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0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FFA2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FFDE73"/>
      </patternFill>
    </fill>
    <fill>
      <patternFill patternType="solid">
        <fgColor rgb="FFFFE3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FFEA73"/>
      </patternFill>
    </fill>
    <fill>
      <patternFill patternType="solid">
        <fgColor rgb="FFFDFF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FF9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FD73"/>
      </patternFill>
    </fill>
    <fill>
      <patternFill patternType="solid">
        <fgColor rgb="FFD7FF73"/>
      </patternFill>
    </fill>
    <fill>
      <patternFill patternType="solid">
        <fgColor rgb="FFFFAD73"/>
      </patternFill>
    </fill>
    <fill>
      <patternFill patternType="solid">
        <fgColor rgb="FFFFEF73"/>
      </patternFill>
    </fill>
    <fill>
      <patternFill patternType="solid">
        <fgColor rgb="FFFFB773"/>
      </patternFill>
    </fill>
    <fill>
      <patternFill patternType="solid">
        <fgColor rgb="FFFFC073"/>
      </patternFill>
    </fill>
    <fill>
      <patternFill patternType="solid">
        <fgColor rgb="FFFFDA73"/>
      </patternFill>
    </fill>
    <fill>
      <patternFill patternType="solid">
        <fgColor rgb="FFFFC573"/>
      </patternFill>
    </fill>
    <fill>
      <patternFill patternType="solid">
        <fgColor rgb="FFA9FF73"/>
      </patternFill>
    </fill>
    <fill>
      <patternFill patternType="solid">
        <fgColor rgb="FFA6FF73"/>
      </patternFill>
    </fill>
    <fill>
      <patternFill patternType="solid">
        <fgColor rgb="FFFFD373"/>
      </patternFill>
    </fill>
    <fill>
      <patternFill patternType="solid">
        <fgColor rgb="FFEFFF73"/>
      </patternFill>
    </fill>
    <fill>
      <patternFill patternType="solid">
        <fgColor rgb="FFF1FF73"/>
      </patternFill>
    </fill>
    <fill>
      <patternFill patternType="solid">
        <fgColor rgb="FF73FF8D"/>
      </patternFill>
    </fill>
    <fill>
      <patternFill patternType="solid">
        <fgColor rgb="FFFF8673"/>
      </patternFill>
    </fill>
    <fill>
      <patternFill patternType="solid">
        <fgColor rgb="FF8FFF73"/>
      </patternFill>
    </fill>
    <fill>
      <patternFill patternType="solid">
        <fgColor rgb="FF73FFFA"/>
      </patternFill>
    </fill>
    <fill>
      <patternFill patternType="solid">
        <fgColor rgb="FFF8FF73"/>
      </patternFill>
    </fill>
    <fill>
      <patternFill patternType="solid">
        <fgColor rgb="FFFFA473"/>
      </patternFill>
    </fill>
    <fill>
      <patternFill patternType="solid">
        <fgColor rgb="FF73FFC2"/>
      </patternFill>
    </fill>
    <fill>
      <patternFill patternType="solid">
        <fgColor rgb="FFABFF73"/>
      </patternFill>
    </fill>
    <fill>
      <patternFill patternType="solid">
        <fgColor rgb="FF73FF78"/>
      </patternFill>
    </fill>
    <fill>
      <patternFill patternType="solid">
        <fgColor rgb="FF73FFD0"/>
      </patternFill>
    </fill>
    <fill>
      <patternFill patternType="solid">
        <fgColor rgb="FFFF7C73"/>
      </patternFill>
    </fill>
    <fill>
      <patternFill patternType="solid">
        <fgColor rgb="FF73FFDC"/>
      </patternFill>
    </fill>
    <fill>
      <patternFill patternType="solid">
        <fgColor rgb="FF73FFE1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8173"/>
      </patternFill>
    </fill>
    <fill>
      <patternFill patternType="solid">
        <fgColor rgb="FF7AFF73"/>
      </patternFill>
    </fill>
    <fill>
      <patternFill patternType="solid">
        <fgColor rgb="FF73FF9D"/>
      </patternFill>
    </fill>
    <fill>
      <patternFill patternType="solid">
        <fgColor rgb="FF73FF94"/>
      </patternFill>
    </fill>
    <fill>
      <patternFill patternType="solid">
        <fgColor rgb="FF73FF9B"/>
      </patternFill>
    </fill>
    <fill>
      <patternFill patternType="solid">
        <fgColor rgb="FFECFF73"/>
      </patternFill>
    </fill>
    <fill>
      <patternFill patternType="solid">
        <fgColor rgb="FF73FFBB"/>
      </patternFill>
    </fill>
    <fill>
      <patternFill patternType="solid">
        <fgColor rgb="FFD5FF73"/>
      </patternFill>
    </fill>
    <fill>
      <patternFill patternType="solid">
        <fgColor rgb="FF73FF86"/>
      </patternFill>
    </fill>
    <fill>
      <patternFill patternType="solid">
        <fgColor rgb="FFFFC273"/>
      </patternFill>
    </fill>
    <fill>
      <patternFill patternType="solid">
        <fgColor rgb="FF73FFC7"/>
      </patternFill>
    </fill>
    <fill>
      <patternFill patternType="solid">
        <fgColor rgb="FFA2FF73"/>
      </patternFill>
    </fill>
    <fill>
      <patternFill patternType="solid">
        <fgColor rgb="FF83FF73"/>
      </patternFill>
    </fill>
    <fill>
      <patternFill patternType="solid">
        <fgColor rgb="FFBEFF73"/>
      </patternFill>
    </fill>
    <fill>
      <patternFill patternType="solid">
        <fgColor rgb="FF9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  <xf numFmtId="0" fontId="0" fillId="95" borderId="2" xfId="0" applyFill="1" applyBorder="1"/>
    <xf numFmtId="0" fontId="0" fillId="96" borderId="2" xfId="0" applyFill="1" applyBorder="1"/>
    <xf numFmtId="0" fontId="0" fillId="97" borderId="2" xfId="0" applyFill="1" applyBorder="1"/>
    <xf numFmtId="0" fontId="0" fillId="98" borderId="2" xfId="0" applyFill="1" applyBorder="1"/>
    <xf numFmtId="0" fontId="0" fillId="99" borderId="2" xfId="0" applyFill="1" applyBorder="1"/>
    <xf numFmtId="0" fontId="0" fillId="10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<sst xmlns="http://schemas.openxmlformats.org/spreadsheetml/2006/main" count="83156" uniqueCount="1276">
  <si>
    <t>CS2</t>
  </si>
  <si>
    <t>m4560</t>
  </si>
  <si>
    <t>FUNCTION</t>
  </si>
  <si>
    <t/>
  </si>
  <si>
    <t>Location</t>
  </si>
  <si>
    <t>OP Code</t>
  </si>
  <si>
    <t>string</t>
  </si>
  <si>
    <t>bm4560</t>
  </si>
  <si>
    <t>fill</t>
  </si>
  <si>
    <t>int</t>
  </si>
  <si>
    <t>short</t>
  </si>
  <si>
    <t>npc018_0</t>
  </si>
  <si>
    <t>npc016</t>
  </si>
  <si>
    <t/>
  </si>
  <si>
    <t>byte</t>
  </si>
  <si>
    <t>bytearray</t>
  </si>
  <si>
    <t>npc601_0</t>
  </si>
  <si>
    <t>PreInit</t>
  </si>
  <si>
    <t>FC_Change_MapColor</t>
  </si>
  <si>
    <t>pointer</t>
  </si>
  <si>
    <t>Init</t>
  </si>
  <si>
    <t>float</t>
  </si>
  <si>
    <t>Init_Replay</t>
  </si>
  <si>
    <t>Init_Replay</t>
  </si>
  <si>
    <t>Reinit</t>
  </si>
  <si>
    <t>ET_04_23_17_LoadSaveData</t>
  </si>
  <si>
    <t>ET_04_23_13_LoadSaveData</t>
  </si>
  <si>
    <t>EV_04_23_02</t>
  </si>
  <si>
    <t>Start</t>
  </si>
  <si>
    <t>End</t>
  </si>
  <si>
    <t>AniFieldAttack</t>
  </si>
  <si>
    <t>AniWait</t>
  </si>
  <si>
    <t>FC_Start_Party</t>
  </si>
  <si>
    <t>I_SVIS105</t>
  </si>
  <si>
    <t>I_VIS033</t>
  </si>
  <si>
    <t>event/ev2gl007.eff</t>
  </si>
  <si>
    <t>event/ev2et013.eff</t>
  </si>
  <si>
    <t>event/ev2et014.eff</t>
  </si>
  <si>
    <t>event/ev2ch004.eff</t>
  </si>
  <si>
    <t>C_NPC000</t>
  </si>
  <si>
    <t>Instructor Sara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</si>
  <si>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</si>
  <si>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</si>
  <si>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</si>
  <si>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</si>
  <si>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</si>
  <si>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</si>
  <si>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</si>
  <si>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</si>
  <si>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</si>
  <si>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</si>
  <si>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</si>
  <si>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</si>
  <si>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</si>
  <si>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</si>
  <si>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</si>
  <si>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</si>
  <si>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</si>
  <si>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</si>
  <si>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C_NPC052</t>
  </si>
  <si>
    <t>Celine</t>
  </si>
  <si>
    <t>C_NPC018_C10</t>
  </si>
  <si>
    <t>Crow</t>
  </si>
  <si>
    <t>C_NPC601</t>
  </si>
  <si>
    <t>Ordine</t>
  </si>
  <si>
    <t>C_NPC022</t>
  </si>
  <si>
    <t>Duke Cayenne</t>
  </si>
  <si>
    <t>C_NPC013</t>
  </si>
  <si>
    <t>Crown Prince Cedric</t>
  </si>
  <si>
    <t>C_NPC016</t>
  </si>
  <si>
    <t>Vita Clotilde</t>
  </si>
  <si>
    <t>C_NPC053</t>
  </si>
  <si>
    <t>Grianos</t>
  </si>
  <si>
    <t>FC_chr_entry</t>
  </si>
  <si>
    <t>AniEv3010</t>
  </si>
  <si>
    <t>AniEvGyu</t>
  </si>
  <si>
    <t>AniEvTeMune</t>
  </si>
  <si>
    <t>AniEvRyoteburi</t>
  </si>
  <si>
    <t>AniEvUdegumi</t>
  </si>
  <si>
    <t>AniEvRyoteKosi</t>
  </si>
  <si>
    <t>AniEvRyoteAtama</t>
  </si>
  <si>
    <t>AniEvAtamakaki</t>
  </si>
  <si>
    <t>AniEvYareyare</t>
  </si>
  <si>
    <t>AniEvUdegumiF</t>
  </si>
  <si>
    <t>AniEv0125</t>
  </si>
  <si>
    <t>AniEv7570</t>
  </si>
  <si>
    <t>AniEv7570a</t>
  </si>
  <si>
    <t>AniEvTeKosi</t>
  </si>
  <si>
    <t>AniEvHakushu</t>
  </si>
  <si>
    <t>AniEvSian</t>
  </si>
  <si>
    <t>AniEv7565</t>
  </si>
  <si>
    <t>AniEv8490</t>
  </si>
  <si>
    <t>C_EQU199</t>
  </si>
  <si>
    <t>head_point</t>
  </si>
  <si>
    <t>9</t>
  </si>
  <si>
    <t>A</t>
  </si>
  <si>
    <t>#b</t>
  </si>
  <si>
    <t>0</t>
  </si>
  <si>
    <t>2[autoE2]</t>
  </si>
  <si>
    <t>map</t>
  </si>
  <si>
    <t>ashiba_stick</t>
  </si>
  <si>
    <t>ashiba_under</t>
  </si>
  <si>
    <t>ashiba_zimen01</t>
  </si>
  <si>
    <t>ashiba_zimen02</t>
  </si>
  <si>
    <t>ashiba_zimen03</t>
  </si>
  <si>
    <t>isu</t>
  </si>
  <si>
    <t>elevetor</t>
  </si>
  <si>
    <t>wait2</t>
  </si>
  <si>
    <t>up2</t>
  </si>
  <si>
    <t>I_PVIS_M4560</t>
  </si>
  <si>
    <t>3</t>
  </si>
  <si>
    <t>#E_2#M_9</t>
  </si>
  <si>
    <t>dialog</t>
  </si>
  <si>
    <t>...You really came.</t>
  </si>
  <si>
    <t>#E[1]#M_0</t>
  </si>
  <si>
    <t>#1KWelcome, all, to our tale's grand
finale.</t>
  </si>
  <si>
    <t>#E_2#M_0</t>
  </si>
  <si>
    <t>#4K#FWe're here, Crow!</t>
  </si>
  <si>
    <t>#3K#FHard to believe it's been less than
three weeks since we last met.</t>
  </si>
  <si>
    <t>#E[3]#M_0</t>
  </si>
  <si>
    <t>#K#FHeh. You're tellin' me. You all look
so grown up now.</t>
  </si>
  <si>
    <t>#E_8#M_0All those ordeals you put yourself
through have paid off in spades.</t>
  </si>
  <si>
    <t>FC_look_dir_Yes</t>
  </si>
  <si>
    <t>#3K#FThat's certainly one way to look at it.</t>
  </si>
  <si>
    <t>#E_2#M_4As much as I hate to admit it, I doubt
we could win against you otherwise.</t>
  </si>
  <si>
    <t>#4KThe trials we faced brought us together
and made us stronger.</t>
  </si>
  <si>
    <t>#E_2#M_4I couldn't be more pleased with what we
had to do to come this far.</t>
  </si>
  <si>
    <t>#E[1]#M_4</t>
  </si>
  <si>
    <t>#4K#FI was finally able to move forward, too.</t>
  </si>
  <si>
    <t>#E_8#M_4So, yeah. I like to think I grew up a bit.</t>
  </si>
  <si>
    <t>#E[9]#M_0</t>
  </si>
  <si>
    <t>#K#FHeheh... A lot of stuff's changed, but you
guys ain't one of them.</t>
  </si>
  <si>
    <t>#4K#FAnd that's not all. We're here on behalf
of Towa, Angelica, and George, too.</t>
  </si>
  <si>
    <t>C</t>
  </si>
  <si>
    <t>#E[1]#M_9</t>
  </si>
  <si>
    <t>#K#F#0TI promised them I'd bring you back and
force you to graduate with them...</t>
  </si>
  <si>
    <t>#E_0#M_9...and it's a promise I intend to keep.</t>
  </si>
  <si>
    <t>#E[9]#M_A</t>
  </si>
  <si>
    <t>Oh, man. Gimme a break...</t>
  </si>
  <si>
    <t>#E_2#M_AYou tellin' me you've done all that and it
still hasn't dawned on you? Get it through
your thick skull--it's not gonna happen.</t>
  </si>
  <si>
    <t>#E_E#M_0</t>
  </si>
  <si>
    <t>Heehee... That's not true, Crow.</t>
  </si>
  <si>
    <t>1</t>
  </si>
  <si>
    <t>#E[3]#M_A</t>
  </si>
  <si>
    <t>#1PThose who are confronted with impossible
odds can choose to react in one of two ways:
abandon hope and accept a pitiful fate...</t>
  </si>
  <si>
    <t>#E[1]#M_9...or cling to that hope and forge ahead,
overcoming any and all that life throws their
way.</t>
  </si>
  <si>
    <t>#E_E#M_0That's what it means to dream.</t>
  </si>
  <si>
    <t>#E[C]#M[8]</t>
  </si>
  <si>
    <t>#K#0T#F...!</t>
  </si>
  <si>
    <t>#E_8#M_0</t>
  </si>
  <si>
    <t>#K#0TVita...</t>
  </si>
  <si>
    <t>#E[3]#M_9</t>
  </si>
  <si>
    <t>#K#0T#FShe's absolutely right.</t>
  </si>
  <si>
    <t>2</t>
  </si>
  <si>
    <t>#1PMaybe we ARE just young and naive...</t>
  </si>
  <si>
    <t>#E_8#M_4...but if anything, I feel that it was our youth
and naivete that allowed us to come this far to
begin with.</t>
  </si>
  <si>
    <t>#1KAnd we've done it without losing a single
member along the way, carrying the hopes
of everyone we've met with us.</t>
  </si>
  <si>
    <t>#E_8#M_0I'd say that's pretty amazing, wouldn't you?</t>
  </si>
  <si>
    <t>#1PAnd for that, I don't see any harm in
dreaming of the tomorrow that we all
want to come.</t>
  </si>
  <si>
    <t>#E_0#M_4No one can say that the chances of it 
happening are zero, after all.</t>
  </si>
  <si>
    <t>#E_E#M[A]</t>
  </si>
  <si>
    <t>#K#0T#800W...</t>
  </si>
  <si>
    <t>#1KAnd all things considered, I'm in something
of a difficult position as well.</t>
  </si>
  <si>
    <t>#E_2#M_9So I sincerely hope you don't think yourself
some special snowflake compared to the rest
of us.</t>
  </si>
  <si>
    <t>#E[D]#M_0</t>
  </si>
  <si>
    <t>#1KAhaha. Yeah, join the club. My background's
all weird, too.</t>
  </si>
  <si>
    <t>#E_8#M_0So spit it out! Tell us what you really want.
You can deal with all the crappy stuff later.</t>
  </si>
  <si>
    <t>#E_E#M_A</t>
  </si>
  <si>
    <t>#2P#800WHonestly...</t>
  </si>
  <si>
    <t>#K#0T#FHeh. You may have joined the academy
to stop people from working out your true
identity, sure.</t>
  </si>
  <si>
    <t>#E[4]#e[5]#M_4But you made a big mistake by letting
yourself get wrapped up with a bunch of
softies like Class VII.</t>
  </si>
  <si>
    <t>#2PYeah, no kidding.</t>
  </si>
  <si>
    <t>#E_8#M_0You guys would haunt me to the ends of
the earth, wouldn't you?</t>
  </si>
  <si>
    <t>#K#0T#FTeehee...</t>
  </si>
  <si>
    <t>8</t>
  </si>
  <si>
    <t>AniEvWait</t>
  </si>
  <si>
    <t>#1PMy, what a touching spectacle.</t>
  </si>
  <si>
    <t>#E_F#M_AYou work tirelessly to pursue the impossible
together; you lose yourself in the passion of
the moment...</t>
  </si>
  <si>
    <t>#E[5]#M_0Innocence truly is the privilege of the young.</t>
  </si>
  <si>
    <t>#E_6#M_A</t>
  </si>
  <si>
    <t>#K#0T#FDuke Cayenne...</t>
  </si>
  <si>
    <t>#E_8#M_A</t>
  </si>
  <si>
    <t>#K#0TTh-That's His Highness the Crown Prince...</t>
  </si>
  <si>
    <t>#E_2#M_A</t>
  </si>
  <si>
    <t>#K#0T#FHe's been blindfolded.</t>
  </si>
  <si>
    <t>#E[7]#M_A</t>
  </si>
  <si>
    <t>#K#0T#FHave you no shame?</t>
  </si>
  <si>
    <t>#K#0TAnd what's that huge, red thing behind
him?</t>
  </si>
  <si>
    <t>#K#0T#FThat's the Vermillion Knight, Testa-Rossa.</t>
  </si>
  <si>
    <t>#E_8#M_AIt was sealed away under the capital a
long time ago, and it was responsible for
countless calamities.</t>
  </si>
  <si>
    <t>#K#0T#FIt's often referred to as the 'demon which
wields a thousand weapons.'</t>
  </si>
  <si>
    <t>#E_2#M_AAnd to expand on what Emma said, the ones
who supposedly sealed it away were Dreichels
the Lionheart and the Lance Maiden.</t>
  </si>
  <si>
    <t>#E_I#M_0</t>
  </si>
  <si>
    <t>#1K#0T#FHaha. It certainly was.</t>
  </si>
  <si>
    <t>#E[3]#M_0And the only ones capable of rousing it
from its slumber are descendants of the
Arnor bloodline.</t>
  </si>
  <si>
    <t>#2PThus why His Highness has so graciously
chosen to cooperate with us.</t>
  </si>
  <si>
    <t>#E_6#M[A]</t>
  </si>
  <si>
    <t>#K#0T#FUgh...</t>
  </si>
  <si>
    <t>#K#0T#F...Duke Cayenne. Surely you realize how
utterly disrespectful you are being.</t>
  </si>
  <si>
    <t>6[autoE6]</t>
  </si>
  <si>
    <t>#E[5]#M_4</t>
  </si>
  <si>
    <t>#2PI have a little dream of my own, you see.</t>
  </si>
  <si>
    <t>#E[3]#M_4A dream my ancestor was unable to
reach in his lifetime. One that I will make
a reality in his place.</t>
  </si>
  <si>
    <t>#K#0T#FA dream?</t>
  </si>
  <si>
    <t>#E[C]#M_A</t>
  </si>
  <si>
    <t>#K#0TWhat ancestor?</t>
  </si>
  <si>
    <t>#K#0T#FWait... Was this ancestor alive during
the War of the Lions?</t>
  </si>
  <si>
    <t>#E_6#M_0</t>
  </si>
  <si>
    <t>#2P#5SPrecisely! Emperor Orthros Reise Arnor, 
born to the first of the emperor's 
secondary wives--the daughter of a duke!</t>
  </si>
  <si>
    <t>#E[7]#M_0</t>
  </si>
  <si>
    <t>#K#F#0THe occupied Heimdallr at the time of the
War of the Lions, but fell to Dreichels
and became known as the False Emperor...</t>
  </si>
  <si>
    <t>#E_6#M_0...and I inherit his blood!</t>
  </si>
  <si>
    <t>#K#0T#FImpossible...</t>
  </si>
  <si>
    <t>#K#0T#FI had no idea that the Cayenne family
were descendants of the False Emperor.</t>
  </si>
  <si>
    <t>#2PHaha. Hardly a surprise. When the war
came to a close, that truth was buried.</t>
  </si>
  <si>
    <t>#E[2]#M_0I suppose it was Emperor Dreichels' way
of trying to avoid any further conflict
among the nobles.</t>
  </si>
  <si>
    <t>#2PBut not a day--not ONE day--in all these
years has my family forgotten the sheer
humiliation!</t>
  </si>
  <si>
    <t>#E[7]#M_AAnd so I dreamed of a future where I
would take back the Vermillion Knight
and this Infernal Castle...</t>
  </si>
  <si>
    <t>#2P#E_6#M_AThe proofs of ownership over this city 
that Emperor Orthros had disgracefully
stripped away!</t>
  </si>
  <si>
    <t>#K#0TTh-That's all...?</t>
  </si>
  <si>
    <t>#K#0T#FYou occupied Heimdallr and started
a civil war, and THAT'S your reason?!</t>
  </si>
  <si>
    <t>#2PWell, the chancellor's death was desirable
regardless, and the society's diva provided
invaluable assistance...</t>
  </si>
  <si>
    <t>#E_I#M_0The Imperial Liberation Front proved to
be serviceable pawns; the Azure Awakener
managed to awaken his knight...</t>
  </si>
  <si>
    <t>#E_2#M_0The time was right in all regards. Only a
fool would idly watch this moment pass.</t>
  </si>
  <si>
    <t>#E[1]#M_A</t>
  </si>
  <si>
    <t>#2K#FI did intend to operate the Vermillion
Knight myself, but as I feared, only those
of direct descent are capable of doing so.</t>
  </si>
  <si>
    <t>#E_2#M_AAnd yet it matters not. I have everything
I need to return this city to its original,
rightful form as His Highness' guardian...</t>
  </si>
  <si>
    <t>#E[3]#M_A...and once my will is done, I shall restore
order to Erebonia, returning it to the way
it once was and always should have been!</t>
  </si>
  <si>
    <t>#2K#F#5S#FThat is my ambition--my family's destiny!</t>
  </si>
  <si>
    <t>#K#0T#FWhat nonsense...</t>
  </si>
  <si>
    <t>#K#0T#FHe doesn't care about anyone but 
himself...</t>
  </si>
  <si>
    <t>#2PI'm afraid I can't even pretend to care about
your ambitions.</t>
  </si>
  <si>
    <t>#E_E#M_0It's not my place to decide how Erebonia
should be run, and I'm not here to lecture
you on your ancestor's transgressions.</t>
  </si>
  <si>
    <t>#K#0TOh?</t>
  </si>
  <si>
    <t>#2PWe have our own ambitions.</t>
  </si>
  <si>
    <t>#E_2#M_AWe're here because we promised Princess
Alfin and Prince Olivert that we would
rescue their brother from your clutches.</t>
  </si>
  <si>
    <t>#2PAnd if putting a stop to your dream is
what it takes to save His Highness the
Crown Prince...</t>
  </si>
  <si>
    <t>#E_6#M_0...then that's exactly what we'll do.</t>
  </si>
  <si>
    <t>#E[A]#M_0</t>
  </si>
  <si>
    <t>#K#0TYou impudent little...</t>
  </si>
  <si>
    <t>I think everyone has said their
piece now.</t>
  </si>
  <si>
    <t>#E_J#M_0</t>
  </si>
  <si>
    <t>You won't be going back on your word
to let us handle this part, right?</t>
  </si>
  <si>
    <t>#K#FHmph. Do as you wish.</t>
  </si>
  <si>
    <t>#E_0#M_0It should provide some light entertainment
until the ritual is complete. I expect to be
amused.</t>
  </si>
  <si>
    <t>#1PWe could skip right to using our knights,
but might as well savor the moment while
we still can, right?</t>
  </si>
  <si>
    <t>#E_6#M_0So for the opening act, I'll fight you as I am
now. Crow versus Class VII.</t>
  </si>
  <si>
    <t>#K#0TCrow...</t>
  </si>
  <si>
    <t>#K#0T#FHeh. Very well.</t>
  </si>
  <si>
    <t>ET_SE_GLIANOS_FLAP</t>
  </si>
  <si>
    <t>#2PAnd I'll be fighting alongside him.</t>
  </si>
  <si>
    <t>#E[A]#M_0Seeing as how you have the famed
Purple Lightning with you, it wouldn't
be much of a fair fight otherwise.</t>
  </si>
  <si>
    <t>#K#0T#FAww. You flatter me.</t>
  </si>
  <si>
    <t>#E[A]#M_0Sadly, I trust your idea of a fair fight
about as much as I trust me missing
a point-blank shot.</t>
  </si>
  <si>
    <t>#2PTeehee. Oh, do excuse me.</t>
  </si>
  <si>
    <t>#E_2#M_AEmma, I want you to fight with everything
you have.</t>
  </si>
  <si>
    <t>We'll see whether you have the resolve
necessary to shoulder a witch's burden.</t>
  </si>
  <si>
    <t>#K#0T#FDon't worry. I will.</t>
  </si>
  <si>
    <t>#E_F#M_ANot because of the duty I've been given...</t>
  </si>
  <si>
    <t>#E_2#M_A...but to demonstrate the limitless potential
I've found within myself!</t>
  </si>
  <si>
    <t>#1K#FAs the last remaining member and leader
of the Imperial Liberation Front...</t>
  </si>
  <si>
    <t>#E_6#M_0...I'm gonna make our very last fight one
to remember!</t>
  </si>
  <si>
    <t>#2K#FAnd as the one tasked with guiding
you to the end...</t>
  </si>
  <si>
    <t>#E[A]#M_0...I think it's time I did just that.</t>
  </si>
  <si>
    <t>#K#0T#FA combat link?</t>
  </si>
  <si>
    <t>#K#0T#FThey can do that?!</t>
  </si>
  <si>
    <t>#4K#F#0TIt makes no difference to us!</t>
  </si>
  <si>
    <t>#4K#F#5SClass VII, ready yourselves!</t>
  </si>
  <si>
    <t>#E_6#M_0#5SBecause combat link or not,
I know we'll triumph!</t>
  </si>
  <si>
    <t>Class VII</t>
  </si>
  <si>
    <t>#0T#7SRight!</t>
  </si>
  <si>
    <t>ET_SE_GLIANOS_FLAP</t>
  </si>
  <si>
    <t>EV_04_23_03</t>
  </si>
  <si>
    <t>event/ev2kg007.eff</t>
  </si>
  <si>
    <t>AniEv0335</t>
  </si>
  <si>
    <t>AniEv0810</t>
  </si>
  <si>
    <t>AniEv4055</t>
  </si>
  <si>
    <t>AniEvBtlWait</t>
  </si>
  <si>
    <t>AniEv8065</t>
  </si>
  <si>
    <t>AniEv3035</t>
  </si>
  <si>
    <t>AniEvKincho</t>
  </si>
  <si>
    <t>AniEvOdoroki</t>
  </si>
  <si>
    <t>AniEvk0000</t>
  </si>
  <si>
    <t>AniEvAttachEquip</t>
  </si>
  <si>
    <t>#1K#800WOh, my... I didn't see this coming.</t>
  </si>
  <si>
    <t>#1P#800WHeh. What'd I tell you?</t>
  </si>
  <si>
    <t>#E_F#M_0#800WDon't underestimate my classmates.
They're a tough crowd for being all
dreams and sunshine.</t>
  </si>
  <si>
    <t>#1K#800WHeehee. So they are.</t>
  </si>
  <si>
    <t>I</t>
  </si>
  <si>
    <t>#E_8#M_9</t>
  </si>
  <si>
    <t>#K#0T#800WCrow...</t>
  </si>
  <si>
    <t>#K#0T#800WVita...</t>
  </si>
  <si>
    <t>#K#FUgh... Enough of this nonsense!</t>
  </si>
  <si>
    <t>#K#FI need not remind you how if you were
to lose against them, our contract wo--</t>
  </si>
  <si>
    <t>O</t>
  </si>
  <si>
    <t xml:space="preserve">#1P#5SButt out, you. </t>
  </si>
  <si>
    <t>#K#FI-I beg your pardon?</t>
  </si>
  <si>
    <t>ET_SE_AniEvk0000_1</t>
  </si>
  <si>
    <t>#1PAll right. Let's wrap this up.</t>
  </si>
  <si>
    <t>This is it, Rean. You ready for the finale?</t>
  </si>
  <si>
    <t>#K#F#0TReady? I was waiting on you!</t>
  </si>
  <si>
    <t>7</t>
  </si>
  <si>
    <t>AniEvDetachEquip</t>
  </si>
  <si>
    <t>#5SHeed my call...</t>
  </si>
  <si>
    <t>#6SValimar, the Ashen Knight!</t>
  </si>
  <si>
    <t>Divine Knight's Voice</t>
  </si>
  <si>
    <t>#E_0#M_0</t>
  </si>
  <si>
    <t>#6C#5S#0T#6CAcknowledged!</t>
  </si>
  <si>
    <t>ET_04_23_05_cam_move</t>
  </si>
  <si>
    <t>ET_SE_AniEvk0000_1</t>
  </si>
  <si>
    <t>EV_04_23_05</t>
  </si>
  <si>
    <t>I_SVIS106</t>
  </si>
  <si>
    <t>I_SVIS107</t>
  </si>
  <si>
    <t>I_SVIS006</t>
  </si>
  <si>
    <t>I_SVIS108</t>
  </si>
  <si>
    <t>I_SVIS109</t>
  </si>
  <si>
    <t>event/ev2re005.eff</t>
  </si>
  <si>
    <t>event/ev2kg012.eff</t>
  </si>
  <si>
    <t>event/ev2kb009.eff</t>
  </si>
  <si>
    <t>event/ev2ke000.eff</t>
  </si>
  <si>
    <t>event/ev2kg000.eff</t>
  </si>
  <si>
    <t>event/ev2re006.eff</t>
  </si>
  <si>
    <t>event/ev2re008.eff</t>
  </si>
  <si>
    <t>C_NPC600</t>
  </si>
  <si>
    <t>Valimar</t>
  </si>
  <si>
    <t>AniEvk0005</t>
  </si>
  <si>
    <t>AniEvk0020</t>
  </si>
  <si>
    <t>AniEvk0025</t>
  </si>
  <si>
    <t>AniEvk0050</t>
  </si>
  <si>
    <t>AniEvk0505</t>
  </si>
  <si>
    <t>AniEvk0506</t>
  </si>
  <si>
    <t>AniEvk0507</t>
  </si>
  <si>
    <t>AniEvk0508</t>
  </si>
  <si>
    <t>AniEvk0026</t>
  </si>
  <si>
    <t>AniEvk0530</t>
  </si>
  <si>
    <t>AniEvk0531</t>
  </si>
  <si>
    <t>AniEvk0532</t>
  </si>
  <si>
    <t>Rean's Voice</t>
  </si>
  <si>
    <t>Crow's Voice</t>
  </si>
  <si>
    <t>NODE_CENTER</t>
  </si>
  <si>
    <t>NODE_R_WING0</t>
  </si>
  <si>
    <t>NODE_L_WING0</t>
  </si>
  <si>
    <t>AniSitWait</t>
  </si>
  <si>
    <t>cockpit0</t>
  </si>
  <si>
    <t>cockpit1</t>
  </si>
  <si>
    <t>M_E9100</t>
  </si>
  <si>
    <t>M_E9101</t>
  </si>
  <si>
    <t>ET_04_23_05_cam_move</t>
  </si>
  <si>
    <t>#K#0T#FHeh...</t>
  </si>
  <si>
    <t>#E_2#M[A]</t>
  </si>
  <si>
    <t>#1K...!</t>
  </si>
  <si>
    <t>#E_F#M_A</t>
  </si>
  <si>
    <t>#1K#FRean...!</t>
  </si>
  <si>
    <t>#1K#F#0TThis is a battle between Awakeners.
None should interfere.</t>
  </si>
  <si>
    <t>#1KShe's right. All we can do is watch.</t>
  </si>
  <si>
    <t>#1KUgh...</t>
  </si>
  <si>
    <t>#1K#FIt's frustrating to be unable to help,
but if we must.</t>
  </si>
  <si>
    <t>#1K#FWe'll just have to put our trust in Rean!</t>
  </si>
  <si>
    <t>C_EQU600_C00</t>
  </si>
  <si>
    <t>R_arm_point</t>
  </si>
  <si>
    <t>Is that the sword you forged from
Zemurian Ore? Pretty impressive.</t>
  </si>
  <si>
    <t>Guess I don't have to hold back
anymore.</t>
  </si>
  <si>
    <t>...</t>
  </si>
  <si>
    <t>Hmm? What, you gettin' cold feet or
something?</t>
  </si>
  <si>
    <t>#2P...Yeah. I think I am.</t>
  </si>
  <si>
    <t>#E[9]#M_ARegardless of whether I win or I lose,
this is the end.</t>
  </si>
  <si>
    <t>#E_E#M_AAnd I can't help but get this nagging
feeling like things will never be the
same between us after this.</t>
  </si>
  <si>
    <t>I think that's what I'm afraid of.</t>
  </si>
  <si>
    <t>#0T#5SDon't act so spoiled!</t>
  </si>
  <si>
    <t>The future you want is only gonna
happen by making the most of the
present!</t>
  </si>
  <si>
    <t>Whatever happened to dragging me
back to the academy and forcing
me to graduate?!</t>
  </si>
  <si>
    <t>#5S#0T...!</t>
  </si>
  <si>
    <t>#E[9]#M_9</t>
  </si>
  <si>
    <t>...Haha. You're right.</t>
  </si>
  <si>
    <t>#E[3]#M_0This time, I'm not going to hold back.</t>
  </si>
  <si>
    <t>#E_2#M_0This isn't a fight for this nation's future,
and it's got nothing to do with our classmates...</t>
  </si>
  <si>
    <t>#5S#1PThis is a fight for me. And right now, all that
matters to me is surpassing you!</t>
  </si>
  <si>
    <t>#0THeh. I wouldn't have it any other way.</t>
  </si>
  <si>
    <t>#800WDivine Knights are all about power, pure and
simple. You shouldn't have to think about your
feelings--they should just be a part of you.</t>
  </si>
  <si>
    <t>#800WAnd just as a blacksmith pours his soul into
forging a stronger sword...</t>
  </si>
  <si>
    <t>#800W...you should use those feelings to strengthen
your resolve.</t>
  </si>
  <si>
    <t>up_point</t>
  </si>
  <si>
    <t>equip</t>
  </si>
  <si>
    <t>#0TOkay, we've talked long enough. Let's go.</t>
  </si>
  <si>
    <t>#E_6#M_0I won't let anyone interfere! This is going
to be our final battle!</t>
  </si>
  <si>
    <t>#0TThat's exactly how I want it to be!</t>
  </si>
  <si>
    <t>#E_6#M_0We'll fight until we can fight no more...
until our strength runs dry and our souls 
burn out!</t>
  </si>
  <si>
    <t>#6SRaaaaaaah!</t>
  </si>
  <si>
    <t>#6SOooooh!</t>
  </si>
  <si>
    <t>Ashen Knight</t>
  </si>
  <si>
    <t>Azure Knight</t>
  </si>
  <si>
    <t>SetKisinBattlePartnerReserveAll</t>
  </si>
  <si>
    <t>SetKisinBattlePartner</t>
  </si>
  <si>
    <t>ET_04_23_16_Move1</t>
  </si>
  <si>
    <t>ET_04_23_16_Move2</t>
  </si>
  <si>
    <t>ET_04_23_16_Move3</t>
  </si>
  <si>
    <t>ET_04_23_16_Move4</t>
  </si>
  <si>
    <t>ET_04_23_16_Move5</t>
  </si>
  <si>
    <t>ET_04_23_16_Move6</t>
  </si>
  <si>
    <t>ET_04_23_16_Move7</t>
  </si>
  <si>
    <t>ET_04_23_16_Move8</t>
  </si>
  <si>
    <t>ET_04_23_16_Move9</t>
  </si>
  <si>
    <t>ET_04_23_16_Move10</t>
  </si>
  <si>
    <t>EV_04_23_06</t>
  </si>
  <si>
    <t>event/ev2kr016.eff</t>
  </si>
  <si>
    <t>event/ev2kr002.eff</t>
  </si>
  <si>
    <t>event/ev2kr003.eff</t>
  </si>
  <si>
    <t>event/ev2kr005.eff</t>
  </si>
  <si>
    <t>event/ev2kr010.eff</t>
  </si>
  <si>
    <t>event/ev2ko027.eff</t>
  </si>
  <si>
    <t>C_MON228</t>
  </si>
  <si>
    <t>EOV</t>
  </si>
  <si>
    <t>mon228</t>
  </si>
  <si>
    <t>C_NPC900</t>
  </si>
  <si>
    <t>Dummy</t>
  </si>
  <si>
    <t>npccom</t>
  </si>
  <si>
    <t>AniEvShagami</t>
  </si>
  <si>
    <t>AniEvKinchoTeburi</t>
  </si>
  <si>
    <t>AniEv7575</t>
  </si>
  <si>
    <t>AniEv7580</t>
  </si>
  <si>
    <t>AniEv7585</t>
  </si>
  <si>
    <t>AniEv7585a</t>
  </si>
  <si>
    <t>AniEv7585b</t>
  </si>
  <si>
    <t>AniEv7585d</t>
  </si>
  <si>
    <t>AniEvk0509</t>
  </si>
  <si>
    <t>AniEvk0510</t>
  </si>
  <si>
    <t>AniBtlWait</t>
  </si>
  <si>
    <t>AniEvk0533</t>
  </si>
  <si>
    <t>AniEvk0534</t>
  </si>
  <si>
    <t>AniEvk0535</t>
  </si>
  <si>
    <t>AniBtlWaitS</t>
  </si>
  <si>
    <t>AniEvk0500</t>
  </si>
  <si>
    <t>AniEvRyoteGyu</t>
  </si>
  <si>
    <t>AniEvHookaki</t>
  </si>
  <si>
    <t>AniEvRyoteMae</t>
  </si>
  <si>
    <t>AniEvSianF</t>
  </si>
  <si>
    <t>AniEvMegane</t>
  </si>
  <si>
    <t>AniEvGakkari</t>
  </si>
  <si>
    <t>AniEvRyoteSiri</t>
  </si>
  <si>
    <t>AniEvRyoteMune</t>
  </si>
  <si>
    <t>AniWait1</t>
  </si>
  <si>
    <t>AniAttachEQU601</t>
  </si>
  <si>
    <t>AniAttachEQU600_C00</t>
  </si>
  <si>
    <t>#2PWha...?</t>
  </si>
  <si>
    <t>#1P*pant*...*pant*...</t>
  </si>
  <si>
    <t>#1PNo way...</t>
  </si>
  <si>
    <t>#1PHe...did it?</t>
  </si>
  <si>
    <t>#1PHe...won...?</t>
  </si>
  <si>
    <t>#1PYep, I think the victor is clear.</t>
  </si>
  <si>
    <t>#1PThe battle goes to Rean!</t>
  </si>
  <si>
    <t>5</t>
  </si>
  <si>
    <t>4[autoE4]</t>
  </si>
  <si>
    <t>#E_4#M[9]</t>
  </si>
  <si>
    <t>#1P...!</t>
  </si>
  <si>
    <t>#1PYES! He did it!</t>
  </si>
  <si>
    <t>#E_4#M_4</t>
  </si>
  <si>
    <t>#1PHe really won...</t>
  </si>
  <si>
    <t>#1PI'm so happy...</t>
  </si>
  <si>
    <t>#1PUnbelievable...</t>
  </si>
  <si>
    <t>#1PYou fought splendidly, Rean!</t>
  </si>
  <si>
    <t>#E[C]#M[A]</t>
  </si>
  <si>
    <t>#500W...</t>
  </si>
  <si>
    <t>Hey, get a hold of yourself!</t>
  </si>
  <si>
    <t>#E[N]#M_9</t>
  </si>
  <si>
    <t>#1P#600WIt's okay... I'm fine...</t>
  </si>
  <si>
    <t>ET_04_23_16_Move1</t>
  </si>
  <si>
    <t>ET_04_23_16_Move2</t>
  </si>
  <si>
    <t>ET_04_23_16_Move3</t>
  </si>
  <si>
    <t>ET_04_23_16_Move4</t>
  </si>
  <si>
    <t>ET_04_23_16_Move5</t>
  </si>
  <si>
    <t>ET_04_23_16_Move6</t>
  </si>
  <si>
    <t>ET_04_23_16_Move7</t>
  </si>
  <si>
    <t>ET_04_23_16_Move8</t>
  </si>
  <si>
    <t>ET_04_23_16_Move9</t>
  </si>
  <si>
    <t>ET_04_23_16_Move10</t>
  </si>
  <si>
    <t>Rean...!</t>
  </si>
  <si>
    <t>#E_4#M_9</t>
  </si>
  <si>
    <t>#E_F#M_9</t>
  </si>
  <si>
    <t>#3K#600W...Hey, guys...</t>
  </si>
  <si>
    <t>#600W#E[9]#M_9Thanks for...believing in me...
It means a lot...</t>
  </si>
  <si>
    <t>#2POf course we did.</t>
  </si>
  <si>
    <t>#2PIt was pretty nerve-racking, though.
Ahaha...</t>
  </si>
  <si>
    <t>#2PStill, I knew that you would be able
to win if you put your heart into it.</t>
  </si>
  <si>
    <t>#2PIndeed... I felt the same way.</t>
  </si>
  <si>
    <t>#E[G]#M_9</t>
  </si>
  <si>
    <t>#3K#600WHaha...</t>
  </si>
  <si>
    <t>#E[A]#M_4</t>
  </si>
  <si>
    <t>#K#FYou two were in your own little world,
you know.</t>
  </si>
  <si>
    <t>#E[5]#M_0</t>
  </si>
  <si>
    <t>#KHaha, true. I don't think we could have
interfered even if we wanted to.</t>
  </si>
  <si>
    <t xml:space="preserve">#KWhere'd you pull all those cheesy lines
from, anyway? </t>
  </si>
  <si>
    <t>#KHow inspiring. 'I won't let anyone
interfere!' and 'We'll fight until our
souls burn out!', hmm?</t>
  </si>
  <si>
    <t>#E[B]#M_0</t>
  </si>
  <si>
    <t>#1KHave you ever considered--I don't know--
reading the atmosphere?!</t>
  </si>
  <si>
    <t>#3K#800WHaha...</t>
  </si>
  <si>
    <t>#E_F#M_0</t>
  </si>
  <si>
    <t>#1K#FHaha. Man, I love you kids.</t>
  </si>
  <si>
    <t>#0T#600W...Ahaha...</t>
  </si>
  <si>
    <t>0[autoE0]</t>
  </si>
  <si>
    <t>J[autoEJ]</t>
  </si>
  <si>
    <t>You should take it easy for now.
You've lost quite a lot of mana.</t>
  </si>
  <si>
    <t>#800WHonestly... 'It's got nothing to do with our
classmates,' he says.</t>
  </si>
  <si>
    <t>#E[A]#M_AAnd then what does he do? He goes and pulls
off ARCUS links with them perfectly mid-battle.
Kinda contradicting yourself, don'cha think?</t>
  </si>
  <si>
    <t>#800W...Haha. Yeah, maybe.</t>
  </si>
  <si>
    <t>#E[1]#M_9#800WI didn't do it on purpose, though.
I just did it unconsciously.</t>
  </si>
  <si>
    <t>#800WI guess all their feelings have become a
part of me at this point.</t>
  </si>
  <si>
    <t>#E_0#M_9#800WMy classmates', Valimar's...probably even
yours, Crow.</t>
  </si>
  <si>
    <t>#K#0T#FNow, isn't that something?</t>
  </si>
  <si>
    <t>#2K#FForm is emptiness, emptiness is form.
You reached the point where you can
feel others as a part of yourself.</t>
  </si>
  <si>
    <t>#E_2#M_0Congrats on getting a glimpse of the
true heights of swordsmanship.</t>
  </si>
  <si>
    <t>#800WNo, it's a little hard to describe...</t>
  </si>
  <si>
    <t>#800W#3KIt was almost as if I was dreaming.
I just did it without thinking...</t>
  </si>
  <si>
    <t>#E_F#M_A#800WI'm not sure I would be able to do
the same thing again, to be honest.</t>
  </si>
  <si>
    <t>8[autoE8]</t>
  </si>
  <si>
    <t>#2K#FYou have GOT to be kidding me.</t>
  </si>
  <si>
    <t>#2POh, Rean...</t>
  </si>
  <si>
    <t>#E_8#M_4</t>
  </si>
  <si>
    <t>#2KWell, there's a letdown.</t>
  </si>
  <si>
    <t>#2KHonestly, I couldn't agree more.</t>
  </si>
  <si>
    <t>#2KAhaha. Oh, well.</t>
  </si>
  <si>
    <t>#E[G]#M_4</t>
  </si>
  <si>
    <t>#2K#FSeems you've still got a long way to go
before reaching those heights. Much like
the rest of us.</t>
  </si>
  <si>
    <t>#2PHeehee. Yeah.</t>
  </si>
  <si>
    <t>#2P#0T#FHaha...</t>
  </si>
  <si>
    <t>#5SHahahahaha!</t>
  </si>
  <si>
    <t>#K#0T#800W...Hey, you don't need to laugh that
much.</t>
  </si>
  <si>
    <t>#E[G]#M_0</t>
  </si>
  <si>
    <t>#800WHeh. I swear, there's no room for debate
with you, is there?</t>
  </si>
  <si>
    <t>#800WYou beat me. Fair and square, beyond a
shadow of a doubt.</t>
  </si>
  <si>
    <t>0[autoM0]</t>
  </si>
  <si>
    <t>#800W#4K#F...Sorry about this, Vita.</t>
  </si>
  <si>
    <t>#E_E#M_A#800WAfter you did so much for me, I ended
up letting you down.</t>
  </si>
  <si>
    <t>Heehee. Oh, don't trouble your pretty
head over that.</t>
  </si>
  <si>
    <t>True, this wasn't what I had in mind...
but I'm perfectly content with happy
endings.</t>
  </si>
  <si>
    <t>#K#0T#800WWhat...?</t>
  </si>
  <si>
    <t>Male Voice</t>
  </si>
  <si>
    <t>#5S#0TEnough of this!</t>
  </si>
  <si>
    <t>6</t>
  </si>
  <si>
    <t>#2P#5SWhat is the meaning of this, witch?!</t>
  </si>
  <si>
    <t>#E_6#M_A#5SDo you mean to suggest that is all
you intend to do?!</t>
  </si>
  <si>
    <t>#K#0TOh. I forgot he was there.</t>
  </si>
  <si>
    <t>#E_J#M_A</t>
  </si>
  <si>
    <t>#K#0T#FDuke Cayenne?</t>
  </si>
  <si>
    <t>#K#0THaha. Yeah, same here. Totally forgot.</t>
  </si>
  <si>
    <t>From the beginning, the society's objective
was to prepare this stage for its participants.</t>
  </si>
  <si>
    <t>#E_F#M_0I seem to recall telling you I had no interest
in anything other than the battle between
'Azure' and 'Ashen.' Did you forget, perhaps?</t>
  </si>
  <si>
    <t>#K#0TBah...</t>
  </si>
  <si>
    <t>#K#0TV-Vita...?</t>
  </si>
  <si>
    <t>#K#0T#FBut what was the point in this battle
to begin--</t>
  </si>
  <si>
    <t>B</t>
  </si>
  <si>
    <t>#E[B]#M_A</t>
  </si>
  <si>
    <t>#6SSilence! You will be SILENT!</t>
  </si>
  <si>
    <t>#E[M]#M_A#5SIf that's how you want to be, then I'll
simply have to do things my own way!</t>
  </si>
  <si>
    <t>#K#0T#FHe can't mean...</t>
  </si>
  <si>
    <t>#K#0T#F#5SWait! Don't do it!</t>
  </si>
  <si>
    <t>#E[R]#M[8]</t>
  </si>
  <si>
    <t>#500W#2P...Ngh...</t>
  </si>
  <si>
    <t>R</t>
  </si>
  <si>
    <t>Come now, Your Highness... The time has come
to rule with force.</t>
  </si>
  <si>
    <t>#E[M]#M_0Let the ancient Arnor blood course feverishly
through your veins!</t>
  </si>
  <si>
    <t>#E[R]#M_A</t>
  </si>
  <si>
    <t>#500WN-No, please... Please...</t>
  </si>
  <si>
    <t>#5S...Aaaaaah...!</t>
  </si>
  <si>
    <t>#K#0TYour Highness!</t>
  </si>
  <si>
    <t>#K#0T#FYou MONSTER! How could you?!</t>
  </si>
  <si>
    <t>#E[B]#M[1B]</t>
  </si>
  <si>
    <t>#6S#2PAaaaaagh!</t>
  </si>
  <si>
    <t>#K#0TNo...</t>
  </si>
  <si>
    <t>#K#0T#FI-It sucked him in...</t>
  </si>
  <si>
    <t>ET_04_23_00_LoopQuake1</t>
  </si>
  <si>
    <t>ET_04_23_00_CayenneMove</t>
  </si>
  <si>
    <t>#K#0T#FWhat the...?</t>
  </si>
  <si>
    <t>ET_SE_HEART</t>
  </si>
  <si>
    <t>ET_04_23_00_LoopQuake3</t>
  </si>
  <si>
    <t>red_kisin</t>
  </si>
  <si>
    <t>anime</t>
  </si>
  <si>
    <t>piller_out</t>
  </si>
  <si>
    <t>piller_eff</t>
  </si>
  <si>
    <t>piller_inner</t>
  </si>
  <si>
    <t>piller_center</t>
  </si>
  <si>
    <t>eff_moya</t>
  </si>
  <si>
    <t>ET_04_23_00_LoopQuake2</t>
  </si>
  <si>
    <t>I_TVIS279</t>
  </si>
  <si>
    <t>#E[Q]#M_A</t>
  </si>
  <si>
    <t>#K#0T#F#500WNo... This can't be...</t>
  </si>
  <si>
    <t>#K#0T#500W#FThe calamity that appeared 250 years ago,
with Testa-Rossa as its core...</t>
  </si>
  <si>
    <t>#K#0T#F#500WThe Vermillion Apocalypse...</t>
  </si>
  <si>
    <t>NODE_HEAD</t>
  </si>
  <si>
    <t>ET_04_23_00_LoopQuake1</t>
  </si>
  <si>
    <t>ET_04_23_00_LoopQuake2</t>
  </si>
  <si>
    <t>ET_04_23_00_LoopQuake3</t>
  </si>
  <si>
    <t>ET_04_23_00_CayenneMove</t>
  </si>
  <si>
    <t>ET_SE_HEART</t>
  </si>
  <si>
    <t>EV_04_23_13</t>
  </si>
  <si>
    <t>I_SYSTEM</t>
  </si>
  <si>
    <t>I_WHITE</t>
  </si>
  <si>
    <t>event/ev2kr009.eff</t>
  </si>
  <si>
    <t>event/ev2cr003.eff</t>
  </si>
  <si>
    <t>event/ev2cr004.eff</t>
  </si>
  <si>
    <t>event/ev2lo005.eff</t>
  </si>
  <si>
    <t>event/ev2lo006.eff</t>
  </si>
  <si>
    <t>event/ev2kr007.eff</t>
  </si>
  <si>
    <t>event/ev2kr006.eff</t>
  </si>
  <si>
    <t>event/ev2lo007.eff</t>
  </si>
  <si>
    <t>event/ev2lo008.eff</t>
  </si>
  <si>
    <t>AniEvKazetuyo</t>
  </si>
  <si>
    <t>AniEvKazetuyo2</t>
  </si>
  <si>
    <t>AniEvKazetuyo3</t>
  </si>
  <si>
    <t>AniEvAria</t>
  </si>
  <si>
    <t>AniEv8440</t>
  </si>
  <si>
    <t>AniEv8075</t>
  </si>
  <si>
    <t>AniEv8075b</t>
  </si>
  <si>
    <t>AniEvYaruki</t>
  </si>
  <si>
    <t>AniEvArts</t>
  </si>
  <si>
    <t>AniEv0860</t>
  </si>
  <si>
    <t>AniEvk0523</t>
  </si>
  <si>
    <t>#6S#2K#FHeheheh... HAHAHAHAHAHA!</t>
  </si>
  <si>
    <t>#E[7]#M_4</t>
  </si>
  <si>
    <t>#5S#2PBehold, the vermillion demon lord!
The demonic god with a thousand
weapons!</t>
  </si>
  <si>
    <t>#E[M]#M_4#5SThe absolute ruler given form by
Emperor Orthros 250 years ago!</t>
  </si>
  <si>
    <t>#E[B]#e[6]#M[7]</t>
  </si>
  <si>
    <t>#4KUrgh...</t>
  </si>
  <si>
    <t>#4KEeek!</t>
  </si>
  <si>
    <t>#4KAaah!</t>
  </si>
  <si>
    <t>#4KWhat power...!</t>
  </si>
  <si>
    <t>#4KNo! At this rate, the protective field isn't
going to last much longer!</t>
  </si>
  <si>
    <t>#2KYou fool... This was the one thing I forbade
you to do!</t>
  </si>
  <si>
    <t>...Vita, can you help me make an opening?</t>
  </si>
  <si>
    <t>#3K#FAn opening?
With that enhancement technique?</t>
  </si>
  <si>
    <t>Yep. The same one you used on me in
that trial three years back.</t>
  </si>
  <si>
    <t>#E_2#M_AYou think it'll work?</t>
  </si>
  <si>
    <t>#3K#FIt's worth a try.</t>
  </si>
  <si>
    <t>#4K...? Crow?</t>
  </si>
  <si>
    <t>#K#0TYou got something in mind?</t>
  </si>
  <si>
    <t>I think so. Vita and I are going to
try and make an opening so you can
get closer.</t>
  </si>
  <si>
    <t>#E_6#M_AOnce we've done that, try and hold
out against it as much as you can.</t>
  </si>
  <si>
    <t>#3K#FYou can do that?!</t>
  </si>
  <si>
    <t>#2KIf you can, please do!</t>
  </si>
  <si>
    <t>#E[O]#M_A</t>
  </si>
  <si>
    <t>#2KWe're done for if we don't try
something, so I say go for it.</t>
  </si>
  <si>
    <t>#2KStill, it sounds like all that's going to
do is delay the inevitable.</t>
  </si>
  <si>
    <t>#2KWe're going to need something more
decisive to turn the tides in our favor...</t>
  </si>
  <si>
    <t>#K#0TOf course! The Divine Knights!</t>
  </si>
  <si>
    <t>#K#0T#FIf you combine their strength, we could
actually make it through this thing!</t>
  </si>
  <si>
    <t>Now you're thinkin'. If we can hold out
till they've recovered a good chunk of
mana, victory's as good as ours!</t>
  </si>
  <si>
    <t>#E_2#M_0After that, all we gotta do is separate
the core Crown Prince Cedric's in from
the rest of the body.</t>
  </si>
  <si>
    <t>#K#0TNo sweat! We can do this!</t>
  </si>
  <si>
    <t>#2KRight. Without him, it shouldn't be able
to remain in this dimension any longer!</t>
  </si>
  <si>
    <t>#K#0TNot like we've got any better options!</t>
  </si>
  <si>
    <t>#4KOkay! Let's go!</t>
  </si>
  <si>
    <t>#E_6#M_AVita! Crow! We're counting on you!</t>
  </si>
  <si>
    <t>Leave it to us!</t>
  </si>
  <si>
    <t>#2K#FWe won't disappoint.</t>
  </si>
  <si>
    <t>#1K#FGrianos, Celine? Would you two mind helping?</t>
  </si>
  <si>
    <t>#KNgh... Fine! If I have to!</t>
  </si>
  <si>
    <t>EV_Open_Camp</t>
  </si>
  <si>
    <t>EV_Open_Camp</t>
  </si>
  <si>
    <t>#1C#1CEvery member of Class VII will participate
in the final battle.</t>
  </si>
  <si>
    <t>#1C#1CBe certain that everyone is equipped with your
finest armaments, including those not in your
active party.</t>
  </si>
  <si>
    <t>#1C#1CYour active party's final support character
will take part in the first phase of the battle.
Rean will fight in both.</t>
  </si>
  <si>
    <t>Be certain everyone is well equipped. Rean will fight in
both phases, and your final support character will fight
in the first.</t>
  </si>
  <si>
    <t>Open Camp Menu</t>
  </si>
  <si>
    <t>Save</t>
  </si>
  <si>
    <t>Proceed</t>
  </si>
  <si>
    <t>FC_PSMenu_Reset</t>
  </si>
  <si>
    <t>current</t>
  </si>
  <si>
    <t>EV_04_23_13B</t>
  </si>
  <si>
    <t>ET_04_23_13_LoadSaveData</t>
  </si>
  <si>
    <t>EV_04_23_13B</t>
  </si>
  <si>
    <t>#6C#6COh, azure breath which arises from
the abyss...</t>
  </si>
  <si>
    <t>L_arm_point:NODE_EFFECT02</t>
  </si>
  <si>
    <t>L_arm_point:NODE_EFFECT03</t>
  </si>
  <si>
    <t>#6C#5S#500W#6C...Raaaaaah...!</t>
  </si>
  <si>
    <t>#E[77777777777777777777776]#M_A</t>
  </si>
  <si>
    <t>#6C#6CReside within his blade and cleave
through the vermillion flames!</t>
  </si>
  <si>
    <t>#6C#5S#6CTake this! Deadly Cross!</t>
  </si>
  <si>
    <t>#K#5S#0TNow's our chance!</t>
  </si>
  <si>
    <t>#K#F#6S#0TClass VII, let's go!</t>
  </si>
  <si>
    <t>#7S#0TRight!</t>
  </si>
  <si>
    <t>EV_04_23_15</t>
  </si>
  <si>
    <t>ET_04_23_17_Move1</t>
  </si>
  <si>
    <t>ET_04_23_17_Move2</t>
  </si>
  <si>
    <t>ET_04_23_17_Move3</t>
  </si>
  <si>
    <t>ET_04_23_17_Move4</t>
  </si>
  <si>
    <t>ET_04_23_17_Move5</t>
  </si>
  <si>
    <t>ET_04_23_17_Move6</t>
  </si>
  <si>
    <t>ET_04_23_17_Move7</t>
  </si>
  <si>
    <t>ET_04_23_17_Move8</t>
  </si>
  <si>
    <t>ET_04_23_17_Move9</t>
  </si>
  <si>
    <t>ET_04_23_17_Move10</t>
  </si>
  <si>
    <t>ET_04_23_17_Move11</t>
  </si>
  <si>
    <t>ET_04_23_17_toCrow_REAN</t>
  </si>
  <si>
    <t>AniEv7435b</t>
  </si>
  <si>
    <t>AniEv7435</t>
  </si>
  <si>
    <t>ET_04_23_17_toCrow_ALISA</t>
  </si>
  <si>
    <t>ET_04_23_17_toCrow_ELIOT</t>
  </si>
  <si>
    <t>ET_04_23_17_toCrow_LAURA</t>
  </si>
  <si>
    <t>ET_04_23_17_toCrow_MACHIAS</t>
  </si>
  <si>
    <t>ET_04_23_17_toCrow_EMMA</t>
  </si>
  <si>
    <t>ET_04_23_17_toCrow_JUSIS</t>
  </si>
  <si>
    <t>ET_04_23_17_toCrow_FIE</t>
  </si>
  <si>
    <t>ET_04_23_17_toCrow_GAIUS</t>
  </si>
  <si>
    <t>ET_04_23_17_toCrow_MILLIUM</t>
  </si>
  <si>
    <t>ET_04_23_17_toCrow_CELINE2</t>
  </si>
  <si>
    <t>ET_04_23_17_toCrow_SARA</t>
  </si>
  <si>
    <t>ET_04_23_17_motion_RUFUS1</t>
  </si>
  <si>
    <t>AniEv3160b</t>
  </si>
  <si>
    <t>ET_04_23_17_motion_RUFUS2</t>
  </si>
  <si>
    <t>AniEv3165</t>
  </si>
  <si>
    <t>EV_04_23_17</t>
  </si>
  <si>
    <t>I_SVIS114</t>
  </si>
  <si>
    <t>I_SVIS115</t>
  </si>
  <si>
    <t>I_SVIS116</t>
  </si>
  <si>
    <t>I_SVIS211</t>
  </si>
  <si>
    <t>I_SVIS084</t>
  </si>
  <si>
    <t>I_SVIS110</t>
  </si>
  <si>
    <t>I_SVIS111</t>
  </si>
  <si>
    <t>I_SVIS112</t>
  </si>
  <si>
    <t>I_VIS030</t>
  </si>
  <si>
    <t>I_VIS031</t>
  </si>
  <si>
    <t>I_VIS039</t>
  </si>
  <si>
    <t>I_VIS032</t>
  </si>
  <si>
    <t>I_VIS109</t>
  </si>
  <si>
    <t>event/ev2em010.eff</t>
  </si>
  <si>
    <t>event/ev2ke001.eff</t>
  </si>
  <si>
    <t>event/ev2kr008.eff</t>
  </si>
  <si>
    <t>event/ev2cr001.eff</t>
  </si>
  <si>
    <t>event/ev2re007.eff</t>
  </si>
  <si>
    <t>event/ev2lo000.eff</t>
  </si>
  <si>
    <t>event/ev2lo001.eff</t>
  </si>
  <si>
    <t>event/ev2kr011.eff</t>
  </si>
  <si>
    <t>event/ev2em008.eff</t>
  </si>
  <si>
    <t>event/ev2gl001.eff</t>
  </si>
  <si>
    <t>battle/atk026.eff</t>
  </si>
  <si>
    <t>event/ev2re101.eff</t>
  </si>
  <si>
    <t>event/ev2al101.eff</t>
  </si>
  <si>
    <t>event/ev2el101.eff</t>
  </si>
  <si>
    <t>event/ev2mi101.eff</t>
  </si>
  <si>
    <t>event/ev2ma101.eff</t>
  </si>
  <si>
    <t>event/ev2sa101.eff</t>
  </si>
  <si>
    <t>event/ev2el100.eff</t>
  </si>
  <si>
    <t>event/ev2ma100.eff</t>
  </si>
  <si>
    <t>C_NPC018_C13</t>
  </si>
  <si>
    <t>npc018</t>
  </si>
  <si>
    <t>C_NPC601_C01</t>
  </si>
  <si>
    <t>npc601</t>
  </si>
  <si>
    <t>C_NPC009</t>
  </si>
  <si>
    <t>Captain Claire</t>
  </si>
  <si>
    <t>C_NPC046</t>
  </si>
  <si>
    <t>Captain Lechter</t>
  </si>
  <si>
    <t>C_NPC010</t>
  </si>
  <si>
    <t>Rufus</t>
  </si>
  <si>
    <t>C_NPC042</t>
  </si>
  <si>
    <t>Chancellor Osborne</t>
  </si>
  <si>
    <t>C_NPC070</t>
  </si>
  <si>
    <t>Altina</t>
  </si>
  <si>
    <t>C_NPC079</t>
  </si>
  <si>
    <t>Claiomh Solais</t>
  </si>
  <si>
    <t>C_EQU138</t>
  </si>
  <si>
    <t>Core</t>
  </si>
  <si>
    <t>AniEv7425</t>
  </si>
  <si>
    <t>AniEv7440</t>
  </si>
  <si>
    <t>AniEv7441</t>
  </si>
  <si>
    <t>AniEv7441b</t>
  </si>
  <si>
    <t>AniEv7442</t>
  </si>
  <si>
    <t>AniEv7443</t>
  </si>
  <si>
    <t>AniEv7445</t>
  </si>
  <si>
    <t>AniEv0180</t>
  </si>
  <si>
    <t>AniEv0830</t>
  </si>
  <si>
    <t>AniBtlWinUdekumi_R</t>
  </si>
  <si>
    <t>AniEv7430</t>
  </si>
  <si>
    <t>AniEv7443c</t>
  </si>
  <si>
    <t>AniEv3170</t>
  </si>
  <si>
    <t>AniEv3195</t>
  </si>
  <si>
    <t>AniEv3745</t>
  </si>
  <si>
    <t>AniEv8265</t>
  </si>
  <si>
    <t>AniEv8270</t>
  </si>
  <si>
    <t>AniEv8275</t>
  </si>
  <si>
    <t>AniEv8285</t>
  </si>
  <si>
    <t>AniEv1560</t>
  </si>
  <si>
    <t>AniEv7040</t>
  </si>
  <si>
    <t>AniEv7370</t>
  </si>
  <si>
    <t>AniEv8429</t>
  </si>
  <si>
    <t>AniEvk0540</t>
  </si>
  <si>
    <t>AniEvk0541</t>
  </si>
  <si>
    <t>AniEv3020</t>
  </si>
  <si>
    <t>AniEv3160</t>
  </si>
  <si>
    <t>AniEv3260</t>
  </si>
  <si>
    <t>AniEv3175</t>
  </si>
  <si>
    <t>AniEv7450</t>
  </si>
  <si>
    <t>AniEvOjigi</t>
  </si>
  <si>
    <t>AniEvKeirei</t>
  </si>
  <si>
    <t>AniEvTeburi</t>
  </si>
  <si>
    <t>AniEv8205</t>
  </si>
  <si>
    <t>AniEv8210</t>
  </si>
  <si>
    <t>wait0</t>
  </si>
  <si>
    <t>wait1</t>
  </si>
  <si>
    <t>broken</t>
  </si>
  <si>
    <t>#E[9]#M[8]</t>
  </si>
  <si>
    <t>#1P#300W#3S...Ngh...</t>
  </si>
  <si>
    <t>ET_04_23_17_Move1</t>
  </si>
  <si>
    <t>ET_04_23_17_Move2</t>
  </si>
  <si>
    <t>ET_04_23_17_Move3</t>
  </si>
  <si>
    <t>ET_04_23_17_Move4</t>
  </si>
  <si>
    <t>ET_04_23_17_Move5</t>
  </si>
  <si>
    <t>ET_04_23_17_Move6</t>
  </si>
  <si>
    <t>ET_04_23_17_Move7</t>
  </si>
  <si>
    <t>ET_04_23_17_Move8</t>
  </si>
  <si>
    <t>ET_04_23_17_Move9</t>
  </si>
  <si>
    <t>ET_04_23_17_Move10</t>
  </si>
  <si>
    <t>ET_04_23_17_Move11</t>
  </si>
  <si>
    <t>He's exhausted, but his life doesn't
appear to be in any danger.</t>
  </si>
  <si>
    <t>Yeah. He's lost a lot of mana,
but nothing that would prove fatal.</t>
  </si>
  <si>
    <t>#E_8#M_0He'll be all right with some rest.</t>
  </si>
  <si>
    <t>Phew...</t>
  </si>
  <si>
    <t>...Thank goodness...</t>
  </si>
  <si>
    <t>#K#0T...Thank goodness...</t>
  </si>
  <si>
    <t>#E_0#M_9</t>
  </si>
  <si>
    <t>That's a relief.</t>
  </si>
  <si>
    <t>That's our mission complete. We recovered the
other one of this nation's greatest treasures.</t>
  </si>
  <si>
    <t>Haaah...</t>
  </si>
  <si>
    <t>#E[N]#M_A</t>
  </si>
  <si>
    <t>#3K#800W...This... This can't be...</t>
  </si>
  <si>
    <t>*sigh* I can't believe how wrong
this has gone.</t>
  </si>
  <si>
    <t>#E_E#M_0I can't imagine the Grandmaster
is going to be very pleased with
me when I get back.</t>
  </si>
  <si>
    <t>#3K#FThe Grandmaster?</t>
  </si>
  <si>
    <t>#K#0TThat's Ouroboros' leader, right?</t>
  </si>
  <si>
    <t>#K#FThe very same. The only absolute figure
to we Anguis.</t>
  </si>
  <si>
    <t>#E[A]#M_0The supreme existence carrying out the 
Orpheus Final Plan, who will guide the 
souls of all...</t>
  </si>
  <si>
    <t>#E[C]#M_0</t>
  </si>
  <si>
    <t>#K#0TThe souls of all...?</t>
  </si>
  <si>
    <t>#K#0T#FI don't get it.</t>
  </si>
  <si>
    <t>#K#0T#FHmm?</t>
  </si>
  <si>
    <t>#KSo that's...</t>
  </si>
  <si>
    <t>#K#0TSo that's why you broke the taboo
and left seven years ago...</t>
  </si>
  <si>
    <t>#1PThat's right. I became a guide for the
second part of the Grandmaster's plan,
known as the Phantasmal Blaze Plan.</t>
  </si>
  <si>
    <t>#E[3]#M_0A plan to use the hollow Phantasm in 
Crossbell to awaken the Blaze in the 
Empire...</t>
  </si>
  <si>
    <t>#E_F#M_0Regardless, thanks to you and Crow,
I was able to advance it--</t>
  </si>
  <si>
    <t>#4K#800W...Crow?</t>
  </si>
  <si>
    <t>#K#0T#800WWhat?</t>
  </si>
  <si>
    <t>#E[4]#M_A</t>
  </si>
  <si>
    <t>#K#0T#F#800WI can't sense any mana from inside...</t>
  </si>
  <si>
    <t>#K#0T#F#800WAnd that vast hole...</t>
  </si>
  <si>
    <t>#K#F#0T#800WThat must be from when he was pierced
during the battle...</t>
  </si>
  <si>
    <t>#K#F#0TNo...!</t>
  </si>
  <si>
    <t>#1P#300W...Heheh...</t>
  </si>
  <si>
    <t>#K#5S#0T#F...?!</t>
  </si>
  <si>
    <t>#K#5S#0T#FCrow?!</t>
  </si>
  <si>
    <t>ET_04_23_17_toCrow_REAN</t>
  </si>
  <si>
    <t>ET_04_23_17_toCrow_MILLIUM</t>
  </si>
  <si>
    <t>ET_04_23_17_toCrow_GAIUS</t>
  </si>
  <si>
    <t>ET_04_23_17_toCrow_FIE</t>
  </si>
  <si>
    <t>ET_04_23_17_toCrow_SARA</t>
  </si>
  <si>
    <t>ET_04_23_17_toCrow_LAURA</t>
  </si>
  <si>
    <t>ET_04_23_17_toCrow_EMMA</t>
  </si>
  <si>
    <t>ET_04_23_17_toCrow_ALISA</t>
  </si>
  <si>
    <t>ET_04_23_17_toCrow_CELINE2</t>
  </si>
  <si>
    <t>ET_04_23_17_toCrow_ELIOT</t>
  </si>
  <si>
    <t>ET_04_23_17_toCrow_JUSIS</t>
  </si>
  <si>
    <t>ET_04_23_17_toCrow_MACHIAS</t>
  </si>
  <si>
    <t>Ugh... *cough*...</t>
  </si>
  <si>
    <t>#E[Q]#M[8]</t>
  </si>
  <si>
    <t>...!</t>
  </si>
  <si>
    <t>#1P#600WOh, no...</t>
  </si>
  <si>
    <t>#1P#600W...This...</t>
  </si>
  <si>
    <t>#1P#600WThis isn't happening...</t>
  </si>
  <si>
    <t>#E[9]#M[A]</t>
  </si>
  <si>
    <t>#1P#600W...</t>
  </si>
  <si>
    <t>I'll heal you right away! Help me, Celine!</t>
  </si>
  <si>
    <t>P</t>
  </si>
  <si>
    <t>#E_I#M_A</t>
  </si>
  <si>
    <t>#2PI'm on it!</t>
  </si>
  <si>
    <t>NODE_R_ARM</t>
  </si>
  <si>
    <t>#2C#2CLux solis medicuri eum!
('Heal him, sunlight!')</t>
  </si>
  <si>
    <t>#E[Q]#M_0</t>
  </si>
  <si>
    <t>#300WMan... Same place I...shot Osborne...too...</t>
  </si>
  <si>
    <t>#E[R]#M_0</t>
  </si>
  <si>
    <t>#300W...Haha... Karma's a bitch, huh...?</t>
  </si>
  <si>
    <t>#3P#0TCrow...!</t>
  </si>
  <si>
    <t>#K#0TY-You don't have to talk!</t>
  </si>
  <si>
    <t>#E[E]#M_0</t>
  </si>
  <si>
    <t>#300W...Sorry, Rean... Looks like I won't be 
able to keep that promise after all...</t>
  </si>
  <si>
    <t>#E[R]...Towa and Gelica...and George are...
gonna have to...</t>
  </si>
  <si>
    <t>FC_look_dir_No</t>
  </si>
  <si>
    <t>#3P#0TIt's okay! That doesn't matter right now!</t>
  </si>
  <si>
    <t>#K#0T#FWe need to stop the blood!</t>
  </si>
  <si>
    <t>6[autoE2]</t>
  </si>
  <si>
    <t>#800WIt's hopeless, isn't it?</t>
  </si>
  <si>
    <t xml:space="preserve">#800WI'm afraid so... </t>
  </si>
  <si>
    <t>#E_F#M_AHe's been pierced through the heart.
Even our witchcraft won't be enough.</t>
  </si>
  <si>
    <t>#E[9]#M_AThe most I can do is make it as painless
as possible...</t>
  </si>
  <si>
    <t>#800W#6K...Ugh...</t>
  </si>
  <si>
    <t>#800W#6KI-It's not working...</t>
  </si>
  <si>
    <t>#300W*cough* Thanks, Emma... And you, kitty...</t>
  </si>
  <si>
    <t>#E[Q]#M_0At least this way...I can say my goodbyes...</t>
  </si>
  <si>
    <t>#600W#6K...Crow...</t>
  </si>
  <si>
    <t>#600W#6K...No...</t>
  </si>
  <si>
    <t>#500W#1KNo... Don't talk like that...</t>
  </si>
  <si>
    <t>Q</t>
  </si>
  <si>
    <t>#300W#4P...I swear...you're such a spoiled kid
sometimes...</t>
  </si>
  <si>
    <t>head_point:NODE_HEAD</t>
  </si>
  <si>
    <t>#E[R]#M_9</t>
  </si>
  <si>
    <t>#K#F#400W#0TElliot...that concert was really fun...</t>
  </si>
  <si>
    <t>#E[Q]#M_9Keep on loving music...as much as
I loved yours...</t>
  </si>
  <si>
    <t>#600W*sniffle*...*sob*...</t>
  </si>
  <si>
    <t>#K#F#400W#0TAlisa...try and get along with your mom...
all right?</t>
  </si>
  <si>
    <t>#E[Q]#M_9You've got your differences...but at least
she's still alive to talk to you...</t>
  </si>
  <si>
    <t>#E[Q]#M_4</t>
  </si>
  <si>
    <t>#600W*sniffle* O-Okay... Okay...</t>
  </si>
  <si>
    <t>#E[Q]#M_9</t>
  </si>
  <si>
    <t>#K#F#400W#0TMachias, Jusis...stay good rivals for one
another...okay...?</t>
  </si>
  <si>
    <t>#E[3]#M_9The Empire might change with the times...
but you two should always be the same...</t>
  </si>
  <si>
    <t>#600W...*sniffle*... Of course we will!</t>
  </si>
  <si>
    <t>#E[R]#M_4</t>
  </si>
  <si>
    <t>#600W#1P...I refuse to accept him as a friend,
but I'll accept him as a worthy rival...</t>
  </si>
  <si>
    <t>#E[T]#M_9</t>
  </si>
  <si>
    <t>#K#F#400W#0TLaura... Fie... Gaius... Millium...</t>
  </si>
  <si>
    <t>#E[Q]#M_9A lot's happened this past year...
but I really enjoyed getting to know you...</t>
  </si>
  <si>
    <t>#E[5]#M_9So, thanks...</t>
  </si>
  <si>
    <t>#600W#1PWe should be the ones thanking you.</t>
  </si>
  <si>
    <t>#600W...It's been fun for me, too.</t>
  </si>
  <si>
    <t>#600WYou've been a wonderful classmate and
comrade... Thank you for everything.</t>
  </si>
  <si>
    <t>#600W#1PI know I'm an Ironblood, but it was real
fun for me, too...</t>
  </si>
  <si>
    <t>#E[QQQQQQQQQQQQQQQQQQQQQQG]#M_9</t>
  </si>
  <si>
    <t>#K#F#400W#0T...Sara...thanks for everything...these last
two years...</t>
  </si>
  <si>
    <t>#E[Q]#M_9And Vita...a lot's happened between us...
but I'm glad I had you there...</t>
  </si>
  <si>
    <t>#600WHaha... You were as much of a model
student as I was a model teacher,
but still...</t>
  </si>
  <si>
    <t>#600W#1P...I should be the one thanking you.</t>
  </si>
  <si>
    <t>U</t>
  </si>
  <si>
    <t>#400W#4P...Hey, now...what's with the long faces...?</t>
  </si>
  <si>
    <t>#500W...But...</t>
  </si>
  <si>
    <t>#400W#4P...You're all going to be in for some...
tough times ahead...</t>
  </si>
  <si>
    <t>#E[R]#M_9I can't go any farther now...</t>
  </si>
  <si>
    <t>#E[Q]#M_9...but you can...so keep going forward...</t>
  </si>
  <si>
    <t>#E[QQQQQQQQQQQQQQQQQQQS]#M_9</t>
  </si>
  <si>
    <t>#300WRelentlessly, without looking back...</t>
  </si>
  <si>
    <t>#E[SSSSSSSSSSSSSSSSSSST]#M_9Heheh... As long as you do...I'm sure...</t>
  </si>
  <si>
    <t>#E[T]#M[9998]</t>
  </si>
  <si>
    <t>#200W...</t>
  </si>
  <si>
    <t>#300W...No...</t>
  </si>
  <si>
    <t>#300W#2P...This can't be happening...</t>
  </si>
  <si>
    <t>#300W...*sob*...*sob*...</t>
  </si>
  <si>
    <t>#300W...*sniffle*...</t>
  </si>
  <si>
    <t>#300W...That fool...</t>
  </si>
  <si>
    <t>#600W...Students aren't supposed to have
to die before their instructors...</t>
  </si>
  <si>
    <t>#600W...</t>
  </si>
  <si>
    <t>#E[M]#M[7]</t>
  </si>
  <si>
    <t>#5S#0TSpare me the sentimental drivel!</t>
  </si>
  <si>
    <t>AniAttachEQU230</t>
  </si>
  <si>
    <t>Damn it all! How could I lose the Azure
Chevalier at a time like this?!</t>
  </si>
  <si>
    <t>#E[M]#M_AWhy must I be surrounded by nothing but
disappointments?! And that goes for you,
too, witch, and your useless society!</t>
  </si>
  <si>
    <t>#K#0T#600WHow dare you...?</t>
  </si>
  <si>
    <t>#K#0T#F#600WWhat do you think you're doing?</t>
  </si>
  <si>
    <t>#E[P]#M_A</t>
  </si>
  <si>
    <t>#1PI gave him my favor, and THIS is how he
chooses to repay me? By standing in the
way of my ambition?!</t>
  </si>
  <si>
    <t>#1P#5SI should never have wasted my time on
that waif from a fallen country to begin
with!</t>
  </si>
  <si>
    <t>#E[6]#M_A</t>
  </si>
  <si>
    <t>#K#0T#F#800W...You utter scum...</t>
  </si>
  <si>
    <t>#K#0T#800WPlease, don't speak of him that way...</t>
  </si>
  <si>
    <t>#K#0T#F#800W...You're terrible...</t>
  </si>
  <si>
    <t>#E[M]#M[A]</t>
  </si>
  <si>
    <t>ET_SE_GLIANOS_FLAP_2</t>
  </si>
  <si>
    <t>Duke Cayenne, you will unhand him.</t>
  </si>
  <si>
    <t>#E[7]#M_AIf you continue this shameful behavior
a moment longer...</t>
  </si>
  <si>
    <t>#5C#5S#300W#5C...then I will be forced to respond in kind.</t>
  </si>
  <si>
    <t>#E_8#M[83]</t>
  </si>
  <si>
    <t>#K#FEek!</t>
  </si>
  <si>
    <t>Young Man's Voice</t>
  </si>
  <si>
    <t>#0TYour part in this is over, witch.</t>
  </si>
  <si>
    <t>#2K#F...?!</t>
  </si>
  <si>
    <t>ET_04_23_17_motion_RUFUS1</t>
  </si>
  <si>
    <t>ET_04_23_17_motion_RUFUS2</t>
  </si>
  <si>
    <t>#E[BBBBBBB9]#M[12222227]</t>
  </si>
  <si>
    <t>#5S...Aaah!</t>
  </si>
  <si>
    <t>#1PVita!</t>
  </si>
  <si>
    <t>#K#FGrianos?!</t>
  </si>
  <si>
    <t>#1PHuh...?</t>
  </si>
  <si>
    <t>#K#5S#0TR-Rufus?</t>
  </si>
  <si>
    <t>#K#0T#FWhat's HE doing here?</t>
  </si>
  <si>
    <t>#E[3]#M[0]</t>
  </si>
  <si>
    <t>#3KOh, of course! I still have you!</t>
  </si>
  <si>
    <t>#E[5]#M_0Th-Thank goodness you're here, Rufus!</t>
  </si>
  <si>
    <t>#E_8#M_0Y-You... You did come to help me,
didn't you?</t>
  </si>
  <si>
    <t>#2K#FHahaha...</t>
  </si>
  <si>
    <t>#E[A]#M_0As a commoner might put it...
'In your dreams.'</t>
  </si>
  <si>
    <t>#E[C]#M[3]</t>
  </si>
  <si>
    <t>#3KWha...?</t>
  </si>
  <si>
    <t>Null_Ride</t>
  </si>
  <si>
    <t>Girl's Voice</t>
  </si>
  <si>
    <t>#E[6]#M_0</t>
  </si>
  <si>
    <t>#0T#1C#1CTarget in sight.</t>
  </si>
  <si>
    <t>AniDetachEQU230</t>
  </si>
  <si>
    <t>#5SAaargh!</t>
  </si>
  <si>
    <t>#5SWhat are you...?!</t>
  </si>
  <si>
    <t>#2PTarget restrained.</t>
  </si>
  <si>
    <t>#5P#3C#3CЁ＇жёйа</t>
  </si>
  <si>
    <t>#K#0T#F#800WWhat's going on...?</t>
  </si>
  <si>
    <t>#K#0TWhat's she doing...?</t>
  </si>
  <si>
    <t>#K#0T#FWell done.</t>
  </si>
  <si>
    <t>#2K#FYou've behaved disgracefully toward the
Imperial family and brought a calamity
upon the innocent people of the capital.</t>
  </si>
  <si>
    <t>#E_2#M_AWe may both fly the banner of the Noble
Alliance, but I'm afraid I can't turn a
blind eye to your misdeeds any longer.</t>
  </si>
  <si>
    <t>#2PAs the alliance's chief of staff and a citizen
of Erebonia...</t>
  </si>
  <si>
    <t>#2P#5SI hereby place the two of you under arrest!</t>
  </si>
  <si>
    <t>#E[8]#M[3]</t>
  </si>
  <si>
    <t>#K#F#0T#600WNo...</t>
  </si>
  <si>
    <t>#K#F#800W#0T...Heh. I see. It all makes sense now.</t>
  </si>
  <si>
    <t>#1P#800WI thought something was amiss about you
from the very beginning.</t>
  </si>
  <si>
    <t>#E_F#M_9I just couldn't work out where you had
gotten that girl from the Black Workshop.</t>
  </si>
  <si>
    <t>#E[A]#M_0But it seems that all this time, you were
just waiting for your chance, weren't you?</t>
  </si>
  <si>
    <t>#K#0THeh... Why, whatever do you mean?</t>
  </si>
  <si>
    <t>#K#F#0TV-Vita...?</t>
  </si>
  <si>
    <t>#K#F#0TN-None of this is making any sense...</t>
  </si>
  <si>
    <t>#E[Q]#M[A]</t>
  </si>
  <si>
    <t>#K#0T#600W...</t>
  </si>
  <si>
    <t>#2POh, I get it now.</t>
  </si>
  <si>
    <t>#K#0TMillium...?</t>
  </si>
  <si>
    <t>#K#0TWhat do you get?</t>
  </si>
  <si>
    <t>#2POh, boy, I feel reeeally stupid now.</t>
  </si>
  <si>
    <t>#E[3]#M_AI can't believe it took me this long
to figure out.</t>
  </si>
  <si>
    <t>#K#0T#FYou're one, too, right?</t>
  </si>
  <si>
    <t>#2P...Hahaha...</t>
  </si>
  <si>
    <t>#0TYeah, it sure looks that way.</t>
  </si>
  <si>
    <t>#1PThank you for rescuing His Highness.</t>
  </si>
  <si>
    <t>Yeah. Sounds like things were a real
mess in here.</t>
  </si>
  <si>
    <t>#K#0TCaptain Claire? Captain Arundel?</t>
  </si>
  <si>
    <t>#4KWait... Then...</t>
  </si>
  <si>
    <t>#2KNow I get it.</t>
  </si>
  <si>
    <t>#4K...</t>
  </si>
  <si>
    <t>#KI-It can't be...</t>
  </si>
  <si>
    <t>#K#F#5SAll this time, you were an Ironblood?!</t>
  </si>
  <si>
    <t>The group's primary member, in fact.</t>
  </si>
  <si>
    <t>#E[9]#M_0Though that secret was, until very recently,
kept between myself and His Excellency the
Chancellor.</t>
  </si>
  <si>
    <t>#E_F#M_0The others knew there was a primary member,
but were never told who it was.</t>
  </si>
  <si>
    <t>#E_8#M[8]</t>
  </si>
  <si>
    <t>#K#F#0T#800W...</t>
  </si>
  <si>
    <t>#KPreeetty much what he said.</t>
  </si>
  <si>
    <t>#E_E#M_AYou should've seen my face when I found
out earlier.</t>
  </si>
  <si>
    <t>#K#0TAhaha... Wow, even YOU couldn't figure
it out?</t>
  </si>
  <si>
    <t>#E_F#M[A]</t>
  </si>
  <si>
    <t>#K#F#800W...</t>
  </si>
  <si>
    <t>#K#0T#F#5S#FWh-What is the meaning of all this?!</t>
  </si>
  <si>
    <t>#1PTh-The successor to one of the Four Great
Houses is the former chancellor's protege?!</t>
  </si>
  <si>
    <t>#E[7]#M_AWhy?! Your high position in the Noble 
Alliance was secured!</t>
  </si>
  <si>
    <t>#E[M]#M_AIt was only a matter of time before you
became the next Duke Albarea!</t>
  </si>
  <si>
    <t>J</t>
  </si>
  <si>
    <t>#K#FWhy reveal this now?</t>
  </si>
  <si>
    <t>#E[B]#M_AWhat could you possibly have to gain from
professing your allegiance to a dead man?!</t>
  </si>
  <si>
    <t>Voice</t>
  </si>
  <si>
    <t>#0T#800WHe would gain nothing. Which is why it's
rather fortunate I'm very much alive.</t>
  </si>
  <si>
    <t>#K#F#800W...*gasp*...</t>
  </si>
  <si>
    <t>#800WHeh...</t>
  </si>
  <si>
    <t>#E[N]#M[3]</t>
  </si>
  <si>
    <t>#K#0T#F#800WNo...</t>
  </si>
  <si>
    <t>#K#0T#800W...No way...</t>
  </si>
  <si>
    <t>#K#F#0T#800W...Impossible...</t>
  </si>
  <si>
    <t>#K#F#0T#800W...*gasp*...</t>
  </si>
  <si>
    <t>I_TVIS258</t>
  </si>
  <si>
    <t>#K#5S#0TG-Gramps?!</t>
  </si>
  <si>
    <t>I'm pleased to see you again, Millium.</t>
  </si>
  <si>
    <t>#E_2#M_0Greetings to you as well, Class VII,
and to your esteemed instructor.</t>
  </si>
  <si>
    <t>#E[O]#M_0...And to you, Your Grace.</t>
  </si>
  <si>
    <t>#E[M]#M_A</t>
  </si>
  <si>
    <t>#K#F#600WY-You... How are you still alive?!</t>
  </si>
  <si>
    <t>#8K#FHow, indeed? Perhaps the years have dimmed
your eyesight, or perhaps I had a body double...</t>
  </si>
  <si>
    <t>#E[A]#M_0Whatever the truth may be, I think that's the
least of your worries right now.</t>
  </si>
  <si>
    <t>#E[N]#M[7]</t>
  </si>
  <si>
    <t>#K#FGaaah...</t>
  </si>
  <si>
    <t>All you need to know is that our loyal
ally Rufus Albarea will be bringing the
situation in Erebonia under control...</t>
  </si>
  <si>
    <t>#E_2#M_0...and he'll do so with minimal conflict,
while ensuring that the Noble Alliance's
power is deeply diminished.</t>
  </si>
  <si>
    <t>That was the task I entrusted to him,
and in that he shall not fail me.</t>
  </si>
  <si>
    <t>#K#FAs ever, it's an honor to serve you,
Your Excellency.</t>
  </si>
  <si>
    <t>#E[N]#M_0</t>
  </si>
  <si>
    <t>#1P#500WHaha... Hahaha...</t>
  </si>
  <si>
    <t>#1P#3S#400WThis is a dream... This has to be a dream...</t>
  </si>
  <si>
    <t>As obsessed as Crow was with making it
happen...</t>
  </si>
  <si>
    <t>#E_6#M_0...I had a feeling all along you weren't really
dead.</t>
  </si>
  <si>
    <t>#K#0TDid you really, now?</t>
  </si>
  <si>
    <t>You made it quite clear that you were
someone not to be underestimated...</t>
  </si>
  <si>
    <t>#E_8#M_0...back when we were working with you 
regarding the situation in Liberl.</t>
  </si>
  <si>
    <t>#K#0THaha... I'm afraid I haven't a clue what
you're talking about.</t>
  </si>
  <si>
    <t>#K#F#0TI'm amazed you can say that with a 
straight face.</t>
  </si>
  <si>
    <t>#4PYou're referring to those steam tanks
and dealing with the aftermath of the
Hamel incident, I take it?</t>
  </si>
  <si>
    <t>#3K#F#800W...</t>
  </si>
  <si>
    <t>#K#0T#FBut I could never have predicted you
would have taken a branch of the
Thirteen Factories under your control.</t>
  </si>
  <si>
    <t>#E_6#M_A#5SWhat exactly do you plan to do?!</t>
  </si>
  <si>
    <t>#K#0T#FHeh. Is that not obvious?</t>
  </si>
  <si>
    <t>#E[H]#M_0</t>
  </si>
  <si>
    <t>#2P#5SI'm taking over that Phantasmal Blaze
Plan of yours...</t>
  </si>
  <si>
    <t>#5S...and my first order of business will be
sorting out the mess you left in Crossbell.</t>
  </si>
  <si>
    <t>#K#5S#0T...!</t>
  </si>
  <si>
    <t>#4K#FI'll allow you to leave this time, witch.</t>
  </si>
  <si>
    <t>#E[7]#M_0Slink back to your master and the rest of
that brood of serpents, and tell them:</t>
  </si>
  <si>
    <t>If they even THINK of trying to stand in
my way, I'll crush them beneath my heel.</t>
  </si>
  <si>
    <t>#K#F#800W...!</t>
  </si>
  <si>
    <t>#4KVita?!</t>
  </si>
  <si>
    <t>#KW-Wait!</t>
  </si>
  <si>
    <t>#2KI'm sorry you had to see me like that.</t>
  </si>
  <si>
    <t>#E[9]#M_9Give my regards to the elder.</t>
  </si>
  <si>
    <t>#2KAnd...I'm sorry for the trouble I've caused
you all.</t>
  </si>
  <si>
    <t>#E[9]#M_9Please, take good care of Crow for me?</t>
  </si>
  <si>
    <t>#4K#800W...</t>
  </si>
  <si>
    <t>#K#0T#800WYou...</t>
  </si>
  <si>
    <t>#2P#800WVita...</t>
  </si>
  <si>
    <t>#E[9]#M_0a</t>
  </si>
  <si>
    <t>#1P#800WShe could've at least given us a chance
to speak as well...</t>
  </si>
  <si>
    <t>E[autoEE]</t>
  </si>
  <si>
    <t>Umm...</t>
  </si>
  <si>
    <t>#3K#FYou've all done excellent work.</t>
  </si>
  <si>
    <t>#E_J#M_0Icy Maiden, White Rabbit, Scarecrow...</t>
  </si>
  <si>
    <t>#E_2#M_0...and you, Jade Rook.</t>
  </si>
  <si>
    <t>#2K#FThank you, Your Excellency. I'm overjoyed
to see that you are alive.</t>
  </si>
  <si>
    <t>#2KCan't say I honestly thought you were
dead in the first place.</t>
  </si>
  <si>
    <t>#2K#FWell, if anyone could survive being shot
through the chest, it'd be you, so I did
wonder...</t>
  </si>
  <si>
    <t>#2KI don't imagine you intend to reveal
your secret to cheating death, do you?</t>
  </si>
  <si>
    <t>#2KHaha. And rob you of such a splendid
conundrum to puzzle over?</t>
  </si>
  <si>
    <t>#E_0#M_0This castle will return to its original
form within a few hours, but our work
is far from over.</t>
  </si>
  <si>
    <t>I'll be giving all of you new assignments.
As always, I expect only the best from
each of you.</t>
  </si>
  <si>
    <t>#3KYes, Your Excellency.</t>
  </si>
  <si>
    <t>#KMan, things are about to get busy.</t>
  </si>
  <si>
    <t>#3K#FI wonder what I should do...</t>
  </si>
  <si>
    <t>Rufus, I want the situation here resolved
within the week.</t>
  </si>
  <si>
    <t>#E_6#M_0As soon as you have things under control,
move forward with the occupation of Crossbell.</t>
  </si>
  <si>
    <t>#E_6#M[7]</t>
  </si>
  <si>
    <t>#K#0T...!</t>
  </si>
  <si>
    <t>#K#0TWhat?!</t>
  </si>
  <si>
    <t>F</t>
  </si>
  <si>
    <t>#1PWith pleasure, Your Excellency.</t>
  </si>
  <si>
    <t>#K#F#0T#800W...*sigh*...</t>
  </si>
  <si>
    <t>#E[Q]\#M[8]</t>
  </si>
  <si>
    <t>back2_point</t>
  </si>
  <si>
    <t>8[autoE0]</t>
  </si>
  <si>
    <t>2[autoE0]</t>
  </si>
  <si>
    <t>T</t>
  </si>
  <si>
    <t>#8C#0T#8CI'm not trying to tell you the chancellor was
evil or anything.</t>
  </si>
  <si>
    <t>#8C#8CStill, there's no denying that he managed to
outwit my grandfather.</t>
  </si>
  <si>
    <t>#8C#8CI'd say it's fairly normal for a student to want
to avenge his master's defeat, wouldn't you?</t>
  </si>
  <si>
    <t>#8C#0T#8CMan... Same place I...shot Osborne...too...</t>
  </si>
  <si>
    <t>#8C#8C...Haha... Karma's a bitch, huh...?</t>
  </si>
  <si>
    <t>#E[7]#M[7]</t>
  </si>
  <si>
    <t>#K#F#5S#0T...</t>
  </si>
  <si>
    <t>E</t>
  </si>
  <si>
    <t>#2P...</t>
  </si>
  <si>
    <t>#2PRean?!</t>
  </si>
  <si>
    <t>#800WHere we go...</t>
  </si>
  <si>
    <t>#K#0T#FR-Rean, don't...</t>
  </si>
  <si>
    <t>#K#0T#FThat's really not a good idea!</t>
  </si>
  <si>
    <t>#800W...</t>
  </si>
  <si>
    <t>#1P#5SWhy?! Why are YOU still alive?!</t>
  </si>
  <si>
    <t>#1P#6SCrow shot you! You're supposed to be dead!</t>
  </si>
  <si>
    <t>#1PBut in the end, he couldn't avenge his
grandfather, he didn't get revenge on you...!</t>
  </si>
  <si>
    <t>#5S#1PWas everything he did...</t>
  </si>
  <si>
    <t>#6S#1PWas his whole life for NOTHING?!</t>
  </si>
  <si>
    <t>Rean...</t>
  </si>
  <si>
    <t>#K#F#0T...</t>
  </si>
  <si>
    <t>#2PRean...</t>
  </si>
  <si>
    <t>#1PRean...</t>
  </si>
  <si>
    <t>#E[U]#M_A</t>
  </si>
  <si>
    <t>#K#0T...</t>
  </si>
  <si>
    <t>#E[U]#M[A]</t>
  </si>
  <si>
    <t>#K#0T#F...Rean...</t>
  </si>
  <si>
    <t>#2PThat's enough.</t>
  </si>
  <si>
    <t>#E[R]#M[A]</t>
  </si>
  <si>
    <t>#2P#600W...!</t>
  </si>
  <si>
    <t>#2PJust as you have your reasons that guide
your actions, so, too, does His Excellency.</t>
  </si>
  <si>
    <t>#E_8#M_9And I believe you factor into those reasons
more than you might think.</t>
  </si>
  <si>
    <t>#E_F#M[8]</t>
  </si>
  <si>
    <t>#800WWha...?</t>
  </si>
  <si>
    <t>Black-Haired Man</t>
  </si>
  <si>
    <t>#8C#0T#800W#8CRean... I pray you grow up strong and
healthy.</t>
  </si>
  <si>
    <t>#8C#800W#8C...Oh, Aidios... If you're listening, hear me
now. Please, allow this child...</t>
  </si>
  <si>
    <t>#300W...*gasp*...</t>
  </si>
  <si>
    <t>#4P#0T#800WHaha. I see you finally remembered the
truth.</t>
  </si>
  <si>
    <t>#800WI'm glad to finally see you again, my son.
You've grown into a fine young man.</t>
  </si>
  <si>
    <t>#E[7]#M_0#800WIndeed, the Empire will soon know of the
Ashen Chevalier, the hero whose brave
deeds allowed us to reclaim the capital.</t>
  </si>
  <si>
    <t>#E[H]#M_0#800WAnd who better to assist me than a
national hero?</t>
  </si>
  <si>
    <t>ed82_FED</t>
  </si>
  <si>
    <t>nousePomFoodBack</t>
  </si>
  <si>
    <t>ET_04_23_17_LoadSaveData</t>
  </si>
  <si>
    <t>ET_SE_GLIANOS_FLAP_2</t>
  </si>
  <si>
    <t>EV_04_23_04</t>
  </si>
  <si>
    <t>event/ev2kg004.eff</t>
  </si>
  <si>
    <t>AniEvk0023</t>
  </si>
  <si>
    <t>loop_map</t>
  </si>
  <si>
    <t>ET_03_34_02_move_Cayenne</t>
  </si>
  <si>
    <t>ET_03_34_02_move_Cedric</t>
  </si>
  <si>
    <t>ET_03_34_02_move_Altina</t>
  </si>
  <si>
    <t>EV_03_34_02</t>
  </si>
  <si>
    <t>I_VIS051</t>
  </si>
  <si>
    <t>I_TVIS004</t>
  </si>
  <si>
    <t>AniEv0330</t>
  </si>
  <si>
    <t>loop_map02</t>
  </si>
  <si>
    <t>I_TVIS248</t>
  </si>
  <si>
    <t>I had no idea all this existed right
under the palace...</t>
  </si>
  <si>
    <t>Duke Cayenne, can I ask exactly
where we're going?</t>
  </si>
  <si>
    <t>#2PHaha. There is no need to look so concerned,
Your Highness.</t>
  </si>
  <si>
    <t>#E[3]#M_0The place we are traveling to is the center of
this city--no, this country--and a place that
governs a great 'power.'</t>
  </si>
  <si>
    <t>#E[A]#M_0It is where everything both ends...and begins.</t>
  </si>
  <si>
    <t>#3KI'm not sure I understand what you mean...</t>
  </si>
  <si>
    <t>#1P#FPlease, be careful of your footing.</t>
  </si>
  <si>
    <t>#E_0#M_0If you were to fall off the platform,
you most assuredly would go splat
and die.</t>
  </si>
  <si>
    <t>#3K#FEeek!</t>
  </si>
  <si>
    <t>#2PNow, now. It won't do to frighten him.</t>
  </si>
  <si>
    <t>#E[O]#M_AAnd I must say, I don't recall doing so
ever being part of your duties.</t>
  </si>
  <si>
    <t>#1P...Pardon me.</t>
  </si>
  <si>
    <t>#E_I#M_0I believe we're almost there.</t>
  </si>
  <si>
    <t>down</t>
  </si>
  <si>
    <t>ET_03_34_02_move_Cayenne</t>
  </si>
  <si>
    <t>ET_03_34_02_move_Cedric</t>
  </si>
  <si>
    <t>ET_03_34_02_move_Altina</t>
  </si>
  <si>
    <t>#KI've been waiting for you.</t>
  </si>
  <si>
    <t>#4KVita Clotilde? Th-The opera singer?</t>
  </si>
  <si>
    <t>#E_8#M_AWhat are you doing in a place like this?</t>
  </si>
  <si>
    <t>#4KGreetings, witch.</t>
  </si>
  <si>
    <t>#E_0#M_0I see that tree emerged successfully.</t>
  </si>
  <si>
    <t>#1PHeehee. It certainly did.</t>
  </si>
  <si>
    <t xml:space="preserve">#E_J#M_0All that remains now is to continue the
preparations here. </t>
  </si>
  <si>
    <t>#E[A]#M_0However, let me remind you that under
no circumstan--</t>
  </si>
  <si>
    <t>#4K#FHaha! If you would, spare me. You've made
yourself perfectly clear on occasions past.</t>
  </si>
  <si>
    <t>#E_8#M_0And I am hardly enough of a fool to attempt
to defy commands from a witch.</t>
  </si>
  <si>
    <t>#1KWhat are the two of you talking about?</t>
  </si>
  <si>
    <t>#E_8#M_AAnd why did you bring me here?</t>
  </si>
  <si>
    <t>#2KHaha. Patience, Your Highness.
All will be clear in due time.</t>
  </si>
  <si>
    <t>#2POh, my! Could this be it?</t>
  </si>
  <si>
    <t>#K#F#0TWhat is...?</t>
  </si>
  <si>
    <t>#E_8#M_AWhat IS that thing?</t>
  </si>
  <si>
    <t>#5SAgh...!</t>
  </si>
  <si>
    <t>#500WWhat... What's this feeling...?</t>
  </si>
  <si>
    <t>4</t>
  </si>
  <si>
    <t>#5SHahahaha! Marvelous! Marvelous!</t>
  </si>
  <si>
    <t>#E[7]#M_0This is the legendary demon said to wield
a thousand weapons!</t>
  </si>
  <si>
    <t>#E_6#M_0The Crimson Calamity which was sealed away
by St. Sandlot and Dreichels 250 years ago,
and a fragment of the Great Power!</t>
  </si>
  <si>
    <t>#6S#0TThe vermillion Testa-Rossa!</t>
  </si>
  <si>
    <t>ET_04_13_00_LoopQuake</t>
  </si>
  <si>
    <t>EV_04_11_03</t>
  </si>
  <si>
    <t>event/ev2kr000.eff</t>
  </si>
  <si>
    <t>event/ev2kr010.eff.</t>
  </si>
  <si>
    <t>C_NPC023</t>
  </si>
  <si>
    <t>Xeno</t>
  </si>
  <si>
    <t>C_NPC024</t>
  </si>
  <si>
    <t>Leonidas</t>
  </si>
  <si>
    <t>C_NPC048</t>
  </si>
  <si>
    <t>Phantom Thief Bleublanc</t>
  </si>
  <si>
    <t>C_NPC071</t>
  </si>
  <si>
    <t>McBurn</t>
  </si>
  <si>
    <t>C_NPC073</t>
  </si>
  <si>
    <t>Duvalie the Swift</t>
  </si>
  <si>
    <t>AniEv7567</t>
  </si>
  <si>
    <t>AniEvKangei</t>
  </si>
  <si>
    <t>#2P#800W#5S#5C#5CUgh... Aaaaaah...</t>
  </si>
  <si>
    <t>#2P#800W#5S#5C#5C...Aaaaaah...</t>
  </si>
  <si>
    <t>#6SYes! YES!</t>
  </si>
  <si>
    <t>#E[M]#M_4#5SThat wretched emperor may have halted
my ancestor's ambition, but I will grant
it in his place!</t>
  </si>
  <si>
    <t>Sorry about this, Your Highness.</t>
  </si>
  <si>
    <t>#E_2#M_AJust bear with it a while longer until
this is all over.</t>
  </si>
  <si>
    <t>ET_04_13_00_LoopQuake</t>
  </si>
  <si>
    <t>Whoa! The hell...?!</t>
  </si>
  <si>
    <t>Th-The space in front of us is distorting...</t>
  </si>
  <si>
    <t>#1PHahaha! How splendid!</t>
  </si>
  <si>
    <t>#E_6#M_4</t>
  </si>
  <si>
    <t>#1PHeh. This could be fun.</t>
  </si>
  <si>
    <t>_EV_04_23_02</t>
  </si>
  <si>
    <t>_ET_SE_GLIANOS_FLAP</t>
  </si>
  <si>
    <t>_EV_04_23_03</t>
  </si>
  <si>
    <t>_ET_SE_AniEvk0000_1</t>
  </si>
  <si>
    <t>_EV_04_23_05</t>
  </si>
  <si>
    <t>_EV_04_23_06</t>
  </si>
  <si>
    <t>_ET_SE_HEART</t>
  </si>
  <si>
    <t>_EV_04_23_13</t>
  </si>
  <si>
    <t>_EV_04_23_13B</t>
  </si>
  <si>
    <t>_ET_04_23_17_toCrow_REAN</t>
  </si>
  <si>
    <t>_ET_04_23_17_motion_RUFUS2</t>
  </si>
  <si>
    <t>_EV_04_23_17</t>
  </si>
  <si>
    <t>_ET_SE_GLIANOS_FLAP_2</t>
  </si>
  <si>
    <t>_EV_04_23_04</t>
  </si>
  <si>
    <t>_EV_03_34_02</t>
  </si>
  <si>
    <t>_EV_04_11_03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</si>
</sst>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0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FFA2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FFDE73"/>
      </patternFill>
    </fill>
    <fill>
      <patternFill patternType="solid">
        <fgColor rgb="FFFFE3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FFEA73"/>
      </patternFill>
    </fill>
    <fill>
      <patternFill patternType="solid">
        <fgColor rgb="FFFDFF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FF9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FD73"/>
      </patternFill>
    </fill>
    <fill>
      <patternFill patternType="solid">
        <fgColor rgb="FFD7FF73"/>
      </patternFill>
    </fill>
    <fill>
      <patternFill patternType="solid">
        <fgColor rgb="FFFFAD73"/>
      </patternFill>
    </fill>
    <fill>
      <patternFill patternType="solid">
        <fgColor rgb="FFFFEF73"/>
      </patternFill>
    </fill>
    <fill>
      <patternFill patternType="solid">
        <fgColor rgb="FFFFB773"/>
      </patternFill>
    </fill>
    <fill>
      <patternFill patternType="solid">
        <fgColor rgb="FFFFC073"/>
      </patternFill>
    </fill>
    <fill>
      <patternFill patternType="solid">
        <fgColor rgb="FFFFDA73"/>
      </patternFill>
    </fill>
    <fill>
      <patternFill patternType="solid">
        <fgColor rgb="FFFFC573"/>
      </patternFill>
    </fill>
    <fill>
      <patternFill patternType="solid">
        <fgColor rgb="FFA9FF73"/>
      </patternFill>
    </fill>
    <fill>
      <patternFill patternType="solid">
        <fgColor rgb="FFA6FF73"/>
      </patternFill>
    </fill>
    <fill>
      <patternFill patternType="solid">
        <fgColor rgb="FFFFD373"/>
      </patternFill>
    </fill>
    <fill>
      <patternFill patternType="solid">
        <fgColor rgb="FFEFFF73"/>
      </patternFill>
    </fill>
    <fill>
      <patternFill patternType="solid">
        <fgColor rgb="FFF1FF73"/>
      </patternFill>
    </fill>
    <fill>
      <patternFill patternType="solid">
        <fgColor rgb="FF73FF8D"/>
      </patternFill>
    </fill>
    <fill>
      <patternFill patternType="solid">
        <fgColor rgb="FFFF8673"/>
      </patternFill>
    </fill>
    <fill>
      <patternFill patternType="solid">
        <fgColor rgb="FF8FFF73"/>
      </patternFill>
    </fill>
    <fill>
      <patternFill patternType="solid">
        <fgColor rgb="FF73FFFA"/>
      </patternFill>
    </fill>
    <fill>
      <patternFill patternType="solid">
        <fgColor rgb="FFF8FF73"/>
      </patternFill>
    </fill>
    <fill>
      <patternFill patternType="solid">
        <fgColor rgb="FFFFA473"/>
      </patternFill>
    </fill>
    <fill>
      <patternFill patternType="solid">
        <fgColor rgb="FF73FFC2"/>
      </patternFill>
    </fill>
    <fill>
      <patternFill patternType="solid">
        <fgColor rgb="FFABFF73"/>
      </patternFill>
    </fill>
    <fill>
      <patternFill patternType="solid">
        <fgColor rgb="FF73FF78"/>
      </patternFill>
    </fill>
    <fill>
      <patternFill patternType="solid">
        <fgColor rgb="FF73FFD0"/>
      </patternFill>
    </fill>
    <fill>
      <patternFill patternType="solid">
        <fgColor rgb="FFFF7C73"/>
      </patternFill>
    </fill>
    <fill>
      <patternFill patternType="solid">
        <fgColor rgb="FF73FFDC"/>
      </patternFill>
    </fill>
    <fill>
      <patternFill patternType="solid">
        <fgColor rgb="FF73FFE1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8173"/>
      </patternFill>
    </fill>
    <fill>
      <patternFill patternType="solid">
        <fgColor rgb="FF7AFF73"/>
      </patternFill>
    </fill>
    <fill>
      <patternFill patternType="solid">
        <fgColor rgb="FF73FF9D"/>
      </patternFill>
    </fill>
    <fill>
      <patternFill patternType="solid">
        <fgColor rgb="FF73FF94"/>
      </patternFill>
    </fill>
    <fill>
      <patternFill patternType="solid">
        <fgColor rgb="FF73FF9B"/>
      </patternFill>
    </fill>
    <fill>
      <patternFill patternType="solid">
        <fgColor rgb="FFECFF73"/>
      </patternFill>
    </fill>
    <fill>
      <patternFill patternType="solid">
        <fgColor rgb="FF73FFBB"/>
      </patternFill>
    </fill>
    <fill>
      <patternFill patternType="solid">
        <fgColor rgb="FFD5FF73"/>
      </patternFill>
    </fill>
    <fill>
      <patternFill patternType="solid">
        <fgColor rgb="FF73FF86"/>
      </patternFill>
    </fill>
    <fill>
      <patternFill patternType="solid">
        <fgColor rgb="FFFFC273"/>
      </patternFill>
    </fill>
    <fill>
      <patternFill patternType="solid">
        <fgColor rgb="FF73FFC7"/>
      </patternFill>
    </fill>
    <fill>
      <patternFill patternType="solid">
        <fgColor rgb="FFA2FF73"/>
      </patternFill>
    </fill>
    <fill>
      <patternFill patternType="solid">
        <fgColor rgb="FF83FF73"/>
      </patternFill>
    </fill>
    <fill>
      <patternFill patternType="solid">
        <fgColor rgb="FFBEFF73"/>
      </patternFill>
    </fill>
    <fill>
      <patternFill patternType="solid">
        <fgColor rgb="FF9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  <xf numFmtId="0" fontId="0" fillId="95" borderId="2" xfId="0" applyFill="1" applyBorder="1"/>
    <xf numFmtId="0" fontId="0" fillId="96" borderId="2" xfId="0" applyFill="1" applyBorder="1"/>
    <xf numFmtId="0" fontId="0" fillId="97" borderId="2" xfId="0" applyFill="1" applyBorder="1"/>
    <xf numFmtId="0" fontId="0" fillId="98" borderId="2" xfId="0" applyFill="1" applyBorder="1"/>
    <xf numFmtId="0" fontId="0" fillId="99" borderId="2" xfId="0" applyFill="1" applyBorder="1"/>
    <xf numFmtId="0" fontId="0" fillId="10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Z2256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2052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15</v>
      </c>
      <c r="AT8" s="4" t="s">
        <v>15</v>
      </c>
      <c r="AU8" s="4" t="s">
        <v>15</v>
      </c>
      <c r="AV8" s="4" t="s">
        <v>15</v>
      </c>
      <c r="AW8" s="4" t="s">
        <v>15</v>
      </c>
      <c r="AX8" s="4" t="s">
        <v>15</v>
      </c>
      <c r="AY8" s="4" t="s">
        <v>15</v>
      </c>
      <c r="AZ8" s="4" t="s">
        <v>15</v>
      </c>
      <c r="BA8" s="4" t="s">
        <v>15</v>
      </c>
      <c r="BB8" s="4" t="s">
        <v>15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15</v>
      </c>
      <c r="BH8" s="4" t="s">
        <v>15</v>
      </c>
      <c r="BI8" s="4" t="s">
        <v>15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15</v>
      </c>
      <c r="BS8" s="4" t="s">
        <v>15</v>
      </c>
      <c r="BT8" s="4" t="s">
        <v>15</v>
      </c>
    </row>
    <row r="9">
      <c r="A9" t="n">
        <v>2056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66047</v>
      </c>
      <c r="F9" s="7" t="n">
        <v>438</v>
      </c>
      <c r="G9" s="7" t="n">
        <v>438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13</v>
      </c>
      <c r="R9" s="7" t="n">
        <f t="normal" ca="1">16-LENB(INDIRECT(ADDRESS(9,17)))</f>
        <v>0</v>
      </c>
      <c r="S9" s="7" t="s">
        <v>13</v>
      </c>
      <c r="T9" s="7" t="n">
        <f t="normal" ca="1">16-LENB(INDIRECT(ADDRESS(9,19)))</f>
        <v>0</v>
      </c>
      <c r="U9" s="7" t="s">
        <v>13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2264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14</v>
      </c>
      <c r="AD13" s="4" t="s">
        <v>14</v>
      </c>
      <c r="AE13" s="4" t="s">
        <v>14</v>
      </c>
      <c r="AF13" s="4" t="s">
        <v>14</v>
      </c>
      <c r="AG13" s="4" t="s">
        <v>14</v>
      </c>
      <c r="AH13" s="4" t="s">
        <v>14</v>
      </c>
      <c r="AI13" s="4" t="s">
        <v>14</v>
      </c>
      <c r="AJ13" s="4" t="s">
        <v>14</v>
      </c>
      <c r="AK13" s="4" t="s">
        <v>15</v>
      </c>
      <c r="AL13" s="4" t="s">
        <v>15</v>
      </c>
      <c r="AM13" s="4" t="s">
        <v>15</v>
      </c>
      <c r="AN13" s="4" t="s">
        <v>15</v>
      </c>
      <c r="AO13" s="4" t="s">
        <v>15</v>
      </c>
      <c r="AP13" s="4" t="s">
        <v>15</v>
      </c>
      <c r="AQ13" s="4" t="s">
        <v>15</v>
      </c>
      <c r="AR13" s="4" t="s">
        <v>15</v>
      </c>
      <c r="AS13" s="4" t="s">
        <v>15</v>
      </c>
      <c r="AT13" s="4" t="s">
        <v>15</v>
      </c>
      <c r="AU13" s="4" t="s">
        <v>15</v>
      </c>
      <c r="AV13" s="4" t="s">
        <v>15</v>
      </c>
      <c r="AW13" s="4" t="s">
        <v>15</v>
      </c>
      <c r="AX13" s="4" t="s">
        <v>15</v>
      </c>
      <c r="AY13" s="4" t="s">
        <v>15</v>
      </c>
      <c r="AZ13" s="4" t="s">
        <v>15</v>
      </c>
      <c r="BA13" s="4" t="s">
        <v>15</v>
      </c>
      <c r="BB13" s="4" t="s">
        <v>15</v>
      </c>
      <c r="BC13" s="4" t="s">
        <v>15</v>
      </c>
      <c r="BD13" s="4" t="s">
        <v>15</v>
      </c>
      <c r="BE13" s="4" t="s">
        <v>15</v>
      </c>
      <c r="BF13" s="4" t="s">
        <v>15</v>
      </c>
      <c r="BG13" s="4" t="s">
        <v>15</v>
      </c>
      <c r="BH13" s="4" t="s">
        <v>15</v>
      </c>
      <c r="BI13" s="4" t="s">
        <v>15</v>
      </c>
      <c r="BJ13" s="4" t="s">
        <v>15</v>
      </c>
      <c r="BK13" s="4" t="s">
        <v>15</v>
      </c>
      <c r="BL13" s="4" t="s">
        <v>15</v>
      </c>
      <c r="BM13" s="4" t="s">
        <v>15</v>
      </c>
      <c r="BN13" s="4" t="s">
        <v>15</v>
      </c>
      <c r="BO13" s="4" t="s">
        <v>15</v>
      </c>
      <c r="BP13" s="4" t="s">
        <v>15</v>
      </c>
      <c r="BQ13" s="4" t="s">
        <v>15</v>
      </c>
      <c r="BR13" s="4" t="s">
        <v>15</v>
      </c>
      <c r="BS13" s="4" t="s">
        <v>15</v>
      </c>
      <c r="BT13" s="4" t="s">
        <v>15</v>
      </c>
    </row>
    <row r="14">
      <c r="A14" t="n">
        <v>2268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132112</v>
      </c>
      <c r="F14" s="7" t="n">
        <v>429</v>
      </c>
      <c r="G14" s="7" t="n">
        <v>429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s">
        <v>16</v>
      </c>
      <c r="N14" s="7" t="n">
        <f t="normal" ca="1">16-LENB(INDIRECT(ADDRESS(14,13)))</f>
        <v>0</v>
      </c>
      <c r="O14" s="7" t="s">
        <v>13</v>
      </c>
      <c r="P14" s="7" t="n">
        <f t="normal" ca="1">16-LENB(INDIRECT(ADDRESS(14,15)))</f>
        <v>0</v>
      </c>
      <c r="Q14" s="7" t="s">
        <v>13</v>
      </c>
      <c r="R14" s="7" t="n">
        <f t="normal" ca="1">16-LENB(INDIRECT(ADDRESS(14,17)))</f>
        <v>0</v>
      </c>
      <c r="S14" s="7" t="s">
        <v>13</v>
      </c>
      <c r="T14" s="7" t="n">
        <f t="normal" ca="1">16-LENB(INDIRECT(ADDRESS(14,19)))</f>
        <v>0</v>
      </c>
      <c r="U14" s="7" t="s">
        <v>13</v>
      </c>
      <c r="V14" s="7" t="n">
        <f t="normal" ca="1">16-LENB(INDIRECT(ADDRESS(14,21)))</f>
        <v>0</v>
      </c>
      <c r="W14" s="7" t="s">
        <v>13</v>
      </c>
      <c r="X14" s="7" t="n">
        <f t="normal" ca="1">16-LENB(INDIRECT(ADDRESS(14,23)))</f>
        <v>0</v>
      </c>
      <c r="Y14" s="7" t="s">
        <v>13</v>
      </c>
      <c r="Z14" s="7" t="n">
        <f t="normal" ca="1">16-LENB(INDIRECT(ADDRESS(14,25)))</f>
        <v>0</v>
      </c>
      <c r="AA14" s="7" t="s">
        <v>13</v>
      </c>
      <c r="AB14" s="7" t="n">
        <f t="normal" ca="1">16-LENB(INDIRECT(ADDRESS(14,27)))</f>
        <v>0</v>
      </c>
      <c r="AC14" s="7" t="n">
        <v>100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2476</v>
      </c>
      <c r="B16" s="5" t="n">
        <v>1</v>
      </c>
    </row>
    <row r="17" spans="1:72" s="3" customFormat="1" customHeight="0">
      <c r="A17" s="3" t="s">
        <v>2</v>
      </c>
      <c r="B17" s="3" t="s">
        <v>17</v>
      </c>
    </row>
    <row r="18" spans="1:72">
      <c r="A18" t="s">
        <v>4</v>
      </c>
      <c r="B18" s="4" t="s">
        <v>5</v>
      </c>
      <c r="C18" s="4" t="s">
        <v>14</v>
      </c>
      <c r="D18" s="4" t="s">
        <v>6</v>
      </c>
    </row>
    <row r="19" spans="1:72">
      <c r="A19" t="n">
        <v>2480</v>
      </c>
      <c r="B19" s="8" t="n">
        <v>2</v>
      </c>
      <c r="C19" s="7" t="n">
        <v>10</v>
      </c>
      <c r="D19" s="7" t="s">
        <v>18</v>
      </c>
    </row>
    <row r="20" spans="1:72">
      <c r="A20" t="s">
        <v>4</v>
      </c>
      <c r="B20" s="4" t="s">
        <v>5</v>
      </c>
      <c r="C20" s="4" t="s">
        <v>14</v>
      </c>
      <c r="D20" s="4" t="s">
        <v>14</v>
      </c>
    </row>
    <row r="21" spans="1:72">
      <c r="A21" t="n">
        <v>2501</v>
      </c>
      <c r="B21" s="9" t="n">
        <v>162</v>
      </c>
      <c r="C21" s="7" t="n">
        <v>0</v>
      </c>
      <c r="D21" s="7" t="n">
        <v>0</v>
      </c>
    </row>
    <row r="22" spans="1:72">
      <c r="A22" t="s">
        <v>4</v>
      </c>
      <c r="B22" s="4" t="s">
        <v>5</v>
      </c>
      <c r="C22" s="4" t="s">
        <v>14</v>
      </c>
      <c r="D22" s="4" t="s">
        <v>10</v>
      </c>
      <c r="E22" s="4" t="s">
        <v>14</v>
      </c>
      <c r="F22" s="4" t="s">
        <v>19</v>
      </c>
    </row>
    <row r="23" spans="1:72">
      <c r="A23" t="n">
        <v>2504</v>
      </c>
      <c r="B23" s="10" t="n">
        <v>5</v>
      </c>
      <c r="C23" s="7" t="n">
        <v>30</v>
      </c>
      <c r="D23" s="7" t="n">
        <v>6527</v>
      </c>
      <c r="E23" s="7" t="n">
        <v>1</v>
      </c>
      <c r="F23" s="11" t="n">
        <f t="normal" ca="1">A31</f>
        <v>0</v>
      </c>
    </row>
    <row r="24" spans="1:72">
      <c r="A24" t="s">
        <v>4</v>
      </c>
      <c r="B24" s="4" t="s">
        <v>5</v>
      </c>
      <c r="C24" s="4" t="s">
        <v>10</v>
      </c>
    </row>
    <row r="25" spans="1:72">
      <c r="A25" t="n">
        <v>2513</v>
      </c>
      <c r="B25" s="12" t="n">
        <v>12</v>
      </c>
      <c r="C25" s="7" t="n">
        <v>6405</v>
      </c>
    </row>
    <row r="26" spans="1:72">
      <c r="A26" t="s">
        <v>4</v>
      </c>
      <c r="B26" s="4" t="s">
        <v>5</v>
      </c>
      <c r="C26" s="4" t="s">
        <v>10</v>
      </c>
    </row>
    <row r="27" spans="1:72">
      <c r="A27" t="n">
        <v>2516</v>
      </c>
      <c r="B27" s="12" t="n">
        <v>12</v>
      </c>
      <c r="C27" s="7" t="n">
        <v>6408</v>
      </c>
    </row>
    <row r="28" spans="1:72">
      <c r="A28" t="s">
        <v>4</v>
      </c>
      <c r="B28" s="4" t="s">
        <v>5</v>
      </c>
      <c r="C28" s="4" t="s">
        <v>10</v>
      </c>
    </row>
    <row r="29" spans="1:72">
      <c r="A29" t="n">
        <v>2519</v>
      </c>
      <c r="B29" s="12" t="n">
        <v>12</v>
      </c>
      <c r="C29" s="7" t="n">
        <v>6409</v>
      </c>
    </row>
    <row r="30" spans="1:72">
      <c r="A30" t="s">
        <v>4</v>
      </c>
      <c r="B30" s="4" t="s">
        <v>5</v>
      </c>
    </row>
    <row r="31" spans="1:72">
      <c r="A31" t="n">
        <v>2522</v>
      </c>
      <c r="B31" s="5" t="n">
        <v>1</v>
      </c>
    </row>
    <row r="32" spans="1:72" s="3" customFormat="1" customHeight="0">
      <c r="A32" s="3" t="s">
        <v>2</v>
      </c>
      <c r="B32" s="3" t="s">
        <v>20</v>
      </c>
    </row>
    <row r="33" spans="1:6">
      <c r="A33" t="s">
        <v>4</v>
      </c>
      <c r="B33" s="4" t="s">
        <v>5</v>
      </c>
      <c r="C33" s="4" t="s">
        <v>10</v>
      </c>
    </row>
    <row r="34" spans="1:6">
      <c r="A34" t="n">
        <v>2524</v>
      </c>
      <c r="B34" s="12" t="n">
        <v>12</v>
      </c>
      <c r="C34" s="7" t="n">
        <v>6447</v>
      </c>
    </row>
    <row r="35" spans="1:6">
      <c r="A35" t="s">
        <v>4</v>
      </c>
      <c r="B35" s="4" t="s">
        <v>5</v>
      </c>
      <c r="C35" s="4" t="s">
        <v>10</v>
      </c>
    </row>
    <row r="36" spans="1:6">
      <c r="A36" t="n">
        <v>2527</v>
      </c>
      <c r="B36" s="13" t="n">
        <v>13</v>
      </c>
      <c r="C36" s="7" t="n">
        <v>0</v>
      </c>
    </row>
    <row r="37" spans="1:6">
      <c r="A37" t="s">
        <v>4</v>
      </c>
      <c r="B37" s="4" t="s">
        <v>5</v>
      </c>
      <c r="C37" s="4" t="s">
        <v>14</v>
      </c>
      <c r="D37" s="4" t="s">
        <v>10</v>
      </c>
      <c r="E37" s="4" t="s">
        <v>14</v>
      </c>
      <c r="F37" s="4" t="s">
        <v>19</v>
      </c>
    </row>
    <row r="38" spans="1:6">
      <c r="A38" t="n">
        <v>2530</v>
      </c>
      <c r="B38" s="10" t="n">
        <v>5</v>
      </c>
      <c r="C38" s="7" t="n">
        <v>30</v>
      </c>
      <c r="D38" s="7" t="n">
        <v>6766</v>
      </c>
      <c r="E38" s="7" t="n">
        <v>1</v>
      </c>
      <c r="F38" s="11" t="n">
        <f t="normal" ca="1">A48</f>
        <v>0</v>
      </c>
    </row>
    <row r="39" spans="1:6">
      <c r="A39" t="s">
        <v>4</v>
      </c>
      <c r="B39" s="4" t="s">
        <v>5</v>
      </c>
      <c r="C39" s="4" t="s">
        <v>10</v>
      </c>
    </row>
    <row r="40" spans="1:6">
      <c r="A40" t="n">
        <v>2539</v>
      </c>
      <c r="B40" s="13" t="n">
        <v>13</v>
      </c>
      <c r="C40" s="7" t="n">
        <v>6766</v>
      </c>
    </row>
    <row r="41" spans="1:6">
      <c r="A41" t="s">
        <v>4</v>
      </c>
      <c r="B41" s="4" t="s">
        <v>5</v>
      </c>
      <c r="C41" s="4" t="s">
        <v>14</v>
      </c>
      <c r="D41" s="4" t="s">
        <v>10</v>
      </c>
      <c r="E41" s="4" t="s">
        <v>21</v>
      </c>
      <c r="F41" s="4" t="s">
        <v>10</v>
      </c>
      <c r="G41" s="4" t="s">
        <v>9</v>
      </c>
      <c r="H41" s="4" t="s">
        <v>9</v>
      </c>
      <c r="I41" s="4" t="s">
        <v>10</v>
      </c>
      <c r="J41" s="4" t="s">
        <v>10</v>
      </c>
      <c r="K41" s="4" t="s">
        <v>9</v>
      </c>
      <c r="L41" s="4" t="s">
        <v>9</v>
      </c>
      <c r="M41" s="4" t="s">
        <v>9</v>
      </c>
      <c r="N41" s="4" t="s">
        <v>9</v>
      </c>
      <c r="O41" s="4" t="s">
        <v>6</v>
      </c>
    </row>
    <row r="42" spans="1:6">
      <c r="A42" t="n">
        <v>2542</v>
      </c>
      <c r="B42" s="14" t="n">
        <v>50</v>
      </c>
      <c r="C42" s="7" t="n">
        <v>0</v>
      </c>
      <c r="D42" s="7" t="n">
        <v>8200</v>
      </c>
      <c r="E42" s="7" t="n">
        <v>0</v>
      </c>
      <c r="F42" s="7" t="n">
        <v>1000</v>
      </c>
      <c r="G42" s="7" t="n">
        <v>0</v>
      </c>
      <c r="H42" s="7" t="n">
        <v>-1055916032</v>
      </c>
      <c r="I42" s="7" t="n">
        <v>0</v>
      </c>
      <c r="J42" s="7" t="n">
        <v>65533</v>
      </c>
      <c r="K42" s="7" t="n">
        <v>0</v>
      </c>
      <c r="L42" s="7" t="n">
        <v>0</v>
      </c>
      <c r="M42" s="7" t="n">
        <v>0</v>
      </c>
      <c r="N42" s="7" t="n">
        <v>0</v>
      </c>
      <c r="O42" s="7" t="s">
        <v>13</v>
      </c>
    </row>
    <row r="43" spans="1:6">
      <c r="A43" t="s">
        <v>4</v>
      </c>
      <c r="B43" s="4" t="s">
        <v>5</v>
      </c>
      <c r="C43" s="4" t="s">
        <v>14</v>
      </c>
      <c r="D43" s="4" t="s">
        <v>10</v>
      </c>
      <c r="E43" s="4" t="s">
        <v>21</v>
      </c>
      <c r="F43" s="4" t="s">
        <v>10</v>
      </c>
      <c r="G43" s="4" t="s">
        <v>9</v>
      </c>
      <c r="H43" s="4" t="s">
        <v>9</v>
      </c>
      <c r="I43" s="4" t="s">
        <v>10</v>
      </c>
      <c r="J43" s="4" t="s">
        <v>10</v>
      </c>
      <c r="K43" s="4" t="s">
        <v>9</v>
      </c>
      <c r="L43" s="4" t="s">
        <v>9</v>
      </c>
      <c r="M43" s="4" t="s">
        <v>9</v>
      </c>
      <c r="N43" s="4" t="s">
        <v>9</v>
      </c>
      <c r="O43" s="4" t="s">
        <v>6</v>
      </c>
    </row>
    <row r="44" spans="1:6">
      <c r="A44" t="n">
        <v>2581</v>
      </c>
      <c r="B44" s="14" t="n">
        <v>50</v>
      </c>
      <c r="C44" s="7" t="n">
        <v>0</v>
      </c>
      <c r="D44" s="7" t="n">
        <v>5042</v>
      </c>
      <c r="E44" s="7" t="n">
        <v>0</v>
      </c>
      <c r="F44" s="7" t="n">
        <v>1000</v>
      </c>
      <c r="G44" s="7" t="n">
        <v>0</v>
      </c>
      <c r="H44" s="7" t="n">
        <v>-1069547520</v>
      </c>
      <c r="I44" s="7" t="n">
        <v>0</v>
      </c>
      <c r="J44" s="7" t="n">
        <v>65533</v>
      </c>
      <c r="K44" s="7" t="n">
        <v>0</v>
      </c>
      <c r="L44" s="7" t="n">
        <v>0</v>
      </c>
      <c r="M44" s="7" t="n">
        <v>0</v>
      </c>
      <c r="N44" s="7" t="n">
        <v>0</v>
      </c>
      <c r="O44" s="7" t="s">
        <v>13</v>
      </c>
    </row>
    <row r="45" spans="1:6">
      <c r="A45" t="s">
        <v>4</v>
      </c>
      <c r="B45" s="4" t="s">
        <v>5</v>
      </c>
      <c r="C45" s="4" t="s">
        <v>19</v>
      </c>
    </row>
    <row r="46" spans="1:6">
      <c r="A46" t="n">
        <v>2620</v>
      </c>
      <c r="B46" s="15" t="n">
        <v>3</v>
      </c>
      <c r="C46" s="11" t="n">
        <f t="normal" ca="1">A52</f>
        <v>0</v>
      </c>
    </row>
    <row r="47" spans="1:6">
      <c r="A47" t="s">
        <v>4</v>
      </c>
      <c r="B47" s="4" t="s">
        <v>5</v>
      </c>
      <c r="C47" s="4" t="s">
        <v>14</v>
      </c>
      <c r="D47" s="4" t="s">
        <v>10</v>
      </c>
      <c r="E47" s="4" t="s">
        <v>21</v>
      </c>
      <c r="F47" s="4" t="s">
        <v>10</v>
      </c>
      <c r="G47" s="4" t="s">
        <v>9</v>
      </c>
      <c r="H47" s="4" t="s">
        <v>9</v>
      </c>
      <c r="I47" s="4" t="s">
        <v>10</v>
      </c>
      <c r="J47" s="4" t="s">
        <v>10</v>
      </c>
      <c r="K47" s="4" t="s">
        <v>9</v>
      </c>
      <c r="L47" s="4" t="s">
        <v>9</v>
      </c>
      <c r="M47" s="4" t="s">
        <v>9</v>
      </c>
      <c r="N47" s="4" t="s">
        <v>9</v>
      </c>
      <c r="O47" s="4" t="s">
        <v>6</v>
      </c>
    </row>
    <row r="48" spans="1:6">
      <c r="A48" t="n">
        <v>2625</v>
      </c>
      <c r="B48" s="14" t="n">
        <v>50</v>
      </c>
      <c r="C48" s="7" t="n">
        <v>0</v>
      </c>
      <c r="D48" s="7" t="n">
        <v>8200</v>
      </c>
      <c r="E48" s="7" t="n">
        <v>0.400000005960464</v>
      </c>
      <c r="F48" s="7" t="n">
        <v>1000</v>
      </c>
      <c r="G48" s="7" t="n">
        <v>0</v>
      </c>
      <c r="H48" s="7" t="n">
        <v>-1055916032</v>
      </c>
      <c r="I48" s="7" t="n">
        <v>0</v>
      </c>
      <c r="J48" s="7" t="n">
        <v>65533</v>
      </c>
      <c r="K48" s="7" t="n">
        <v>0</v>
      </c>
      <c r="L48" s="7" t="n">
        <v>0</v>
      </c>
      <c r="M48" s="7" t="n">
        <v>0</v>
      </c>
      <c r="N48" s="7" t="n">
        <v>0</v>
      </c>
      <c r="O48" s="7" t="s">
        <v>13</v>
      </c>
    </row>
    <row r="49" spans="1:15">
      <c r="A49" t="s">
        <v>4</v>
      </c>
      <c r="B49" s="4" t="s">
        <v>5</v>
      </c>
      <c r="C49" s="4" t="s">
        <v>14</v>
      </c>
      <c r="D49" s="4" t="s">
        <v>10</v>
      </c>
      <c r="E49" s="4" t="s">
        <v>21</v>
      </c>
      <c r="F49" s="4" t="s">
        <v>10</v>
      </c>
      <c r="G49" s="4" t="s">
        <v>9</v>
      </c>
      <c r="H49" s="4" t="s">
        <v>9</v>
      </c>
      <c r="I49" s="4" t="s">
        <v>10</v>
      </c>
      <c r="J49" s="4" t="s">
        <v>10</v>
      </c>
      <c r="K49" s="4" t="s">
        <v>9</v>
      </c>
      <c r="L49" s="4" t="s">
        <v>9</v>
      </c>
      <c r="M49" s="4" t="s">
        <v>9</v>
      </c>
      <c r="N49" s="4" t="s">
        <v>9</v>
      </c>
      <c r="O49" s="4" t="s">
        <v>6</v>
      </c>
    </row>
    <row r="50" spans="1:15">
      <c r="A50" t="n">
        <v>2664</v>
      </c>
      <c r="B50" s="14" t="n">
        <v>50</v>
      </c>
      <c r="C50" s="7" t="n">
        <v>0</v>
      </c>
      <c r="D50" s="7" t="n">
        <v>5042</v>
      </c>
      <c r="E50" s="7" t="n">
        <v>0.600000023841858</v>
      </c>
      <c r="F50" s="7" t="n">
        <v>1000</v>
      </c>
      <c r="G50" s="7" t="n">
        <v>0</v>
      </c>
      <c r="H50" s="7" t="n">
        <v>-1069547520</v>
      </c>
      <c r="I50" s="7" t="n">
        <v>0</v>
      </c>
      <c r="J50" s="7" t="n">
        <v>65533</v>
      </c>
      <c r="K50" s="7" t="n">
        <v>0</v>
      </c>
      <c r="L50" s="7" t="n">
        <v>0</v>
      </c>
      <c r="M50" s="7" t="n">
        <v>0</v>
      </c>
      <c r="N50" s="7" t="n">
        <v>0</v>
      </c>
      <c r="O50" s="7" t="s">
        <v>13</v>
      </c>
    </row>
    <row r="51" spans="1:15">
      <c r="A51" t="s">
        <v>4</v>
      </c>
      <c r="B51" s="4" t="s">
        <v>5</v>
      </c>
      <c r="C51" s="4" t="s">
        <v>14</v>
      </c>
      <c r="D51" s="4" t="s">
        <v>10</v>
      </c>
      <c r="E51" s="4" t="s">
        <v>14</v>
      </c>
      <c r="F51" s="4" t="s">
        <v>19</v>
      </c>
    </row>
    <row r="52" spans="1:15">
      <c r="A52" t="n">
        <v>2703</v>
      </c>
      <c r="B52" s="10" t="n">
        <v>5</v>
      </c>
      <c r="C52" s="7" t="n">
        <v>30</v>
      </c>
      <c r="D52" s="7" t="n">
        <v>6465</v>
      </c>
      <c r="E52" s="7" t="n">
        <v>1</v>
      </c>
      <c r="F52" s="11" t="n">
        <f t="normal" ca="1">A62</f>
        <v>0</v>
      </c>
    </row>
    <row r="53" spans="1:15">
      <c r="A53" t="s">
        <v>4</v>
      </c>
      <c r="B53" s="4" t="s">
        <v>5</v>
      </c>
      <c r="C53" s="4" t="s">
        <v>14</v>
      </c>
      <c r="D53" s="4" t="s">
        <v>10</v>
      </c>
      <c r="E53" s="4" t="s">
        <v>21</v>
      </c>
      <c r="F53" s="4" t="s">
        <v>10</v>
      </c>
      <c r="G53" s="4" t="s">
        <v>21</v>
      </c>
      <c r="H53" s="4" t="s">
        <v>14</v>
      </c>
    </row>
    <row r="54" spans="1:15">
      <c r="A54" t="n">
        <v>2712</v>
      </c>
      <c r="B54" s="16" t="n">
        <v>49</v>
      </c>
      <c r="C54" s="7" t="n">
        <v>4</v>
      </c>
      <c r="D54" s="7" t="n">
        <v>2</v>
      </c>
      <c r="E54" s="7" t="n">
        <v>1</v>
      </c>
      <c r="F54" s="7" t="n">
        <v>0</v>
      </c>
      <c r="G54" s="7" t="n">
        <v>0</v>
      </c>
      <c r="H54" s="7" t="n">
        <v>0</v>
      </c>
    </row>
    <row r="55" spans="1:15">
      <c r="A55" t="s">
        <v>4</v>
      </c>
      <c r="B55" s="4" t="s">
        <v>5</v>
      </c>
      <c r="C55" s="4" t="s">
        <v>14</v>
      </c>
      <c r="D55" s="4" t="s">
        <v>10</v>
      </c>
      <c r="E55" s="4" t="s">
        <v>9</v>
      </c>
      <c r="F55" s="4" t="s">
        <v>10</v>
      </c>
    </row>
    <row r="56" spans="1:15">
      <c r="A56" t="n">
        <v>2727</v>
      </c>
      <c r="B56" s="14" t="n">
        <v>50</v>
      </c>
      <c r="C56" s="7" t="n">
        <v>3</v>
      </c>
      <c r="D56" s="7" t="n">
        <v>8200</v>
      </c>
      <c r="E56" s="7" t="n">
        <v>1045220557</v>
      </c>
      <c r="F56" s="7" t="n">
        <v>0</v>
      </c>
    </row>
    <row r="57" spans="1:15">
      <c r="A57" t="s">
        <v>4</v>
      </c>
      <c r="B57" s="4" t="s">
        <v>5</v>
      </c>
      <c r="C57" s="4" t="s">
        <v>14</v>
      </c>
      <c r="D57" s="4" t="s">
        <v>10</v>
      </c>
      <c r="E57" s="4" t="s">
        <v>9</v>
      </c>
      <c r="F57" s="4" t="s">
        <v>10</v>
      </c>
    </row>
    <row r="58" spans="1:15">
      <c r="A58" t="n">
        <v>2737</v>
      </c>
      <c r="B58" s="14" t="n">
        <v>50</v>
      </c>
      <c r="C58" s="7" t="n">
        <v>3</v>
      </c>
      <c r="D58" s="7" t="n">
        <v>5042</v>
      </c>
      <c r="E58" s="7" t="n">
        <v>1050253722</v>
      </c>
      <c r="F58" s="7" t="n">
        <v>0</v>
      </c>
    </row>
    <row r="59" spans="1:15">
      <c r="A59" t="s">
        <v>4</v>
      </c>
      <c r="B59" s="4" t="s">
        <v>5</v>
      </c>
      <c r="C59" s="4" t="s">
        <v>19</v>
      </c>
    </row>
    <row r="60" spans="1:15">
      <c r="A60" t="n">
        <v>2747</v>
      </c>
      <c r="B60" s="15" t="n">
        <v>3</v>
      </c>
      <c r="C60" s="11" t="n">
        <f t="normal" ca="1">A70</f>
        <v>0</v>
      </c>
    </row>
    <row r="61" spans="1:15">
      <c r="A61" t="s">
        <v>4</v>
      </c>
      <c r="B61" s="4" t="s">
        <v>5</v>
      </c>
      <c r="C61" s="4" t="s">
        <v>14</v>
      </c>
      <c r="D61" s="4" t="s">
        <v>10</v>
      </c>
      <c r="E61" s="4" t="s">
        <v>14</v>
      </c>
      <c r="F61" s="4" t="s">
        <v>19</v>
      </c>
    </row>
    <row r="62" spans="1:15">
      <c r="A62" t="n">
        <v>2752</v>
      </c>
      <c r="B62" s="10" t="n">
        <v>5</v>
      </c>
      <c r="C62" s="7" t="n">
        <v>30</v>
      </c>
      <c r="D62" s="7" t="n">
        <v>6466</v>
      </c>
      <c r="E62" s="7" t="n">
        <v>1</v>
      </c>
      <c r="F62" s="11" t="n">
        <f t="normal" ca="1">A70</f>
        <v>0</v>
      </c>
    </row>
    <row r="63" spans="1:15">
      <c r="A63" t="s">
        <v>4</v>
      </c>
      <c r="B63" s="4" t="s">
        <v>5</v>
      </c>
      <c r="C63" s="4" t="s">
        <v>14</v>
      </c>
      <c r="D63" s="4" t="s">
        <v>10</v>
      </c>
      <c r="E63" s="4" t="s">
        <v>21</v>
      </c>
      <c r="F63" s="4" t="s">
        <v>10</v>
      </c>
      <c r="G63" s="4" t="s">
        <v>21</v>
      </c>
      <c r="H63" s="4" t="s">
        <v>14</v>
      </c>
    </row>
    <row r="64" spans="1:15">
      <c r="A64" t="n">
        <v>2761</v>
      </c>
      <c r="B64" s="16" t="n">
        <v>49</v>
      </c>
      <c r="C64" s="7" t="n">
        <v>4</v>
      </c>
      <c r="D64" s="7" t="n">
        <v>429</v>
      </c>
      <c r="E64" s="7" t="n">
        <v>1</v>
      </c>
      <c r="F64" s="7" t="n">
        <v>0</v>
      </c>
      <c r="G64" s="7" t="n">
        <v>0</v>
      </c>
      <c r="H64" s="7" t="n">
        <v>0</v>
      </c>
    </row>
    <row r="65" spans="1:15">
      <c r="A65" t="s">
        <v>4</v>
      </c>
      <c r="B65" s="4" t="s">
        <v>5</v>
      </c>
      <c r="C65" s="4" t="s">
        <v>14</v>
      </c>
      <c r="D65" s="4" t="s">
        <v>10</v>
      </c>
      <c r="E65" s="4" t="s">
        <v>9</v>
      </c>
      <c r="F65" s="4" t="s">
        <v>10</v>
      </c>
    </row>
    <row r="66" spans="1:15">
      <c r="A66" t="n">
        <v>2776</v>
      </c>
      <c r="B66" s="14" t="n">
        <v>50</v>
      </c>
      <c r="C66" s="7" t="n">
        <v>3</v>
      </c>
      <c r="D66" s="7" t="n">
        <v>8200</v>
      </c>
      <c r="E66" s="7" t="n">
        <v>1045220557</v>
      </c>
      <c r="F66" s="7" t="n">
        <v>0</v>
      </c>
    </row>
    <row r="67" spans="1:15">
      <c r="A67" t="s">
        <v>4</v>
      </c>
      <c r="B67" s="4" t="s">
        <v>5</v>
      </c>
      <c r="C67" s="4" t="s">
        <v>14</v>
      </c>
      <c r="D67" s="4" t="s">
        <v>10</v>
      </c>
      <c r="E67" s="4" t="s">
        <v>9</v>
      </c>
      <c r="F67" s="4" t="s">
        <v>10</v>
      </c>
    </row>
    <row r="68" spans="1:15">
      <c r="A68" t="n">
        <v>2786</v>
      </c>
      <c r="B68" s="14" t="n">
        <v>50</v>
      </c>
      <c r="C68" s="7" t="n">
        <v>3</v>
      </c>
      <c r="D68" s="7" t="n">
        <v>5042</v>
      </c>
      <c r="E68" s="7" t="n">
        <v>1050253722</v>
      </c>
      <c r="F68" s="7" t="n">
        <v>0</v>
      </c>
    </row>
    <row r="69" spans="1:15">
      <c r="A69" t="s">
        <v>4</v>
      </c>
      <c r="B69" s="4" t="s">
        <v>5</v>
      </c>
      <c r="C69" s="4" t="s">
        <v>14</v>
      </c>
      <c r="D69" s="4" t="s">
        <v>6</v>
      </c>
    </row>
    <row r="70" spans="1:15">
      <c r="A70" t="n">
        <v>2796</v>
      </c>
      <c r="B70" s="8" t="n">
        <v>2</v>
      </c>
      <c r="C70" s="7" t="n">
        <v>11</v>
      </c>
      <c r="D70" s="7" t="s">
        <v>22</v>
      </c>
    </row>
    <row r="71" spans="1:15">
      <c r="A71" t="s">
        <v>4</v>
      </c>
      <c r="B71" s="4" t="s">
        <v>5</v>
      </c>
      <c r="C71" s="4" t="s">
        <v>14</v>
      </c>
      <c r="D71" s="4" t="s">
        <v>10</v>
      </c>
      <c r="E71" s="4" t="s">
        <v>10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9</v>
      </c>
      <c r="K71" s="4" t="s">
        <v>9</v>
      </c>
      <c r="L71" s="4" t="s">
        <v>9</v>
      </c>
      <c r="M71" s="4" t="s">
        <v>6</v>
      </c>
    </row>
    <row r="72" spans="1:15">
      <c r="A72" t="n">
        <v>2810</v>
      </c>
      <c r="B72" s="17" t="n">
        <v>124</v>
      </c>
      <c r="C72" s="7" t="n">
        <v>255</v>
      </c>
      <c r="D72" s="7" t="n">
        <v>0</v>
      </c>
      <c r="E72" s="7" t="n">
        <v>0</v>
      </c>
      <c r="F72" s="7" t="n">
        <v>0</v>
      </c>
      <c r="G72" s="7" t="n">
        <v>0</v>
      </c>
      <c r="H72" s="7" t="n">
        <v>0</v>
      </c>
      <c r="I72" s="7" t="n">
        <v>65535</v>
      </c>
      <c r="J72" s="7" t="n">
        <v>0</v>
      </c>
      <c r="K72" s="7" t="n">
        <v>0</v>
      </c>
      <c r="L72" s="7" t="n">
        <v>0</v>
      </c>
      <c r="M72" s="7" t="s">
        <v>13</v>
      </c>
    </row>
    <row r="73" spans="1:15">
      <c r="A73" t="s">
        <v>4</v>
      </c>
      <c r="B73" s="4" t="s">
        <v>5</v>
      </c>
    </row>
    <row r="74" spans="1:15">
      <c r="A74" t="n">
        <v>2837</v>
      </c>
      <c r="B74" s="5" t="n">
        <v>1</v>
      </c>
    </row>
    <row r="75" spans="1:15" s="3" customFormat="1" customHeight="0">
      <c r="A75" s="3" t="s">
        <v>2</v>
      </c>
      <c r="B75" s="3" t="s">
        <v>23</v>
      </c>
    </row>
    <row r="76" spans="1:15">
      <c r="A76" t="s">
        <v>4</v>
      </c>
      <c r="B76" s="4" t="s">
        <v>5</v>
      </c>
      <c r="C76" s="4" t="s">
        <v>14</v>
      </c>
      <c r="D76" s="4" t="s">
        <v>14</v>
      </c>
      <c r="E76" s="4" t="s">
        <v>14</v>
      </c>
      <c r="F76" s="4" t="s">
        <v>9</v>
      </c>
      <c r="G76" s="4" t="s">
        <v>14</v>
      </c>
      <c r="H76" s="4" t="s">
        <v>14</v>
      </c>
      <c r="I76" s="4" t="s">
        <v>19</v>
      </c>
    </row>
    <row r="77" spans="1:15">
      <c r="A77" t="n">
        <v>2840</v>
      </c>
      <c r="B77" s="10" t="n">
        <v>5</v>
      </c>
      <c r="C77" s="7" t="n">
        <v>35</v>
      </c>
      <c r="D77" s="7" t="n">
        <v>3</v>
      </c>
      <c r="E77" s="7" t="n">
        <v>0</v>
      </c>
      <c r="F77" s="7" t="n">
        <v>0</v>
      </c>
      <c r="G77" s="7" t="n">
        <v>2</v>
      </c>
      <c r="H77" s="7" t="n">
        <v>1</v>
      </c>
      <c r="I77" s="11" t="n">
        <f t="normal" ca="1">A81</f>
        <v>0</v>
      </c>
    </row>
    <row r="78" spans="1:15">
      <c r="A78" t="s">
        <v>4</v>
      </c>
      <c r="B78" s="4" t="s">
        <v>5</v>
      </c>
      <c r="C78" s="4" t="s">
        <v>19</v>
      </c>
    </row>
    <row r="79" spans="1:15">
      <c r="A79" t="n">
        <v>2854</v>
      </c>
      <c r="B79" s="15" t="n">
        <v>3</v>
      </c>
      <c r="C79" s="11" t="n">
        <f t="normal" ca="1">A103</f>
        <v>0</v>
      </c>
    </row>
    <row r="80" spans="1:15">
      <c r="A80" t="s">
        <v>4</v>
      </c>
      <c r="B80" s="4" t="s">
        <v>5</v>
      </c>
      <c r="C80" s="4" t="s">
        <v>14</v>
      </c>
      <c r="D80" s="4" t="s">
        <v>14</v>
      </c>
      <c r="E80" s="4" t="s">
        <v>14</v>
      </c>
      <c r="F80" s="4" t="s">
        <v>9</v>
      </c>
      <c r="G80" s="4" t="s">
        <v>14</v>
      </c>
      <c r="H80" s="4" t="s">
        <v>14</v>
      </c>
      <c r="I80" s="4" t="s">
        <v>19</v>
      </c>
    </row>
    <row r="81" spans="1:13">
      <c r="A81" t="n">
        <v>2859</v>
      </c>
      <c r="B81" s="10" t="n">
        <v>5</v>
      </c>
      <c r="C81" s="7" t="n">
        <v>35</v>
      </c>
      <c r="D81" s="7" t="n">
        <v>3</v>
      </c>
      <c r="E81" s="7" t="n">
        <v>0</v>
      </c>
      <c r="F81" s="7" t="n">
        <v>1</v>
      </c>
      <c r="G81" s="7" t="n">
        <v>2</v>
      </c>
      <c r="H81" s="7" t="n">
        <v>1</v>
      </c>
      <c r="I81" s="11" t="n">
        <f t="normal" ca="1">A85</f>
        <v>0</v>
      </c>
    </row>
    <row r="82" spans="1:13">
      <c r="A82" t="s">
        <v>4</v>
      </c>
      <c r="B82" s="4" t="s">
        <v>5</v>
      </c>
      <c r="C82" s="4" t="s">
        <v>19</v>
      </c>
    </row>
    <row r="83" spans="1:13">
      <c r="A83" t="n">
        <v>2873</v>
      </c>
      <c r="B83" s="15" t="n">
        <v>3</v>
      </c>
      <c r="C83" s="11" t="n">
        <f t="normal" ca="1">A103</f>
        <v>0</v>
      </c>
    </row>
    <row r="84" spans="1:13">
      <c r="A84" t="s">
        <v>4</v>
      </c>
      <c r="B84" s="4" t="s">
        <v>5</v>
      </c>
      <c r="C84" s="4" t="s">
        <v>14</v>
      </c>
      <c r="D84" s="4" t="s">
        <v>14</v>
      </c>
      <c r="E84" s="4" t="s">
        <v>14</v>
      </c>
      <c r="F84" s="4" t="s">
        <v>9</v>
      </c>
      <c r="G84" s="4" t="s">
        <v>14</v>
      </c>
      <c r="H84" s="4" t="s">
        <v>14</v>
      </c>
      <c r="I84" s="4" t="s">
        <v>19</v>
      </c>
    </row>
    <row r="85" spans="1:13">
      <c r="A85" t="n">
        <v>2878</v>
      </c>
      <c r="B85" s="10" t="n">
        <v>5</v>
      </c>
      <c r="C85" s="7" t="n">
        <v>35</v>
      </c>
      <c r="D85" s="7" t="n">
        <v>3</v>
      </c>
      <c r="E85" s="7" t="n">
        <v>0</v>
      </c>
      <c r="F85" s="7" t="n">
        <v>2</v>
      </c>
      <c r="G85" s="7" t="n">
        <v>2</v>
      </c>
      <c r="H85" s="7" t="n">
        <v>1</v>
      </c>
      <c r="I85" s="11" t="n">
        <f t="normal" ca="1">A89</f>
        <v>0</v>
      </c>
    </row>
    <row r="86" spans="1:13">
      <c r="A86" t="s">
        <v>4</v>
      </c>
      <c r="B86" s="4" t="s">
        <v>5</v>
      </c>
      <c r="C86" s="4" t="s">
        <v>19</v>
      </c>
    </row>
    <row r="87" spans="1:13">
      <c r="A87" t="n">
        <v>2892</v>
      </c>
      <c r="B87" s="15" t="n">
        <v>3</v>
      </c>
      <c r="C87" s="11" t="n">
        <f t="normal" ca="1">A103</f>
        <v>0</v>
      </c>
    </row>
    <row r="88" spans="1:13">
      <c r="A88" t="s">
        <v>4</v>
      </c>
      <c r="B88" s="4" t="s">
        <v>5</v>
      </c>
      <c r="C88" s="4" t="s">
        <v>14</v>
      </c>
      <c r="D88" s="4" t="s">
        <v>14</v>
      </c>
      <c r="E88" s="4" t="s">
        <v>14</v>
      </c>
      <c r="F88" s="4" t="s">
        <v>9</v>
      </c>
      <c r="G88" s="4" t="s">
        <v>14</v>
      </c>
      <c r="H88" s="4" t="s">
        <v>14</v>
      </c>
      <c r="I88" s="4" t="s">
        <v>19</v>
      </c>
    </row>
    <row r="89" spans="1:13">
      <c r="A89" t="n">
        <v>2897</v>
      </c>
      <c r="B89" s="10" t="n">
        <v>5</v>
      </c>
      <c r="C89" s="7" t="n">
        <v>35</v>
      </c>
      <c r="D89" s="7" t="n">
        <v>3</v>
      </c>
      <c r="E89" s="7" t="n">
        <v>0</v>
      </c>
      <c r="F89" s="7" t="n">
        <v>3</v>
      </c>
      <c r="G89" s="7" t="n">
        <v>2</v>
      </c>
      <c r="H89" s="7" t="n">
        <v>1</v>
      </c>
      <c r="I89" s="11" t="n">
        <f t="normal" ca="1">A93</f>
        <v>0</v>
      </c>
    </row>
    <row r="90" spans="1:13">
      <c r="A90" t="s">
        <v>4</v>
      </c>
      <c r="B90" s="4" t="s">
        <v>5</v>
      </c>
      <c r="C90" s="4" t="s">
        <v>19</v>
      </c>
    </row>
    <row r="91" spans="1:13">
      <c r="A91" t="n">
        <v>2911</v>
      </c>
      <c r="B91" s="15" t="n">
        <v>3</v>
      </c>
      <c r="C91" s="11" t="n">
        <f t="normal" ca="1">A103</f>
        <v>0</v>
      </c>
    </row>
    <row r="92" spans="1:13">
      <c r="A92" t="s">
        <v>4</v>
      </c>
      <c r="B92" s="4" t="s">
        <v>5</v>
      </c>
      <c r="C92" s="4" t="s">
        <v>14</v>
      </c>
      <c r="D92" s="4" t="s">
        <v>14</v>
      </c>
      <c r="E92" s="4" t="s">
        <v>14</v>
      </c>
      <c r="F92" s="4" t="s">
        <v>9</v>
      </c>
      <c r="G92" s="4" t="s">
        <v>14</v>
      </c>
      <c r="H92" s="4" t="s">
        <v>14</v>
      </c>
      <c r="I92" s="4" t="s">
        <v>19</v>
      </c>
    </row>
    <row r="93" spans="1:13">
      <c r="A93" t="n">
        <v>2916</v>
      </c>
      <c r="B93" s="10" t="n">
        <v>5</v>
      </c>
      <c r="C93" s="7" t="n">
        <v>35</v>
      </c>
      <c r="D93" s="7" t="n">
        <v>3</v>
      </c>
      <c r="E93" s="7" t="n">
        <v>0</v>
      </c>
      <c r="F93" s="7" t="n">
        <v>4</v>
      </c>
      <c r="G93" s="7" t="n">
        <v>2</v>
      </c>
      <c r="H93" s="7" t="n">
        <v>1</v>
      </c>
      <c r="I93" s="11" t="n">
        <f t="normal" ca="1">A97</f>
        <v>0</v>
      </c>
    </row>
    <row r="94" spans="1:13">
      <c r="A94" t="s">
        <v>4</v>
      </c>
      <c r="B94" s="4" t="s">
        <v>5</v>
      </c>
      <c r="C94" s="4" t="s">
        <v>19</v>
      </c>
    </row>
    <row r="95" spans="1:13">
      <c r="A95" t="n">
        <v>2930</v>
      </c>
      <c r="B95" s="15" t="n">
        <v>3</v>
      </c>
      <c r="C95" s="11" t="n">
        <f t="normal" ca="1">A103</f>
        <v>0</v>
      </c>
    </row>
    <row r="96" spans="1:13">
      <c r="A96" t="s">
        <v>4</v>
      </c>
      <c r="B96" s="4" t="s">
        <v>5</v>
      </c>
      <c r="C96" s="4" t="s">
        <v>14</v>
      </c>
      <c r="D96" s="4" t="s">
        <v>14</v>
      </c>
      <c r="E96" s="4" t="s">
        <v>14</v>
      </c>
      <c r="F96" s="4" t="s">
        <v>9</v>
      </c>
      <c r="G96" s="4" t="s">
        <v>14</v>
      </c>
      <c r="H96" s="4" t="s">
        <v>14</v>
      </c>
      <c r="I96" s="4" t="s">
        <v>19</v>
      </c>
    </row>
    <row r="97" spans="1:9">
      <c r="A97" t="n">
        <v>2935</v>
      </c>
      <c r="B97" s="10" t="n">
        <v>5</v>
      </c>
      <c r="C97" s="7" t="n">
        <v>35</v>
      </c>
      <c r="D97" s="7" t="n">
        <v>3</v>
      </c>
      <c r="E97" s="7" t="n">
        <v>0</v>
      </c>
      <c r="F97" s="7" t="n">
        <v>5</v>
      </c>
      <c r="G97" s="7" t="n">
        <v>2</v>
      </c>
      <c r="H97" s="7" t="n">
        <v>1</v>
      </c>
      <c r="I97" s="11" t="n">
        <f t="normal" ca="1">A101</f>
        <v>0</v>
      </c>
    </row>
    <row r="98" spans="1:9">
      <c r="A98" t="s">
        <v>4</v>
      </c>
      <c r="B98" s="4" t="s">
        <v>5</v>
      </c>
      <c r="C98" s="4" t="s">
        <v>19</v>
      </c>
    </row>
    <row r="99" spans="1:9">
      <c r="A99" t="n">
        <v>2949</v>
      </c>
      <c r="B99" s="15" t="n">
        <v>3</v>
      </c>
      <c r="C99" s="11" t="n">
        <f t="normal" ca="1">A103</f>
        <v>0</v>
      </c>
    </row>
    <row r="100" spans="1:9">
      <c r="A100" t="s">
        <v>4</v>
      </c>
      <c r="B100" s="4" t="s">
        <v>5</v>
      </c>
      <c r="C100" s="4" t="s">
        <v>14</v>
      </c>
      <c r="D100" s="4" t="s">
        <v>14</v>
      </c>
      <c r="E100" s="4" t="s">
        <v>14</v>
      </c>
      <c r="F100" s="4" t="s">
        <v>9</v>
      </c>
      <c r="G100" s="4" t="s">
        <v>14</v>
      </c>
      <c r="H100" s="4" t="s">
        <v>14</v>
      </c>
      <c r="I100" s="4" t="s">
        <v>19</v>
      </c>
    </row>
    <row r="101" spans="1:9">
      <c r="A101" t="n">
        <v>2954</v>
      </c>
      <c r="B101" s="10" t="n">
        <v>5</v>
      </c>
      <c r="C101" s="7" t="n">
        <v>35</v>
      </c>
      <c r="D101" s="7" t="n">
        <v>3</v>
      </c>
      <c r="E101" s="7" t="n">
        <v>0</v>
      </c>
      <c r="F101" s="7" t="n">
        <v>6</v>
      </c>
      <c r="G101" s="7" t="n">
        <v>2</v>
      </c>
      <c r="H101" s="7" t="n">
        <v>1</v>
      </c>
      <c r="I101" s="11" t="n">
        <f t="normal" ca="1">A103</f>
        <v>0</v>
      </c>
    </row>
    <row r="102" spans="1:9">
      <c r="A102" t="s">
        <v>4</v>
      </c>
      <c r="B102" s="4" t="s">
        <v>5</v>
      </c>
    </row>
    <row r="103" spans="1:9">
      <c r="A103" t="n">
        <v>2968</v>
      </c>
      <c r="B103" s="5" t="n">
        <v>1</v>
      </c>
    </row>
    <row r="104" spans="1:9" s="3" customFormat="1" customHeight="0">
      <c r="A104" s="3" t="s">
        <v>2</v>
      </c>
      <c r="B104" s="3" t="s">
        <v>24</v>
      </c>
    </row>
    <row r="105" spans="1:9">
      <c r="A105" t="s">
        <v>4</v>
      </c>
      <c r="B105" s="4" t="s">
        <v>5</v>
      </c>
      <c r="C105" s="4" t="s">
        <v>14</v>
      </c>
      <c r="D105" s="4" t="s">
        <v>10</v>
      </c>
      <c r="E105" s="4" t="s">
        <v>14</v>
      </c>
      <c r="F105" s="4" t="s">
        <v>19</v>
      </c>
    </row>
    <row r="106" spans="1:9">
      <c r="A106" t="n">
        <v>2972</v>
      </c>
      <c r="B106" s="10" t="n">
        <v>5</v>
      </c>
      <c r="C106" s="7" t="n">
        <v>30</v>
      </c>
      <c r="D106" s="7" t="n">
        <v>6527</v>
      </c>
      <c r="E106" s="7" t="n">
        <v>1</v>
      </c>
      <c r="F106" s="11" t="n">
        <f t="normal" ca="1">A120</f>
        <v>0</v>
      </c>
    </row>
    <row r="107" spans="1:9">
      <c r="A107" t="s">
        <v>4</v>
      </c>
      <c r="B107" s="4" t="s">
        <v>5</v>
      </c>
      <c r="C107" s="4" t="s">
        <v>10</v>
      </c>
    </row>
    <row r="108" spans="1:9">
      <c r="A108" t="n">
        <v>2981</v>
      </c>
      <c r="B108" s="13" t="n">
        <v>13</v>
      </c>
      <c r="C108" s="7" t="n">
        <v>6527</v>
      </c>
    </row>
    <row r="109" spans="1:9">
      <c r="A109" t="s">
        <v>4</v>
      </c>
      <c r="B109" s="4" t="s">
        <v>5</v>
      </c>
      <c r="C109" s="4" t="s">
        <v>14</v>
      </c>
      <c r="D109" s="4" t="s">
        <v>10</v>
      </c>
      <c r="E109" s="4" t="s">
        <v>21</v>
      </c>
      <c r="F109" s="4" t="s">
        <v>10</v>
      </c>
      <c r="G109" s="4" t="s">
        <v>21</v>
      </c>
      <c r="H109" s="4" t="s">
        <v>14</v>
      </c>
    </row>
    <row r="110" spans="1:9">
      <c r="A110" t="n">
        <v>2984</v>
      </c>
      <c r="B110" s="16" t="n">
        <v>49</v>
      </c>
      <c r="C110" s="7" t="n">
        <v>4</v>
      </c>
      <c r="D110" s="7" t="n">
        <v>2</v>
      </c>
      <c r="E110" s="7" t="n">
        <v>1</v>
      </c>
      <c r="F110" s="7" t="n">
        <v>0</v>
      </c>
      <c r="G110" s="7" t="n">
        <v>0</v>
      </c>
      <c r="H110" s="7" t="n">
        <v>0</v>
      </c>
    </row>
    <row r="111" spans="1:9">
      <c r="A111" t="s">
        <v>4</v>
      </c>
      <c r="B111" s="4" t="s">
        <v>5</v>
      </c>
      <c r="C111" s="4" t="s">
        <v>14</v>
      </c>
      <c r="D111" s="4" t="s">
        <v>10</v>
      </c>
      <c r="E111" s="4" t="s">
        <v>10</v>
      </c>
    </row>
    <row r="112" spans="1:9">
      <c r="A112" t="n">
        <v>2999</v>
      </c>
      <c r="B112" s="14" t="n">
        <v>50</v>
      </c>
      <c r="C112" s="7" t="n">
        <v>1</v>
      </c>
      <c r="D112" s="7" t="n">
        <v>8200</v>
      </c>
      <c r="E112" s="7" t="n">
        <v>0</v>
      </c>
    </row>
    <row r="113" spans="1:9">
      <c r="A113" t="s">
        <v>4</v>
      </c>
      <c r="B113" s="4" t="s">
        <v>5</v>
      </c>
      <c r="C113" s="4" t="s">
        <v>14</v>
      </c>
      <c r="D113" s="4" t="s">
        <v>10</v>
      </c>
      <c r="E113" s="4" t="s">
        <v>10</v>
      </c>
    </row>
    <row r="114" spans="1:9">
      <c r="A114" t="n">
        <v>3005</v>
      </c>
      <c r="B114" s="14" t="n">
        <v>50</v>
      </c>
      <c r="C114" s="7" t="n">
        <v>1</v>
      </c>
      <c r="D114" s="7" t="n">
        <v>5042</v>
      </c>
      <c r="E114" s="7" t="n">
        <v>0</v>
      </c>
    </row>
    <row r="115" spans="1:9">
      <c r="A115" t="s">
        <v>4</v>
      </c>
      <c r="B115" s="4" t="s">
        <v>5</v>
      </c>
      <c r="C115" s="4" t="s">
        <v>10</v>
      </c>
      <c r="D115" s="4" t="s">
        <v>14</v>
      </c>
      <c r="E115" s="4" t="s">
        <v>14</v>
      </c>
      <c r="F115" s="4" t="s">
        <v>6</v>
      </c>
    </row>
    <row r="116" spans="1:9">
      <c r="A116" t="n">
        <v>3011</v>
      </c>
      <c r="B116" s="18" t="n">
        <v>20</v>
      </c>
      <c r="C116" s="7" t="n">
        <v>65533</v>
      </c>
      <c r="D116" s="7" t="n">
        <v>0</v>
      </c>
      <c r="E116" s="7" t="n">
        <v>11</v>
      </c>
      <c r="F116" s="7" t="s">
        <v>25</v>
      </c>
    </row>
    <row r="117" spans="1:9">
      <c r="A117" t="s">
        <v>4</v>
      </c>
      <c r="B117" s="4" t="s">
        <v>5</v>
      </c>
      <c r="C117" s="4" t="s">
        <v>19</v>
      </c>
    </row>
    <row r="118" spans="1:9">
      <c r="A118" t="n">
        <v>3041</v>
      </c>
      <c r="B118" s="15" t="n">
        <v>3</v>
      </c>
      <c r="C118" s="11" t="n">
        <f t="normal" ca="1">A138</f>
        <v>0</v>
      </c>
    </row>
    <row r="119" spans="1:9">
      <c r="A119" t="s">
        <v>4</v>
      </c>
      <c r="B119" s="4" t="s">
        <v>5</v>
      </c>
      <c r="C119" s="4" t="s">
        <v>14</v>
      </c>
      <c r="D119" s="4" t="s">
        <v>10</v>
      </c>
      <c r="E119" s="4" t="s">
        <v>14</v>
      </c>
      <c r="F119" s="4" t="s">
        <v>19</v>
      </c>
    </row>
    <row r="120" spans="1:9">
      <c r="A120" t="n">
        <v>3046</v>
      </c>
      <c r="B120" s="10" t="n">
        <v>5</v>
      </c>
      <c r="C120" s="7" t="n">
        <v>30</v>
      </c>
      <c r="D120" s="7" t="n">
        <v>6532</v>
      </c>
      <c r="E120" s="7" t="n">
        <v>1</v>
      </c>
      <c r="F120" s="11" t="n">
        <f t="normal" ca="1">A136</f>
        <v>0</v>
      </c>
    </row>
    <row r="121" spans="1:9">
      <c r="A121" t="s">
        <v>4</v>
      </c>
      <c r="B121" s="4" t="s">
        <v>5</v>
      </c>
      <c r="C121" s="4" t="s">
        <v>10</v>
      </c>
    </row>
    <row r="122" spans="1:9">
      <c r="A122" t="n">
        <v>3055</v>
      </c>
      <c r="B122" s="13" t="n">
        <v>13</v>
      </c>
      <c r="C122" s="7" t="n">
        <v>6532</v>
      </c>
    </row>
    <row r="123" spans="1:9">
      <c r="A123" t="s">
        <v>4</v>
      </c>
      <c r="B123" s="4" t="s">
        <v>5</v>
      </c>
      <c r="C123" s="4" t="s">
        <v>14</v>
      </c>
      <c r="D123" s="4" t="s">
        <v>10</v>
      </c>
      <c r="E123" s="4" t="s">
        <v>21</v>
      </c>
      <c r="F123" s="4" t="s">
        <v>10</v>
      </c>
      <c r="G123" s="4" t="s">
        <v>21</v>
      </c>
      <c r="H123" s="4" t="s">
        <v>14</v>
      </c>
    </row>
    <row r="124" spans="1:9">
      <c r="A124" t="n">
        <v>3058</v>
      </c>
      <c r="B124" s="16" t="n">
        <v>49</v>
      </c>
      <c r="C124" s="7" t="n">
        <v>4</v>
      </c>
      <c r="D124" s="7" t="n">
        <v>2</v>
      </c>
      <c r="E124" s="7" t="n">
        <v>1</v>
      </c>
      <c r="F124" s="7" t="n">
        <v>0</v>
      </c>
      <c r="G124" s="7" t="n">
        <v>0</v>
      </c>
      <c r="H124" s="7" t="n">
        <v>0</v>
      </c>
    </row>
    <row r="125" spans="1:9">
      <c r="A125" t="s">
        <v>4</v>
      </c>
      <c r="B125" s="4" t="s">
        <v>5</v>
      </c>
      <c r="C125" s="4" t="s">
        <v>14</v>
      </c>
      <c r="D125" s="4" t="s">
        <v>21</v>
      </c>
      <c r="E125" s="4" t="s">
        <v>10</v>
      </c>
      <c r="F125" s="4" t="s">
        <v>14</v>
      </c>
    </row>
    <row r="126" spans="1:9">
      <c r="A126" t="n">
        <v>3073</v>
      </c>
      <c r="B126" s="16" t="n">
        <v>49</v>
      </c>
      <c r="C126" s="7" t="n">
        <v>3</v>
      </c>
      <c r="D126" s="7" t="n">
        <v>0.699999988079071</v>
      </c>
      <c r="E126" s="7" t="n">
        <v>500</v>
      </c>
      <c r="F126" s="7" t="n">
        <v>0</v>
      </c>
    </row>
    <row r="127" spans="1:9">
      <c r="A127" t="s">
        <v>4</v>
      </c>
      <c r="B127" s="4" t="s">
        <v>5</v>
      </c>
      <c r="C127" s="4" t="s">
        <v>14</v>
      </c>
      <c r="D127" s="4" t="s">
        <v>10</v>
      </c>
      <c r="E127" s="4" t="s">
        <v>10</v>
      </c>
    </row>
    <row r="128" spans="1:9">
      <c r="A128" t="n">
        <v>3082</v>
      </c>
      <c r="B128" s="14" t="n">
        <v>50</v>
      </c>
      <c r="C128" s="7" t="n">
        <v>1</v>
      </c>
      <c r="D128" s="7" t="n">
        <v>8200</v>
      </c>
      <c r="E128" s="7" t="n">
        <v>0</v>
      </c>
    </row>
    <row r="129" spans="1:8">
      <c r="A129" t="s">
        <v>4</v>
      </c>
      <c r="B129" s="4" t="s">
        <v>5</v>
      </c>
      <c r="C129" s="4" t="s">
        <v>14</v>
      </c>
      <c r="D129" s="4" t="s">
        <v>10</v>
      </c>
      <c r="E129" s="4" t="s">
        <v>10</v>
      </c>
    </row>
    <row r="130" spans="1:8">
      <c r="A130" t="n">
        <v>3088</v>
      </c>
      <c r="B130" s="14" t="n">
        <v>50</v>
      </c>
      <c r="C130" s="7" t="n">
        <v>1</v>
      </c>
      <c r="D130" s="7" t="n">
        <v>5042</v>
      </c>
      <c r="E130" s="7" t="n">
        <v>0</v>
      </c>
    </row>
    <row r="131" spans="1:8">
      <c r="A131" t="s">
        <v>4</v>
      </c>
      <c r="B131" s="4" t="s">
        <v>5</v>
      </c>
      <c r="C131" s="4" t="s">
        <v>10</v>
      </c>
      <c r="D131" s="4" t="s">
        <v>14</v>
      </c>
      <c r="E131" s="4" t="s">
        <v>14</v>
      </c>
      <c r="F131" s="4" t="s">
        <v>6</v>
      </c>
    </row>
    <row r="132" spans="1:8">
      <c r="A132" t="n">
        <v>3094</v>
      </c>
      <c r="B132" s="18" t="n">
        <v>20</v>
      </c>
      <c r="C132" s="7" t="n">
        <v>65533</v>
      </c>
      <c r="D132" s="7" t="n">
        <v>0</v>
      </c>
      <c r="E132" s="7" t="n">
        <v>11</v>
      </c>
      <c r="F132" s="7" t="s">
        <v>26</v>
      </c>
    </row>
    <row r="133" spans="1:8">
      <c r="A133" t="s">
        <v>4</v>
      </c>
      <c r="B133" s="4" t="s">
        <v>5</v>
      </c>
      <c r="C133" s="4" t="s">
        <v>19</v>
      </c>
    </row>
    <row r="134" spans="1:8">
      <c r="A134" t="n">
        <v>3124</v>
      </c>
      <c r="B134" s="15" t="n">
        <v>3</v>
      </c>
      <c r="C134" s="11" t="n">
        <f t="normal" ca="1">A138</f>
        <v>0</v>
      </c>
    </row>
    <row r="135" spans="1:8">
      <c r="A135" t="s">
        <v>4</v>
      </c>
      <c r="B135" s="4" t="s">
        <v>5</v>
      </c>
      <c r="C135" s="4" t="s">
        <v>14</v>
      </c>
      <c r="D135" s="4" t="s">
        <v>14</v>
      </c>
    </row>
    <row r="136" spans="1:8">
      <c r="A136" t="n">
        <v>3129</v>
      </c>
      <c r="B136" s="9" t="n">
        <v>162</v>
      </c>
      <c r="C136" s="7" t="n">
        <v>0</v>
      </c>
      <c r="D136" s="7" t="n">
        <v>1</v>
      </c>
    </row>
    <row r="137" spans="1:8">
      <c r="A137" t="s">
        <v>4</v>
      </c>
      <c r="B137" s="4" t="s">
        <v>5</v>
      </c>
    </row>
    <row r="138" spans="1:8">
      <c r="A138" t="n">
        <v>3132</v>
      </c>
      <c r="B138" s="5" t="n">
        <v>1</v>
      </c>
    </row>
    <row r="139" spans="1:8" s="3" customFormat="1" customHeight="0">
      <c r="A139" s="3" t="s">
        <v>2</v>
      </c>
      <c r="B139" s="3" t="s">
        <v>27</v>
      </c>
    </row>
    <row r="140" spans="1:8">
      <c r="A140" t="s">
        <v>4</v>
      </c>
      <c r="B140" s="4" t="s">
        <v>5</v>
      </c>
      <c r="C140" s="4" t="s">
        <v>14</v>
      </c>
      <c r="D140" s="4" t="s">
        <v>14</v>
      </c>
      <c r="E140" s="4" t="s">
        <v>14</v>
      </c>
      <c r="F140" s="4" t="s">
        <v>14</v>
      </c>
    </row>
    <row r="141" spans="1:8">
      <c r="A141" t="n">
        <v>3136</v>
      </c>
      <c r="B141" s="19" t="n">
        <v>14</v>
      </c>
      <c r="C141" s="7" t="n">
        <v>2</v>
      </c>
      <c r="D141" s="7" t="n">
        <v>0</v>
      </c>
      <c r="E141" s="7" t="n">
        <v>0</v>
      </c>
      <c r="F141" s="7" t="n">
        <v>0</v>
      </c>
    </row>
    <row r="142" spans="1:8">
      <c r="A142" t="s">
        <v>4</v>
      </c>
      <c r="B142" s="4" t="s">
        <v>5</v>
      </c>
      <c r="C142" s="4" t="s">
        <v>14</v>
      </c>
      <c r="D142" s="20" t="s">
        <v>28</v>
      </c>
      <c r="E142" s="4" t="s">
        <v>5</v>
      </c>
      <c r="F142" s="4" t="s">
        <v>14</v>
      </c>
      <c r="G142" s="4" t="s">
        <v>10</v>
      </c>
      <c r="H142" s="20" t="s">
        <v>29</v>
      </c>
      <c r="I142" s="4" t="s">
        <v>14</v>
      </c>
      <c r="J142" s="4" t="s">
        <v>9</v>
      </c>
      <c r="K142" s="4" t="s">
        <v>14</v>
      </c>
      <c r="L142" s="4" t="s">
        <v>14</v>
      </c>
      <c r="M142" s="20" t="s">
        <v>28</v>
      </c>
      <c r="N142" s="4" t="s">
        <v>5</v>
      </c>
      <c r="O142" s="4" t="s">
        <v>14</v>
      </c>
      <c r="P142" s="4" t="s">
        <v>10</v>
      </c>
      <c r="Q142" s="20" t="s">
        <v>29</v>
      </c>
      <c r="R142" s="4" t="s">
        <v>14</v>
      </c>
      <c r="S142" s="4" t="s">
        <v>9</v>
      </c>
      <c r="T142" s="4" t="s">
        <v>14</v>
      </c>
      <c r="U142" s="4" t="s">
        <v>14</v>
      </c>
      <c r="V142" s="4" t="s">
        <v>14</v>
      </c>
      <c r="W142" s="4" t="s">
        <v>19</v>
      </c>
    </row>
    <row r="143" spans="1:8">
      <c r="A143" t="n">
        <v>3141</v>
      </c>
      <c r="B143" s="10" t="n">
        <v>5</v>
      </c>
      <c r="C143" s="7" t="n">
        <v>28</v>
      </c>
      <c r="D143" s="20" t="s">
        <v>3</v>
      </c>
      <c r="E143" s="9" t="n">
        <v>162</v>
      </c>
      <c r="F143" s="7" t="n">
        <v>3</v>
      </c>
      <c r="G143" s="7" t="n">
        <v>16453</v>
      </c>
      <c r="H143" s="20" t="s">
        <v>3</v>
      </c>
      <c r="I143" s="7" t="n">
        <v>0</v>
      </c>
      <c r="J143" s="7" t="n">
        <v>1</v>
      </c>
      <c r="K143" s="7" t="n">
        <v>2</v>
      </c>
      <c r="L143" s="7" t="n">
        <v>28</v>
      </c>
      <c r="M143" s="20" t="s">
        <v>3</v>
      </c>
      <c r="N143" s="9" t="n">
        <v>162</v>
      </c>
      <c r="O143" s="7" t="n">
        <v>3</v>
      </c>
      <c r="P143" s="7" t="n">
        <v>16453</v>
      </c>
      <c r="Q143" s="20" t="s">
        <v>3</v>
      </c>
      <c r="R143" s="7" t="n">
        <v>0</v>
      </c>
      <c r="S143" s="7" t="n">
        <v>2</v>
      </c>
      <c r="T143" s="7" t="n">
        <v>2</v>
      </c>
      <c r="U143" s="7" t="n">
        <v>11</v>
      </c>
      <c r="V143" s="7" t="n">
        <v>1</v>
      </c>
      <c r="W143" s="11" t="n">
        <f t="normal" ca="1">A147</f>
        <v>0</v>
      </c>
    </row>
    <row r="144" spans="1:8">
      <c r="A144" t="s">
        <v>4</v>
      </c>
      <c r="B144" s="4" t="s">
        <v>5</v>
      </c>
      <c r="C144" s="4" t="s">
        <v>14</v>
      </c>
      <c r="D144" s="4" t="s">
        <v>10</v>
      </c>
      <c r="E144" s="4" t="s">
        <v>21</v>
      </c>
    </row>
    <row r="145" spans="1:23">
      <c r="A145" t="n">
        <v>3170</v>
      </c>
      <c r="B145" s="21" t="n">
        <v>58</v>
      </c>
      <c r="C145" s="7" t="n">
        <v>0</v>
      </c>
      <c r="D145" s="7" t="n">
        <v>0</v>
      </c>
      <c r="E145" s="7" t="n">
        <v>1</v>
      </c>
    </row>
    <row r="146" spans="1:23">
      <c r="A146" t="s">
        <v>4</v>
      </c>
      <c r="B146" s="4" t="s">
        <v>5</v>
      </c>
      <c r="C146" s="4" t="s">
        <v>14</v>
      </c>
      <c r="D146" s="20" t="s">
        <v>28</v>
      </c>
      <c r="E146" s="4" t="s">
        <v>5</v>
      </c>
      <c r="F146" s="4" t="s">
        <v>14</v>
      </c>
      <c r="G146" s="4" t="s">
        <v>10</v>
      </c>
      <c r="H146" s="20" t="s">
        <v>29</v>
      </c>
      <c r="I146" s="4" t="s">
        <v>14</v>
      </c>
      <c r="J146" s="4" t="s">
        <v>9</v>
      </c>
      <c r="K146" s="4" t="s">
        <v>14</v>
      </c>
      <c r="L146" s="4" t="s">
        <v>14</v>
      </c>
      <c r="M146" s="20" t="s">
        <v>28</v>
      </c>
      <c r="N146" s="4" t="s">
        <v>5</v>
      </c>
      <c r="O146" s="4" t="s">
        <v>14</v>
      </c>
      <c r="P146" s="4" t="s">
        <v>10</v>
      </c>
      <c r="Q146" s="20" t="s">
        <v>29</v>
      </c>
      <c r="R146" s="4" t="s">
        <v>14</v>
      </c>
      <c r="S146" s="4" t="s">
        <v>9</v>
      </c>
      <c r="T146" s="4" t="s">
        <v>14</v>
      </c>
      <c r="U146" s="4" t="s">
        <v>14</v>
      </c>
      <c r="V146" s="4" t="s">
        <v>14</v>
      </c>
      <c r="W146" s="4" t="s">
        <v>19</v>
      </c>
    </row>
    <row r="147" spans="1:23">
      <c r="A147" t="n">
        <v>3178</v>
      </c>
      <c r="B147" s="10" t="n">
        <v>5</v>
      </c>
      <c r="C147" s="7" t="n">
        <v>28</v>
      </c>
      <c r="D147" s="20" t="s">
        <v>3</v>
      </c>
      <c r="E147" s="9" t="n">
        <v>162</v>
      </c>
      <c r="F147" s="7" t="n">
        <v>3</v>
      </c>
      <c r="G147" s="7" t="n">
        <v>16453</v>
      </c>
      <c r="H147" s="20" t="s">
        <v>3</v>
      </c>
      <c r="I147" s="7" t="n">
        <v>0</v>
      </c>
      <c r="J147" s="7" t="n">
        <v>1</v>
      </c>
      <c r="K147" s="7" t="n">
        <v>3</v>
      </c>
      <c r="L147" s="7" t="n">
        <v>28</v>
      </c>
      <c r="M147" s="20" t="s">
        <v>3</v>
      </c>
      <c r="N147" s="9" t="n">
        <v>162</v>
      </c>
      <c r="O147" s="7" t="n">
        <v>3</v>
      </c>
      <c r="P147" s="7" t="n">
        <v>16453</v>
      </c>
      <c r="Q147" s="20" t="s">
        <v>3</v>
      </c>
      <c r="R147" s="7" t="n">
        <v>0</v>
      </c>
      <c r="S147" s="7" t="n">
        <v>2</v>
      </c>
      <c r="T147" s="7" t="n">
        <v>3</v>
      </c>
      <c r="U147" s="7" t="n">
        <v>9</v>
      </c>
      <c r="V147" s="7" t="n">
        <v>1</v>
      </c>
      <c r="W147" s="11" t="n">
        <f t="normal" ca="1">A157</f>
        <v>0</v>
      </c>
    </row>
    <row r="148" spans="1:23">
      <c r="A148" t="s">
        <v>4</v>
      </c>
      <c r="B148" s="4" t="s">
        <v>5</v>
      </c>
      <c r="C148" s="4" t="s">
        <v>14</v>
      </c>
      <c r="D148" s="20" t="s">
        <v>28</v>
      </c>
      <c r="E148" s="4" t="s">
        <v>5</v>
      </c>
      <c r="F148" s="4" t="s">
        <v>10</v>
      </c>
      <c r="G148" s="4" t="s">
        <v>14</v>
      </c>
      <c r="H148" s="4" t="s">
        <v>14</v>
      </c>
      <c r="I148" s="4" t="s">
        <v>6</v>
      </c>
      <c r="J148" s="20" t="s">
        <v>29</v>
      </c>
      <c r="K148" s="4" t="s">
        <v>14</v>
      </c>
      <c r="L148" s="4" t="s">
        <v>14</v>
      </c>
      <c r="M148" s="20" t="s">
        <v>28</v>
      </c>
      <c r="N148" s="4" t="s">
        <v>5</v>
      </c>
      <c r="O148" s="4" t="s">
        <v>14</v>
      </c>
      <c r="P148" s="20" t="s">
        <v>29</v>
      </c>
      <c r="Q148" s="4" t="s">
        <v>14</v>
      </c>
      <c r="R148" s="4" t="s">
        <v>9</v>
      </c>
      <c r="S148" s="4" t="s">
        <v>14</v>
      </c>
      <c r="T148" s="4" t="s">
        <v>14</v>
      </c>
      <c r="U148" s="4" t="s">
        <v>14</v>
      </c>
      <c r="V148" s="20" t="s">
        <v>28</v>
      </c>
      <c r="W148" s="4" t="s">
        <v>5</v>
      </c>
      <c r="X148" s="4" t="s">
        <v>14</v>
      </c>
      <c r="Y148" s="20" t="s">
        <v>29</v>
      </c>
      <c r="Z148" s="4" t="s">
        <v>14</v>
      </c>
      <c r="AA148" s="4" t="s">
        <v>9</v>
      </c>
      <c r="AB148" s="4" t="s">
        <v>14</v>
      </c>
      <c r="AC148" s="4" t="s">
        <v>14</v>
      </c>
      <c r="AD148" s="4" t="s">
        <v>14</v>
      </c>
      <c r="AE148" s="4" t="s">
        <v>19</v>
      </c>
    </row>
    <row r="149" spans="1:23">
      <c r="A149" t="n">
        <v>3207</v>
      </c>
      <c r="B149" s="10" t="n">
        <v>5</v>
      </c>
      <c r="C149" s="7" t="n">
        <v>28</v>
      </c>
      <c r="D149" s="20" t="s">
        <v>3</v>
      </c>
      <c r="E149" s="22" t="n">
        <v>47</v>
      </c>
      <c r="F149" s="7" t="n">
        <v>61456</v>
      </c>
      <c r="G149" s="7" t="n">
        <v>2</v>
      </c>
      <c r="H149" s="7" t="n">
        <v>0</v>
      </c>
      <c r="I149" s="7" t="s">
        <v>30</v>
      </c>
      <c r="J149" s="20" t="s">
        <v>3</v>
      </c>
      <c r="K149" s="7" t="n">
        <v>8</v>
      </c>
      <c r="L149" s="7" t="n">
        <v>28</v>
      </c>
      <c r="M149" s="20" t="s">
        <v>3</v>
      </c>
      <c r="N149" s="23" t="n">
        <v>74</v>
      </c>
      <c r="O149" s="7" t="n">
        <v>65</v>
      </c>
      <c r="P149" s="20" t="s">
        <v>3</v>
      </c>
      <c r="Q149" s="7" t="n">
        <v>0</v>
      </c>
      <c r="R149" s="7" t="n">
        <v>1</v>
      </c>
      <c r="S149" s="7" t="n">
        <v>3</v>
      </c>
      <c r="T149" s="7" t="n">
        <v>9</v>
      </c>
      <c r="U149" s="7" t="n">
        <v>28</v>
      </c>
      <c r="V149" s="20" t="s">
        <v>3</v>
      </c>
      <c r="W149" s="23" t="n">
        <v>74</v>
      </c>
      <c r="X149" s="7" t="n">
        <v>65</v>
      </c>
      <c r="Y149" s="20" t="s">
        <v>3</v>
      </c>
      <c r="Z149" s="7" t="n">
        <v>0</v>
      </c>
      <c r="AA149" s="7" t="n">
        <v>2</v>
      </c>
      <c r="AB149" s="7" t="n">
        <v>3</v>
      </c>
      <c r="AC149" s="7" t="n">
        <v>9</v>
      </c>
      <c r="AD149" s="7" t="n">
        <v>1</v>
      </c>
      <c r="AE149" s="11" t="n">
        <f t="normal" ca="1">A153</f>
        <v>0</v>
      </c>
    </row>
    <row r="150" spans="1:23">
      <c r="A150" t="s">
        <v>4</v>
      </c>
      <c r="B150" s="4" t="s">
        <v>5</v>
      </c>
      <c r="C150" s="4" t="s">
        <v>10</v>
      </c>
      <c r="D150" s="4" t="s">
        <v>14</v>
      </c>
      <c r="E150" s="4" t="s">
        <v>14</v>
      </c>
      <c r="F150" s="4" t="s">
        <v>6</v>
      </c>
    </row>
    <row r="151" spans="1:23">
      <c r="A151" t="n">
        <v>3255</v>
      </c>
      <c r="B151" s="22" t="n">
        <v>47</v>
      </c>
      <c r="C151" s="7" t="n">
        <v>61456</v>
      </c>
      <c r="D151" s="7" t="n">
        <v>0</v>
      </c>
      <c r="E151" s="7" t="n">
        <v>0</v>
      </c>
      <c r="F151" s="7" t="s">
        <v>31</v>
      </c>
    </row>
    <row r="152" spans="1:23">
      <c r="A152" t="s">
        <v>4</v>
      </c>
      <c r="B152" s="4" t="s">
        <v>5</v>
      </c>
      <c r="C152" s="4" t="s">
        <v>14</v>
      </c>
      <c r="D152" s="4" t="s">
        <v>10</v>
      </c>
      <c r="E152" s="4" t="s">
        <v>21</v>
      </c>
    </row>
    <row r="153" spans="1:23">
      <c r="A153" t="n">
        <v>3268</v>
      </c>
      <c r="B153" s="21" t="n">
        <v>58</v>
      </c>
      <c r="C153" s="7" t="n">
        <v>0</v>
      </c>
      <c r="D153" s="7" t="n">
        <v>300</v>
      </c>
      <c r="E153" s="7" t="n">
        <v>1</v>
      </c>
    </row>
    <row r="154" spans="1:23">
      <c r="A154" t="s">
        <v>4</v>
      </c>
      <c r="B154" s="4" t="s">
        <v>5</v>
      </c>
      <c r="C154" s="4" t="s">
        <v>14</v>
      </c>
      <c r="D154" s="4" t="s">
        <v>10</v>
      </c>
    </row>
    <row r="155" spans="1:23">
      <c r="A155" t="n">
        <v>3276</v>
      </c>
      <c r="B155" s="21" t="n">
        <v>58</v>
      </c>
      <c r="C155" s="7" t="n">
        <v>255</v>
      </c>
      <c r="D155" s="7" t="n">
        <v>0</v>
      </c>
    </row>
    <row r="156" spans="1:23">
      <c r="A156" t="s">
        <v>4</v>
      </c>
      <c r="B156" s="4" t="s">
        <v>5</v>
      </c>
      <c r="C156" s="4" t="s">
        <v>14</v>
      </c>
      <c r="D156" s="4" t="s">
        <v>14</v>
      </c>
      <c r="E156" s="4" t="s">
        <v>14</v>
      </c>
      <c r="F156" s="4" t="s">
        <v>14</v>
      </c>
    </row>
    <row r="157" spans="1:23">
      <c r="A157" t="n">
        <v>3280</v>
      </c>
      <c r="B157" s="19" t="n">
        <v>14</v>
      </c>
      <c r="C157" s="7" t="n">
        <v>0</v>
      </c>
      <c r="D157" s="7" t="n">
        <v>0</v>
      </c>
      <c r="E157" s="7" t="n">
        <v>0</v>
      </c>
      <c r="F157" s="7" t="n">
        <v>64</v>
      </c>
    </row>
    <row r="158" spans="1:23">
      <c r="A158" t="s">
        <v>4</v>
      </c>
      <c r="B158" s="4" t="s">
        <v>5</v>
      </c>
      <c r="C158" s="4" t="s">
        <v>14</v>
      </c>
      <c r="D158" s="4" t="s">
        <v>10</v>
      </c>
    </row>
    <row r="159" spans="1:23">
      <c r="A159" t="n">
        <v>3285</v>
      </c>
      <c r="B159" s="24" t="n">
        <v>22</v>
      </c>
      <c r="C159" s="7" t="n">
        <v>0</v>
      </c>
      <c r="D159" s="7" t="n">
        <v>16453</v>
      </c>
    </row>
    <row r="160" spans="1:23">
      <c r="A160" t="s">
        <v>4</v>
      </c>
      <c r="B160" s="4" t="s">
        <v>5</v>
      </c>
      <c r="C160" s="4" t="s">
        <v>14</v>
      </c>
      <c r="D160" s="4" t="s">
        <v>10</v>
      </c>
    </row>
    <row r="161" spans="1:31">
      <c r="A161" t="n">
        <v>3289</v>
      </c>
      <c r="B161" s="21" t="n">
        <v>58</v>
      </c>
      <c r="C161" s="7" t="n">
        <v>5</v>
      </c>
      <c r="D161" s="7" t="n">
        <v>300</v>
      </c>
    </row>
    <row r="162" spans="1:31">
      <c r="A162" t="s">
        <v>4</v>
      </c>
      <c r="B162" s="4" t="s">
        <v>5</v>
      </c>
      <c r="C162" s="4" t="s">
        <v>21</v>
      </c>
      <c r="D162" s="4" t="s">
        <v>10</v>
      </c>
    </row>
    <row r="163" spans="1:31">
      <c r="A163" t="n">
        <v>3293</v>
      </c>
      <c r="B163" s="25" t="n">
        <v>103</v>
      </c>
      <c r="C163" s="7" t="n">
        <v>0</v>
      </c>
      <c r="D163" s="7" t="n">
        <v>300</v>
      </c>
    </row>
    <row r="164" spans="1:31">
      <c r="A164" t="s">
        <v>4</v>
      </c>
      <c r="B164" s="4" t="s">
        <v>5</v>
      </c>
      <c r="C164" s="4" t="s">
        <v>14</v>
      </c>
    </row>
    <row r="165" spans="1:31">
      <c r="A165" t="n">
        <v>3300</v>
      </c>
      <c r="B165" s="26" t="n">
        <v>64</v>
      </c>
      <c r="C165" s="7" t="n">
        <v>7</v>
      </c>
    </row>
    <row r="166" spans="1:31">
      <c r="A166" t="s">
        <v>4</v>
      </c>
      <c r="B166" s="4" t="s">
        <v>5</v>
      </c>
      <c r="C166" s="4" t="s">
        <v>14</v>
      </c>
      <c r="D166" s="4" t="s">
        <v>10</v>
      </c>
    </row>
    <row r="167" spans="1:31">
      <c r="A167" t="n">
        <v>3302</v>
      </c>
      <c r="B167" s="27" t="n">
        <v>72</v>
      </c>
      <c r="C167" s="7" t="n">
        <v>5</v>
      </c>
      <c r="D167" s="7" t="n">
        <v>0</v>
      </c>
    </row>
    <row r="168" spans="1:31">
      <c r="A168" t="s">
        <v>4</v>
      </c>
      <c r="B168" s="4" t="s">
        <v>5</v>
      </c>
      <c r="C168" s="4" t="s">
        <v>14</v>
      </c>
      <c r="D168" s="20" t="s">
        <v>28</v>
      </c>
      <c r="E168" s="4" t="s">
        <v>5</v>
      </c>
      <c r="F168" s="4" t="s">
        <v>14</v>
      </c>
      <c r="G168" s="4" t="s">
        <v>10</v>
      </c>
      <c r="H168" s="20" t="s">
        <v>29</v>
      </c>
      <c r="I168" s="4" t="s">
        <v>14</v>
      </c>
      <c r="J168" s="4" t="s">
        <v>9</v>
      </c>
      <c r="K168" s="4" t="s">
        <v>14</v>
      </c>
      <c r="L168" s="4" t="s">
        <v>14</v>
      </c>
      <c r="M168" s="4" t="s">
        <v>19</v>
      </c>
    </row>
    <row r="169" spans="1:31">
      <c r="A169" t="n">
        <v>3306</v>
      </c>
      <c r="B169" s="10" t="n">
        <v>5</v>
      </c>
      <c r="C169" s="7" t="n">
        <v>28</v>
      </c>
      <c r="D169" s="20" t="s">
        <v>3</v>
      </c>
      <c r="E169" s="9" t="n">
        <v>162</v>
      </c>
      <c r="F169" s="7" t="n">
        <v>4</v>
      </c>
      <c r="G169" s="7" t="n">
        <v>16453</v>
      </c>
      <c r="H169" s="20" t="s">
        <v>3</v>
      </c>
      <c r="I169" s="7" t="n">
        <v>0</v>
      </c>
      <c r="J169" s="7" t="n">
        <v>1</v>
      </c>
      <c r="K169" s="7" t="n">
        <v>2</v>
      </c>
      <c r="L169" s="7" t="n">
        <v>1</v>
      </c>
      <c r="M169" s="11" t="n">
        <f t="normal" ca="1">A175</f>
        <v>0</v>
      </c>
    </row>
    <row r="170" spans="1:31">
      <c r="A170" t="s">
        <v>4</v>
      </c>
      <c r="B170" s="4" t="s">
        <v>5</v>
      </c>
      <c r="C170" s="4" t="s">
        <v>14</v>
      </c>
      <c r="D170" s="4" t="s">
        <v>6</v>
      </c>
    </row>
    <row r="171" spans="1:31">
      <c r="A171" t="n">
        <v>3323</v>
      </c>
      <c r="B171" s="8" t="n">
        <v>2</v>
      </c>
      <c r="C171" s="7" t="n">
        <v>10</v>
      </c>
      <c r="D171" s="7" t="s">
        <v>32</v>
      </c>
    </row>
    <row r="172" spans="1:31">
      <c r="A172" t="s">
        <v>4</v>
      </c>
      <c r="B172" s="4" t="s">
        <v>5</v>
      </c>
      <c r="C172" s="4" t="s">
        <v>10</v>
      </c>
    </row>
    <row r="173" spans="1:31">
      <c r="A173" t="n">
        <v>3340</v>
      </c>
      <c r="B173" s="28" t="n">
        <v>16</v>
      </c>
      <c r="C173" s="7" t="n">
        <v>0</v>
      </c>
    </row>
    <row r="174" spans="1:31">
      <c r="A174" t="s">
        <v>4</v>
      </c>
      <c r="B174" s="4" t="s">
        <v>5</v>
      </c>
      <c r="C174" s="4" t="s">
        <v>14</v>
      </c>
      <c r="D174" s="4" t="s">
        <v>10</v>
      </c>
      <c r="E174" s="4" t="s">
        <v>10</v>
      </c>
      <c r="F174" s="4" t="s">
        <v>10</v>
      </c>
      <c r="G174" s="4" t="s">
        <v>10</v>
      </c>
      <c r="H174" s="4" t="s">
        <v>10</v>
      </c>
      <c r="I174" s="4" t="s">
        <v>10</v>
      </c>
      <c r="J174" s="4" t="s">
        <v>10</v>
      </c>
      <c r="K174" s="4" t="s">
        <v>10</v>
      </c>
      <c r="L174" s="4" t="s">
        <v>10</v>
      </c>
      <c r="M174" s="4" t="s">
        <v>10</v>
      </c>
      <c r="N174" s="4" t="s">
        <v>9</v>
      </c>
      <c r="O174" s="4" t="s">
        <v>9</v>
      </c>
      <c r="P174" s="4" t="s">
        <v>9</v>
      </c>
      <c r="Q174" s="4" t="s">
        <v>9</v>
      </c>
      <c r="R174" s="4" t="s">
        <v>14</v>
      </c>
      <c r="S174" s="4" t="s">
        <v>6</v>
      </c>
    </row>
    <row r="175" spans="1:31">
      <c r="A175" t="n">
        <v>3343</v>
      </c>
      <c r="B175" s="29" t="n">
        <v>75</v>
      </c>
      <c r="C175" s="7" t="n">
        <v>0</v>
      </c>
      <c r="D175" s="7" t="n">
        <v>0</v>
      </c>
      <c r="E175" s="7" t="n">
        <v>0</v>
      </c>
      <c r="F175" s="7" t="n">
        <v>1024</v>
      </c>
      <c r="G175" s="7" t="n">
        <v>720</v>
      </c>
      <c r="H175" s="7" t="n">
        <v>0</v>
      </c>
      <c r="I175" s="7" t="n">
        <v>0</v>
      </c>
      <c r="J175" s="7" t="n">
        <v>0</v>
      </c>
      <c r="K175" s="7" t="n">
        <v>0</v>
      </c>
      <c r="L175" s="7" t="n">
        <v>1024</v>
      </c>
      <c r="M175" s="7" t="n">
        <v>720</v>
      </c>
      <c r="N175" s="7" t="n">
        <v>1065353216</v>
      </c>
      <c r="O175" s="7" t="n">
        <v>1065353216</v>
      </c>
      <c r="P175" s="7" t="n">
        <v>1065353216</v>
      </c>
      <c r="Q175" s="7" t="n">
        <v>0</v>
      </c>
      <c r="R175" s="7" t="n">
        <v>0</v>
      </c>
      <c r="S175" s="7" t="s">
        <v>33</v>
      </c>
    </row>
    <row r="176" spans="1:31">
      <c r="A176" t="s">
        <v>4</v>
      </c>
      <c r="B176" s="4" t="s">
        <v>5</v>
      </c>
      <c r="C176" s="4" t="s">
        <v>14</v>
      </c>
      <c r="D176" s="4" t="s">
        <v>14</v>
      </c>
      <c r="E176" s="4" t="s">
        <v>14</v>
      </c>
      <c r="F176" s="4" t="s">
        <v>21</v>
      </c>
      <c r="G176" s="4" t="s">
        <v>21</v>
      </c>
      <c r="H176" s="4" t="s">
        <v>21</v>
      </c>
      <c r="I176" s="4" t="s">
        <v>21</v>
      </c>
      <c r="J176" s="4" t="s">
        <v>21</v>
      </c>
    </row>
    <row r="177" spans="1:19">
      <c r="A177" t="n">
        <v>3392</v>
      </c>
      <c r="B177" s="30" t="n">
        <v>76</v>
      </c>
      <c r="C177" s="7" t="n">
        <v>0</v>
      </c>
      <c r="D177" s="7" t="n">
        <v>9</v>
      </c>
      <c r="E177" s="7" t="n">
        <v>2</v>
      </c>
      <c r="F177" s="7" t="n">
        <v>0</v>
      </c>
      <c r="G177" s="7" t="n">
        <v>0</v>
      </c>
      <c r="H177" s="7" t="n">
        <v>0</v>
      </c>
      <c r="I177" s="7" t="n">
        <v>0</v>
      </c>
      <c r="J177" s="7" t="n">
        <v>0</v>
      </c>
    </row>
    <row r="178" spans="1:19">
      <c r="A178" t="s">
        <v>4</v>
      </c>
      <c r="B178" s="4" t="s">
        <v>5</v>
      </c>
      <c r="C178" s="4" t="s">
        <v>14</v>
      </c>
      <c r="D178" s="4" t="s">
        <v>10</v>
      </c>
      <c r="E178" s="4" t="s">
        <v>10</v>
      </c>
      <c r="F178" s="4" t="s">
        <v>10</v>
      </c>
      <c r="G178" s="4" t="s">
        <v>10</v>
      </c>
      <c r="H178" s="4" t="s">
        <v>10</v>
      </c>
      <c r="I178" s="4" t="s">
        <v>10</v>
      </c>
      <c r="J178" s="4" t="s">
        <v>10</v>
      </c>
      <c r="K178" s="4" t="s">
        <v>10</v>
      </c>
      <c r="L178" s="4" t="s">
        <v>10</v>
      </c>
      <c r="M178" s="4" t="s">
        <v>10</v>
      </c>
      <c r="N178" s="4" t="s">
        <v>9</v>
      </c>
      <c r="O178" s="4" t="s">
        <v>9</v>
      </c>
      <c r="P178" s="4" t="s">
        <v>9</v>
      </c>
      <c r="Q178" s="4" t="s">
        <v>9</v>
      </c>
      <c r="R178" s="4" t="s">
        <v>14</v>
      </c>
      <c r="S178" s="4" t="s">
        <v>6</v>
      </c>
    </row>
    <row r="179" spans="1:19">
      <c r="A179" t="n">
        <v>3416</v>
      </c>
      <c r="B179" s="29" t="n">
        <v>75</v>
      </c>
      <c r="C179" s="7" t="n">
        <v>1</v>
      </c>
      <c r="D179" s="7" t="n">
        <v>0</v>
      </c>
      <c r="E179" s="7" t="n">
        <v>0</v>
      </c>
      <c r="F179" s="7" t="n">
        <v>1024</v>
      </c>
      <c r="G179" s="7" t="n">
        <v>720</v>
      </c>
      <c r="H179" s="7" t="n">
        <v>0</v>
      </c>
      <c r="I179" s="7" t="n">
        <v>0</v>
      </c>
      <c r="J179" s="7" t="n">
        <v>0</v>
      </c>
      <c r="K179" s="7" t="n">
        <v>0</v>
      </c>
      <c r="L179" s="7" t="n">
        <v>1024</v>
      </c>
      <c r="M179" s="7" t="n">
        <v>720</v>
      </c>
      <c r="N179" s="7" t="n">
        <v>1065353216</v>
      </c>
      <c r="O179" s="7" t="n">
        <v>1065353216</v>
      </c>
      <c r="P179" s="7" t="n">
        <v>1065353216</v>
      </c>
      <c r="Q179" s="7" t="n">
        <v>0</v>
      </c>
      <c r="R179" s="7" t="n">
        <v>0</v>
      </c>
      <c r="S179" s="7" t="s">
        <v>34</v>
      </c>
    </row>
    <row r="180" spans="1:19">
      <c r="A180" t="s">
        <v>4</v>
      </c>
      <c r="B180" s="4" t="s">
        <v>5</v>
      </c>
      <c r="C180" s="4" t="s">
        <v>14</v>
      </c>
      <c r="D180" s="4" t="s">
        <v>14</v>
      </c>
      <c r="E180" s="4" t="s">
        <v>14</v>
      </c>
      <c r="F180" s="4" t="s">
        <v>21</v>
      </c>
      <c r="G180" s="4" t="s">
        <v>21</v>
      </c>
      <c r="H180" s="4" t="s">
        <v>21</v>
      </c>
      <c r="I180" s="4" t="s">
        <v>21</v>
      </c>
      <c r="J180" s="4" t="s">
        <v>21</v>
      </c>
    </row>
    <row r="181" spans="1:19">
      <c r="A181" t="n">
        <v>3464</v>
      </c>
      <c r="B181" s="30" t="n">
        <v>76</v>
      </c>
      <c r="C181" s="7" t="n">
        <v>1</v>
      </c>
      <c r="D181" s="7" t="n">
        <v>9</v>
      </c>
      <c r="E181" s="7" t="n">
        <v>2</v>
      </c>
      <c r="F181" s="7" t="n">
        <v>0</v>
      </c>
      <c r="G181" s="7" t="n">
        <v>0</v>
      </c>
      <c r="H181" s="7" t="n">
        <v>0</v>
      </c>
      <c r="I181" s="7" t="n">
        <v>0</v>
      </c>
      <c r="J181" s="7" t="n">
        <v>0</v>
      </c>
    </row>
    <row r="182" spans="1:19">
      <c r="A182" t="s">
        <v>4</v>
      </c>
      <c r="B182" s="4" t="s">
        <v>5</v>
      </c>
      <c r="C182" s="4" t="s">
        <v>14</v>
      </c>
      <c r="D182" s="4" t="s">
        <v>10</v>
      </c>
      <c r="E182" s="4" t="s">
        <v>14</v>
      </c>
      <c r="F182" s="4" t="s">
        <v>6</v>
      </c>
    </row>
    <row r="183" spans="1:19">
      <c r="A183" t="n">
        <v>3488</v>
      </c>
      <c r="B183" s="31" t="n">
        <v>39</v>
      </c>
      <c r="C183" s="7" t="n">
        <v>10</v>
      </c>
      <c r="D183" s="7" t="n">
        <v>65533</v>
      </c>
      <c r="E183" s="7" t="n">
        <v>201</v>
      </c>
      <c r="F183" s="7" t="s">
        <v>35</v>
      </c>
    </row>
    <row r="184" spans="1:19">
      <c r="A184" t="s">
        <v>4</v>
      </c>
      <c r="B184" s="4" t="s">
        <v>5</v>
      </c>
      <c r="C184" s="4" t="s">
        <v>14</v>
      </c>
      <c r="D184" s="4" t="s">
        <v>10</v>
      </c>
      <c r="E184" s="4" t="s">
        <v>14</v>
      </c>
      <c r="F184" s="4" t="s">
        <v>6</v>
      </c>
    </row>
    <row r="185" spans="1:19">
      <c r="A185" t="n">
        <v>3512</v>
      </c>
      <c r="B185" s="31" t="n">
        <v>39</v>
      </c>
      <c r="C185" s="7" t="n">
        <v>10</v>
      </c>
      <c r="D185" s="7" t="n">
        <v>65533</v>
      </c>
      <c r="E185" s="7" t="n">
        <v>203</v>
      </c>
      <c r="F185" s="7" t="s">
        <v>36</v>
      </c>
    </row>
    <row r="186" spans="1:19">
      <c r="A186" t="s">
        <v>4</v>
      </c>
      <c r="B186" s="4" t="s">
        <v>5</v>
      </c>
      <c r="C186" s="4" t="s">
        <v>14</v>
      </c>
      <c r="D186" s="4" t="s">
        <v>10</v>
      </c>
      <c r="E186" s="4" t="s">
        <v>14</v>
      </c>
      <c r="F186" s="4" t="s">
        <v>6</v>
      </c>
    </row>
    <row r="187" spans="1:19">
      <c r="A187" t="n">
        <v>3536</v>
      </c>
      <c r="B187" s="31" t="n">
        <v>39</v>
      </c>
      <c r="C187" s="7" t="n">
        <v>10</v>
      </c>
      <c r="D187" s="7" t="n">
        <v>65533</v>
      </c>
      <c r="E187" s="7" t="n">
        <v>204</v>
      </c>
      <c r="F187" s="7" t="s">
        <v>37</v>
      </c>
    </row>
    <row r="188" spans="1:19">
      <c r="A188" t="s">
        <v>4</v>
      </c>
      <c r="B188" s="4" t="s">
        <v>5</v>
      </c>
      <c r="C188" s="4" t="s">
        <v>14</v>
      </c>
      <c r="D188" s="4" t="s">
        <v>10</v>
      </c>
      <c r="E188" s="4" t="s">
        <v>14</v>
      </c>
      <c r="F188" s="4" t="s">
        <v>6</v>
      </c>
    </row>
    <row r="189" spans="1:19">
      <c r="A189" t="n">
        <v>3560</v>
      </c>
      <c r="B189" s="31" t="n">
        <v>39</v>
      </c>
      <c r="C189" s="7" t="n">
        <v>10</v>
      </c>
      <c r="D189" s="7" t="n">
        <v>65533</v>
      </c>
      <c r="E189" s="7" t="n">
        <v>205</v>
      </c>
      <c r="F189" s="7" t="s">
        <v>38</v>
      </c>
    </row>
    <row r="190" spans="1:19">
      <c r="A190" t="s">
        <v>4</v>
      </c>
      <c r="B190" s="4" t="s">
        <v>5</v>
      </c>
      <c r="C190" s="4" t="s">
        <v>10</v>
      </c>
      <c r="D190" s="4" t="s">
        <v>6</v>
      </c>
      <c r="E190" s="4" t="s">
        <v>6</v>
      </c>
      <c r="F190" s="4" t="s">
        <v>6</v>
      </c>
      <c r="G190" s="4" t="s">
        <v>14</v>
      </c>
      <c r="H190" s="4" t="s">
        <v>9</v>
      </c>
      <c r="I190" s="4" t="s">
        <v>21</v>
      </c>
      <c r="J190" s="4" t="s">
        <v>21</v>
      </c>
      <c r="K190" s="4" t="s">
        <v>21</v>
      </c>
      <c r="L190" s="4" t="s">
        <v>21</v>
      </c>
      <c r="M190" s="4" t="s">
        <v>21</v>
      </c>
      <c r="N190" s="4" t="s">
        <v>21</v>
      </c>
      <c r="O190" s="4" t="s">
        <v>21</v>
      </c>
      <c r="P190" s="4" t="s">
        <v>6</v>
      </c>
      <c r="Q190" s="4" t="s">
        <v>6</v>
      </c>
      <c r="R190" s="4" t="s">
        <v>9</v>
      </c>
      <c r="S190" s="4" t="s">
        <v>14</v>
      </c>
      <c r="T190" s="4" t="s">
        <v>9</v>
      </c>
      <c r="U190" s="4" t="s">
        <v>9</v>
      </c>
      <c r="V190" s="4" t="s">
        <v>10</v>
      </c>
    </row>
    <row r="191" spans="1:19">
      <c r="A191" t="n">
        <v>3584</v>
      </c>
      <c r="B191" s="32" t="n">
        <v>19</v>
      </c>
      <c r="C191" s="7" t="n">
        <v>11</v>
      </c>
      <c r="D191" s="7" t="s">
        <v>39</v>
      </c>
      <c r="E191" s="7" t="s">
        <v>40</v>
      </c>
      <c r="F191" s="7" t="s">
        <v>13</v>
      </c>
      <c r="G191" s="7" t="n">
        <v>0</v>
      </c>
      <c r="H191" s="7" t="n">
        <v>257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1</v>
      </c>
      <c r="N191" s="7" t="n">
        <v>1.60000002384186</v>
      </c>
      <c r="O191" s="7" t="n">
        <v>0.0900000035762787</v>
      </c>
      <c r="P191" s="7" t="s">
        <v>13</v>
      </c>
      <c r="Q191" s="7" t="s">
        <v>13</v>
      </c>
      <c r="R191" s="7" t="n">
        <v>-1</v>
      </c>
      <c r="S191" s="7" t="n">
        <v>0</v>
      </c>
      <c r="T191" s="7" t="n">
        <v>0</v>
      </c>
      <c r="U191" s="7" t="n">
        <v>0</v>
      </c>
      <c r="V191" s="7" t="n">
        <v>0</v>
      </c>
    </row>
    <row r="192" spans="1:19">
      <c r="A192" t="s">
        <v>4</v>
      </c>
      <c r="B192" s="4" t="s">
        <v>5</v>
      </c>
      <c r="C192" s="4" t="s">
        <v>10</v>
      </c>
      <c r="D192" s="4" t="s">
        <v>6</v>
      </c>
      <c r="E192" s="4" t="s">
        <v>6</v>
      </c>
      <c r="F192" s="4" t="s">
        <v>6</v>
      </c>
      <c r="G192" s="4" t="s">
        <v>14</v>
      </c>
      <c r="H192" s="4" t="s">
        <v>9</v>
      </c>
      <c r="I192" s="4" t="s">
        <v>21</v>
      </c>
      <c r="J192" s="4" t="s">
        <v>21</v>
      </c>
      <c r="K192" s="4" t="s">
        <v>21</v>
      </c>
      <c r="L192" s="4" t="s">
        <v>21</v>
      </c>
      <c r="M192" s="4" t="s">
        <v>21</v>
      </c>
      <c r="N192" s="4" t="s">
        <v>21</v>
      </c>
      <c r="O192" s="4" t="s">
        <v>21</v>
      </c>
      <c r="P192" s="4" t="s">
        <v>6</v>
      </c>
      <c r="Q192" s="4" t="s">
        <v>6</v>
      </c>
      <c r="R192" s="4" t="s">
        <v>9</v>
      </c>
      <c r="S192" s="4" t="s">
        <v>14</v>
      </c>
      <c r="T192" s="4" t="s">
        <v>9</v>
      </c>
      <c r="U192" s="4" t="s">
        <v>9</v>
      </c>
      <c r="V192" s="4" t="s">
        <v>10</v>
      </c>
    </row>
    <row r="193" spans="1:22">
      <c r="A193" t="n">
        <v>3663</v>
      </c>
      <c r="B193" s="32" t="n">
        <v>19</v>
      </c>
      <c r="C193" s="7" t="n">
        <v>1</v>
      </c>
      <c r="D193" s="7" t="s">
        <v>41</v>
      </c>
      <c r="E193" s="7" t="s">
        <v>42</v>
      </c>
      <c r="F193" s="7" t="s">
        <v>13</v>
      </c>
      <c r="G193" s="7" t="n">
        <v>0</v>
      </c>
      <c r="H193" s="7" t="n">
        <v>257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1</v>
      </c>
      <c r="N193" s="7" t="n">
        <v>1.60000002384186</v>
      </c>
      <c r="O193" s="7" t="n">
        <v>0.0900000035762787</v>
      </c>
      <c r="P193" s="7" t="s">
        <v>13</v>
      </c>
      <c r="Q193" s="7" t="s">
        <v>13</v>
      </c>
      <c r="R193" s="7" t="n">
        <v>-1</v>
      </c>
      <c r="S193" s="7" t="n">
        <v>0</v>
      </c>
      <c r="T193" s="7" t="n">
        <v>0</v>
      </c>
      <c r="U193" s="7" t="n">
        <v>0</v>
      </c>
      <c r="V193" s="7" t="n">
        <v>0</v>
      </c>
    </row>
    <row r="194" spans="1:22">
      <c r="A194" t="s">
        <v>4</v>
      </c>
      <c r="B194" s="4" t="s">
        <v>5</v>
      </c>
      <c r="C194" s="4" t="s">
        <v>10</v>
      </c>
      <c r="D194" s="4" t="s">
        <v>6</v>
      </c>
      <c r="E194" s="4" t="s">
        <v>6</v>
      </c>
      <c r="F194" s="4" t="s">
        <v>6</v>
      </c>
      <c r="G194" s="4" t="s">
        <v>14</v>
      </c>
      <c r="H194" s="4" t="s">
        <v>9</v>
      </c>
      <c r="I194" s="4" t="s">
        <v>21</v>
      </c>
      <c r="J194" s="4" t="s">
        <v>21</v>
      </c>
      <c r="K194" s="4" t="s">
        <v>21</v>
      </c>
      <c r="L194" s="4" t="s">
        <v>21</v>
      </c>
      <c r="M194" s="4" t="s">
        <v>21</v>
      </c>
      <c r="N194" s="4" t="s">
        <v>21</v>
      </c>
      <c r="O194" s="4" t="s">
        <v>21</v>
      </c>
      <c r="P194" s="4" t="s">
        <v>6</v>
      </c>
      <c r="Q194" s="4" t="s">
        <v>6</v>
      </c>
      <c r="R194" s="4" t="s">
        <v>9</v>
      </c>
      <c r="S194" s="4" t="s">
        <v>14</v>
      </c>
      <c r="T194" s="4" t="s">
        <v>9</v>
      </c>
      <c r="U194" s="4" t="s">
        <v>9</v>
      </c>
      <c r="V194" s="4" t="s">
        <v>10</v>
      </c>
    </row>
    <row r="195" spans="1:22">
      <c r="A195" t="n">
        <v>3736</v>
      </c>
      <c r="B195" s="32" t="n">
        <v>19</v>
      </c>
      <c r="C195" s="7" t="n">
        <v>2</v>
      </c>
      <c r="D195" s="7" t="s">
        <v>43</v>
      </c>
      <c r="E195" s="7" t="s">
        <v>44</v>
      </c>
      <c r="F195" s="7" t="s">
        <v>13</v>
      </c>
      <c r="G195" s="7" t="n">
        <v>0</v>
      </c>
      <c r="H195" s="7" t="n">
        <v>257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1</v>
      </c>
      <c r="N195" s="7" t="n">
        <v>1.60000002384186</v>
      </c>
      <c r="O195" s="7" t="n">
        <v>0.0900000035762787</v>
      </c>
      <c r="P195" s="7" t="s">
        <v>13</v>
      </c>
      <c r="Q195" s="7" t="s">
        <v>13</v>
      </c>
      <c r="R195" s="7" t="n">
        <v>-1</v>
      </c>
      <c r="S195" s="7" t="n">
        <v>0</v>
      </c>
      <c r="T195" s="7" t="n">
        <v>0</v>
      </c>
      <c r="U195" s="7" t="n">
        <v>0</v>
      </c>
      <c r="V195" s="7" t="n">
        <v>0</v>
      </c>
    </row>
    <row r="196" spans="1:22">
      <c r="A196" t="s">
        <v>4</v>
      </c>
      <c r="B196" s="4" t="s">
        <v>5</v>
      </c>
      <c r="C196" s="4" t="s">
        <v>10</v>
      </c>
      <c r="D196" s="4" t="s">
        <v>6</v>
      </c>
      <c r="E196" s="4" t="s">
        <v>6</v>
      </c>
      <c r="F196" s="4" t="s">
        <v>6</v>
      </c>
      <c r="G196" s="4" t="s">
        <v>14</v>
      </c>
      <c r="H196" s="4" t="s">
        <v>9</v>
      </c>
      <c r="I196" s="4" t="s">
        <v>21</v>
      </c>
      <c r="J196" s="4" t="s">
        <v>21</v>
      </c>
      <c r="K196" s="4" t="s">
        <v>21</v>
      </c>
      <c r="L196" s="4" t="s">
        <v>21</v>
      </c>
      <c r="M196" s="4" t="s">
        <v>21</v>
      </c>
      <c r="N196" s="4" t="s">
        <v>21</v>
      </c>
      <c r="O196" s="4" t="s">
        <v>21</v>
      </c>
      <c r="P196" s="4" t="s">
        <v>6</v>
      </c>
      <c r="Q196" s="4" t="s">
        <v>6</v>
      </c>
      <c r="R196" s="4" t="s">
        <v>9</v>
      </c>
      <c r="S196" s="4" t="s">
        <v>14</v>
      </c>
      <c r="T196" s="4" t="s">
        <v>9</v>
      </c>
      <c r="U196" s="4" t="s">
        <v>9</v>
      </c>
      <c r="V196" s="4" t="s">
        <v>10</v>
      </c>
    </row>
    <row r="197" spans="1:22">
      <c r="A197" t="n">
        <v>3810</v>
      </c>
      <c r="B197" s="32" t="n">
        <v>19</v>
      </c>
      <c r="C197" s="7" t="n">
        <v>3</v>
      </c>
      <c r="D197" s="7" t="s">
        <v>45</v>
      </c>
      <c r="E197" s="7" t="s">
        <v>46</v>
      </c>
      <c r="F197" s="7" t="s">
        <v>13</v>
      </c>
      <c r="G197" s="7" t="n">
        <v>0</v>
      </c>
      <c r="H197" s="7" t="n">
        <v>257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1</v>
      </c>
      <c r="N197" s="7" t="n">
        <v>1.60000002384186</v>
      </c>
      <c r="O197" s="7" t="n">
        <v>0.0900000035762787</v>
      </c>
      <c r="P197" s="7" t="s">
        <v>13</v>
      </c>
      <c r="Q197" s="7" t="s">
        <v>13</v>
      </c>
      <c r="R197" s="7" t="n">
        <v>-1</v>
      </c>
      <c r="S197" s="7" t="n">
        <v>0</v>
      </c>
      <c r="T197" s="7" t="n">
        <v>0</v>
      </c>
      <c r="U197" s="7" t="n">
        <v>0</v>
      </c>
      <c r="V197" s="7" t="n">
        <v>0</v>
      </c>
    </row>
    <row r="198" spans="1:22">
      <c r="A198" t="s">
        <v>4</v>
      </c>
      <c r="B198" s="4" t="s">
        <v>5</v>
      </c>
      <c r="C198" s="4" t="s">
        <v>10</v>
      </c>
      <c r="D198" s="4" t="s">
        <v>6</v>
      </c>
      <c r="E198" s="4" t="s">
        <v>6</v>
      </c>
      <c r="F198" s="4" t="s">
        <v>6</v>
      </c>
      <c r="G198" s="4" t="s">
        <v>14</v>
      </c>
      <c r="H198" s="4" t="s">
        <v>9</v>
      </c>
      <c r="I198" s="4" t="s">
        <v>21</v>
      </c>
      <c r="J198" s="4" t="s">
        <v>21</v>
      </c>
      <c r="K198" s="4" t="s">
        <v>21</v>
      </c>
      <c r="L198" s="4" t="s">
        <v>21</v>
      </c>
      <c r="M198" s="4" t="s">
        <v>21</v>
      </c>
      <c r="N198" s="4" t="s">
        <v>21</v>
      </c>
      <c r="O198" s="4" t="s">
        <v>21</v>
      </c>
      <c r="P198" s="4" t="s">
        <v>6</v>
      </c>
      <c r="Q198" s="4" t="s">
        <v>6</v>
      </c>
      <c r="R198" s="4" t="s">
        <v>9</v>
      </c>
      <c r="S198" s="4" t="s">
        <v>14</v>
      </c>
      <c r="T198" s="4" t="s">
        <v>9</v>
      </c>
      <c r="U198" s="4" t="s">
        <v>9</v>
      </c>
      <c r="V198" s="4" t="s">
        <v>10</v>
      </c>
    </row>
    <row r="199" spans="1:22">
      <c r="A199" t="n">
        <v>3883</v>
      </c>
      <c r="B199" s="32" t="n">
        <v>19</v>
      </c>
      <c r="C199" s="7" t="n">
        <v>4</v>
      </c>
      <c r="D199" s="7" t="s">
        <v>47</v>
      </c>
      <c r="E199" s="7" t="s">
        <v>48</v>
      </c>
      <c r="F199" s="7" t="s">
        <v>13</v>
      </c>
      <c r="G199" s="7" t="n">
        <v>0</v>
      </c>
      <c r="H199" s="7" t="n">
        <v>257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1</v>
      </c>
      <c r="N199" s="7" t="n">
        <v>1.60000002384186</v>
      </c>
      <c r="O199" s="7" t="n">
        <v>0.0900000035762787</v>
      </c>
      <c r="P199" s="7" t="s">
        <v>13</v>
      </c>
      <c r="Q199" s="7" t="s">
        <v>13</v>
      </c>
      <c r="R199" s="7" t="n">
        <v>-1</v>
      </c>
      <c r="S199" s="7" t="n">
        <v>0</v>
      </c>
      <c r="T199" s="7" t="n">
        <v>0</v>
      </c>
      <c r="U199" s="7" t="n">
        <v>0</v>
      </c>
      <c r="V199" s="7" t="n">
        <v>0</v>
      </c>
    </row>
    <row r="200" spans="1:22">
      <c r="A200" t="s">
        <v>4</v>
      </c>
      <c r="B200" s="4" t="s">
        <v>5</v>
      </c>
      <c r="C200" s="4" t="s">
        <v>10</v>
      </c>
      <c r="D200" s="4" t="s">
        <v>6</v>
      </c>
      <c r="E200" s="4" t="s">
        <v>6</v>
      </c>
      <c r="F200" s="4" t="s">
        <v>6</v>
      </c>
      <c r="G200" s="4" t="s">
        <v>14</v>
      </c>
      <c r="H200" s="4" t="s">
        <v>9</v>
      </c>
      <c r="I200" s="4" t="s">
        <v>21</v>
      </c>
      <c r="J200" s="4" t="s">
        <v>21</v>
      </c>
      <c r="K200" s="4" t="s">
        <v>21</v>
      </c>
      <c r="L200" s="4" t="s">
        <v>21</v>
      </c>
      <c r="M200" s="4" t="s">
        <v>21</v>
      </c>
      <c r="N200" s="4" t="s">
        <v>21</v>
      </c>
      <c r="O200" s="4" t="s">
        <v>21</v>
      </c>
      <c r="P200" s="4" t="s">
        <v>6</v>
      </c>
      <c r="Q200" s="4" t="s">
        <v>6</v>
      </c>
      <c r="R200" s="4" t="s">
        <v>9</v>
      </c>
      <c r="S200" s="4" t="s">
        <v>14</v>
      </c>
      <c r="T200" s="4" t="s">
        <v>9</v>
      </c>
      <c r="U200" s="4" t="s">
        <v>9</v>
      </c>
      <c r="V200" s="4" t="s">
        <v>10</v>
      </c>
    </row>
    <row r="201" spans="1:22">
      <c r="A201" t="n">
        <v>3958</v>
      </c>
      <c r="B201" s="32" t="n">
        <v>19</v>
      </c>
      <c r="C201" s="7" t="n">
        <v>5</v>
      </c>
      <c r="D201" s="7" t="s">
        <v>49</v>
      </c>
      <c r="E201" s="7" t="s">
        <v>50</v>
      </c>
      <c r="F201" s="7" t="s">
        <v>13</v>
      </c>
      <c r="G201" s="7" t="n">
        <v>0</v>
      </c>
      <c r="H201" s="7" t="n">
        <v>257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1</v>
      </c>
      <c r="N201" s="7" t="n">
        <v>1.60000002384186</v>
      </c>
      <c r="O201" s="7" t="n">
        <v>0.0900000035762787</v>
      </c>
      <c r="P201" s="7" t="s">
        <v>13</v>
      </c>
      <c r="Q201" s="7" t="s">
        <v>13</v>
      </c>
      <c r="R201" s="7" t="n">
        <v>-1</v>
      </c>
      <c r="S201" s="7" t="n">
        <v>0</v>
      </c>
      <c r="T201" s="7" t="n">
        <v>0</v>
      </c>
      <c r="U201" s="7" t="n">
        <v>0</v>
      </c>
      <c r="V201" s="7" t="n">
        <v>0</v>
      </c>
    </row>
    <row r="202" spans="1:22">
      <c r="A202" t="s">
        <v>4</v>
      </c>
      <c r="B202" s="4" t="s">
        <v>5</v>
      </c>
      <c r="C202" s="4" t="s">
        <v>10</v>
      </c>
      <c r="D202" s="4" t="s">
        <v>6</v>
      </c>
      <c r="E202" s="4" t="s">
        <v>6</v>
      </c>
      <c r="F202" s="4" t="s">
        <v>6</v>
      </c>
      <c r="G202" s="4" t="s">
        <v>14</v>
      </c>
      <c r="H202" s="4" t="s">
        <v>9</v>
      </c>
      <c r="I202" s="4" t="s">
        <v>21</v>
      </c>
      <c r="J202" s="4" t="s">
        <v>21</v>
      </c>
      <c r="K202" s="4" t="s">
        <v>21</v>
      </c>
      <c r="L202" s="4" t="s">
        <v>21</v>
      </c>
      <c r="M202" s="4" t="s">
        <v>21</v>
      </c>
      <c r="N202" s="4" t="s">
        <v>21</v>
      </c>
      <c r="O202" s="4" t="s">
        <v>21</v>
      </c>
      <c r="P202" s="4" t="s">
        <v>6</v>
      </c>
      <c r="Q202" s="4" t="s">
        <v>6</v>
      </c>
      <c r="R202" s="4" t="s">
        <v>9</v>
      </c>
      <c r="S202" s="4" t="s">
        <v>14</v>
      </c>
      <c r="T202" s="4" t="s">
        <v>9</v>
      </c>
      <c r="U202" s="4" t="s">
        <v>9</v>
      </c>
      <c r="V202" s="4" t="s">
        <v>10</v>
      </c>
    </row>
    <row r="203" spans="1:22">
      <c r="A203" t="n">
        <v>4030</v>
      </c>
      <c r="B203" s="32" t="n">
        <v>19</v>
      </c>
      <c r="C203" s="7" t="n">
        <v>6</v>
      </c>
      <c r="D203" s="7" t="s">
        <v>51</v>
      </c>
      <c r="E203" s="7" t="s">
        <v>52</v>
      </c>
      <c r="F203" s="7" t="s">
        <v>13</v>
      </c>
      <c r="G203" s="7" t="n">
        <v>0</v>
      </c>
      <c r="H203" s="7" t="n">
        <v>257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1</v>
      </c>
      <c r="N203" s="7" t="n">
        <v>1.60000002384186</v>
      </c>
      <c r="O203" s="7" t="n">
        <v>0.0900000035762787</v>
      </c>
      <c r="P203" s="7" t="s">
        <v>13</v>
      </c>
      <c r="Q203" s="7" t="s">
        <v>13</v>
      </c>
      <c r="R203" s="7" t="n">
        <v>-1</v>
      </c>
      <c r="S203" s="7" t="n">
        <v>0</v>
      </c>
      <c r="T203" s="7" t="n">
        <v>0</v>
      </c>
      <c r="U203" s="7" t="n">
        <v>0</v>
      </c>
      <c r="V203" s="7" t="n">
        <v>0</v>
      </c>
    </row>
    <row r="204" spans="1:22">
      <c r="A204" t="s">
        <v>4</v>
      </c>
      <c r="B204" s="4" t="s">
        <v>5</v>
      </c>
      <c r="C204" s="4" t="s">
        <v>10</v>
      </c>
      <c r="D204" s="4" t="s">
        <v>6</v>
      </c>
      <c r="E204" s="4" t="s">
        <v>6</v>
      </c>
      <c r="F204" s="4" t="s">
        <v>6</v>
      </c>
      <c r="G204" s="4" t="s">
        <v>14</v>
      </c>
      <c r="H204" s="4" t="s">
        <v>9</v>
      </c>
      <c r="I204" s="4" t="s">
        <v>21</v>
      </c>
      <c r="J204" s="4" t="s">
        <v>21</v>
      </c>
      <c r="K204" s="4" t="s">
        <v>21</v>
      </c>
      <c r="L204" s="4" t="s">
        <v>21</v>
      </c>
      <c r="M204" s="4" t="s">
        <v>21</v>
      </c>
      <c r="N204" s="4" t="s">
        <v>21</v>
      </c>
      <c r="O204" s="4" t="s">
        <v>21</v>
      </c>
      <c r="P204" s="4" t="s">
        <v>6</v>
      </c>
      <c r="Q204" s="4" t="s">
        <v>6</v>
      </c>
      <c r="R204" s="4" t="s">
        <v>9</v>
      </c>
      <c r="S204" s="4" t="s">
        <v>14</v>
      </c>
      <c r="T204" s="4" t="s">
        <v>9</v>
      </c>
      <c r="U204" s="4" t="s">
        <v>9</v>
      </c>
      <c r="V204" s="4" t="s">
        <v>10</v>
      </c>
    </row>
    <row r="205" spans="1:22">
      <c r="A205" t="n">
        <v>4103</v>
      </c>
      <c r="B205" s="32" t="n">
        <v>19</v>
      </c>
      <c r="C205" s="7" t="n">
        <v>7</v>
      </c>
      <c r="D205" s="7" t="s">
        <v>53</v>
      </c>
      <c r="E205" s="7" t="s">
        <v>54</v>
      </c>
      <c r="F205" s="7" t="s">
        <v>13</v>
      </c>
      <c r="G205" s="7" t="n">
        <v>0</v>
      </c>
      <c r="H205" s="7" t="n">
        <v>257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1</v>
      </c>
      <c r="N205" s="7" t="n">
        <v>1.60000002384186</v>
      </c>
      <c r="O205" s="7" t="n">
        <v>0.0900000035762787</v>
      </c>
      <c r="P205" s="7" t="s">
        <v>13</v>
      </c>
      <c r="Q205" s="7" t="s">
        <v>13</v>
      </c>
      <c r="R205" s="7" t="n">
        <v>-1</v>
      </c>
      <c r="S205" s="7" t="n">
        <v>0</v>
      </c>
      <c r="T205" s="7" t="n">
        <v>0</v>
      </c>
      <c r="U205" s="7" t="n">
        <v>0</v>
      </c>
      <c r="V205" s="7" t="n">
        <v>0</v>
      </c>
    </row>
    <row r="206" spans="1:22">
      <c r="A206" t="s">
        <v>4</v>
      </c>
      <c r="B206" s="4" t="s">
        <v>5</v>
      </c>
      <c r="C206" s="4" t="s">
        <v>10</v>
      </c>
      <c r="D206" s="4" t="s">
        <v>6</v>
      </c>
      <c r="E206" s="4" t="s">
        <v>6</v>
      </c>
      <c r="F206" s="4" t="s">
        <v>6</v>
      </c>
      <c r="G206" s="4" t="s">
        <v>14</v>
      </c>
      <c r="H206" s="4" t="s">
        <v>9</v>
      </c>
      <c r="I206" s="4" t="s">
        <v>21</v>
      </c>
      <c r="J206" s="4" t="s">
        <v>21</v>
      </c>
      <c r="K206" s="4" t="s">
        <v>21</v>
      </c>
      <c r="L206" s="4" t="s">
        <v>21</v>
      </c>
      <c r="M206" s="4" t="s">
        <v>21</v>
      </c>
      <c r="N206" s="4" t="s">
        <v>21</v>
      </c>
      <c r="O206" s="4" t="s">
        <v>21</v>
      </c>
      <c r="P206" s="4" t="s">
        <v>6</v>
      </c>
      <c r="Q206" s="4" t="s">
        <v>6</v>
      </c>
      <c r="R206" s="4" t="s">
        <v>9</v>
      </c>
      <c r="S206" s="4" t="s">
        <v>14</v>
      </c>
      <c r="T206" s="4" t="s">
        <v>9</v>
      </c>
      <c r="U206" s="4" t="s">
        <v>9</v>
      </c>
      <c r="V206" s="4" t="s">
        <v>10</v>
      </c>
    </row>
    <row r="207" spans="1:22">
      <c r="A207" t="n">
        <v>4174</v>
      </c>
      <c r="B207" s="32" t="n">
        <v>19</v>
      </c>
      <c r="C207" s="7" t="n">
        <v>8</v>
      </c>
      <c r="D207" s="7" t="s">
        <v>55</v>
      </c>
      <c r="E207" s="7" t="s">
        <v>56</v>
      </c>
      <c r="F207" s="7" t="s">
        <v>13</v>
      </c>
      <c r="G207" s="7" t="n">
        <v>0</v>
      </c>
      <c r="H207" s="7" t="n">
        <v>257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1</v>
      </c>
      <c r="N207" s="7" t="n">
        <v>1.60000002384186</v>
      </c>
      <c r="O207" s="7" t="n">
        <v>0.0900000035762787</v>
      </c>
      <c r="P207" s="7" t="s">
        <v>13</v>
      </c>
      <c r="Q207" s="7" t="s">
        <v>13</v>
      </c>
      <c r="R207" s="7" t="n">
        <v>-1</v>
      </c>
      <c r="S207" s="7" t="n">
        <v>0</v>
      </c>
      <c r="T207" s="7" t="n">
        <v>0</v>
      </c>
      <c r="U207" s="7" t="n">
        <v>0</v>
      </c>
      <c r="V207" s="7" t="n">
        <v>0</v>
      </c>
    </row>
    <row r="208" spans="1:22">
      <c r="A208" t="s">
        <v>4</v>
      </c>
      <c r="B208" s="4" t="s">
        <v>5</v>
      </c>
      <c r="C208" s="4" t="s">
        <v>10</v>
      </c>
      <c r="D208" s="4" t="s">
        <v>6</v>
      </c>
      <c r="E208" s="4" t="s">
        <v>6</v>
      </c>
      <c r="F208" s="4" t="s">
        <v>6</v>
      </c>
      <c r="G208" s="4" t="s">
        <v>14</v>
      </c>
      <c r="H208" s="4" t="s">
        <v>9</v>
      </c>
      <c r="I208" s="4" t="s">
        <v>21</v>
      </c>
      <c r="J208" s="4" t="s">
        <v>21</v>
      </c>
      <c r="K208" s="4" t="s">
        <v>21</v>
      </c>
      <c r="L208" s="4" t="s">
        <v>21</v>
      </c>
      <c r="M208" s="4" t="s">
        <v>21</v>
      </c>
      <c r="N208" s="4" t="s">
        <v>21</v>
      </c>
      <c r="O208" s="4" t="s">
        <v>21</v>
      </c>
      <c r="P208" s="4" t="s">
        <v>6</v>
      </c>
      <c r="Q208" s="4" t="s">
        <v>6</v>
      </c>
      <c r="R208" s="4" t="s">
        <v>9</v>
      </c>
      <c r="S208" s="4" t="s">
        <v>14</v>
      </c>
      <c r="T208" s="4" t="s">
        <v>9</v>
      </c>
      <c r="U208" s="4" t="s">
        <v>9</v>
      </c>
      <c r="V208" s="4" t="s">
        <v>10</v>
      </c>
    </row>
    <row r="209" spans="1:22">
      <c r="A209" t="n">
        <v>4247</v>
      </c>
      <c r="B209" s="32" t="n">
        <v>19</v>
      </c>
      <c r="C209" s="7" t="n">
        <v>9</v>
      </c>
      <c r="D209" s="7" t="s">
        <v>57</v>
      </c>
      <c r="E209" s="7" t="s">
        <v>58</v>
      </c>
      <c r="F209" s="7" t="s">
        <v>13</v>
      </c>
      <c r="G209" s="7" t="n">
        <v>0</v>
      </c>
      <c r="H209" s="7" t="n">
        <v>257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1</v>
      </c>
      <c r="N209" s="7" t="n">
        <v>1.60000002384186</v>
      </c>
      <c r="O209" s="7" t="n">
        <v>0.0900000035762787</v>
      </c>
      <c r="P209" s="7" t="s">
        <v>13</v>
      </c>
      <c r="Q209" s="7" t="s">
        <v>13</v>
      </c>
      <c r="R209" s="7" t="n">
        <v>-1</v>
      </c>
      <c r="S209" s="7" t="n">
        <v>0</v>
      </c>
      <c r="T209" s="7" t="n">
        <v>0</v>
      </c>
      <c r="U209" s="7" t="n">
        <v>0</v>
      </c>
      <c r="V209" s="7" t="n">
        <v>0</v>
      </c>
    </row>
    <row r="210" spans="1:22">
      <c r="A210" t="s">
        <v>4</v>
      </c>
      <c r="B210" s="4" t="s">
        <v>5</v>
      </c>
      <c r="C210" s="4" t="s">
        <v>10</v>
      </c>
      <c r="D210" s="4" t="s">
        <v>6</v>
      </c>
      <c r="E210" s="4" t="s">
        <v>6</v>
      </c>
      <c r="F210" s="4" t="s">
        <v>6</v>
      </c>
      <c r="G210" s="4" t="s">
        <v>14</v>
      </c>
      <c r="H210" s="4" t="s">
        <v>9</v>
      </c>
      <c r="I210" s="4" t="s">
        <v>21</v>
      </c>
      <c r="J210" s="4" t="s">
        <v>21</v>
      </c>
      <c r="K210" s="4" t="s">
        <v>21</v>
      </c>
      <c r="L210" s="4" t="s">
        <v>21</v>
      </c>
      <c r="M210" s="4" t="s">
        <v>21</v>
      </c>
      <c r="N210" s="4" t="s">
        <v>21</v>
      </c>
      <c r="O210" s="4" t="s">
        <v>21</v>
      </c>
      <c r="P210" s="4" t="s">
        <v>6</v>
      </c>
      <c r="Q210" s="4" t="s">
        <v>6</v>
      </c>
      <c r="R210" s="4" t="s">
        <v>9</v>
      </c>
      <c r="S210" s="4" t="s">
        <v>14</v>
      </c>
      <c r="T210" s="4" t="s">
        <v>9</v>
      </c>
      <c r="U210" s="4" t="s">
        <v>9</v>
      </c>
      <c r="V210" s="4" t="s">
        <v>10</v>
      </c>
    </row>
    <row r="211" spans="1:22">
      <c r="A211" t="n">
        <v>4322</v>
      </c>
      <c r="B211" s="32" t="n">
        <v>19</v>
      </c>
      <c r="C211" s="7" t="n">
        <v>7032</v>
      </c>
      <c r="D211" s="7" t="s">
        <v>59</v>
      </c>
      <c r="E211" s="7" t="s">
        <v>60</v>
      </c>
      <c r="F211" s="7" t="s">
        <v>13</v>
      </c>
      <c r="G211" s="7" t="n">
        <v>0</v>
      </c>
      <c r="H211" s="7" t="n">
        <v>257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1</v>
      </c>
      <c r="N211" s="7" t="n">
        <v>1.60000002384186</v>
      </c>
      <c r="O211" s="7" t="n">
        <v>0.0900000035762787</v>
      </c>
      <c r="P211" s="7" t="s">
        <v>13</v>
      </c>
      <c r="Q211" s="7" t="s">
        <v>13</v>
      </c>
      <c r="R211" s="7" t="n">
        <v>-1</v>
      </c>
      <c r="S211" s="7" t="n">
        <v>0</v>
      </c>
      <c r="T211" s="7" t="n">
        <v>0</v>
      </c>
      <c r="U211" s="7" t="n">
        <v>0</v>
      </c>
      <c r="V211" s="7" t="n">
        <v>0</v>
      </c>
    </row>
    <row r="212" spans="1:22">
      <c r="A212" t="s">
        <v>4</v>
      </c>
      <c r="B212" s="4" t="s">
        <v>5</v>
      </c>
      <c r="C212" s="4" t="s">
        <v>10</v>
      </c>
      <c r="D212" s="4" t="s">
        <v>6</v>
      </c>
      <c r="E212" s="4" t="s">
        <v>6</v>
      </c>
      <c r="F212" s="4" t="s">
        <v>6</v>
      </c>
      <c r="G212" s="4" t="s">
        <v>14</v>
      </c>
      <c r="H212" s="4" t="s">
        <v>9</v>
      </c>
      <c r="I212" s="4" t="s">
        <v>21</v>
      </c>
      <c r="J212" s="4" t="s">
        <v>21</v>
      </c>
      <c r="K212" s="4" t="s">
        <v>21</v>
      </c>
      <c r="L212" s="4" t="s">
        <v>21</v>
      </c>
      <c r="M212" s="4" t="s">
        <v>21</v>
      </c>
      <c r="N212" s="4" t="s">
        <v>21</v>
      </c>
      <c r="O212" s="4" t="s">
        <v>21</v>
      </c>
      <c r="P212" s="4" t="s">
        <v>6</v>
      </c>
      <c r="Q212" s="4" t="s">
        <v>6</v>
      </c>
      <c r="R212" s="4" t="s">
        <v>9</v>
      </c>
      <c r="S212" s="4" t="s">
        <v>14</v>
      </c>
      <c r="T212" s="4" t="s">
        <v>9</v>
      </c>
      <c r="U212" s="4" t="s">
        <v>9</v>
      </c>
      <c r="V212" s="4" t="s">
        <v>10</v>
      </c>
    </row>
    <row r="213" spans="1:22">
      <c r="A213" t="n">
        <v>4392</v>
      </c>
      <c r="B213" s="32" t="n">
        <v>19</v>
      </c>
      <c r="C213" s="7" t="n">
        <v>23</v>
      </c>
      <c r="D213" s="7" t="s">
        <v>61</v>
      </c>
      <c r="E213" s="7" t="s">
        <v>62</v>
      </c>
      <c r="F213" s="7" t="s">
        <v>13</v>
      </c>
      <c r="G213" s="7" t="n">
        <v>0</v>
      </c>
      <c r="H213" s="7" t="n">
        <v>257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1</v>
      </c>
      <c r="N213" s="7" t="n">
        <v>1.60000002384186</v>
      </c>
      <c r="O213" s="7" t="n">
        <v>0.0900000035762787</v>
      </c>
      <c r="P213" s="7" t="s">
        <v>13</v>
      </c>
      <c r="Q213" s="7" t="s">
        <v>13</v>
      </c>
      <c r="R213" s="7" t="n">
        <v>-1</v>
      </c>
      <c r="S213" s="7" t="n">
        <v>0</v>
      </c>
      <c r="T213" s="7" t="n">
        <v>0</v>
      </c>
      <c r="U213" s="7" t="n">
        <v>0</v>
      </c>
      <c r="V213" s="7" t="n">
        <v>0</v>
      </c>
    </row>
    <row r="214" spans="1:22">
      <c r="A214" t="s">
        <v>4</v>
      </c>
      <c r="B214" s="4" t="s">
        <v>5</v>
      </c>
      <c r="C214" s="4" t="s">
        <v>10</v>
      </c>
      <c r="D214" s="4" t="s">
        <v>6</v>
      </c>
      <c r="E214" s="4" t="s">
        <v>6</v>
      </c>
      <c r="F214" s="4" t="s">
        <v>6</v>
      </c>
      <c r="G214" s="4" t="s">
        <v>14</v>
      </c>
      <c r="H214" s="4" t="s">
        <v>9</v>
      </c>
      <c r="I214" s="4" t="s">
        <v>21</v>
      </c>
      <c r="J214" s="4" t="s">
        <v>21</v>
      </c>
      <c r="K214" s="4" t="s">
        <v>21</v>
      </c>
      <c r="L214" s="4" t="s">
        <v>21</v>
      </c>
      <c r="M214" s="4" t="s">
        <v>21</v>
      </c>
      <c r="N214" s="4" t="s">
        <v>21</v>
      </c>
      <c r="O214" s="4" t="s">
        <v>21</v>
      </c>
      <c r="P214" s="4" t="s">
        <v>6</v>
      </c>
      <c r="Q214" s="4" t="s">
        <v>6</v>
      </c>
      <c r="R214" s="4" t="s">
        <v>9</v>
      </c>
      <c r="S214" s="4" t="s">
        <v>14</v>
      </c>
      <c r="T214" s="4" t="s">
        <v>9</v>
      </c>
      <c r="U214" s="4" t="s">
        <v>9</v>
      </c>
      <c r="V214" s="4" t="s">
        <v>10</v>
      </c>
    </row>
    <row r="215" spans="1:22">
      <c r="A215" t="n">
        <v>4464</v>
      </c>
      <c r="B215" s="32" t="n">
        <v>19</v>
      </c>
      <c r="C215" s="7" t="n">
        <v>7034</v>
      </c>
      <c r="D215" s="7" t="s">
        <v>63</v>
      </c>
      <c r="E215" s="7" t="s">
        <v>64</v>
      </c>
      <c r="F215" s="7" t="s">
        <v>13</v>
      </c>
      <c r="G215" s="7" t="n">
        <v>0</v>
      </c>
      <c r="H215" s="7" t="n">
        <v>257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1</v>
      </c>
      <c r="N215" s="7" t="n">
        <v>1.60000002384186</v>
      </c>
      <c r="O215" s="7" t="n">
        <v>0.0900000035762787</v>
      </c>
      <c r="P215" s="7" t="s">
        <v>13</v>
      </c>
      <c r="Q215" s="7" t="s">
        <v>13</v>
      </c>
      <c r="R215" s="7" t="n">
        <v>-1</v>
      </c>
      <c r="S215" s="7" t="n">
        <v>0</v>
      </c>
      <c r="T215" s="7" t="n">
        <v>0</v>
      </c>
      <c r="U215" s="7" t="n">
        <v>0</v>
      </c>
      <c r="V215" s="7" t="n">
        <v>0</v>
      </c>
    </row>
    <row r="216" spans="1:22">
      <c r="A216" t="s">
        <v>4</v>
      </c>
      <c r="B216" s="4" t="s">
        <v>5</v>
      </c>
      <c r="C216" s="4" t="s">
        <v>10</v>
      </c>
      <c r="D216" s="4" t="s">
        <v>6</v>
      </c>
      <c r="E216" s="4" t="s">
        <v>6</v>
      </c>
      <c r="F216" s="4" t="s">
        <v>6</v>
      </c>
      <c r="G216" s="4" t="s">
        <v>14</v>
      </c>
      <c r="H216" s="4" t="s">
        <v>9</v>
      </c>
      <c r="I216" s="4" t="s">
        <v>21</v>
      </c>
      <c r="J216" s="4" t="s">
        <v>21</v>
      </c>
      <c r="K216" s="4" t="s">
        <v>21</v>
      </c>
      <c r="L216" s="4" t="s">
        <v>21</v>
      </c>
      <c r="M216" s="4" t="s">
        <v>21</v>
      </c>
      <c r="N216" s="4" t="s">
        <v>21</v>
      </c>
      <c r="O216" s="4" t="s">
        <v>21</v>
      </c>
      <c r="P216" s="4" t="s">
        <v>6</v>
      </c>
      <c r="Q216" s="4" t="s">
        <v>6</v>
      </c>
      <c r="R216" s="4" t="s">
        <v>9</v>
      </c>
      <c r="S216" s="4" t="s">
        <v>14</v>
      </c>
      <c r="T216" s="4" t="s">
        <v>9</v>
      </c>
      <c r="U216" s="4" t="s">
        <v>9</v>
      </c>
      <c r="V216" s="4" t="s">
        <v>10</v>
      </c>
    </row>
    <row r="217" spans="1:22">
      <c r="A217" t="n">
        <v>4534</v>
      </c>
      <c r="B217" s="32" t="n">
        <v>19</v>
      </c>
      <c r="C217" s="7" t="n">
        <v>7013</v>
      </c>
      <c r="D217" s="7" t="s">
        <v>65</v>
      </c>
      <c r="E217" s="7" t="s">
        <v>66</v>
      </c>
      <c r="F217" s="7" t="s">
        <v>13</v>
      </c>
      <c r="G217" s="7" t="n">
        <v>0</v>
      </c>
      <c r="H217" s="7" t="n">
        <v>257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1</v>
      </c>
      <c r="N217" s="7" t="n">
        <v>1.60000002384186</v>
      </c>
      <c r="O217" s="7" t="n">
        <v>0.0900000035762787</v>
      </c>
      <c r="P217" s="7" t="s">
        <v>13</v>
      </c>
      <c r="Q217" s="7" t="s">
        <v>13</v>
      </c>
      <c r="R217" s="7" t="n">
        <v>-1</v>
      </c>
      <c r="S217" s="7" t="n">
        <v>0</v>
      </c>
      <c r="T217" s="7" t="n">
        <v>0</v>
      </c>
      <c r="U217" s="7" t="n">
        <v>0</v>
      </c>
      <c r="V217" s="7" t="n">
        <v>0</v>
      </c>
    </row>
    <row r="218" spans="1:22">
      <c r="A218" t="s">
        <v>4</v>
      </c>
      <c r="B218" s="4" t="s">
        <v>5</v>
      </c>
      <c r="C218" s="4" t="s">
        <v>10</v>
      </c>
      <c r="D218" s="4" t="s">
        <v>6</v>
      </c>
      <c r="E218" s="4" t="s">
        <v>6</v>
      </c>
      <c r="F218" s="4" t="s">
        <v>6</v>
      </c>
      <c r="G218" s="4" t="s">
        <v>14</v>
      </c>
      <c r="H218" s="4" t="s">
        <v>9</v>
      </c>
      <c r="I218" s="4" t="s">
        <v>21</v>
      </c>
      <c r="J218" s="4" t="s">
        <v>21</v>
      </c>
      <c r="K218" s="4" t="s">
        <v>21</v>
      </c>
      <c r="L218" s="4" t="s">
        <v>21</v>
      </c>
      <c r="M218" s="4" t="s">
        <v>21</v>
      </c>
      <c r="N218" s="4" t="s">
        <v>21</v>
      </c>
      <c r="O218" s="4" t="s">
        <v>21</v>
      </c>
      <c r="P218" s="4" t="s">
        <v>6</v>
      </c>
      <c r="Q218" s="4" t="s">
        <v>6</v>
      </c>
      <c r="R218" s="4" t="s">
        <v>9</v>
      </c>
      <c r="S218" s="4" t="s">
        <v>14</v>
      </c>
      <c r="T218" s="4" t="s">
        <v>9</v>
      </c>
      <c r="U218" s="4" t="s">
        <v>9</v>
      </c>
      <c r="V218" s="4" t="s">
        <v>10</v>
      </c>
    </row>
    <row r="219" spans="1:22">
      <c r="A219" t="n">
        <v>4610</v>
      </c>
      <c r="B219" s="32" t="n">
        <v>19</v>
      </c>
      <c r="C219" s="7" t="n">
        <v>7012</v>
      </c>
      <c r="D219" s="7" t="s">
        <v>67</v>
      </c>
      <c r="E219" s="7" t="s">
        <v>68</v>
      </c>
      <c r="F219" s="7" t="s">
        <v>13</v>
      </c>
      <c r="G219" s="7" t="n">
        <v>0</v>
      </c>
      <c r="H219" s="7" t="n">
        <v>257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1</v>
      </c>
      <c r="N219" s="7" t="n">
        <v>1.60000002384186</v>
      </c>
      <c r="O219" s="7" t="n">
        <v>0.0900000035762787</v>
      </c>
      <c r="P219" s="7" t="s">
        <v>13</v>
      </c>
      <c r="Q219" s="7" t="s">
        <v>13</v>
      </c>
      <c r="R219" s="7" t="n">
        <v>-1</v>
      </c>
      <c r="S219" s="7" t="n">
        <v>0</v>
      </c>
      <c r="T219" s="7" t="n">
        <v>0</v>
      </c>
      <c r="U219" s="7" t="n">
        <v>0</v>
      </c>
      <c r="V219" s="7" t="n">
        <v>0</v>
      </c>
    </row>
    <row r="220" spans="1:22">
      <c r="A220" t="s">
        <v>4</v>
      </c>
      <c r="B220" s="4" t="s">
        <v>5</v>
      </c>
      <c r="C220" s="4" t="s">
        <v>10</v>
      </c>
      <c r="D220" s="4" t="s">
        <v>6</v>
      </c>
      <c r="E220" s="4" t="s">
        <v>6</v>
      </c>
      <c r="F220" s="4" t="s">
        <v>6</v>
      </c>
      <c r="G220" s="4" t="s">
        <v>14</v>
      </c>
      <c r="H220" s="4" t="s">
        <v>9</v>
      </c>
      <c r="I220" s="4" t="s">
        <v>21</v>
      </c>
      <c r="J220" s="4" t="s">
        <v>21</v>
      </c>
      <c r="K220" s="4" t="s">
        <v>21</v>
      </c>
      <c r="L220" s="4" t="s">
        <v>21</v>
      </c>
      <c r="M220" s="4" t="s">
        <v>21</v>
      </c>
      <c r="N220" s="4" t="s">
        <v>21</v>
      </c>
      <c r="O220" s="4" t="s">
        <v>21</v>
      </c>
      <c r="P220" s="4" t="s">
        <v>6</v>
      </c>
      <c r="Q220" s="4" t="s">
        <v>6</v>
      </c>
      <c r="R220" s="4" t="s">
        <v>9</v>
      </c>
      <c r="S220" s="4" t="s">
        <v>14</v>
      </c>
      <c r="T220" s="4" t="s">
        <v>9</v>
      </c>
      <c r="U220" s="4" t="s">
        <v>9</v>
      </c>
      <c r="V220" s="4" t="s">
        <v>10</v>
      </c>
    </row>
    <row r="221" spans="1:22">
      <c r="A221" t="n">
        <v>4693</v>
      </c>
      <c r="B221" s="32" t="n">
        <v>19</v>
      </c>
      <c r="C221" s="7" t="n">
        <v>19</v>
      </c>
      <c r="D221" s="7" t="s">
        <v>69</v>
      </c>
      <c r="E221" s="7" t="s">
        <v>70</v>
      </c>
      <c r="F221" s="7" t="s">
        <v>13</v>
      </c>
      <c r="G221" s="7" t="n">
        <v>0</v>
      </c>
      <c r="H221" s="7" t="n">
        <v>257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1</v>
      </c>
      <c r="N221" s="7" t="n">
        <v>1.60000002384186</v>
      </c>
      <c r="O221" s="7" t="n">
        <v>0.0900000035762787</v>
      </c>
      <c r="P221" s="7" t="s">
        <v>13</v>
      </c>
      <c r="Q221" s="7" t="s">
        <v>13</v>
      </c>
      <c r="R221" s="7" t="n">
        <v>-1</v>
      </c>
      <c r="S221" s="7" t="n">
        <v>0</v>
      </c>
      <c r="T221" s="7" t="n">
        <v>0</v>
      </c>
      <c r="U221" s="7" t="n">
        <v>0</v>
      </c>
      <c r="V221" s="7" t="n">
        <v>0</v>
      </c>
    </row>
    <row r="222" spans="1:22">
      <c r="A222" t="s">
        <v>4</v>
      </c>
      <c r="B222" s="4" t="s">
        <v>5</v>
      </c>
      <c r="C222" s="4" t="s">
        <v>10</v>
      </c>
      <c r="D222" s="4" t="s">
        <v>6</v>
      </c>
      <c r="E222" s="4" t="s">
        <v>6</v>
      </c>
      <c r="F222" s="4" t="s">
        <v>6</v>
      </c>
      <c r="G222" s="4" t="s">
        <v>14</v>
      </c>
      <c r="H222" s="4" t="s">
        <v>9</v>
      </c>
      <c r="I222" s="4" t="s">
        <v>21</v>
      </c>
      <c r="J222" s="4" t="s">
        <v>21</v>
      </c>
      <c r="K222" s="4" t="s">
        <v>21</v>
      </c>
      <c r="L222" s="4" t="s">
        <v>21</v>
      </c>
      <c r="M222" s="4" t="s">
        <v>21</v>
      </c>
      <c r="N222" s="4" t="s">
        <v>21</v>
      </c>
      <c r="O222" s="4" t="s">
        <v>21</v>
      </c>
      <c r="P222" s="4" t="s">
        <v>6</v>
      </c>
      <c r="Q222" s="4" t="s">
        <v>6</v>
      </c>
      <c r="R222" s="4" t="s">
        <v>9</v>
      </c>
      <c r="S222" s="4" t="s">
        <v>14</v>
      </c>
      <c r="T222" s="4" t="s">
        <v>9</v>
      </c>
      <c r="U222" s="4" t="s">
        <v>9</v>
      </c>
      <c r="V222" s="4" t="s">
        <v>10</v>
      </c>
    </row>
    <row r="223" spans="1:22">
      <c r="A223" t="n">
        <v>4770</v>
      </c>
      <c r="B223" s="32" t="n">
        <v>19</v>
      </c>
      <c r="C223" s="7" t="n">
        <v>7024</v>
      </c>
      <c r="D223" s="7" t="s">
        <v>71</v>
      </c>
      <c r="E223" s="7" t="s">
        <v>72</v>
      </c>
      <c r="F223" s="7" t="s">
        <v>13</v>
      </c>
      <c r="G223" s="7" t="n">
        <v>0</v>
      </c>
      <c r="H223" s="7" t="n">
        <v>257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1</v>
      </c>
      <c r="N223" s="7" t="n">
        <v>1.60000002384186</v>
      </c>
      <c r="O223" s="7" t="n">
        <v>0.0900000035762787</v>
      </c>
      <c r="P223" s="7" t="s">
        <v>13</v>
      </c>
      <c r="Q223" s="7" t="s">
        <v>13</v>
      </c>
      <c r="R223" s="7" t="n">
        <v>-1</v>
      </c>
      <c r="S223" s="7" t="n">
        <v>0</v>
      </c>
      <c r="T223" s="7" t="n">
        <v>0</v>
      </c>
      <c r="U223" s="7" t="n">
        <v>0</v>
      </c>
      <c r="V223" s="7" t="n">
        <v>0</v>
      </c>
    </row>
    <row r="224" spans="1:22">
      <c r="A224" t="s">
        <v>4</v>
      </c>
      <c r="B224" s="4" t="s">
        <v>5</v>
      </c>
      <c r="C224" s="4" t="s">
        <v>10</v>
      </c>
      <c r="D224" s="4" t="s">
        <v>14</v>
      </c>
      <c r="E224" s="4" t="s">
        <v>14</v>
      </c>
      <c r="F224" s="4" t="s">
        <v>6</v>
      </c>
    </row>
    <row r="225" spans="1:22">
      <c r="A225" t="n">
        <v>4841</v>
      </c>
      <c r="B225" s="18" t="n">
        <v>20</v>
      </c>
      <c r="C225" s="7" t="n">
        <v>0</v>
      </c>
      <c r="D225" s="7" t="n">
        <v>3</v>
      </c>
      <c r="E225" s="7" t="n">
        <v>10</v>
      </c>
      <c r="F225" s="7" t="s">
        <v>73</v>
      </c>
    </row>
    <row r="226" spans="1:22">
      <c r="A226" t="s">
        <v>4</v>
      </c>
      <c r="B226" s="4" t="s">
        <v>5</v>
      </c>
      <c r="C226" s="4" t="s">
        <v>10</v>
      </c>
    </row>
    <row r="227" spans="1:22">
      <c r="A227" t="n">
        <v>4859</v>
      </c>
      <c r="B227" s="28" t="n">
        <v>16</v>
      </c>
      <c r="C227" s="7" t="n">
        <v>0</v>
      </c>
    </row>
    <row r="228" spans="1:22">
      <c r="A228" t="s">
        <v>4</v>
      </c>
      <c r="B228" s="4" t="s">
        <v>5</v>
      </c>
      <c r="C228" s="4" t="s">
        <v>10</v>
      </c>
      <c r="D228" s="4" t="s">
        <v>14</v>
      </c>
      <c r="E228" s="4" t="s">
        <v>14</v>
      </c>
      <c r="F228" s="4" t="s">
        <v>6</v>
      </c>
    </row>
    <row r="229" spans="1:22">
      <c r="A229" t="n">
        <v>4862</v>
      </c>
      <c r="B229" s="18" t="n">
        <v>20</v>
      </c>
      <c r="C229" s="7" t="n">
        <v>11</v>
      </c>
      <c r="D229" s="7" t="n">
        <v>3</v>
      </c>
      <c r="E229" s="7" t="n">
        <v>10</v>
      </c>
      <c r="F229" s="7" t="s">
        <v>73</v>
      </c>
    </row>
    <row r="230" spans="1:22">
      <c r="A230" t="s">
        <v>4</v>
      </c>
      <c r="B230" s="4" t="s">
        <v>5</v>
      </c>
      <c r="C230" s="4" t="s">
        <v>10</v>
      </c>
    </row>
    <row r="231" spans="1:22">
      <c r="A231" t="n">
        <v>4880</v>
      </c>
      <c r="B231" s="28" t="n">
        <v>16</v>
      </c>
      <c r="C231" s="7" t="n">
        <v>0</v>
      </c>
    </row>
    <row r="232" spans="1:22">
      <c r="A232" t="s">
        <v>4</v>
      </c>
      <c r="B232" s="4" t="s">
        <v>5</v>
      </c>
      <c r="C232" s="4" t="s">
        <v>10</v>
      </c>
      <c r="D232" s="4" t="s">
        <v>14</v>
      </c>
      <c r="E232" s="4" t="s">
        <v>14</v>
      </c>
      <c r="F232" s="4" t="s">
        <v>6</v>
      </c>
    </row>
    <row r="233" spans="1:22">
      <c r="A233" t="n">
        <v>4883</v>
      </c>
      <c r="B233" s="18" t="n">
        <v>20</v>
      </c>
      <c r="C233" s="7" t="n">
        <v>1</v>
      </c>
      <c r="D233" s="7" t="n">
        <v>3</v>
      </c>
      <c r="E233" s="7" t="n">
        <v>10</v>
      </c>
      <c r="F233" s="7" t="s">
        <v>73</v>
      </c>
    </row>
    <row r="234" spans="1:22">
      <c r="A234" t="s">
        <v>4</v>
      </c>
      <c r="B234" s="4" t="s">
        <v>5</v>
      </c>
      <c r="C234" s="4" t="s">
        <v>10</v>
      </c>
    </row>
    <row r="235" spans="1:22">
      <c r="A235" t="n">
        <v>4901</v>
      </c>
      <c r="B235" s="28" t="n">
        <v>16</v>
      </c>
      <c r="C235" s="7" t="n">
        <v>0</v>
      </c>
    </row>
    <row r="236" spans="1:22">
      <c r="A236" t="s">
        <v>4</v>
      </c>
      <c r="B236" s="4" t="s">
        <v>5</v>
      </c>
      <c r="C236" s="4" t="s">
        <v>10</v>
      </c>
      <c r="D236" s="4" t="s">
        <v>14</v>
      </c>
      <c r="E236" s="4" t="s">
        <v>14</v>
      </c>
      <c r="F236" s="4" t="s">
        <v>6</v>
      </c>
    </row>
    <row r="237" spans="1:22">
      <c r="A237" t="n">
        <v>4904</v>
      </c>
      <c r="B237" s="18" t="n">
        <v>20</v>
      </c>
      <c r="C237" s="7" t="n">
        <v>2</v>
      </c>
      <c r="D237" s="7" t="n">
        <v>3</v>
      </c>
      <c r="E237" s="7" t="n">
        <v>10</v>
      </c>
      <c r="F237" s="7" t="s">
        <v>73</v>
      </c>
    </row>
    <row r="238" spans="1:22">
      <c r="A238" t="s">
        <v>4</v>
      </c>
      <c r="B238" s="4" t="s">
        <v>5</v>
      </c>
      <c r="C238" s="4" t="s">
        <v>10</v>
      </c>
    </row>
    <row r="239" spans="1:22">
      <c r="A239" t="n">
        <v>4922</v>
      </c>
      <c r="B239" s="28" t="n">
        <v>16</v>
      </c>
      <c r="C239" s="7" t="n">
        <v>0</v>
      </c>
    </row>
    <row r="240" spans="1:22">
      <c r="A240" t="s">
        <v>4</v>
      </c>
      <c r="B240" s="4" t="s">
        <v>5</v>
      </c>
      <c r="C240" s="4" t="s">
        <v>10</v>
      </c>
      <c r="D240" s="4" t="s">
        <v>14</v>
      </c>
      <c r="E240" s="4" t="s">
        <v>14</v>
      </c>
      <c r="F240" s="4" t="s">
        <v>6</v>
      </c>
    </row>
    <row r="241" spans="1:6">
      <c r="A241" t="n">
        <v>4925</v>
      </c>
      <c r="B241" s="18" t="n">
        <v>20</v>
      </c>
      <c r="C241" s="7" t="n">
        <v>3</v>
      </c>
      <c r="D241" s="7" t="n">
        <v>3</v>
      </c>
      <c r="E241" s="7" t="n">
        <v>10</v>
      </c>
      <c r="F241" s="7" t="s">
        <v>73</v>
      </c>
    </row>
    <row r="242" spans="1:6">
      <c r="A242" t="s">
        <v>4</v>
      </c>
      <c r="B242" s="4" t="s">
        <v>5</v>
      </c>
      <c r="C242" s="4" t="s">
        <v>10</v>
      </c>
    </row>
    <row r="243" spans="1:6">
      <c r="A243" t="n">
        <v>4943</v>
      </c>
      <c r="B243" s="28" t="n">
        <v>16</v>
      </c>
      <c r="C243" s="7" t="n">
        <v>0</v>
      </c>
    </row>
    <row r="244" spans="1:6">
      <c r="A244" t="s">
        <v>4</v>
      </c>
      <c r="B244" s="4" t="s">
        <v>5</v>
      </c>
      <c r="C244" s="4" t="s">
        <v>10</v>
      </c>
      <c r="D244" s="4" t="s">
        <v>14</v>
      </c>
      <c r="E244" s="4" t="s">
        <v>14</v>
      </c>
      <c r="F244" s="4" t="s">
        <v>6</v>
      </c>
    </row>
    <row r="245" spans="1:6">
      <c r="A245" t="n">
        <v>4946</v>
      </c>
      <c r="B245" s="18" t="n">
        <v>20</v>
      </c>
      <c r="C245" s="7" t="n">
        <v>4</v>
      </c>
      <c r="D245" s="7" t="n">
        <v>3</v>
      </c>
      <c r="E245" s="7" t="n">
        <v>10</v>
      </c>
      <c r="F245" s="7" t="s">
        <v>73</v>
      </c>
    </row>
    <row r="246" spans="1:6">
      <c r="A246" t="s">
        <v>4</v>
      </c>
      <c r="B246" s="4" t="s">
        <v>5</v>
      </c>
      <c r="C246" s="4" t="s">
        <v>10</v>
      </c>
    </row>
    <row r="247" spans="1:6">
      <c r="A247" t="n">
        <v>4964</v>
      </c>
      <c r="B247" s="28" t="n">
        <v>16</v>
      </c>
      <c r="C247" s="7" t="n">
        <v>0</v>
      </c>
    </row>
    <row r="248" spans="1:6">
      <c r="A248" t="s">
        <v>4</v>
      </c>
      <c r="B248" s="4" t="s">
        <v>5</v>
      </c>
      <c r="C248" s="4" t="s">
        <v>10</v>
      </c>
      <c r="D248" s="4" t="s">
        <v>14</v>
      </c>
      <c r="E248" s="4" t="s">
        <v>14</v>
      </c>
      <c r="F248" s="4" t="s">
        <v>6</v>
      </c>
    </row>
    <row r="249" spans="1:6">
      <c r="A249" t="n">
        <v>4967</v>
      </c>
      <c r="B249" s="18" t="n">
        <v>20</v>
      </c>
      <c r="C249" s="7" t="n">
        <v>5</v>
      </c>
      <c r="D249" s="7" t="n">
        <v>3</v>
      </c>
      <c r="E249" s="7" t="n">
        <v>10</v>
      </c>
      <c r="F249" s="7" t="s">
        <v>73</v>
      </c>
    </row>
    <row r="250" spans="1:6">
      <c r="A250" t="s">
        <v>4</v>
      </c>
      <c r="B250" s="4" t="s">
        <v>5</v>
      </c>
      <c r="C250" s="4" t="s">
        <v>10</v>
      </c>
    </row>
    <row r="251" spans="1:6">
      <c r="A251" t="n">
        <v>4985</v>
      </c>
      <c r="B251" s="28" t="n">
        <v>16</v>
      </c>
      <c r="C251" s="7" t="n">
        <v>0</v>
      </c>
    </row>
    <row r="252" spans="1:6">
      <c r="A252" t="s">
        <v>4</v>
      </c>
      <c r="B252" s="4" t="s">
        <v>5</v>
      </c>
      <c r="C252" s="4" t="s">
        <v>10</v>
      </c>
      <c r="D252" s="4" t="s">
        <v>14</v>
      </c>
      <c r="E252" s="4" t="s">
        <v>14</v>
      </c>
      <c r="F252" s="4" t="s">
        <v>6</v>
      </c>
    </row>
    <row r="253" spans="1:6">
      <c r="A253" t="n">
        <v>4988</v>
      </c>
      <c r="B253" s="18" t="n">
        <v>20</v>
      </c>
      <c r="C253" s="7" t="n">
        <v>6</v>
      </c>
      <c r="D253" s="7" t="n">
        <v>3</v>
      </c>
      <c r="E253" s="7" t="n">
        <v>10</v>
      </c>
      <c r="F253" s="7" t="s">
        <v>73</v>
      </c>
    </row>
    <row r="254" spans="1:6">
      <c r="A254" t="s">
        <v>4</v>
      </c>
      <c r="B254" s="4" t="s">
        <v>5</v>
      </c>
      <c r="C254" s="4" t="s">
        <v>10</v>
      </c>
    </row>
    <row r="255" spans="1:6">
      <c r="A255" t="n">
        <v>5006</v>
      </c>
      <c r="B255" s="28" t="n">
        <v>16</v>
      </c>
      <c r="C255" s="7" t="n">
        <v>0</v>
      </c>
    </row>
    <row r="256" spans="1:6">
      <c r="A256" t="s">
        <v>4</v>
      </c>
      <c r="B256" s="4" t="s">
        <v>5</v>
      </c>
      <c r="C256" s="4" t="s">
        <v>10</v>
      </c>
      <c r="D256" s="4" t="s">
        <v>14</v>
      </c>
      <c r="E256" s="4" t="s">
        <v>14</v>
      </c>
      <c r="F256" s="4" t="s">
        <v>6</v>
      </c>
    </row>
    <row r="257" spans="1:6">
      <c r="A257" t="n">
        <v>5009</v>
      </c>
      <c r="B257" s="18" t="n">
        <v>20</v>
      </c>
      <c r="C257" s="7" t="n">
        <v>7</v>
      </c>
      <c r="D257" s="7" t="n">
        <v>3</v>
      </c>
      <c r="E257" s="7" t="n">
        <v>10</v>
      </c>
      <c r="F257" s="7" t="s">
        <v>73</v>
      </c>
    </row>
    <row r="258" spans="1:6">
      <c r="A258" t="s">
        <v>4</v>
      </c>
      <c r="B258" s="4" t="s">
        <v>5</v>
      </c>
      <c r="C258" s="4" t="s">
        <v>10</v>
      </c>
    </row>
    <row r="259" spans="1:6">
      <c r="A259" t="n">
        <v>5027</v>
      </c>
      <c r="B259" s="28" t="n">
        <v>16</v>
      </c>
      <c r="C259" s="7" t="n">
        <v>0</v>
      </c>
    </row>
    <row r="260" spans="1:6">
      <c r="A260" t="s">
        <v>4</v>
      </c>
      <c r="B260" s="4" t="s">
        <v>5</v>
      </c>
      <c r="C260" s="4" t="s">
        <v>10</v>
      </c>
      <c r="D260" s="4" t="s">
        <v>14</v>
      </c>
      <c r="E260" s="4" t="s">
        <v>14</v>
      </c>
      <c r="F260" s="4" t="s">
        <v>6</v>
      </c>
    </row>
    <row r="261" spans="1:6">
      <c r="A261" t="n">
        <v>5030</v>
      </c>
      <c r="B261" s="18" t="n">
        <v>20</v>
      </c>
      <c r="C261" s="7" t="n">
        <v>8</v>
      </c>
      <c r="D261" s="7" t="n">
        <v>3</v>
      </c>
      <c r="E261" s="7" t="n">
        <v>10</v>
      </c>
      <c r="F261" s="7" t="s">
        <v>73</v>
      </c>
    </row>
    <row r="262" spans="1:6">
      <c r="A262" t="s">
        <v>4</v>
      </c>
      <c r="B262" s="4" t="s">
        <v>5</v>
      </c>
      <c r="C262" s="4" t="s">
        <v>10</v>
      </c>
    </row>
    <row r="263" spans="1:6">
      <c r="A263" t="n">
        <v>5048</v>
      </c>
      <c r="B263" s="28" t="n">
        <v>16</v>
      </c>
      <c r="C263" s="7" t="n">
        <v>0</v>
      </c>
    </row>
    <row r="264" spans="1:6">
      <c r="A264" t="s">
        <v>4</v>
      </c>
      <c r="B264" s="4" t="s">
        <v>5</v>
      </c>
      <c r="C264" s="4" t="s">
        <v>10</v>
      </c>
      <c r="D264" s="4" t="s">
        <v>14</v>
      </c>
      <c r="E264" s="4" t="s">
        <v>14</v>
      </c>
      <c r="F264" s="4" t="s">
        <v>6</v>
      </c>
    </row>
    <row r="265" spans="1:6">
      <c r="A265" t="n">
        <v>5051</v>
      </c>
      <c r="B265" s="18" t="n">
        <v>20</v>
      </c>
      <c r="C265" s="7" t="n">
        <v>9</v>
      </c>
      <c r="D265" s="7" t="n">
        <v>3</v>
      </c>
      <c r="E265" s="7" t="n">
        <v>10</v>
      </c>
      <c r="F265" s="7" t="s">
        <v>73</v>
      </c>
    </row>
    <row r="266" spans="1:6">
      <c r="A266" t="s">
        <v>4</v>
      </c>
      <c r="B266" s="4" t="s">
        <v>5</v>
      </c>
      <c r="C266" s="4" t="s">
        <v>10</v>
      </c>
    </row>
    <row r="267" spans="1:6">
      <c r="A267" t="n">
        <v>5069</v>
      </c>
      <c r="B267" s="28" t="n">
        <v>16</v>
      </c>
      <c r="C267" s="7" t="n">
        <v>0</v>
      </c>
    </row>
    <row r="268" spans="1:6">
      <c r="A268" t="s">
        <v>4</v>
      </c>
      <c r="B268" s="4" t="s">
        <v>5</v>
      </c>
      <c r="C268" s="4" t="s">
        <v>10</v>
      </c>
      <c r="D268" s="4" t="s">
        <v>14</v>
      </c>
      <c r="E268" s="4" t="s">
        <v>14</v>
      </c>
      <c r="F268" s="4" t="s">
        <v>6</v>
      </c>
    </row>
    <row r="269" spans="1:6">
      <c r="A269" t="n">
        <v>5072</v>
      </c>
      <c r="B269" s="18" t="n">
        <v>20</v>
      </c>
      <c r="C269" s="7" t="n">
        <v>7032</v>
      </c>
      <c r="D269" s="7" t="n">
        <v>3</v>
      </c>
      <c r="E269" s="7" t="n">
        <v>10</v>
      </c>
      <c r="F269" s="7" t="s">
        <v>73</v>
      </c>
    </row>
    <row r="270" spans="1:6">
      <c r="A270" t="s">
        <v>4</v>
      </c>
      <c r="B270" s="4" t="s">
        <v>5</v>
      </c>
      <c r="C270" s="4" t="s">
        <v>10</v>
      </c>
    </row>
    <row r="271" spans="1:6">
      <c r="A271" t="n">
        <v>5090</v>
      </c>
      <c r="B271" s="28" t="n">
        <v>16</v>
      </c>
      <c r="C271" s="7" t="n">
        <v>0</v>
      </c>
    </row>
    <row r="272" spans="1:6">
      <c r="A272" t="s">
        <v>4</v>
      </c>
      <c r="B272" s="4" t="s">
        <v>5</v>
      </c>
      <c r="C272" s="4" t="s">
        <v>10</v>
      </c>
      <c r="D272" s="4" t="s">
        <v>14</v>
      </c>
      <c r="E272" s="4" t="s">
        <v>14</v>
      </c>
      <c r="F272" s="4" t="s">
        <v>6</v>
      </c>
    </row>
    <row r="273" spans="1:6">
      <c r="A273" t="n">
        <v>5093</v>
      </c>
      <c r="B273" s="18" t="n">
        <v>20</v>
      </c>
      <c r="C273" s="7" t="n">
        <v>23</v>
      </c>
      <c r="D273" s="7" t="n">
        <v>3</v>
      </c>
      <c r="E273" s="7" t="n">
        <v>10</v>
      </c>
      <c r="F273" s="7" t="s">
        <v>73</v>
      </c>
    </row>
    <row r="274" spans="1:6">
      <c r="A274" t="s">
        <v>4</v>
      </c>
      <c r="B274" s="4" t="s">
        <v>5</v>
      </c>
      <c r="C274" s="4" t="s">
        <v>10</v>
      </c>
    </row>
    <row r="275" spans="1:6">
      <c r="A275" t="n">
        <v>5111</v>
      </c>
      <c r="B275" s="28" t="n">
        <v>16</v>
      </c>
      <c r="C275" s="7" t="n">
        <v>0</v>
      </c>
    </row>
    <row r="276" spans="1:6">
      <c r="A276" t="s">
        <v>4</v>
      </c>
      <c r="B276" s="4" t="s">
        <v>5</v>
      </c>
      <c r="C276" s="4" t="s">
        <v>10</v>
      </c>
      <c r="D276" s="4" t="s">
        <v>14</v>
      </c>
      <c r="E276" s="4" t="s">
        <v>14</v>
      </c>
      <c r="F276" s="4" t="s">
        <v>6</v>
      </c>
    </row>
    <row r="277" spans="1:6">
      <c r="A277" t="n">
        <v>5114</v>
      </c>
      <c r="B277" s="18" t="n">
        <v>20</v>
      </c>
      <c r="C277" s="7" t="n">
        <v>7034</v>
      </c>
      <c r="D277" s="7" t="n">
        <v>3</v>
      </c>
      <c r="E277" s="7" t="n">
        <v>10</v>
      </c>
      <c r="F277" s="7" t="s">
        <v>73</v>
      </c>
    </row>
    <row r="278" spans="1:6">
      <c r="A278" t="s">
        <v>4</v>
      </c>
      <c r="B278" s="4" t="s">
        <v>5</v>
      </c>
      <c r="C278" s="4" t="s">
        <v>10</v>
      </c>
    </row>
    <row r="279" spans="1:6">
      <c r="A279" t="n">
        <v>5132</v>
      </c>
      <c r="B279" s="28" t="n">
        <v>16</v>
      </c>
      <c r="C279" s="7" t="n">
        <v>0</v>
      </c>
    </row>
    <row r="280" spans="1:6">
      <c r="A280" t="s">
        <v>4</v>
      </c>
      <c r="B280" s="4" t="s">
        <v>5</v>
      </c>
      <c r="C280" s="4" t="s">
        <v>10</v>
      </c>
      <c r="D280" s="4" t="s">
        <v>14</v>
      </c>
      <c r="E280" s="4" t="s">
        <v>14</v>
      </c>
      <c r="F280" s="4" t="s">
        <v>6</v>
      </c>
    </row>
    <row r="281" spans="1:6">
      <c r="A281" t="n">
        <v>5135</v>
      </c>
      <c r="B281" s="18" t="n">
        <v>20</v>
      </c>
      <c r="C281" s="7" t="n">
        <v>7013</v>
      </c>
      <c r="D281" s="7" t="n">
        <v>3</v>
      </c>
      <c r="E281" s="7" t="n">
        <v>10</v>
      </c>
      <c r="F281" s="7" t="s">
        <v>73</v>
      </c>
    </row>
    <row r="282" spans="1:6">
      <c r="A282" t="s">
        <v>4</v>
      </c>
      <c r="B282" s="4" t="s">
        <v>5</v>
      </c>
      <c r="C282" s="4" t="s">
        <v>10</v>
      </c>
    </row>
    <row r="283" spans="1:6">
      <c r="A283" t="n">
        <v>5153</v>
      </c>
      <c r="B283" s="28" t="n">
        <v>16</v>
      </c>
      <c r="C283" s="7" t="n">
        <v>0</v>
      </c>
    </row>
    <row r="284" spans="1:6">
      <c r="A284" t="s">
        <v>4</v>
      </c>
      <c r="B284" s="4" t="s">
        <v>5</v>
      </c>
      <c r="C284" s="4" t="s">
        <v>10</v>
      </c>
      <c r="D284" s="4" t="s">
        <v>14</v>
      </c>
      <c r="E284" s="4" t="s">
        <v>14</v>
      </c>
      <c r="F284" s="4" t="s">
        <v>6</v>
      </c>
    </row>
    <row r="285" spans="1:6">
      <c r="A285" t="n">
        <v>5156</v>
      </c>
      <c r="B285" s="18" t="n">
        <v>20</v>
      </c>
      <c r="C285" s="7" t="n">
        <v>7012</v>
      </c>
      <c r="D285" s="7" t="n">
        <v>3</v>
      </c>
      <c r="E285" s="7" t="n">
        <v>10</v>
      </c>
      <c r="F285" s="7" t="s">
        <v>73</v>
      </c>
    </row>
    <row r="286" spans="1:6">
      <c r="A286" t="s">
        <v>4</v>
      </c>
      <c r="B286" s="4" t="s">
        <v>5</v>
      </c>
      <c r="C286" s="4" t="s">
        <v>10</v>
      </c>
    </row>
    <row r="287" spans="1:6">
      <c r="A287" t="n">
        <v>5174</v>
      </c>
      <c r="B287" s="28" t="n">
        <v>16</v>
      </c>
      <c r="C287" s="7" t="n">
        <v>0</v>
      </c>
    </row>
    <row r="288" spans="1:6">
      <c r="A288" t="s">
        <v>4</v>
      </c>
      <c r="B288" s="4" t="s">
        <v>5</v>
      </c>
      <c r="C288" s="4" t="s">
        <v>10</v>
      </c>
      <c r="D288" s="4" t="s">
        <v>14</v>
      </c>
      <c r="E288" s="4" t="s">
        <v>14</v>
      </c>
      <c r="F288" s="4" t="s">
        <v>6</v>
      </c>
    </row>
    <row r="289" spans="1:6">
      <c r="A289" t="n">
        <v>5177</v>
      </c>
      <c r="B289" s="18" t="n">
        <v>20</v>
      </c>
      <c r="C289" s="7" t="n">
        <v>19</v>
      </c>
      <c r="D289" s="7" t="n">
        <v>3</v>
      </c>
      <c r="E289" s="7" t="n">
        <v>10</v>
      </c>
      <c r="F289" s="7" t="s">
        <v>73</v>
      </c>
    </row>
    <row r="290" spans="1:6">
      <c r="A290" t="s">
        <v>4</v>
      </c>
      <c r="B290" s="4" t="s">
        <v>5</v>
      </c>
      <c r="C290" s="4" t="s">
        <v>10</v>
      </c>
    </row>
    <row r="291" spans="1:6">
      <c r="A291" t="n">
        <v>5195</v>
      </c>
      <c r="B291" s="28" t="n">
        <v>16</v>
      </c>
      <c r="C291" s="7" t="n">
        <v>0</v>
      </c>
    </row>
    <row r="292" spans="1:6">
      <c r="A292" t="s">
        <v>4</v>
      </c>
      <c r="B292" s="4" t="s">
        <v>5</v>
      </c>
      <c r="C292" s="4" t="s">
        <v>10</v>
      </c>
      <c r="D292" s="4" t="s">
        <v>14</v>
      </c>
      <c r="E292" s="4" t="s">
        <v>14</v>
      </c>
      <c r="F292" s="4" t="s">
        <v>6</v>
      </c>
    </row>
    <row r="293" spans="1:6">
      <c r="A293" t="n">
        <v>5198</v>
      </c>
      <c r="B293" s="18" t="n">
        <v>20</v>
      </c>
      <c r="C293" s="7" t="n">
        <v>7024</v>
      </c>
      <c r="D293" s="7" t="n">
        <v>3</v>
      </c>
      <c r="E293" s="7" t="n">
        <v>10</v>
      </c>
      <c r="F293" s="7" t="s">
        <v>73</v>
      </c>
    </row>
    <row r="294" spans="1:6">
      <c r="A294" t="s">
        <v>4</v>
      </c>
      <c r="B294" s="4" t="s">
        <v>5</v>
      </c>
      <c r="C294" s="4" t="s">
        <v>10</v>
      </c>
    </row>
    <row r="295" spans="1:6">
      <c r="A295" t="n">
        <v>5216</v>
      </c>
      <c r="B295" s="28" t="n">
        <v>16</v>
      </c>
      <c r="C295" s="7" t="n">
        <v>0</v>
      </c>
    </row>
    <row r="296" spans="1:6">
      <c r="A296" t="s">
        <v>4</v>
      </c>
      <c r="B296" s="4" t="s">
        <v>5</v>
      </c>
      <c r="C296" s="4" t="s">
        <v>10</v>
      </c>
      <c r="D296" s="4" t="s">
        <v>9</v>
      </c>
    </row>
    <row r="297" spans="1:6">
      <c r="A297" t="n">
        <v>5219</v>
      </c>
      <c r="B297" s="33" t="n">
        <v>43</v>
      </c>
      <c r="C297" s="7" t="n">
        <v>0</v>
      </c>
      <c r="D297" s="7" t="n">
        <v>2048</v>
      </c>
    </row>
    <row r="298" spans="1:6">
      <c r="A298" t="s">
        <v>4</v>
      </c>
      <c r="B298" s="4" t="s">
        <v>5</v>
      </c>
      <c r="C298" s="4" t="s">
        <v>10</v>
      </c>
      <c r="D298" s="4" t="s">
        <v>9</v>
      </c>
    </row>
    <row r="299" spans="1:6">
      <c r="A299" t="n">
        <v>5226</v>
      </c>
      <c r="B299" s="33" t="n">
        <v>43</v>
      </c>
      <c r="C299" s="7" t="n">
        <v>1</v>
      </c>
      <c r="D299" s="7" t="n">
        <v>2048</v>
      </c>
    </row>
    <row r="300" spans="1:6">
      <c r="A300" t="s">
        <v>4</v>
      </c>
      <c r="B300" s="4" t="s">
        <v>5</v>
      </c>
      <c r="C300" s="4" t="s">
        <v>10</v>
      </c>
      <c r="D300" s="4" t="s">
        <v>9</v>
      </c>
    </row>
    <row r="301" spans="1:6">
      <c r="A301" t="n">
        <v>5233</v>
      </c>
      <c r="B301" s="33" t="n">
        <v>43</v>
      </c>
      <c r="C301" s="7" t="n">
        <v>2</v>
      </c>
      <c r="D301" s="7" t="n">
        <v>2048</v>
      </c>
    </row>
    <row r="302" spans="1:6">
      <c r="A302" t="s">
        <v>4</v>
      </c>
      <c r="B302" s="4" t="s">
        <v>5</v>
      </c>
      <c r="C302" s="4" t="s">
        <v>10</v>
      </c>
      <c r="D302" s="4" t="s">
        <v>9</v>
      </c>
    </row>
    <row r="303" spans="1:6">
      <c r="A303" t="n">
        <v>5240</v>
      </c>
      <c r="B303" s="33" t="n">
        <v>43</v>
      </c>
      <c r="C303" s="7" t="n">
        <v>3</v>
      </c>
      <c r="D303" s="7" t="n">
        <v>2048</v>
      </c>
    </row>
    <row r="304" spans="1:6">
      <c r="A304" t="s">
        <v>4</v>
      </c>
      <c r="B304" s="4" t="s">
        <v>5</v>
      </c>
      <c r="C304" s="4" t="s">
        <v>10</v>
      </c>
      <c r="D304" s="4" t="s">
        <v>9</v>
      </c>
    </row>
    <row r="305" spans="1:6">
      <c r="A305" t="n">
        <v>5247</v>
      </c>
      <c r="B305" s="33" t="n">
        <v>43</v>
      </c>
      <c r="C305" s="7" t="n">
        <v>4</v>
      </c>
      <c r="D305" s="7" t="n">
        <v>2048</v>
      </c>
    </row>
    <row r="306" spans="1:6">
      <c r="A306" t="s">
        <v>4</v>
      </c>
      <c r="B306" s="4" t="s">
        <v>5</v>
      </c>
      <c r="C306" s="4" t="s">
        <v>10</v>
      </c>
      <c r="D306" s="4" t="s">
        <v>9</v>
      </c>
    </row>
    <row r="307" spans="1:6">
      <c r="A307" t="n">
        <v>5254</v>
      </c>
      <c r="B307" s="33" t="n">
        <v>43</v>
      </c>
      <c r="C307" s="7" t="n">
        <v>5</v>
      </c>
      <c r="D307" s="7" t="n">
        <v>2048</v>
      </c>
    </row>
    <row r="308" spans="1:6">
      <c r="A308" t="s">
        <v>4</v>
      </c>
      <c r="B308" s="4" t="s">
        <v>5</v>
      </c>
      <c r="C308" s="4" t="s">
        <v>10</v>
      </c>
      <c r="D308" s="4" t="s">
        <v>9</v>
      </c>
    </row>
    <row r="309" spans="1:6">
      <c r="A309" t="n">
        <v>5261</v>
      </c>
      <c r="B309" s="33" t="n">
        <v>43</v>
      </c>
      <c r="C309" s="7" t="n">
        <v>6</v>
      </c>
      <c r="D309" s="7" t="n">
        <v>2048</v>
      </c>
    </row>
    <row r="310" spans="1:6">
      <c r="A310" t="s">
        <v>4</v>
      </c>
      <c r="B310" s="4" t="s">
        <v>5</v>
      </c>
      <c r="C310" s="4" t="s">
        <v>10</v>
      </c>
      <c r="D310" s="4" t="s">
        <v>9</v>
      </c>
    </row>
    <row r="311" spans="1:6">
      <c r="A311" t="n">
        <v>5268</v>
      </c>
      <c r="B311" s="33" t="n">
        <v>43</v>
      </c>
      <c r="C311" s="7" t="n">
        <v>7</v>
      </c>
      <c r="D311" s="7" t="n">
        <v>2048</v>
      </c>
    </row>
    <row r="312" spans="1:6">
      <c r="A312" t="s">
        <v>4</v>
      </c>
      <c r="B312" s="4" t="s">
        <v>5</v>
      </c>
      <c r="C312" s="4" t="s">
        <v>10</v>
      </c>
      <c r="D312" s="4" t="s">
        <v>9</v>
      </c>
    </row>
    <row r="313" spans="1:6">
      <c r="A313" t="n">
        <v>5275</v>
      </c>
      <c r="B313" s="33" t="n">
        <v>43</v>
      </c>
      <c r="C313" s="7" t="n">
        <v>8</v>
      </c>
      <c r="D313" s="7" t="n">
        <v>2048</v>
      </c>
    </row>
    <row r="314" spans="1:6">
      <c r="A314" t="s">
        <v>4</v>
      </c>
      <c r="B314" s="4" t="s">
        <v>5</v>
      </c>
      <c r="C314" s="4" t="s">
        <v>10</v>
      </c>
      <c r="D314" s="4" t="s">
        <v>9</v>
      </c>
    </row>
    <row r="315" spans="1:6">
      <c r="A315" t="n">
        <v>5282</v>
      </c>
      <c r="B315" s="33" t="n">
        <v>43</v>
      </c>
      <c r="C315" s="7" t="n">
        <v>9</v>
      </c>
      <c r="D315" s="7" t="n">
        <v>2048</v>
      </c>
    </row>
    <row r="316" spans="1:6">
      <c r="A316" t="s">
        <v>4</v>
      </c>
      <c r="B316" s="4" t="s">
        <v>5</v>
      </c>
      <c r="C316" s="4" t="s">
        <v>10</v>
      </c>
      <c r="D316" s="4" t="s">
        <v>9</v>
      </c>
    </row>
    <row r="317" spans="1:6">
      <c r="A317" t="n">
        <v>5289</v>
      </c>
      <c r="B317" s="33" t="n">
        <v>43</v>
      </c>
      <c r="C317" s="7" t="n">
        <v>11</v>
      </c>
      <c r="D317" s="7" t="n">
        <v>2048</v>
      </c>
    </row>
    <row r="318" spans="1:6">
      <c r="A318" t="s">
        <v>4</v>
      </c>
      <c r="B318" s="4" t="s">
        <v>5</v>
      </c>
      <c r="C318" s="4" t="s">
        <v>10</v>
      </c>
      <c r="D318" s="4" t="s">
        <v>9</v>
      </c>
    </row>
    <row r="319" spans="1:6">
      <c r="A319" t="n">
        <v>5296</v>
      </c>
      <c r="B319" s="33" t="n">
        <v>43</v>
      </c>
      <c r="C319" s="7" t="n">
        <v>7032</v>
      </c>
      <c r="D319" s="7" t="n">
        <v>2048</v>
      </c>
    </row>
    <row r="320" spans="1:6">
      <c r="A320" t="s">
        <v>4</v>
      </c>
      <c r="B320" s="4" t="s">
        <v>5</v>
      </c>
      <c r="C320" s="4" t="s">
        <v>14</v>
      </c>
      <c r="D320" s="4" t="s">
        <v>10</v>
      </c>
      <c r="E320" s="4" t="s">
        <v>14</v>
      </c>
      <c r="F320" s="4" t="s">
        <v>6</v>
      </c>
      <c r="G320" s="4" t="s">
        <v>6</v>
      </c>
      <c r="H320" s="4" t="s">
        <v>6</v>
      </c>
      <c r="I320" s="4" t="s">
        <v>6</v>
      </c>
      <c r="J320" s="4" t="s">
        <v>6</v>
      </c>
      <c r="K320" s="4" t="s">
        <v>6</v>
      </c>
      <c r="L320" s="4" t="s">
        <v>6</v>
      </c>
      <c r="M320" s="4" t="s">
        <v>6</v>
      </c>
      <c r="N320" s="4" t="s">
        <v>6</v>
      </c>
      <c r="O320" s="4" t="s">
        <v>6</v>
      </c>
      <c r="P320" s="4" t="s">
        <v>6</v>
      </c>
      <c r="Q320" s="4" t="s">
        <v>6</v>
      </c>
      <c r="R320" s="4" t="s">
        <v>6</v>
      </c>
      <c r="S320" s="4" t="s">
        <v>6</v>
      </c>
      <c r="T320" s="4" t="s">
        <v>6</v>
      </c>
      <c r="U320" s="4" t="s">
        <v>6</v>
      </c>
    </row>
    <row r="321" spans="1:21">
      <c r="A321" t="n">
        <v>5303</v>
      </c>
      <c r="B321" s="34" t="n">
        <v>36</v>
      </c>
      <c r="C321" s="7" t="n">
        <v>8</v>
      </c>
      <c r="D321" s="7" t="n">
        <v>0</v>
      </c>
      <c r="E321" s="7" t="n">
        <v>0</v>
      </c>
      <c r="F321" s="7" t="s">
        <v>74</v>
      </c>
      <c r="G321" s="7" t="s">
        <v>75</v>
      </c>
      <c r="H321" s="7" t="s">
        <v>13</v>
      </c>
      <c r="I321" s="7" t="s">
        <v>13</v>
      </c>
      <c r="J321" s="7" t="s">
        <v>13</v>
      </c>
      <c r="K321" s="7" t="s">
        <v>13</v>
      </c>
      <c r="L321" s="7" t="s">
        <v>13</v>
      </c>
      <c r="M321" s="7" t="s">
        <v>13</v>
      </c>
      <c r="N321" s="7" t="s">
        <v>13</v>
      </c>
      <c r="O321" s="7" t="s">
        <v>13</v>
      </c>
      <c r="P321" s="7" t="s">
        <v>13</v>
      </c>
      <c r="Q321" s="7" t="s">
        <v>13</v>
      </c>
      <c r="R321" s="7" t="s">
        <v>13</v>
      </c>
      <c r="S321" s="7" t="s">
        <v>13</v>
      </c>
      <c r="T321" s="7" t="s">
        <v>13</v>
      </c>
      <c r="U321" s="7" t="s">
        <v>13</v>
      </c>
    </row>
    <row r="322" spans="1:21">
      <c r="A322" t="s">
        <v>4</v>
      </c>
      <c r="B322" s="4" t="s">
        <v>5</v>
      </c>
      <c r="C322" s="4" t="s">
        <v>14</v>
      </c>
      <c r="D322" s="4" t="s">
        <v>10</v>
      </c>
      <c r="E322" s="4" t="s">
        <v>14</v>
      </c>
      <c r="F322" s="4" t="s">
        <v>6</v>
      </c>
      <c r="G322" s="4" t="s">
        <v>6</v>
      </c>
      <c r="H322" s="4" t="s">
        <v>6</v>
      </c>
      <c r="I322" s="4" t="s">
        <v>6</v>
      </c>
      <c r="J322" s="4" t="s">
        <v>6</v>
      </c>
      <c r="K322" s="4" t="s">
        <v>6</v>
      </c>
      <c r="L322" s="4" t="s">
        <v>6</v>
      </c>
      <c r="M322" s="4" t="s">
        <v>6</v>
      </c>
      <c r="N322" s="4" t="s">
        <v>6</v>
      </c>
      <c r="O322" s="4" t="s">
        <v>6</v>
      </c>
      <c r="P322" s="4" t="s">
        <v>6</v>
      </c>
      <c r="Q322" s="4" t="s">
        <v>6</v>
      </c>
      <c r="R322" s="4" t="s">
        <v>6</v>
      </c>
      <c r="S322" s="4" t="s">
        <v>6</v>
      </c>
      <c r="T322" s="4" t="s">
        <v>6</v>
      </c>
      <c r="U322" s="4" t="s">
        <v>6</v>
      </c>
    </row>
    <row r="323" spans="1:21">
      <c r="A323" t="n">
        <v>5341</v>
      </c>
      <c r="B323" s="34" t="n">
        <v>36</v>
      </c>
      <c r="C323" s="7" t="n">
        <v>8</v>
      </c>
      <c r="D323" s="7" t="n">
        <v>1</v>
      </c>
      <c r="E323" s="7" t="n">
        <v>0</v>
      </c>
      <c r="F323" s="7" t="s">
        <v>74</v>
      </c>
      <c r="G323" s="7" t="s">
        <v>76</v>
      </c>
      <c r="H323" s="7" t="s">
        <v>13</v>
      </c>
      <c r="I323" s="7" t="s">
        <v>13</v>
      </c>
      <c r="J323" s="7" t="s">
        <v>13</v>
      </c>
      <c r="K323" s="7" t="s">
        <v>13</v>
      </c>
      <c r="L323" s="7" t="s">
        <v>13</v>
      </c>
      <c r="M323" s="7" t="s">
        <v>13</v>
      </c>
      <c r="N323" s="7" t="s">
        <v>13</v>
      </c>
      <c r="O323" s="7" t="s">
        <v>13</v>
      </c>
      <c r="P323" s="7" t="s">
        <v>13</v>
      </c>
      <c r="Q323" s="7" t="s">
        <v>13</v>
      </c>
      <c r="R323" s="7" t="s">
        <v>13</v>
      </c>
      <c r="S323" s="7" t="s">
        <v>13</v>
      </c>
      <c r="T323" s="7" t="s">
        <v>13</v>
      </c>
      <c r="U323" s="7" t="s">
        <v>13</v>
      </c>
    </row>
    <row r="324" spans="1:21">
      <c r="A324" t="s">
        <v>4</v>
      </c>
      <c r="B324" s="4" t="s">
        <v>5</v>
      </c>
      <c r="C324" s="4" t="s">
        <v>14</v>
      </c>
      <c r="D324" s="4" t="s">
        <v>10</v>
      </c>
      <c r="E324" s="4" t="s">
        <v>14</v>
      </c>
      <c r="F324" s="4" t="s">
        <v>6</v>
      </c>
      <c r="G324" s="4" t="s">
        <v>6</v>
      </c>
      <c r="H324" s="4" t="s">
        <v>6</v>
      </c>
      <c r="I324" s="4" t="s">
        <v>6</v>
      </c>
      <c r="J324" s="4" t="s">
        <v>6</v>
      </c>
      <c r="K324" s="4" t="s">
        <v>6</v>
      </c>
      <c r="L324" s="4" t="s">
        <v>6</v>
      </c>
      <c r="M324" s="4" t="s">
        <v>6</v>
      </c>
      <c r="N324" s="4" t="s">
        <v>6</v>
      </c>
      <c r="O324" s="4" t="s">
        <v>6</v>
      </c>
      <c r="P324" s="4" t="s">
        <v>6</v>
      </c>
      <c r="Q324" s="4" t="s">
        <v>6</v>
      </c>
      <c r="R324" s="4" t="s">
        <v>6</v>
      </c>
      <c r="S324" s="4" t="s">
        <v>6</v>
      </c>
      <c r="T324" s="4" t="s">
        <v>6</v>
      </c>
      <c r="U324" s="4" t="s">
        <v>6</v>
      </c>
    </row>
    <row r="325" spans="1:21">
      <c r="A325" t="n">
        <v>5382</v>
      </c>
      <c r="B325" s="34" t="n">
        <v>36</v>
      </c>
      <c r="C325" s="7" t="n">
        <v>8</v>
      </c>
      <c r="D325" s="7" t="n">
        <v>2</v>
      </c>
      <c r="E325" s="7" t="n">
        <v>0</v>
      </c>
      <c r="F325" s="7" t="s">
        <v>74</v>
      </c>
      <c r="G325" s="7" t="s">
        <v>77</v>
      </c>
      <c r="H325" s="7" t="s">
        <v>13</v>
      </c>
      <c r="I325" s="7" t="s">
        <v>13</v>
      </c>
      <c r="J325" s="7" t="s">
        <v>13</v>
      </c>
      <c r="K325" s="7" t="s">
        <v>13</v>
      </c>
      <c r="L325" s="7" t="s">
        <v>13</v>
      </c>
      <c r="M325" s="7" t="s">
        <v>13</v>
      </c>
      <c r="N325" s="7" t="s">
        <v>13</v>
      </c>
      <c r="O325" s="7" t="s">
        <v>13</v>
      </c>
      <c r="P325" s="7" t="s">
        <v>13</v>
      </c>
      <c r="Q325" s="7" t="s">
        <v>13</v>
      </c>
      <c r="R325" s="7" t="s">
        <v>13</v>
      </c>
      <c r="S325" s="7" t="s">
        <v>13</v>
      </c>
      <c r="T325" s="7" t="s">
        <v>13</v>
      </c>
      <c r="U325" s="7" t="s">
        <v>13</v>
      </c>
    </row>
    <row r="326" spans="1:21">
      <c r="A326" t="s">
        <v>4</v>
      </c>
      <c r="B326" s="4" t="s">
        <v>5</v>
      </c>
      <c r="C326" s="4" t="s">
        <v>14</v>
      </c>
      <c r="D326" s="4" t="s">
        <v>10</v>
      </c>
      <c r="E326" s="4" t="s">
        <v>14</v>
      </c>
      <c r="F326" s="4" t="s">
        <v>6</v>
      </c>
      <c r="G326" s="4" t="s">
        <v>6</v>
      </c>
      <c r="H326" s="4" t="s">
        <v>6</v>
      </c>
      <c r="I326" s="4" t="s">
        <v>6</v>
      </c>
      <c r="J326" s="4" t="s">
        <v>6</v>
      </c>
      <c r="K326" s="4" t="s">
        <v>6</v>
      </c>
      <c r="L326" s="4" t="s">
        <v>6</v>
      </c>
      <c r="M326" s="4" t="s">
        <v>6</v>
      </c>
      <c r="N326" s="4" t="s">
        <v>6</v>
      </c>
      <c r="O326" s="4" t="s">
        <v>6</v>
      </c>
      <c r="P326" s="4" t="s">
        <v>6</v>
      </c>
      <c r="Q326" s="4" t="s">
        <v>6</v>
      </c>
      <c r="R326" s="4" t="s">
        <v>6</v>
      </c>
      <c r="S326" s="4" t="s">
        <v>6</v>
      </c>
      <c r="T326" s="4" t="s">
        <v>6</v>
      </c>
      <c r="U326" s="4" t="s">
        <v>6</v>
      </c>
    </row>
    <row r="327" spans="1:21">
      <c r="A327" t="n">
        <v>5426</v>
      </c>
      <c r="B327" s="34" t="n">
        <v>36</v>
      </c>
      <c r="C327" s="7" t="n">
        <v>8</v>
      </c>
      <c r="D327" s="7" t="n">
        <v>3</v>
      </c>
      <c r="E327" s="7" t="n">
        <v>0</v>
      </c>
      <c r="F327" s="7" t="s">
        <v>74</v>
      </c>
      <c r="G327" s="7" t="s">
        <v>13</v>
      </c>
      <c r="H327" s="7" t="s">
        <v>13</v>
      </c>
      <c r="I327" s="7" t="s">
        <v>13</v>
      </c>
      <c r="J327" s="7" t="s">
        <v>13</v>
      </c>
      <c r="K327" s="7" t="s">
        <v>13</v>
      </c>
      <c r="L327" s="7" t="s">
        <v>13</v>
      </c>
      <c r="M327" s="7" t="s">
        <v>13</v>
      </c>
      <c r="N327" s="7" t="s">
        <v>13</v>
      </c>
      <c r="O327" s="7" t="s">
        <v>13</v>
      </c>
      <c r="P327" s="7" t="s">
        <v>13</v>
      </c>
      <c r="Q327" s="7" t="s">
        <v>13</v>
      </c>
      <c r="R327" s="7" t="s">
        <v>13</v>
      </c>
      <c r="S327" s="7" t="s">
        <v>13</v>
      </c>
      <c r="T327" s="7" t="s">
        <v>13</v>
      </c>
      <c r="U327" s="7" t="s">
        <v>13</v>
      </c>
    </row>
    <row r="328" spans="1:21">
      <c r="A328" t="s">
        <v>4</v>
      </c>
      <c r="B328" s="4" t="s">
        <v>5</v>
      </c>
      <c r="C328" s="4" t="s">
        <v>14</v>
      </c>
      <c r="D328" s="4" t="s">
        <v>10</v>
      </c>
      <c r="E328" s="4" t="s">
        <v>14</v>
      </c>
      <c r="F328" s="4" t="s">
        <v>6</v>
      </c>
      <c r="G328" s="4" t="s">
        <v>6</v>
      </c>
      <c r="H328" s="4" t="s">
        <v>6</v>
      </c>
      <c r="I328" s="4" t="s">
        <v>6</v>
      </c>
      <c r="J328" s="4" t="s">
        <v>6</v>
      </c>
      <c r="K328" s="4" t="s">
        <v>6</v>
      </c>
      <c r="L328" s="4" t="s">
        <v>6</v>
      </c>
      <c r="M328" s="4" t="s">
        <v>6</v>
      </c>
      <c r="N328" s="4" t="s">
        <v>6</v>
      </c>
      <c r="O328" s="4" t="s">
        <v>6</v>
      </c>
      <c r="P328" s="4" t="s">
        <v>6</v>
      </c>
      <c r="Q328" s="4" t="s">
        <v>6</v>
      </c>
      <c r="R328" s="4" t="s">
        <v>6</v>
      </c>
      <c r="S328" s="4" t="s">
        <v>6</v>
      </c>
      <c r="T328" s="4" t="s">
        <v>6</v>
      </c>
      <c r="U328" s="4" t="s">
        <v>6</v>
      </c>
    </row>
    <row r="329" spans="1:21">
      <c r="A329" t="n">
        <v>5456</v>
      </c>
      <c r="B329" s="34" t="n">
        <v>36</v>
      </c>
      <c r="C329" s="7" t="n">
        <v>8</v>
      </c>
      <c r="D329" s="7" t="n">
        <v>4</v>
      </c>
      <c r="E329" s="7" t="n">
        <v>0</v>
      </c>
      <c r="F329" s="7" t="s">
        <v>74</v>
      </c>
      <c r="G329" s="7" t="s">
        <v>13</v>
      </c>
      <c r="H329" s="7" t="s">
        <v>13</v>
      </c>
      <c r="I329" s="7" t="s">
        <v>13</v>
      </c>
      <c r="J329" s="7" t="s">
        <v>13</v>
      </c>
      <c r="K329" s="7" t="s">
        <v>13</v>
      </c>
      <c r="L329" s="7" t="s">
        <v>13</v>
      </c>
      <c r="M329" s="7" t="s">
        <v>13</v>
      </c>
      <c r="N329" s="7" t="s">
        <v>13</v>
      </c>
      <c r="O329" s="7" t="s">
        <v>13</v>
      </c>
      <c r="P329" s="7" t="s">
        <v>13</v>
      </c>
      <c r="Q329" s="7" t="s">
        <v>13</v>
      </c>
      <c r="R329" s="7" t="s">
        <v>13</v>
      </c>
      <c r="S329" s="7" t="s">
        <v>13</v>
      </c>
      <c r="T329" s="7" t="s">
        <v>13</v>
      </c>
      <c r="U329" s="7" t="s">
        <v>13</v>
      </c>
    </row>
    <row r="330" spans="1:21">
      <c r="A330" t="s">
        <v>4</v>
      </c>
      <c r="B330" s="4" t="s">
        <v>5</v>
      </c>
      <c r="C330" s="4" t="s">
        <v>14</v>
      </c>
      <c r="D330" s="4" t="s">
        <v>10</v>
      </c>
      <c r="E330" s="4" t="s">
        <v>14</v>
      </c>
      <c r="F330" s="4" t="s">
        <v>6</v>
      </c>
      <c r="G330" s="4" t="s">
        <v>6</v>
      </c>
      <c r="H330" s="4" t="s">
        <v>6</v>
      </c>
      <c r="I330" s="4" t="s">
        <v>6</v>
      </c>
      <c r="J330" s="4" t="s">
        <v>6</v>
      </c>
      <c r="K330" s="4" t="s">
        <v>6</v>
      </c>
      <c r="L330" s="4" t="s">
        <v>6</v>
      </c>
      <c r="M330" s="4" t="s">
        <v>6</v>
      </c>
      <c r="N330" s="4" t="s">
        <v>6</v>
      </c>
      <c r="O330" s="4" t="s">
        <v>6</v>
      </c>
      <c r="P330" s="4" t="s">
        <v>6</v>
      </c>
      <c r="Q330" s="4" t="s">
        <v>6</v>
      </c>
      <c r="R330" s="4" t="s">
        <v>6</v>
      </c>
      <c r="S330" s="4" t="s">
        <v>6</v>
      </c>
      <c r="T330" s="4" t="s">
        <v>6</v>
      </c>
      <c r="U330" s="4" t="s">
        <v>6</v>
      </c>
    </row>
    <row r="331" spans="1:21">
      <c r="A331" t="n">
        <v>5486</v>
      </c>
      <c r="B331" s="34" t="n">
        <v>36</v>
      </c>
      <c r="C331" s="7" t="n">
        <v>8</v>
      </c>
      <c r="D331" s="7" t="n">
        <v>5</v>
      </c>
      <c r="E331" s="7" t="n">
        <v>0</v>
      </c>
      <c r="F331" s="7" t="s">
        <v>74</v>
      </c>
      <c r="G331" s="7" t="s">
        <v>13</v>
      </c>
      <c r="H331" s="7" t="s">
        <v>13</v>
      </c>
      <c r="I331" s="7" t="s">
        <v>13</v>
      </c>
      <c r="J331" s="7" t="s">
        <v>13</v>
      </c>
      <c r="K331" s="7" t="s">
        <v>13</v>
      </c>
      <c r="L331" s="7" t="s">
        <v>13</v>
      </c>
      <c r="M331" s="7" t="s">
        <v>13</v>
      </c>
      <c r="N331" s="7" t="s">
        <v>13</v>
      </c>
      <c r="O331" s="7" t="s">
        <v>13</v>
      </c>
      <c r="P331" s="7" t="s">
        <v>13</v>
      </c>
      <c r="Q331" s="7" t="s">
        <v>13</v>
      </c>
      <c r="R331" s="7" t="s">
        <v>13</v>
      </c>
      <c r="S331" s="7" t="s">
        <v>13</v>
      </c>
      <c r="T331" s="7" t="s">
        <v>13</v>
      </c>
      <c r="U331" s="7" t="s">
        <v>13</v>
      </c>
    </row>
    <row r="332" spans="1:21">
      <c r="A332" t="s">
        <v>4</v>
      </c>
      <c r="B332" s="4" t="s">
        <v>5</v>
      </c>
      <c r="C332" s="4" t="s">
        <v>14</v>
      </c>
      <c r="D332" s="4" t="s">
        <v>10</v>
      </c>
      <c r="E332" s="4" t="s">
        <v>14</v>
      </c>
      <c r="F332" s="4" t="s">
        <v>6</v>
      </c>
      <c r="G332" s="4" t="s">
        <v>6</v>
      </c>
      <c r="H332" s="4" t="s">
        <v>6</v>
      </c>
      <c r="I332" s="4" t="s">
        <v>6</v>
      </c>
      <c r="J332" s="4" t="s">
        <v>6</v>
      </c>
      <c r="K332" s="4" t="s">
        <v>6</v>
      </c>
      <c r="L332" s="4" t="s">
        <v>6</v>
      </c>
      <c r="M332" s="4" t="s">
        <v>6</v>
      </c>
      <c r="N332" s="4" t="s">
        <v>6</v>
      </c>
      <c r="O332" s="4" t="s">
        <v>6</v>
      </c>
      <c r="P332" s="4" t="s">
        <v>6</v>
      </c>
      <c r="Q332" s="4" t="s">
        <v>6</v>
      </c>
      <c r="R332" s="4" t="s">
        <v>6</v>
      </c>
      <c r="S332" s="4" t="s">
        <v>6</v>
      </c>
      <c r="T332" s="4" t="s">
        <v>6</v>
      </c>
      <c r="U332" s="4" t="s">
        <v>6</v>
      </c>
    </row>
    <row r="333" spans="1:21">
      <c r="A333" t="n">
        <v>5516</v>
      </c>
      <c r="B333" s="34" t="n">
        <v>36</v>
      </c>
      <c r="C333" s="7" t="n">
        <v>8</v>
      </c>
      <c r="D333" s="7" t="n">
        <v>6</v>
      </c>
      <c r="E333" s="7" t="n">
        <v>0</v>
      </c>
      <c r="F333" s="7" t="s">
        <v>74</v>
      </c>
      <c r="G333" s="7" t="s">
        <v>78</v>
      </c>
      <c r="H333" s="7" t="s">
        <v>13</v>
      </c>
      <c r="I333" s="7" t="s">
        <v>13</v>
      </c>
      <c r="J333" s="7" t="s">
        <v>13</v>
      </c>
      <c r="K333" s="7" t="s">
        <v>13</v>
      </c>
      <c r="L333" s="7" t="s">
        <v>13</v>
      </c>
      <c r="M333" s="7" t="s">
        <v>13</v>
      </c>
      <c r="N333" s="7" t="s">
        <v>13</v>
      </c>
      <c r="O333" s="7" t="s">
        <v>13</v>
      </c>
      <c r="P333" s="7" t="s">
        <v>13</v>
      </c>
      <c r="Q333" s="7" t="s">
        <v>13</v>
      </c>
      <c r="R333" s="7" t="s">
        <v>13</v>
      </c>
      <c r="S333" s="7" t="s">
        <v>13</v>
      </c>
      <c r="T333" s="7" t="s">
        <v>13</v>
      </c>
      <c r="U333" s="7" t="s">
        <v>13</v>
      </c>
    </row>
    <row r="334" spans="1:21">
      <c r="A334" t="s">
        <v>4</v>
      </c>
      <c r="B334" s="4" t="s">
        <v>5</v>
      </c>
      <c r="C334" s="4" t="s">
        <v>14</v>
      </c>
      <c r="D334" s="4" t="s">
        <v>10</v>
      </c>
      <c r="E334" s="4" t="s">
        <v>14</v>
      </c>
      <c r="F334" s="4" t="s">
        <v>6</v>
      </c>
      <c r="G334" s="4" t="s">
        <v>6</v>
      </c>
      <c r="H334" s="4" t="s">
        <v>6</v>
      </c>
      <c r="I334" s="4" t="s">
        <v>6</v>
      </c>
      <c r="J334" s="4" t="s">
        <v>6</v>
      </c>
      <c r="K334" s="4" t="s">
        <v>6</v>
      </c>
      <c r="L334" s="4" t="s">
        <v>6</v>
      </c>
      <c r="M334" s="4" t="s">
        <v>6</v>
      </c>
      <c r="N334" s="4" t="s">
        <v>6</v>
      </c>
      <c r="O334" s="4" t="s">
        <v>6</v>
      </c>
      <c r="P334" s="4" t="s">
        <v>6</v>
      </c>
      <c r="Q334" s="4" t="s">
        <v>6</v>
      </c>
      <c r="R334" s="4" t="s">
        <v>6</v>
      </c>
      <c r="S334" s="4" t="s">
        <v>6</v>
      </c>
      <c r="T334" s="4" t="s">
        <v>6</v>
      </c>
      <c r="U334" s="4" t="s">
        <v>6</v>
      </c>
    </row>
    <row r="335" spans="1:21">
      <c r="A335" t="n">
        <v>5558</v>
      </c>
      <c r="B335" s="34" t="n">
        <v>36</v>
      </c>
      <c r="C335" s="7" t="n">
        <v>8</v>
      </c>
      <c r="D335" s="7" t="n">
        <v>7</v>
      </c>
      <c r="E335" s="7" t="n">
        <v>0</v>
      </c>
      <c r="F335" s="7" t="s">
        <v>74</v>
      </c>
      <c r="G335" s="7" t="s">
        <v>13</v>
      </c>
      <c r="H335" s="7" t="s">
        <v>13</v>
      </c>
      <c r="I335" s="7" t="s">
        <v>13</v>
      </c>
      <c r="J335" s="7" t="s">
        <v>13</v>
      </c>
      <c r="K335" s="7" t="s">
        <v>13</v>
      </c>
      <c r="L335" s="7" t="s">
        <v>13</v>
      </c>
      <c r="M335" s="7" t="s">
        <v>13</v>
      </c>
      <c r="N335" s="7" t="s">
        <v>13</v>
      </c>
      <c r="O335" s="7" t="s">
        <v>13</v>
      </c>
      <c r="P335" s="7" t="s">
        <v>13</v>
      </c>
      <c r="Q335" s="7" t="s">
        <v>13</v>
      </c>
      <c r="R335" s="7" t="s">
        <v>13</v>
      </c>
      <c r="S335" s="7" t="s">
        <v>13</v>
      </c>
      <c r="T335" s="7" t="s">
        <v>13</v>
      </c>
      <c r="U335" s="7" t="s">
        <v>13</v>
      </c>
    </row>
    <row r="336" spans="1:21">
      <c r="A336" t="s">
        <v>4</v>
      </c>
      <c r="B336" s="4" t="s">
        <v>5</v>
      </c>
      <c r="C336" s="4" t="s">
        <v>14</v>
      </c>
      <c r="D336" s="4" t="s">
        <v>10</v>
      </c>
      <c r="E336" s="4" t="s">
        <v>14</v>
      </c>
      <c r="F336" s="4" t="s">
        <v>6</v>
      </c>
      <c r="G336" s="4" t="s">
        <v>6</v>
      </c>
      <c r="H336" s="4" t="s">
        <v>6</v>
      </c>
      <c r="I336" s="4" t="s">
        <v>6</v>
      </c>
      <c r="J336" s="4" t="s">
        <v>6</v>
      </c>
      <c r="K336" s="4" t="s">
        <v>6</v>
      </c>
      <c r="L336" s="4" t="s">
        <v>6</v>
      </c>
      <c r="M336" s="4" t="s">
        <v>6</v>
      </c>
      <c r="N336" s="4" t="s">
        <v>6</v>
      </c>
      <c r="O336" s="4" t="s">
        <v>6</v>
      </c>
      <c r="P336" s="4" t="s">
        <v>6</v>
      </c>
      <c r="Q336" s="4" t="s">
        <v>6</v>
      </c>
      <c r="R336" s="4" t="s">
        <v>6</v>
      </c>
      <c r="S336" s="4" t="s">
        <v>6</v>
      </c>
      <c r="T336" s="4" t="s">
        <v>6</v>
      </c>
      <c r="U336" s="4" t="s">
        <v>6</v>
      </c>
    </row>
    <row r="337" spans="1:21">
      <c r="A337" t="n">
        <v>5588</v>
      </c>
      <c r="B337" s="34" t="n">
        <v>36</v>
      </c>
      <c r="C337" s="7" t="n">
        <v>8</v>
      </c>
      <c r="D337" s="7" t="n">
        <v>8</v>
      </c>
      <c r="E337" s="7" t="n">
        <v>0</v>
      </c>
      <c r="F337" s="7" t="s">
        <v>74</v>
      </c>
      <c r="G337" s="7" t="s">
        <v>79</v>
      </c>
      <c r="H337" s="7" t="s">
        <v>13</v>
      </c>
      <c r="I337" s="7" t="s">
        <v>13</v>
      </c>
      <c r="J337" s="7" t="s">
        <v>13</v>
      </c>
      <c r="K337" s="7" t="s">
        <v>13</v>
      </c>
      <c r="L337" s="7" t="s">
        <v>13</v>
      </c>
      <c r="M337" s="7" t="s">
        <v>13</v>
      </c>
      <c r="N337" s="7" t="s">
        <v>13</v>
      </c>
      <c r="O337" s="7" t="s">
        <v>13</v>
      </c>
      <c r="P337" s="7" t="s">
        <v>13</v>
      </c>
      <c r="Q337" s="7" t="s">
        <v>13</v>
      </c>
      <c r="R337" s="7" t="s">
        <v>13</v>
      </c>
      <c r="S337" s="7" t="s">
        <v>13</v>
      </c>
      <c r="T337" s="7" t="s">
        <v>13</v>
      </c>
      <c r="U337" s="7" t="s">
        <v>13</v>
      </c>
    </row>
    <row r="338" spans="1:21">
      <c r="A338" t="s">
        <v>4</v>
      </c>
      <c r="B338" s="4" t="s">
        <v>5</v>
      </c>
      <c r="C338" s="4" t="s">
        <v>14</v>
      </c>
      <c r="D338" s="4" t="s">
        <v>10</v>
      </c>
      <c r="E338" s="4" t="s">
        <v>14</v>
      </c>
      <c r="F338" s="4" t="s">
        <v>6</v>
      </c>
      <c r="G338" s="4" t="s">
        <v>6</v>
      </c>
      <c r="H338" s="4" t="s">
        <v>6</v>
      </c>
      <c r="I338" s="4" t="s">
        <v>6</v>
      </c>
      <c r="J338" s="4" t="s">
        <v>6</v>
      </c>
      <c r="K338" s="4" t="s">
        <v>6</v>
      </c>
      <c r="L338" s="4" t="s">
        <v>6</v>
      </c>
      <c r="M338" s="4" t="s">
        <v>6</v>
      </c>
      <c r="N338" s="4" t="s">
        <v>6</v>
      </c>
      <c r="O338" s="4" t="s">
        <v>6</v>
      </c>
      <c r="P338" s="4" t="s">
        <v>6</v>
      </c>
      <c r="Q338" s="4" t="s">
        <v>6</v>
      </c>
      <c r="R338" s="4" t="s">
        <v>6</v>
      </c>
      <c r="S338" s="4" t="s">
        <v>6</v>
      </c>
      <c r="T338" s="4" t="s">
        <v>6</v>
      </c>
      <c r="U338" s="4" t="s">
        <v>6</v>
      </c>
    </row>
    <row r="339" spans="1:21">
      <c r="A339" t="n">
        <v>5632</v>
      </c>
      <c r="B339" s="34" t="n">
        <v>36</v>
      </c>
      <c r="C339" s="7" t="n">
        <v>8</v>
      </c>
      <c r="D339" s="7" t="n">
        <v>9</v>
      </c>
      <c r="E339" s="7" t="n">
        <v>0</v>
      </c>
      <c r="F339" s="7" t="s">
        <v>74</v>
      </c>
      <c r="G339" s="7" t="s">
        <v>80</v>
      </c>
      <c r="H339" s="7" t="s">
        <v>13</v>
      </c>
      <c r="I339" s="7" t="s">
        <v>13</v>
      </c>
      <c r="J339" s="7" t="s">
        <v>13</v>
      </c>
      <c r="K339" s="7" t="s">
        <v>13</v>
      </c>
      <c r="L339" s="7" t="s">
        <v>13</v>
      </c>
      <c r="M339" s="7" t="s">
        <v>13</v>
      </c>
      <c r="N339" s="7" t="s">
        <v>13</v>
      </c>
      <c r="O339" s="7" t="s">
        <v>13</v>
      </c>
      <c r="P339" s="7" t="s">
        <v>13</v>
      </c>
      <c r="Q339" s="7" t="s">
        <v>13</v>
      </c>
      <c r="R339" s="7" t="s">
        <v>13</v>
      </c>
      <c r="S339" s="7" t="s">
        <v>13</v>
      </c>
      <c r="T339" s="7" t="s">
        <v>13</v>
      </c>
      <c r="U339" s="7" t="s">
        <v>13</v>
      </c>
    </row>
    <row r="340" spans="1:21">
      <c r="A340" t="s">
        <v>4</v>
      </c>
      <c r="B340" s="4" t="s">
        <v>5</v>
      </c>
      <c r="C340" s="4" t="s">
        <v>14</v>
      </c>
      <c r="D340" s="4" t="s">
        <v>10</v>
      </c>
      <c r="E340" s="4" t="s">
        <v>14</v>
      </c>
      <c r="F340" s="4" t="s">
        <v>6</v>
      </c>
      <c r="G340" s="4" t="s">
        <v>6</v>
      </c>
      <c r="H340" s="4" t="s">
        <v>6</v>
      </c>
      <c r="I340" s="4" t="s">
        <v>6</v>
      </c>
      <c r="J340" s="4" t="s">
        <v>6</v>
      </c>
      <c r="K340" s="4" t="s">
        <v>6</v>
      </c>
      <c r="L340" s="4" t="s">
        <v>6</v>
      </c>
      <c r="M340" s="4" t="s">
        <v>6</v>
      </c>
      <c r="N340" s="4" t="s">
        <v>6</v>
      </c>
      <c r="O340" s="4" t="s">
        <v>6</v>
      </c>
      <c r="P340" s="4" t="s">
        <v>6</v>
      </c>
      <c r="Q340" s="4" t="s">
        <v>6</v>
      </c>
      <c r="R340" s="4" t="s">
        <v>6</v>
      </c>
      <c r="S340" s="4" t="s">
        <v>6</v>
      </c>
      <c r="T340" s="4" t="s">
        <v>6</v>
      </c>
      <c r="U340" s="4" t="s">
        <v>6</v>
      </c>
    </row>
    <row r="341" spans="1:21">
      <c r="A341" t="n">
        <v>5677</v>
      </c>
      <c r="B341" s="34" t="n">
        <v>36</v>
      </c>
      <c r="C341" s="7" t="n">
        <v>8</v>
      </c>
      <c r="D341" s="7" t="n">
        <v>11</v>
      </c>
      <c r="E341" s="7" t="n">
        <v>0</v>
      </c>
      <c r="F341" s="7" t="s">
        <v>74</v>
      </c>
      <c r="G341" s="7" t="s">
        <v>13</v>
      </c>
      <c r="H341" s="7" t="s">
        <v>13</v>
      </c>
      <c r="I341" s="7" t="s">
        <v>13</v>
      </c>
      <c r="J341" s="7" t="s">
        <v>13</v>
      </c>
      <c r="K341" s="7" t="s">
        <v>13</v>
      </c>
      <c r="L341" s="7" t="s">
        <v>13</v>
      </c>
      <c r="M341" s="7" t="s">
        <v>13</v>
      </c>
      <c r="N341" s="7" t="s">
        <v>13</v>
      </c>
      <c r="O341" s="7" t="s">
        <v>13</v>
      </c>
      <c r="P341" s="7" t="s">
        <v>13</v>
      </c>
      <c r="Q341" s="7" t="s">
        <v>13</v>
      </c>
      <c r="R341" s="7" t="s">
        <v>13</v>
      </c>
      <c r="S341" s="7" t="s">
        <v>13</v>
      </c>
      <c r="T341" s="7" t="s">
        <v>13</v>
      </c>
      <c r="U341" s="7" t="s">
        <v>13</v>
      </c>
    </row>
    <row r="342" spans="1:21">
      <c r="A342" t="s">
        <v>4</v>
      </c>
      <c r="B342" s="4" t="s">
        <v>5</v>
      </c>
      <c r="C342" s="4" t="s">
        <v>14</v>
      </c>
      <c r="D342" s="4" t="s">
        <v>10</v>
      </c>
      <c r="E342" s="4" t="s">
        <v>14</v>
      </c>
      <c r="F342" s="4" t="s">
        <v>6</v>
      </c>
      <c r="G342" s="4" t="s">
        <v>6</v>
      </c>
      <c r="H342" s="4" t="s">
        <v>6</v>
      </c>
      <c r="I342" s="4" t="s">
        <v>6</v>
      </c>
      <c r="J342" s="4" t="s">
        <v>6</v>
      </c>
      <c r="K342" s="4" t="s">
        <v>6</v>
      </c>
      <c r="L342" s="4" t="s">
        <v>6</v>
      </c>
      <c r="M342" s="4" t="s">
        <v>6</v>
      </c>
      <c r="N342" s="4" t="s">
        <v>6</v>
      </c>
      <c r="O342" s="4" t="s">
        <v>6</v>
      </c>
      <c r="P342" s="4" t="s">
        <v>6</v>
      </c>
      <c r="Q342" s="4" t="s">
        <v>6</v>
      </c>
      <c r="R342" s="4" t="s">
        <v>6</v>
      </c>
      <c r="S342" s="4" t="s">
        <v>6</v>
      </c>
      <c r="T342" s="4" t="s">
        <v>6</v>
      </c>
      <c r="U342" s="4" t="s">
        <v>6</v>
      </c>
    </row>
    <row r="343" spans="1:21">
      <c r="A343" t="n">
        <v>5707</v>
      </c>
      <c r="B343" s="34" t="n">
        <v>36</v>
      </c>
      <c r="C343" s="7" t="n">
        <v>8</v>
      </c>
      <c r="D343" s="7" t="n">
        <v>23</v>
      </c>
      <c r="E343" s="7" t="n">
        <v>0</v>
      </c>
      <c r="F343" s="7" t="s">
        <v>74</v>
      </c>
      <c r="G343" s="7" t="s">
        <v>78</v>
      </c>
      <c r="H343" s="7" t="s">
        <v>81</v>
      </c>
      <c r="I343" s="7" t="s">
        <v>82</v>
      </c>
      <c r="J343" s="7" t="s">
        <v>79</v>
      </c>
      <c r="K343" s="7" t="s">
        <v>13</v>
      </c>
      <c r="L343" s="7" t="s">
        <v>13</v>
      </c>
      <c r="M343" s="7" t="s">
        <v>13</v>
      </c>
      <c r="N343" s="7" t="s">
        <v>13</v>
      </c>
      <c r="O343" s="7" t="s">
        <v>13</v>
      </c>
      <c r="P343" s="7" t="s">
        <v>13</v>
      </c>
      <c r="Q343" s="7" t="s">
        <v>13</v>
      </c>
      <c r="R343" s="7" t="s">
        <v>13</v>
      </c>
      <c r="S343" s="7" t="s">
        <v>13</v>
      </c>
      <c r="T343" s="7" t="s">
        <v>13</v>
      </c>
      <c r="U343" s="7" t="s">
        <v>13</v>
      </c>
    </row>
    <row r="344" spans="1:21">
      <c r="A344" t="s">
        <v>4</v>
      </c>
      <c r="B344" s="4" t="s">
        <v>5</v>
      </c>
      <c r="C344" s="4" t="s">
        <v>14</v>
      </c>
      <c r="D344" s="4" t="s">
        <v>10</v>
      </c>
      <c r="E344" s="4" t="s">
        <v>14</v>
      </c>
      <c r="F344" s="4" t="s">
        <v>6</v>
      </c>
      <c r="G344" s="4" t="s">
        <v>6</v>
      </c>
      <c r="H344" s="4" t="s">
        <v>6</v>
      </c>
      <c r="I344" s="4" t="s">
        <v>6</v>
      </c>
      <c r="J344" s="4" t="s">
        <v>6</v>
      </c>
      <c r="K344" s="4" t="s">
        <v>6</v>
      </c>
      <c r="L344" s="4" t="s">
        <v>6</v>
      </c>
      <c r="M344" s="4" t="s">
        <v>6</v>
      </c>
      <c r="N344" s="4" t="s">
        <v>6</v>
      </c>
      <c r="O344" s="4" t="s">
        <v>6</v>
      </c>
      <c r="P344" s="4" t="s">
        <v>6</v>
      </c>
      <c r="Q344" s="4" t="s">
        <v>6</v>
      </c>
      <c r="R344" s="4" t="s">
        <v>6</v>
      </c>
      <c r="S344" s="4" t="s">
        <v>6</v>
      </c>
      <c r="T344" s="4" t="s">
        <v>6</v>
      </c>
      <c r="U344" s="4" t="s">
        <v>6</v>
      </c>
    </row>
    <row r="345" spans="1:21">
      <c r="A345" t="n">
        <v>5790</v>
      </c>
      <c r="B345" s="34" t="n">
        <v>36</v>
      </c>
      <c r="C345" s="7" t="n">
        <v>8</v>
      </c>
      <c r="D345" s="7" t="n">
        <v>19</v>
      </c>
      <c r="E345" s="7" t="n">
        <v>0</v>
      </c>
      <c r="F345" s="7" t="s">
        <v>74</v>
      </c>
      <c r="G345" s="7" t="s">
        <v>83</v>
      </c>
      <c r="H345" s="7" t="s">
        <v>13</v>
      </c>
      <c r="I345" s="7" t="s">
        <v>13</v>
      </c>
      <c r="J345" s="7" t="s">
        <v>13</v>
      </c>
      <c r="K345" s="7" t="s">
        <v>13</v>
      </c>
      <c r="L345" s="7" t="s">
        <v>13</v>
      </c>
      <c r="M345" s="7" t="s">
        <v>13</v>
      </c>
      <c r="N345" s="7" t="s">
        <v>13</v>
      </c>
      <c r="O345" s="7" t="s">
        <v>13</v>
      </c>
      <c r="P345" s="7" t="s">
        <v>13</v>
      </c>
      <c r="Q345" s="7" t="s">
        <v>13</v>
      </c>
      <c r="R345" s="7" t="s">
        <v>13</v>
      </c>
      <c r="S345" s="7" t="s">
        <v>13</v>
      </c>
      <c r="T345" s="7" t="s">
        <v>13</v>
      </c>
      <c r="U345" s="7" t="s">
        <v>13</v>
      </c>
    </row>
    <row r="346" spans="1:21">
      <c r="A346" t="s">
        <v>4</v>
      </c>
      <c r="B346" s="4" t="s">
        <v>5</v>
      </c>
      <c r="C346" s="4" t="s">
        <v>14</v>
      </c>
      <c r="D346" s="4" t="s">
        <v>10</v>
      </c>
      <c r="E346" s="4" t="s">
        <v>14</v>
      </c>
      <c r="F346" s="4" t="s">
        <v>6</v>
      </c>
      <c r="G346" s="4" t="s">
        <v>6</v>
      </c>
      <c r="H346" s="4" t="s">
        <v>6</v>
      </c>
      <c r="I346" s="4" t="s">
        <v>6</v>
      </c>
      <c r="J346" s="4" t="s">
        <v>6</v>
      </c>
      <c r="K346" s="4" t="s">
        <v>6</v>
      </c>
      <c r="L346" s="4" t="s">
        <v>6</v>
      </c>
      <c r="M346" s="4" t="s">
        <v>6</v>
      </c>
      <c r="N346" s="4" t="s">
        <v>6</v>
      </c>
      <c r="O346" s="4" t="s">
        <v>6</v>
      </c>
      <c r="P346" s="4" t="s">
        <v>6</v>
      </c>
      <c r="Q346" s="4" t="s">
        <v>6</v>
      </c>
      <c r="R346" s="4" t="s">
        <v>6</v>
      </c>
      <c r="S346" s="4" t="s">
        <v>6</v>
      </c>
      <c r="T346" s="4" t="s">
        <v>6</v>
      </c>
      <c r="U346" s="4" t="s">
        <v>6</v>
      </c>
    </row>
    <row r="347" spans="1:21">
      <c r="A347" t="n">
        <v>5833</v>
      </c>
      <c r="B347" s="34" t="n">
        <v>36</v>
      </c>
      <c r="C347" s="7" t="n">
        <v>8</v>
      </c>
      <c r="D347" s="7" t="n">
        <v>7013</v>
      </c>
      <c r="E347" s="7" t="n">
        <v>0</v>
      </c>
      <c r="F347" s="7" t="s">
        <v>84</v>
      </c>
      <c r="G347" s="7" t="s">
        <v>85</v>
      </c>
      <c r="H347" s="7" t="s">
        <v>86</v>
      </c>
      <c r="I347" s="7" t="s">
        <v>87</v>
      </c>
      <c r="J347" s="7" t="s">
        <v>75</v>
      </c>
      <c r="K347" s="7" t="s">
        <v>88</v>
      </c>
      <c r="L347" s="7" t="s">
        <v>89</v>
      </c>
      <c r="M347" s="7" t="s">
        <v>13</v>
      </c>
      <c r="N347" s="7" t="s">
        <v>13</v>
      </c>
      <c r="O347" s="7" t="s">
        <v>13</v>
      </c>
      <c r="P347" s="7" t="s">
        <v>13</v>
      </c>
      <c r="Q347" s="7" t="s">
        <v>13</v>
      </c>
      <c r="R347" s="7" t="s">
        <v>13</v>
      </c>
      <c r="S347" s="7" t="s">
        <v>13</v>
      </c>
      <c r="T347" s="7" t="s">
        <v>13</v>
      </c>
      <c r="U347" s="7" t="s">
        <v>13</v>
      </c>
    </row>
    <row r="348" spans="1:21">
      <c r="A348" t="s">
        <v>4</v>
      </c>
      <c r="B348" s="4" t="s">
        <v>5</v>
      </c>
      <c r="C348" s="4" t="s">
        <v>14</v>
      </c>
      <c r="D348" s="4" t="s">
        <v>10</v>
      </c>
      <c r="E348" s="4" t="s">
        <v>14</v>
      </c>
      <c r="F348" s="4" t="s">
        <v>6</v>
      </c>
      <c r="G348" s="4" t="s">
        <v>6</v>
      </c>
      <c r="H348" s="4" t="s">
        <v>6</v>
      </c>
      <c r="I348" s="4" t="s">
        <v>6</v>
      </c>
      <c r="J348" s="4" t="s">
        <v>6</v>
      </c>
      <c r="K348" s="4" t="s">
        <v>6</v>
      </c>
      <c r="L348" s="4" t="s">
        <v>6</v>
      </c>
      <c r="M348" s="4" t="s">
        <v>6</v>
      </c>
      <c r="N348" s="4" t="s">
        <v>6</v>
      </c>
      <c r="O348" s="4" t="s">
        <v>6</v>
      </c>
      <c r="P348" s="4" t="s">
        <v>6</v>
      </c>
      <c r="Q348" s="4" t="s">
        <v>6</v>
      </c>
      <c r="R348" s="4" t="s">
        <v>6</v>
      </c>
      <c r="S348" s="4" t="s">
        <v>6</v>
      </c>
      <c r="T348" s="4" t="s">
        <v>6</v>
      </c>
      <c r="U348" s="4" t="s">
        <v>6</v>
      </c>
    </row>
    <row r="349" spans="1:21">
      <c r="A349" t="n">
        <v>5922</v>
      </c>
      <c r="B349" s="34" t="n">
        <v>36</v>
      </c>
      <c r="C349" s="7" t="n">
        <v>8</v>
      </c>
      <c r="D349" s="7" t="n">
        <v>7012</v>
      </c>
      <c r="E349" s="7" t="n">
        <v>0</v>
      </c>
      <c r="F349" s="7" t="s">
        <v>90</v>
      </c>
      <c r="G349" s="7" t="s">
        <v>13</v>
      </c>
      <c r="H349" s="7" t="s">
        <v>13</v>
      </c>
      <c r="I349" s="7" t="s">
        <v>13</v>
      </c>
      <c r="J349" s="7" t="s">
        <v>13</v>
      </c>
      <c r="K349" s="7" t="s">
        <v>13</v>
      </c>
      <c r="L349" s="7" t="s">
        <v>13</v>
      </c>
      <c r="M349" s="7" t="s">
        <v>13</v>
      </c>
      <c r="N349" s="7" t="s">
        <v>13</v>
      </c>
      <c r="O349" s="7" t="s">
        <v>13</v>
      </c>
      <c r="P349" s="7" t="s">
        <v>13</v>
      </c>
      <c r="Q349" s="7" t="s">
        <v>13</v>
      </c>
      <c r="R349" s="7" t="s">
        <v>13</v>
      </c>
      <c r="S349" s="7" t="s">
        <v>13</v>
      </c>
      <c r="T349" s="7" t="s">
        <v>13</v>
      </c>
      <c r="U349" s="7" t="s">
        <v>13</v>
      </c>
    </row>
    <row r="350" spans="1:21">
      <c r="A350" t="s">
        <v>4</v>
      </c>
      <c r="B350" s="4" t="s">
        <v>5</v>
      </c>
      <c r="C350" s="4" t="s">
        <v>14</v>
      </c>
      <c r="D350" s="4" t="s">
        <v>10</v>
      </c>
      <c r="E350" s="4" t="s">
        <v>14</v>
      </c>
      <c r="F350" s="4" t="s">
        <v>6</v>
      </c>
      <c r="G350" s="4" t="s">
        <v>6</v>
      </c>
      <c r="H350" s="4" t="s">
        <v>6</v>
      </c>
      <c r="I350" s="4" t="s">
        <v>6</v>
      </c>
      <c r="J350" s="4" t="s">
        <v>6</v>
      </c>
      <c r="K350" s="4" t="s">
        <v>6</v>
      </c>
      <c r="L350" s="4" t="s">
        <v>6</v>
      </c>
      <c r="M350" s="4" t="s">
        <v>6</v>
      </c>
      <c r="N350" s="4" t="s">
        <v>6</v>
      </c>
      <c r="O350" s="4" t="s">
        <v>6</v>
      </c>
      <c r="P350" s="4" t="s">
        <v>6</v>
      </c>
      <c r="Q350" s="4" t="s">
        <v>6</v>
      </c>
      <c r="R350" s="4" t="s">
        <v>6</v>
      </c>
      <c r="S350" s="4" t="s">
        <v>6</v>
      </c>
      <c r="T350" s="4" t="s">
        <v>6</v>
      </c>
      <c r="U350" s="4" t="s">
        <v>6</v>
      </c>
    </row>
    <row r="351" spans="1:21">
      <c r="A351" t="n">
        <v>5952</v>
      </c>
      <c r="B351" s="34" t="n">
        <v>36</v>
      </c>
      <c r="C351" s="7" t="n">
        <v>8</v>
      </c>
      <c r="D351" s="7" t="n">
        <v>7024</v>
      </c>
      <c r="E351" s="7" t="n">
        <v>0</v>
      </c>
      <c r="F351" s="7" t="s">
        <v>91</v>
      </c>
      <c r="G351" s="7" t="s">
        <v>13</v>
      </c>
      <c r="H351" s="7" t="s">
        <v>13</v>
      </c>
      <c r="I351" s="7" t="s">
        <v>13</v>
      </c>
      <c r="J351" s="7" t="s">
        <v>13</v>
      </c>
      <c r="K351" s="7" t="s">
        <v>13</v>
      </c>
      <c r="L351" s="7" t="s">
        <v>13</v>
      </c>
      <c r="M351" s="7" t="s">
        <v>13</v>
      </c>
      <c r="N351" s="7" t="s">
        <v>13</v>
      </c>
      <c r="O351" s="7" t="s">
        <v>13</v>
      </c>
      <c r="P351" s="7" t="s">
        <v>13</v>
      </c>
      <c r="Q351" s="7" t="s">
        <v>13</v>
      </c>
      <c r="R351" s="7" t="s">
        <v>13</v>
      </c>
      <c r="S351" s="7" t="s">
        <v>13</v>
      </c>
      <c r="T351" s="7" t="s">
        <v>13</v>
      </c>
      <c r="U351" s="7" t="s">
        <v>13</v>
      </c>
    </row>
    <row r="352" spans="1:21">
      <c r="A352" t="s">
        <v>4</v>
      </c>
      <c r="B352" s="4" t="s">
        <v>5</v>
      </c>
      <c r="C352" s="4" t="s">
        <v>14</v>
      </c>
      <c r="D352" s="4" t="s">
        <v>10</v>
      </c>
    </row>
    <row r="353" spans="1:21">
      <c r="A353" t="n">
        <v>5982</v>
      </c>
      <c r="B353" s="14" t="n">
        <v>50</v>
      </c>
      <c r="C353" s="7" t="n">
        <v>55</v>
      </c>
      <c r="D353" s="7" t="n">
        <v>1950</v>
      </c>
    </row>
    <row r="354" spans="1:21">
      <c r="A354" t="s">
        <v>4</v>
      </c>
      <c r="B354" s="4" t="s">
        <v>5</v>
      </c>
      <c r="C354" s="4" t="s">
        <v>14</v>
      </c>
      <c r="D354" s="4" t="s">
        <v>10</v>
      </c>
    </row>
    <row r="355" spans="1:21">
      <c r="A355" t="n">
        <v>5986</v>
      </c>
      <c r="B355" s="14" t="n">
        <v>50</v>
      </c>
      <c r="C355" s="7" t="n">
        <v>55</v>
      </c>
      <c r="D355" s="7" t="n">
        <v>2959</v>
      </c>
    </row>
    <row r="356" spans="1:21">
      <c r="A356" t="s">
        <v>4</v>
      </c>
      <c r="B356" s="4" t="s">
        <v>5</v>
      </c>
      <c r="C356" s="4" t="s">
        <v>14</v>
      </c>
      <c r="D356" s="4" t="s">
        <v>10</v>
      </c>
    </row>
    <row r="357" spans="1:21">
      <c r="A357" t="n">
        <v>5990</v>
      </c>
      <c r="B357" s="14" t="n">
        <v>50</v>
      </c>
      <c r="C357" s="7" t="n">
        <v>55</v>
      </c>
      <c r="D357" s="7" t="n">
        <v>3958</v>
      </c>
    </row>
    <row r="358" spans="1:21">
      <c r="A358" t="s">
        <v>4</v>
      </c>
      <c r="B358" s="4" t="s">
        <v>5</v>
      </c>
      <c r="C358" s="4" t="s">
        <v>14</v>
      </c>
      <c r="D358" s="4" t="s">
        <v>10</v>
      </c>
    </row>
    <row r="359" spans="1:21">
      <c r="A359" t="n">
        <v>5994</v>
      </c>
      <c r="B359" s="14" t="n">
        <v>50</v>
      </c>
      <c r="C359" s="7" t="n">
        <v>55</v>
      </c>
      <c r="D359" s="7" t="n">
        <v>4959</v>
      </c>
    </row>
    <row r="360" spans="1:21">
      <c r="A360" t="s">
        <v>4</v>
      </c>
      <c r="B360" s="4" t="s">
        <v>5</v>
      </c>
      <c r="C360" s="4" t="s">
        <v>14</v>
      </c>
      <c r="D360" s="4" t="s">
        <v>10</v>
      </c>
    </row>
    <row r="361" spans="1:21">
      <c r="A361" t="n">
        <v>5998</v>
      </c>
      <c r="B361" s="14" t="n">
        <v>50</v>
      </c>
      <c r="C361" s="7" t="n">
        <v>55</v>
      </c>
      <c r="D361" s="7" t="n">
        <v>5958</v>
      </c>
    </row>
    <row r="362" spans="1:21">
      <c r="A362" t="s">
        <v>4</v>
      </c>
      <c r="B362" s="4" t="s">
        <v>5</v>
      </c>
      <c r="C362" s="4" t="s">
        <v>14</v>
      </c>
      <c r="D362" s="4" t="s">
        <v>10</v>
      </c>
    </row>
    <row r="363" spans="1:21">
      <c r="A363" t="n">
        <v>6002</v>
      </c>
      <c r="B363" s="14" t="n">
        <v>50</v>
      </c>
      <c r="C363" s="7" t="n">
        <v>55</v>
      </c>
      <c r="D363" s="7" t="n">
        <v>6959</v>
      </c>
    </row>
    <row r="364" spans="1:21">
      <c r="A364" t="s">
        <v>4</v>
      </c>
      <c r="B364" s="4" t="s">
        <v>5</v>
      </c>
      <c r="C364" s="4" t="s">
        <v>14</v>
      </c>
      <c r="D364" s="4" t="s">
        <v>10</v>
      </c>
    </row>
    <row r="365" spans="1:21">
      <c r="A365" t="n">
        <v>6006</v>
      </c>
      <c r="B365" s="14" t="n">
        <v>50</v>
      </c>
      <c r="C365" s="7" t="n">
        <v>55</v>
      </c>
      <c r="D365" s="7" t="n">
        <v>7960</v>
      </c>
    </row>
    <row r="366" spans="1:21">
      <c r="A366" t="s">
        <v>4</v>
      </c>
      <c r="B366" s="4" t="s">
        <v>5</v>
      </c>
      <c r="C366" s="4" t="s">
        <v>14</v>
      </c>
      <c r="D366" s="4" t="s">
        <v>10</v>
      </c>
    </row>
    <row r="367" spans="1:21">
      <c r="A367" t="n">
        <v>6010</v>
      </c>
      <c r="B367" s="14" t="n">
        <v>50</v>
      </c>
      <c r="C367" s="7" t="n">
        <v>55</v>
      </c>
      <c r="D367" s="7" t="n">
        <v>8963</v>
      </c>
    </row>
    <row r="368" spans="1:21">
      <c r="A368" t="s">
        <v>4</v>
      </c>
      <c r="B368" s="4" t="s">
        <v>5</v>
      </c>
      <c r="C368" s="4" t="s">
        <v>14</v>
      </c>
      <c r="D368" s="4" t="s">
        <v>10</v>
      </c>
    </row>
    <row r="369" spans="1:4">
      <c r="A369" t="n">
        <v>6014</v>
      </c>
      <c r="B369" s="14" t="n">
        <v>50</v>
      </c>
      <c r="C369" s="7" t="n">
        <v>55</v>
      </c>
      <c r="D369" s="7" t="n">
        <v>9959</v>
      </c>
    </row>
    <row r="370" spans="1:4">
      <c r="A370" t="s">
        <v>4</v>
      </c>
      <c r="B370" s="4" t="s">
        <v>5</v>
      </c>
      <c r="C370" s="4" t="s">
        <v>14</v>
      </c>
      <c r="D370" s="4" t="s">
        <v>10</v>
      </c>
    </row>
    <row r="371" spans="1:4">
      <c r="A371" t="n">
        <v>6018</v>
      </c>
      <c r="B371" s="14" t="n">
        <v>50</v>
      </c>
      <c r="C371" s="7" t="n">
        <v>55</v>
      </c>
      <c r="D371" s="7" t="n">
        <v>10950</v>
      </c>
    </row>
    <row r="372" spans="1:4">
      <c r="A372" t="s">
        <v>4</v>
      </c>
      <c r="B372" s="4" t="s">
        <v>5</v>
      </c>
      <c r="C372" s="4" t="s">
        <v>14</v>
      </c>
      <c r="D372" s="4" t="s">
        <v>14</v>
      </c>
      <c r="E372" s="4" t="s">
        <v>14</v>
      </c>
      <c r="F372" s="4" t="s">
        <v>14</v>
      </c>
    </row>
    <row r="373" spans="1:4">
      <c r="A373" t="n">
        <v>6022</v>
      </c>
      <c r="B373" s="19" t="n">
        <v>14</v>
      </c>
      <c r="C373" s="7" t="n">
        <v>0</v>
      </c>
      <c r="D373" s="7" t="n">
        <v>0</v>
      </c>
      <c r="E373" s="7" t="n">
        <v>32</v>
      </c>
      <c r="F373" s="7" t="n">
        <v>0</v>
      </c>
    </row>
    <row r="374" spans="1:4">
      <c r="A374" t="s">
        <v>4</v>
      </c>
      <c r="B374" s="4" t="s">
        <v>5</v>
      </c>
      <c r="C374" s="4" t="s">
        <v>14</v>
      </c>
    </row>
    <row r="375" spans="1:4">
      <c r="A375" t="n">
        <v>6027</v>
      </c>
      <c r="B375" s="35" t="n">
        <v>116</v>
      </c>
      <c r="C375" s="7" t="n">
        <v>0</v>
      </c>
    </row>
    <row r="376" spans="1:4">
      <c r="A376" t="s">
        <v>4</v>
      </c>
      <c r="B376" s="4" t="s">
        <v>5</v>
      </c>
      <c r="C376" s="4" t="s">
        <v>14</v>
      </c>
      <c r="D376" s="4" t="s">
        <v>10</v>
      </c>
    </row>
    <row r="377" spans="1:4">
      <c r="A377" t="n">
        <v>6029</v>
      </c>
      <c r="B377" s="35" t="n">
        <v>116</v>
      </c>
      <c r="C377" s="7" t="n">
        <v>2</v>
      </c>
      <c r="D377" s="7" t="n">
        <v>1</v>
      </c>
    </row>
    <row r="378" spans="1:4">
      <c r="A378" t="s">
        <v>4</v>
      </c>
      <c r="B378" s="4" t="s">
        <v>5</v>
      </c>
      <c r="C378" s="4" t="s">
        <v>14</v>
      </c>
      <c r="D378" s="4" t="s">
        <v>9</v>
      </c>
    </row>
    <row r="379" spans="1:4">
      <c r="A379" t="n">
        <v>6033</v>
      </c>
      <c r="B379" s="35" t="n">
        <v>116</v>
      </c>
      <c r="C379" s="7" t="n">
        <v>5</v>
      </c>
      <c r="D379" s="7" t="n">
        <v>1120403456</v>
      </c>
    </row>
    <row r="380" spans="1:4">
      <c r="A380" t="s">
        <v>4</v>
      </c>
      <c r="B380" s="4" t="s">
        <v>5</v>
      </c>
      <c r="C380" s="4" t="s">
        <v>14</v>
      </c>
      <c r="D380" s="4" t="s">
        <v>10</v>
      </c>
    </row>
    <row r="381" spans="1:4">
      <c r="A381" t="n">
        <v>6039</v>
      </c>
      <c r="B381" s="35" t="n">
        <v>116</v>
      </c>
      <c r="C381" s="7" t="n">
        <v>6</v>
      </c>
      <c r="D381" s="7" t="n">
        <v>1</v>
      </c>
    </row>
    <row r="382" spans="1:4">
      <c r="A382" t="s">
        <v>4</v>
      </c>
      <c r="B382" s="4" t="s">
        <v>5</v>
      </c>
      <c r="C382" s="4" t="s">
        <v>10</v>
      </c>
      <c r="D382" s="4" t="s">
        <v>21</v>
      </c>
      <c r="E382" s="4" t="s">
        <v>21</v>
      </c>
      <c r="F382" s="4" t="s">
        <v>21</v>
      </c>
      <c r="G382" s="4" t="s">
        <v>21</v>
      </c>
    </row>
    <row r="383" spans="1:4">
      <c r="A383" t="n">
        <v>6043</v>
      </c>
      <c r="B383" s="36" t="n">
        <v>46</v>
      </c>
      <c r="C383" s="7" t="n">
        <v>0</v>
      </c>
      <c r="D383" s="7" t="n">
        <v>0</v>
      </c>
      <c r="E383" s="7" t="n">
        <v>2.65000009536743</v>
      </c>
      <c r="F383" s="7" t="n">
        <v>84.8000030517578</v>
      </c>
      <c r="G383" s="7" t="n">
        <v>180</v>
      </c>
    </row>
    <row r="384" spans="1:4">
      <c r="A384" t="s">
        <v>4</v>
      </c>
      <c r="B384" s="4" t="s">
        <v>5</v>
      </c>
      <c r="C384" s="4" t="s">
        <v>10</v>
      </c>
      <c r="D384" s="4" t="s">
        <v>21</v>
      </c>
      <c r="E384" s="4" t="s">
        <v>21</v>
      </c>
      <c r="F384" s="4" t="s">
        <v>21</v>
      </c>
      <c r="G384" s="4" t="s">
        <v>21</v>
      </c>
    </row>
    <row r="385" spans="1:7">
      <c r="A385" t="n">
        <v>6062</v>
      </c>
      <c r="B385" s="36" t="n">
        <v>46</v>
      </c>
      <c r="C385" s="7" t="n">
        <v>1</v>
      </c>
      <c r="D385" s="7" t="n">
        <v>1</v>
      </c>
      <c r="E385" s="7" t="n">
        <v>2.65000009536743</v>
      </c>
      <c r="F385" s="7" t="n">
        <v>85.9000015258789</v>
      </c>
      <c r="G385" s="7" t="n">
        <v>180</v>
      </c>
    </row>
    <row r="386" spans="1:7">
      <c r="A386" t="s">
        <v>4</v>
      </c>
      <c r="B386" s="4" t="s">
        <v>5</v>
      </c>
      <c r="C386" s="4" t="s">
        <v>10</v>
      </c>
      <c r="D386" s="4" t="s">
        <v>21</v>
      </c>
      <c r="E386" s="4" t="s">
        <v>21</v>
      </c>
      <c r="F386" s="4" t="s">
        <v>21</v>
      </c>
      <c r="G386" s="4" t="s">
        <v>21</v>
      </c>
    </row>
    <row r="387" spans="1:7">
      <c r="A387" t="n">
        <v>6081</v>
      </c>
      <c r="B387" s="36" t="n">
        <v>46</v>
      </c>
      <c r="C387" s="7" t="n">
        <v>2</v>
      </c>
      <c r="D387" s="7" t="n">
        <v>-1</v>
      </c>
      <c r="E387" s="7" t="n">
        <v>2.65000009536743</v>
      </c>
      <c r="F387" s="7" t="n">
        <v>85.9000015258789</v>
      </c>
      <c r="G387" s="7" t="n">
        <v>180</v>
      </c>
    </row>
    <row r="388" spans="1:7">
      <c r="A388" t="s">
        <v>4</v>
      </c>
      <c r="B388" s="4" t="s">
        <v>5</v>
      </c>
      <c r="C388" s="4" t="s">
        <v>10</v>
      </c>
      <c r="D388" s="4" t="s">
        <v>21</v>
      </c>
      <c r="E388" s="4" t="s">
        <v>21</v>
      </c>
      <c r="F388" s="4" t="s">
        <v>21</v>
      </c>
      <c r="G388" s="4" t="s">
        <v>21</v>
      </c>
    </row>
    <row r="389" spans="1:7">
      <c r="A389" t="n">
        <v>6100</v>
      </c>
      <c r="B389" s="36" t="n">
        <v>46</v>
      </c>
      <c r="C389" s="7" t="n">
        <v>3</v>
      </c>
      <c r="D389" s="7" t="n">
        <v>1.95000004768372</v>
      </c>
      <c r="E389" s="7" t="n">
        <v>2.65000009536743</v>
      </c>
      <c r="F389" s="7" t="n">
        <v>85.6999969482422</v>
      </c>
      <c r="G389" s="7" t="n">
        <v>180</v>
      </c>
    </row>
    <row r="390" spans="1:7">
      <c r="A390" t="s">
        <v>4</v>
      </c>
      <c r="B390" s="4" t="s">
        <v>5</v>
      </c>
      <c r="C390" s="4" t="s">
        <v>10</v>
      </c>
      <c r="D390" s="4" t="s">
        <v>21</v>
      </c>
      <c r="E390" s="4" t="s">
        <v>21</v>
      </c>
      <c r="F390" s="4" t="s">
        <v>21</v>
      </c>
      <c r="G390" s="4" t="s">
        <v>21</v>
      </c>
    </row>
    <row r="391" spans="1:7">
      <c r="A391" t="n">
        <v>6119</v>
      </c>
      <c r="B391" s="36" t="n">
        <v>46</v>
      </c>
      <c r="C391" s="7" t="n">
        <v>4</v>
      </c>
      <c r="D391" s="7" t="n">
        <v>-1.95000004768372</v>
      </c>
      <c r="E391" s="7" t="n">
        <v>2.65000009536743</v>
      </c>
      <c r="F391" s="7" t="n">
        <v>85.6999969482422</v>
      </c>
      <c r="G391" s="7" t="n">
        <v>180</v>
      </c>
    </row>
    <row r="392" spans="1:7">
      <c r="A392" t="s">
        <v>4</v>
      </c>
      <c r="B392" s="4" t="s">
        <v>5</v>
      </c>
      <c r="C392" s="4" t="s">
        <v>10</v>
      </c>
      <c r="D392" s="4" t="s">
        <v>21</v>
      </c>
      <c r="E392" s="4" t="s">
        <v>21</v>
      </c>
      <c r="F392" s="4" t="s">
        <v>21</v>
      </c>
      <c r="G392" s="4" t="s">
        <v>21</v>
      </c>
    </row>
    <row r="393" spans="1:7">
      <c r="A393" t="n">
        <v>6138</v>
      </c>
      <c r="B393" s="36" t="n">
        <v>46</v>
      </c>
      <c r="C393" s="7" t="n">
        <v>5</v>
      </c>
      <c r="D393" s="7" t="n">
        <v>0.75</v>
      </c>
      <c r="E393" s="7" t="n">
        <v>2.65000009536743</v>
      </c>
      <c r="F393" s="7" t="n">
        <v>86.8000030517578</v>
      </c>
      <c r="G393" s="7" t="n">
        <v>180</v>
      </c>
    </row>
    <row r="394" spans="1:7">
      <c r="A394" t="s">
        <v>4</v>
      </c>
      <c r="B394" s="4" t="s">
        <v>5</v>
      </c>
      <c r="C394" s="4" t="s">
        <v>10</v>
      </c>
      <c r="D394" s="4" t="s">
        <v>21</v>
      </c>
      <c r="E394" s="4" t="s">
        <v>21</v>
      </c>
      <c r="F394" s="4" t="s">
        <v>21</v>
      </c>
      <c r="G394" s="4" t="s">
        <v>21</v>
      </c>
    </row>
    <row r="395" spans="1:7">
      <c r="A395" t="n">
        <v>6157</v>
      </c>
      <c r="B395" s="36" t="n">
        <v>46</v>
      </c>
      <c r="C395" s="7" t="n">
        <v>6</v>
      </c>
      <c r="D395" s="7" t="n">
        <v>-0.75</v>
      </c>
      <c r="E395" s="7" t="n">
        <v>2.65000009536743</v>
      </c>
      <c r="F395" s="7" t="n">
        <v>86.8000030517578</v>
      </c>
      <c r="G395" s="7" t="n">
        <v>180</v>
      </c>
    </row>
    <row r="396" spans="1:7">
      <c r="A396" t="s">
        <v>4</v>
      </c>
      <c r="B396" s="4" t="s">
        <v>5</v>
      </c>
      <c r="C396" s="4" t="s">
        <v>10</v>
      </c>
      <c r="D396" s="4" t="s">
        <v>21</v>
      </c>
      <c r="E396" s="4" t="s">
        <v>21</v>
      </c>
      <c r="F396" s="4" t="s">
        <v>21</v>
      </c>
      <c r="G396" s="4" t="s">
        <v>21</v>
      </c>
    </row>
    <row r="397" spans="1:7">
      <c r="A397" t="n">
        <v>6176</v>
      </c>
      <c r="B397" s="36" t="n">
        <v>46</v>
      </c>
      <c r="C397" s="7" t="n">
        <v>7</v>
      </c>
      <c r="D397" s="7" t="n">
        <v>2.15000009536743</v>
      </c>
      <c r="E397" s="7" t="n">
        <v>2.65000009536743</v>
      </c>
      <c r="F397" s="7" t="n">
        <v>86.8000030517578</v>
      </c>
      <c r="G397" s="7" t="n">
        <v>180</v>
      </c>
    </row>
    <row r="398" spans="1:7">
      <c r="A398" t="s">
        <v>4</v>
      </c>
      <c r="B398" s="4" t="s">
        <v>5</v>
      </c>
      <c r="C398" s="4" t="s">
        <v>10</v>
      </c>
      <c r="D398" s="4" t="s">
        <v>21</v>
      </c>
      <c r="E398" s="4" t="s">
        <v>21</v>
      </c>
      <c r="F398" s="4" t="s">
        <v>21</v>
      </c>
      <c r="G398" s="4" t="s">
        <v>21</v>
      </c>
    </row>
    <row r="399" spans="1:7">
      <c r="A399" t="n">
        <v>6195</v>
      </c>
      <c r="B399" s="36" t="n">
        <v>46</v>
      </c>
      <c r="C399" s="7" t="n">
        <v>8</v>
      </c>
      <c r="D399" s="7" t="n">
        <v>-2.15000009536743</v>
      </c>
      <c r="E399" s="7" t="n">
        <v>2.65000009536743</v>
      </c>
      <c r="F399" s="7" t="n">
        <v>86.8000030517578</v>
      </c>
      <c r="G399" s="7" t="n">
        <v>180</v>
      </c>
    </row>
    <row r="400" spans="1:7">
      <c r="A400" t="s">
        <v>4</v>
      </c>
      <c r="B400" s="4" t="s">
        <v>5</v>
      </c>
      <c r="C400" s="4" t="s">
        <v>10</v>
      </c>
      <c r="D400" s="4" t="s">
        <v>21</v>
      </c>
      <c r="E400" s="4" t="s">
        <v>21</v>
      </c>
      <c r="F400" s="4" t="s">
        <v>21</v>
      </c>
      <c r="G400" s="4" t="s">
        <v>21</v>
      </c>
    </row>
    <row r="401" spans="1:7">
      <c r="A401" t="n">
        <v>6214</v>
      </c>
      <c r="B401" s="36" t="n">
        <v>46</v>
      </c>
      <c r="C401" s="7" t="n">
        <v>9</v>
      </c>
      <c r="D401" s="7" t="n">
        <v>1.5</v>
      </c>
      <c r="E401" s="7" t="n">
        <v>2.65000009536743</v>
      </c>
      <c r="F401" s="7" t="n">
        <v>87.6999969482422</v>
      </c>
      <c r="G401" s="7" t="n">
        <v>180</v>
      </c>
    </row>
    <row r="402" spans="1:7">
      <c r="A402" t="s">
        <v>4</v>
      </c>
      <c r="B402" s="4" t="s">
        <v>5</v>
      </c>
      <c r="C402" s="4" t="s">
        <v>10</v>
      </c>
      <c r="D402" s="4" t="s">
        <v>21</v>
      </c>
      <c r="E402" s="4" t="s">
        <v>21</v>
      </c>
      <c r="F402" s="4" t="s">
        <v>21</v>
      </c>
      <c r="G402" s="4" t="s">
        <v>21</v>
      </c>
    </row>
    <row r="403" spans="1:7">
      <c r="A403" t="n">
        <v>6233</v>
      </c>
      <c r="B403" s="36" t="n">
        <v>46</v>
      </c>
      <c r="C403" s="7" t="n">
        <v>11</v>
      </c>
      <c r="D403" s="7" t="n">
        <v>-1.5</v>
      </c>
      <c r="E403" s="7" t="n">
        <v>2.65000009536743</v>
      </c>
      <c r="F403" s="7" t="n">
        <v>87.6999969482422</v>
      </c>
      <c r="G403" s="7" t="n">
        <v>180</v>
      </c>
    </row>
    <row r="404" spans="1:7">
      <c r="A404" t="s">
        <v>4</v>
      </c>
      <c r="B404" s="4" t="s">
        <v>5</v>
      </c>
      <c r="C404" s="4" t="s">
        <v>10</v>
      </c>
      <c r="D404" s="4" t="s">
        <v>21</v>
      </c>
      <c r="E404" s="4" t="s">
        <v>21</v>
      </c>
      <c r="F404" s="4" t="s">
        <v>21</v>
      </c>
      <c r="G404" s="4" t="s">
        <v>21</v>
      </c>
    </row>
    <row r="405" spans="1:7">
      <c r="A405" t="n">
        <v>6252</v>
      </c>
      <c r="B405" s="36" t="n">
        <v>46</v>
      </c>
      <c r="C405" s="7" t="n">
        <v>7032</v>
      </c>
      <c r="D405" s="7" t="n">
        <v>0.5</v>
      </c>
      <c r="E405" s="7" t="n">
        <v>2.65000009536743</v>
      </c>
      <c r="F405" s="7" t="n">
        <v>87.25</v>
      </c>
      <c r="G405" s="7" t="n">
        <v>180</v>
      </c>
    </row>
    <row r="406" spans="1:7">
      <c r="A406" t="s">
        <v>4</v>
      </c>
      <c r="B406" s="4" t="s">
        <v>5</v>
      </c>
      <c r="C406" s="4" t="s">
        <v>10</v>
      </c>
      <c r="D406" s="4" t="s">
        <v>21</v>
      </c>
      <c r="E406" s="4" t="s">
        <v>21</v>
      </c>
      <c r="F406" s="4" t="s">
        <v>21</v>
      </c>
      <c r="G406" s="4" t="s">
        <v>21</v>
      </c>
    </row>
    <row r="407" spans="1:7">
      <c r="A407" t="n">
        <v>6271</v>
      </c>
      <c r="B407" s="36" t="n">
        <v>46</v>
      </c>
      <c r="C407" s="7" t="n">
        <v>7013</v>
      </c>
      <c r="D407" s="7" t="n">
        <v>0.899999976158142</v>
      </c>
      <c r="E407" s="7" t="n">
        <v>29.1100006103516</v>
      </c>
      <c r="F407" s="7" t="n">
        <v>9.35000038146973</v>
      </c>
      <c r="G407" s="7" t="n">
        <v>0</v>
      </c>
    </row>
    <row r="408" spans="1:7">
      <c r="A408" t="s">
        <v>4</v>
      </c>
      <c r="B408" s="4" t="s">
        <v>5</v>
      </c>
      <c r="C408" s="4" t="s">
        <v>10</v>
      </c>
      <c r="D408" s="4" t="s">
        <v>14</v>
      </c>
      <c r="E408" s="4" t="s">
        <v>6</v>
      </c>
      <c r="F408" s="4" t="s">
        <v>21</v>
      </c>
      <c r="G408" s="4" t="s">
        <v>21</v>
      </c>
      <c r="H408" s="4" t="s">
        <v>21</v>
      </c>
    </row>
    <row r="409" spans="1:7">
      <c r="A409" t="n">
        <v>6290</v>
      </c>
      <c r="B409" s="37" t="n">
        <v>48</v>
      </c>
      <c r="C409" s="7" t="n">
        <v>7013</v>
      </c>
      <c r="D409" s="7" t="n">
        <v>0</v>
      </c>
      <c r="E409" s="7" t="s">
        <v>87</v>
      </c>
      <c r="F409" s="7" t="n">
        <v>-1</v>
      </c>
      <c r="G409" s="7" t="n">
        <v>1</v>
      </c>
      <c r="H409" s="7" t="n">
        <v>1.40129846432482e-45</v>
      </c>
    </row>
    <row r="410" spans="1:7">
      <c r="A410" t="s">
        <v>4</v>
      </c>
      <c r="B410" s="4" t="s">
        <v>5</v>
      </c>
      <c r="C410" s="4" t="s">
        <v>10</v>
      </c>
      <c r="D410" s="4" t="s">
        <v>9</v>
      </c>
    </row>
    <row r="411" spans="1:7">
      <c r="A411" t="n">
        <v>6318</v>
      </c>
      <c r="B411" s="33" t="n">
        <v>43</v>
      </c>
      <c r="C411" s="7" t="n">
        <v>7013</v>
      </c>
      <c r="D411" s="7" t="n">
        <v>256</v>
      </c>
    </row>
    <row r="412" spans="1:7">
      <c r="A412" t="s">
        <v>4</v>
      </c>
      <c r="B412" s="4" t="s">
        <v>5</v>
      </c>
      <c r="C412" s="4" t="s">
        <v>10</v>
      </c>
      <c r="D412" s="4" t="s">
        <v>21</v>
      </c>
      <c r="E412" s="4" t="s">
        <v>21</v>
      </c>
      <c r="F412" s="4" t="s">
        <v>21</v>
      </c>
      <c r="G412" s="4" t="s">
        <v>21</v>
      </c>
    </row>
    <row r="413" spans="1:7">
      <c r="A413" t="n">
        <v>6325</v>
      </c>
      <c r="B413" s="36" t="n">
        <v>46</v>
      </c>
      <c r="C413" s="7" t="n">
        <v>7012</v>
      </c>
      <c r="D413" s="7" t="n">
        <v>0</v>
      </c>
      <c r="E413" s="7" t="n">
        <v>29.1100006103516</v>
      </c>
      <c r="F413" s="7" t="n">
        <v>8.5</v>
      </c>
      <c r="G413" s="7" t="n">
        <v>0</v>
      </c>
    </row>
    <row r="414" spans="1:7">
      <c r="A414" t="s">
        <v>4</v>
      </c>
      <c r="B414" s="4" t="s">
        <v>5</v>
      </c>
      <c r="C414" s="4" t="s">
        <v>10</v>
      </c>
      <c r="D414" s="4" t="s">
        <v>14</v>
      </c>
      <c r="E414" s="4" t="s">
        <v>6</v>
      </c>
      <c r="F414" s="4" t="s">
        <v>21</v>
      </c>
      <c r="G414" s="4" t="s">
        <v>21</v>
      </c>
      <c r="H414" s="4" t="s">
        <v>21</v>
      </c>
    </row>
    <row r="415" spans="1:7">
      <c r="A415" t="n">
        <v>6344</v>
      </c>
      <c r="B415" s="37" t="n">
        <v>48</v>
      </c>
      <c r="C415" s="7" t="n">
        <v>7012</v>
      </c>
      <c r="D415" s="7" t="n">
        <v>0</v>
      </c>
      <c r="E415" s="7" t="s">
        <v>90</v>
      </c>
      <c r="F415" s="7" t="n">
        <v>-1</v>
      </c>
      <c r="G415" s="7" t="n">
        <v>1</v>
      </c>
      <c r="H415" s="7" t="n">
        <v>0</v>
      </c>
    </row>
    <row r="416" spans="1:7">
      <c r="A416" t="s">
        <v>4</v>
      </c>
      <c r="B416" s="4" t="s">
        <v>5</v>
      </c>
      <c r="C416" s="4" t="s">
        <v>14</v>
      </c>
      <c r="D416" s="4" t="s">
        <v>6</v>
      </c>
    </row>
    <row r="417" spans="1:8">
      <c r="A417" t="n">
        <v>6370</v>
      </c>
      <c r="B417" s="38" t="n">
        <v>38</v>
      </c>
      <c r="C417" s="7" t="n">
        <v>0</v>
      </c>
      <c r="D417" s="7" t="s">
        <v>92</v>
      </c>
    </row>
    <row r="418" spans="1:8">
      <c r="A418" t="s">
        <v>4</v>
      </c>
      <c r="B418" s="4" t="s">
        <v>5</v>
      </c>
      <c r="C418" s="4" t="s">
        <v>14</v>
      </c>
      <c r="D418" s="4" t="s">
        <v>10</v>
      </c>
      <c r="E418" s="4" t="s">
        <v>6</v>
      </c>
      <c r="F418" s="4" t="s">
        <v>6</v>
      </c>
      <c r="G418" s="4" t="s">
        <v>9</v>
      </c>
      <c r="H418" s="4" t="s">
        <v>9</v>
      </c>
      <c r="I418" s="4" t="s">
        <v>9</v>
      </c>
      <c r="J418" s="4" t="s">
        <v>9</v>
      </c>
      <c r="K418" s="4" t="s">
        <v>9</v>
      </c>
      <c r="L418" s="4" t="s">
        <v>9</v>
      </c>
      <c r="M418" s="4" t="s">
        <v>9</v>
      </c>
      <c r="N418" s="4" t="s">
        <v>9</v>
      </c>
      <c r="O418" s="4" t="s">
        <v>9</v>
      </c>
    </row>
    <row r="419" spans="1:8">
      <c r="A419" t="n">
        <v>6381</v>
      </c>
      <c r="B419" s="39" t="n">
        <v>37</v>
      </c>
      <c r="C419" s="7" t="n">
        <v>0</v>
      </c>
      <c r="D419" s="7" t="n">
        <v>7012</v>
      </c>
      <c r="E419" s="7" t="s">
        <v>92</v>
      </c>
      <c r="F419" s="7" t="s">
        <v>93</v>
      </c>
      <c r="G419" s="7" t="n">
        <v>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1065353216</v>
      </c>
      <c r="N419" s="7" t="n">
        <v>1065353216</v>
      </c>
      <c r="O419" s="7" t="n">
        <v>1065353216</v>
      </c>
    </row>
    <row r="420" spans="1:8">
      <c r="A420" t="s">
        <v>4</v>
      </c>
      <c r="B420" s="4" t="s">
        <v>5</v>
      </c>
      <c r="C420" s="4" t="s">
        <v>14</v>
      </c>
      <c r="D420" s="4" t="s">
        <v>10</v>
      </c>
      <c r="E420" s="4" t="s">
        <v>6</v>
      </c>
      <c r="F420" s="4" t="s">
        <v>6</v>
      </c>
      <c r="G420" s="4" t="s">
        <v>14</v>
      </c>
    </row>
    <row r="421" spans="1:8">
      <c r="A421" t="n">
        <v>6441</v>
      </c>
      <c r="B421" s="40" t="n">
        <v>32</v>
      </c>
      <c r="C421" s="7" t="n">
        <v>0</v>
      </c>
      <c r="D421" s="7" t="n">
        <v>7012</v>
      </c>
      <c r="E421" s="7" t="s">
        <v>13</v>
      </c>
      <c r="F421" s="7" t="s">
        <v>93</v>
      </c>
      <c r="G421" s="7" t="n">
        <v>1</v>
      </c>
    </row>
    <row r="422" spans="1:8">
      <c r="A422" t="s">
        <v>4</v>
      </c>
      <c r="B422" s="4" t="s">
        <v>5</v>
      </c>
      <c r="C422" s="4" t="s">
        <v>14</v>
      </c>
      <c r="D422" s="4" t="s">
        <v>10</v>
      </c>
      <c r="E422" s="4" t="s">
        <v>6</v>
      </c>
      <c r="F422" s="4" t="s">
        <v>6</v>
      </c>
      <c r="G422" s="4" t="s">
        <v>6</v>
      </c>
      <c r="H422" s="4" t="s">
        <v>6</v>
      </c>
    </row>
    <row r="423" spans="1:8">
      <c r="A423" t="n">
        <v>6458</v>
      </c>
      <c r="B423" s="41" t="n">
        <v>51</v>
      </c>
      <c r="C423" s="7" t="n">
        <v>3</v>
      </c>
      <c r="D423" s="7" t="n">
        <v>7012</v>
      </c>
      <c r="E423" s="7" t="s">
        <v>94</v>
      </c>
      <c r="F423" s="7" t="s">
        <v>95</v>
      </c>
      <c r="G423" s="7" t="s">
        <v>96</v>
      </c>
      <c r="H423" s="7" t="s">
        <v>97</v>
      </c>
    </row>
    <row r="424" spans="1:8">
      <c r="A424" t="s">
        <v>4</v>
      </c>
      <c r="B424" s="4" t="s">
        <v>5</v>
      </c>
      <c r="C424" s="4" t="s">
        <v>10</v>
      </c>
      <c r="D424" s="4" t="s">
        <v>9</v>
      </c>
    </row>
    <row r="425" spans="1:8">
      <c r="A425" t="n">
        <v>6471</v>
      </c>
      <c r="B425" s="33" t="n">
        <v>43</v>
      </c>
      <c r="C425" s="7" t="n">
        <v>7012</v>
      </c>
      <c r="D425" s="7" t="n">
        <v>8388608</v>
      </c>
    </row>
    <row r="426" spans="1:8">
      <c r="A426" t="s">
        <v>4</v>
      </c>
      <c r="B426" s="4" t="s">
        <v>5</v>
      </c>
      <c r="C426" s="4" t="s">
        <v>10</v>
      </c>
      <c r="D426" s="4" t="s">
        <v>9</v>
      </c>
    </row>
    <row r="427" spans="1:8">
      <c r="A427" t="n">
        <v>6478</v>
      </c>
      <c r="B427" s="33" t="n">
        <v>43</v>
      </c>
      <c r="C427" s="7" t="n">
        <v>7012</v>
      </c>
      <c r="D427" s="7" t="n">
        <v>256</v>
      </c>
    </row>
    <row r="428" spans="1:8">
      <c r="A428" t="s">
        <v>4</v>
      </c>
      <c r="B428" s="4" t="s">
        <v>5</v>
      </c>
      <c r="C428" s="4" t="s">
        <v>10</v>
      </c>
      <c r="D428" s="4" t="s">
        <v>9</v>
      </c>
    </row>
    <row r="429" spans="1:8">
      <c r="A429" t="n">
        <v>6485</v>
      </c>
      <c r="B429" s="33" t="n">
        <v>43</v>
      </c>
      <c r="C429" s="7" t="n">
        <v>7012</v>
      </c>
      <c r="D429" s="7" t="n">
        <v>512</v>
      </c>
    </row>
    <row r="430" spans="1:8">
      <c r="A430" t="s">
        <v>4</v>
      </c>
      <c r="B430" s="4" t="s">
        <v>5</v>
      </c>
      <c r="C430" s="4" t="s">
        <v>10</v>
      </c>
      <c r="D430" s="4" t="s">
        <v>21</v>
      </c>
      <c r="E430" s="4" t="s">
        <v>21</v>
      </c>
      <c r="F430" s="4" t="s">
        <v>21</v>
      </c>
      <c r="G430" s="4" t="s">
        <v>21</v>
      </c>
    </row>
    <row r="431" spans="1:8">
      <c r="A431" t="n">
        <v>6492</v>
      </c>
      <c r="B431" s="36" t="n">
        <v>46</v>
      </c>
      <c r="C431" s="7" t="n">
        <v>23</v>
      </c>
      <c r="D431" s="7" t="n">
        <v>-1.21000003814697</v>
      </c>
      <c r="E431" s="7" t="n">
        <v>20.25</v>
      </c>
      <c r="F431" s="7" t="n">
        <v>30.9699993133545</v>
      </c>
      <c r="G431" s="7" t="n">
        <v>25</v>
      </c>
    </row>
    <row r="432" spans="1:8">
      <c r="A432" t="s">
        <v>4</v>
      </c>
      <c r="B432" s="4" t="s">
        <v>5</v>
      </c>
      <c r="C432" s="4" t="s">
        <v>10</v>
      </c>
      <c r="D432" s="4" t="s">
        <v>14</v>
      </c>
      <c r="E432" s="4" t="s">
        <v>6</v>
      </c>
      <c r="F432" s="4" t="s">
        <v>21</v>
      </c>
      <c r="G432" s="4" t="s">
        <v>21</v>
      </c>
      <c r="H432" s="4" t="s">
        <v>21</v>
      </c>
    </row>
    <row r="433" spans="1:15">
      <c r="A433" t="n">
        <v>6511</v>
      </c>
      <c r="B433" s="37" t="n">
        <v>48</v>
      </c>
      <c r="C433" s="7" t="n">
        <v>23</v>
      </c>
      <c r="D433" s="7" t="n">
        <v>0</v>
      </c>
      <c r="E433" s="7" t="s">
        <v>78</v>
      </c>
      <c r="F433" s="7" t="n">
        <v>-1</v>
      </c>
      <c r="G433" s="7" t="n">
        <v>1</v>
      </c>
      <c r="H433" s="7" t="n">
        <v>1.40129846432482e-45</v>
      </c>
    </row>
    <row r="434" spans="1:15">
      <c r="A434" t="s">
        <v>4</v>
      </c>
      <c r="B434" s="4" t="s">
        <v>5</v>
      </c>
      <c r="C434" s="4" t="s">
        <v>10</v>
      </c>
      <c r="D434" s="4" t="s">
        <v>10</v>
      </c>
      <c r="E434" s="4" t="s">
        <v>10</v>
      </c>
    </row>
    <row r="435" spans="1:15">
      <c r="A435" t="n">
        <v>6540</v>
      </c>
      <c r="B435" s="42" t="n">
        <v>61</v>
      </c>
      <c r="C435" s="7" t="n">
        <v>23</v>
      </c>
      <c r="D435" s="7" t="n">
        <v>0</v>
      </c>
      <c r="E435" s="7" t="n">
        <v>1000</v>
      </c>
    </row>
    <row r="436" spans="1:15">
      <c r="A436" t="s">
        <v>4</v>
      </c>
      <c r="B436" s="4" t="s">
        <v>5</v>
      </c>
      <c r="C436" s="4" t="s">
        <v>14</v>
      </c>
      <c r="D436" s="4" t="s">
        <v>10</v>
      </c>
      <c r="E436" s="4" t="s">
        <v>6</v>
      </c>
      <c r="F436" s="4" t="s">
        <v>6</v>
      </c>
      <c r="G436" s="4" t="s">
        <v>6</v>
      </c>
      <c r="H436" s="4" t="s">
        <v>6</v>
      </c>
    </row>
    <row r="437" spans="1:15">
      <c r="A437" t="n">
        <v>6547</v>
      </c>
      <c r="B437" s="41" t="n">
        <v>51</v>
      </c>
      <c r="C437" s="7" t="n">
        <v>3</v>
      </c>
      <c r="D437" s="7" t="n">
        <v>23</v>
      </c>
      <c r="E437" s="7" t="s">
        <v>98</v>
      </c>
      <c r="F437" s="7" t="s">
        <v>95</v>
      </c>
      <c r="G437" s="7" t="s">
        <v>96</v>
      </c>
      <c r="H437" s="7" t="s">
        <v>97</v>
      </c>
    </row>
    <row r="438" spans="1:15">
      <c r="A438" t="s">
        <v>4</v>
      </c>
      <c r="B438" s="4" t="s">
        <v>5</v>
      </c>
      <c r="C438" s="4" t="s">
        <v>10</v>
      </c>
      <c r="D438" s="4" t="s">
        <v>21</v>
      </c>
      <c r="E438" s="4" t="s">
        <v>21</v>
      </c>
      <c r="F438" s="4" t="s">
        <v>21</v>
      </c>
      <c r="G438" s="4" t="s">
        <v>21</v>
      </c>
    </row>
    <row r="439" spans="1:15">
      <c r="A439" t="n">
        <v>6568</v>
      </c>
      <c r="B439" s="36" t="n">
        <v>46</v>
      </c>
      <c r="C439" s="7" t="n">
        <v>19</v>
      </c>
      <c r="D439" s="7" t="n">
        <v>1.70000004768372</v>
      </c>
      <c r="E439" s="7" t="n">
        <v>20.25</v>
      </c>
      <c r="F439" s="7" t="n">
        <v>31</v>
      </c>
      <c r="G439" s="7" t="n">
        <v>335</v>
      </c>
    </row>
    <row r="440" spans="1:15">
      <c r="A440" t="s">
        <v>4</v>
      </c>
      <c r="B440" s="4" t="s">
        <v>5</v>
      </c>
      <c r="C440" s="4" t="s">
        <v>10</v>
      </c>
      <c r="D440" s="4" t="s">
        <v>10</v>
      </c>
      <c r="E440" s="4" t="s">
        <v>10</v>
      </c>
    </row>
    <row r="441" spans="1:15">
      <c r="A441" t="n">
        <v>6587</v>
      </c>
      <c r="B441" s="42" t="n">
        <v>61</v>
      </c>
      <c r="C441" s="7" t="n">
        <v>19</v>
      </c>
      <c r="D441" s="7" t="n">
        <v>0</v>
      </c>
      <c r="E441" s="7" t="n">
        <v>1000</v>
      </c>
    </row>
    <row r="442" spans="1:15">
      <c r="A442" t="s">
        <v>4</v>
      </c>
      <c r="B442" s="4" t="s">
        <v>5</v>
      </c>
      <c r="C442" s="4" t="s">
        <v>10</v>
      </c>
      <c r="D442" s="4" t="s">
        <v>21</v>
      </c>
      <c r="E442" s="4" t="s">
        <v>21</v>
      </c>
      <c r="F442" s="4" t="s">
        <v>21</v>
      </c>
      <c r="G442" s="4" t="s">
        <v>21</v>
      </c>
    </row>
    <row r="443" spans="1:15">
      <c r="A443" t="n">
        <v>6594</v>
      </c>
      <c r="B443" s="36" t="n">
        <v>46</v>
      </c>
      <c r="C443" s="7" t="n">
        <v>7034</v>
      </c>
      <c r="D443" s="7" t="n">
        <v>-7.19999980926514</v>
      </c>
      <c r="E443" s="7" t="n">
        <v>20.25</v>
      </c>
      <c r="F443" s="7" t="n">
        <v>24.5</v>
      </c>
      <c r="G443" s="7" t="n">
        <v>25</v>
      </c>
    </row>
    <row r="444" spans="1:15">
      <c r="A444" t="s">
        <v>4</v>
      </c>
      <c r="B444" s="4" t="s">
        <v>5</v>
      </c>
      <c r="C444" s="4" t="s">
        <v>14</v>
      </c>
      <c r="D444" s="4" t="s">
        <v>10</v>
      </c>
      <c r="E444" s="4" t="s">
        <v>6</v>
      </c>
      <c r="F444" s="4" t="s">
        <v>6</v>
      </c>
      <c r="G444" s="4" t="s">
        <v>14</v>
      </c>
    </row>
    <row r="445" spans="1:15">
      <c r="A445" t="n">
        <v>6613</v>
      </c>
      <c r="B445" s="40" t="n">
        <v>32</v>
      </c>
      <c r="C445" s="7" t="n">
        <v>0</v>
      </c>
      <c r="D445" s="7" t="n">
        <v>65533</v>
      </c>
      <c r="E445" s="7" t="s">
        <v>99</v>
      </c>
      <c r="F445" s="7" t="s">
        <v>100</v>
      </c>
      <c r="G445" s="7" t="n">
        <v>1</v>
      </c>
    </row>
    <row r="446" spans="1:15">
      <c r="A446" t="s">
        <v>4</v>
      </c>
      <c r="B446" s="4" t="s">
        <v>5</v>
      </c>
      <c r="C446" s="4" t="s">
        <v>14</v>
      </c>
      <c r="D446" s="4" t="s">
        <v>10</v>
      </c>
      <c r="E446" s="4" t="s">
        <v>6</v>
      </c>
      <c r="F446" s="4" t="s">
        <v>6</v>
      </c>
      <c r="G446" s="4" t="s">
        <v>14</v>
      </c>
    </row>
    <row r="447" spans="1:15">
      <c r="A447" t="n">
        <v>6635</v>
      </c>
      <c r="B447" s="40" t="n">
        <v>32</v>
      </c>
      <c r="C447" s="7" t="n">
        <v>0</v>
      </c>
      <c r="D447" s="7" t="n">
        <v>65533</v>
      </c>
      <c r="E447" s="7" t="s">
        <v>99</v>
      </c>
      <c r="F447" s="7" t="s">
        <v>101</v>
      </c>
      <c r="G447" s="7" t="n">
        <v>1</v>
      </c>
    </row>
    <row r="448" spans="1:15">
      <c r="A448" t="s">
        <v>4</v>
      </c>
      <c r="B448" s="4" t="s">
        <v>5</v>
      </c>
      <c r="C448" s="4" t="s">
        <v>14</v>
      </c>
      <c r="D448" s="4" t="s">
        <v>10</v>
      </c>
      <c r="E448" s="4" t="s">
        <v>6</v>
      </c>
      <c r="F448" s="4" t="s">
        <v>6</v>
      </c>
      <c r="G448" s="4" t="s">
        <v>14</v>
      </c>
    </row>
    <row r="449" spans="1:8">
      <c r="A449" t="n">
        <v>6657</v>
      </c>
      <c r="B449" s="40" t="n">
        <v>32</v>
      </c>
      <c r="C449" s="7" t="n">
        <v>0</v>
      </c>
      <c r="D449" s="7" t="n">
        <v>65533</v>
      </c>
      <c r="E449" s="7" t="s">
        <v>99</v>
      </c>
      <c r="F449" s="7" t="s">
        <v>102</v>
      </c>
      <c r="G449" s="7" t="n">
        <v>1</v>
      </c>
    </row>
    <row r="450" spans="1:8">
      <c r="A450" t="s">
        <v>4</v>
      </c>
      <c r="B450" s="4" t="s">
        <v>5</v>
      </c>
      <c r="C450" s="4" t="s">
        <v>14</v>
      </c>
      <c r="D450" s="4" t="s">
        <v>10</v>
      </c>
      <c r="E450" s="4" t="s">
        <v>6</v>
      </c>
      <c r="F450" s="4" t="s">
        <v>6</v>
      </c>
      <c r="G450" s="4" t="s">
        <v>14</v>
      </c>
    </row>
    <row r="451" spans="1:8">
      <c r="A451" t="n">
        <v>6681</v>
      </c>
      <c r="B451" s="40" t="n">
        <v>32</v>
      </c>
      <c r="C451" s="7" t="n">
        <v>0</v>
      </c>
      <c r="D451" s="7" t="n">
        <v>65533</v>
      </c>
      <c r="E451" s="7" t="s">
        <v>99</v>
      </c>
      <c r="F451" s="7" t="s">
        <v>103</v>
      </c>
      <c r="G451" s="7" t="n">
        <v>1</v>
      </c>
    </row>
    <row r="452" spans="1:8">
      <c r="A452" t="s">
        <v>4</v>
      </c>
      <c r="B452" s="4" t="s">
        <v>5</v>
      </c>
      <c r="C452" s="4" t="s">
        <v>14</v>
      </c>
      <c r="D452" s="4" t="s">
        <v>10</v>
      </c>
      <c r="E452" s="4" t="s">
        <v>6</v>
      </c>
      <c r="F452" s="4" t="s">
        <v>6</v>
      </c>
      <c r="G452" s="4" t="s">
        <v>14</v>
      </c>
    </row>
    <row r="453" spans="1:8">
      <c r="A453" t="n">
        <v>6705</v>
      </c>
      <c r="B453" s="40" t="n">
        <v>32</v>
      </c>
      <c r="C453" s="7" t="n">
        <v>0</v>
      </c>
      <c r="D453" s="7" t="n">
        <v>65533</v>
      </c>
      <c r="E453" s="7" t="s">
        <v>99</v>
      </c>
      <c r="F453" s="7" t="s">
        <v>104</v>
      </c>
      <c r="G453" s="7" t="n">
        <v>1</v>
      </c>
    </row>
    <row r="454" spans="1:8">
      <c r="A454" t="s">
        <v>4</v>
      </c>
      <c r="B454" s="4" t="s">
        <v>5</v>
      </c>
      <c r="C454" s="4" t="s">
        <v>14</v>
      </c>
      <c r="D454" s="4" t="s">
        <v>6</v>
      </c>
      <c r="E454" s="4" t="s">
        <v>10</v>
      </c>
    </row>
    <row r="455" spans="1:8">
      <c r="A455" t="n">
        <v>6729</v>
      </c>
      <c r="B455" s="43" t="n">
        <v>94</v>
      </c>
      <c r="C455" s="7" t="n">
        <v>0</v>
      </c>
      <c r="D455" s="7" t="s">
        <v>105</v>
      </c>
      <c r="E455" s="7" t="n">
        <v>1</v>
      </c>
    </row>
    <row r="456" spans="1:8">
      <c r="A456" t="s">
        <v>4</v>
      </c>
      <c r="B456" s="4" t="s">
        <v>5</v>
      </c>
      <c r="C456" s="4" t="s">
        <v>14</v>
      </c>
      <c r="D456" s="4" t="s">
        <v>6</v>
      </c>
      <c r="E456" s="4" t="s">
        <v>10</v>
      </c>
    </row>
    <row r="457" spans="1:8">
      <c r="A457" t="n">
        <v>6737</v>
      </c>
      <c r="B457" s="43" t="n">
        <v>94</v>
      </c>
      <c r="C457" s="7" t="n">
        <v>0</v>
      </c>
      <c r="D457" s="7" t="s">
        <v>105</v>
      </c>
      <c r="E457" s="7" t="n">
        <v>2</v>
      </c>
    </row>
    <row r="458" spans="1:8">
      <c r="A458" t="s">
        <v>4</v>
      </c>
      <c r="B458" s="4" t="s">
        <v>5</v>
      </c>
      <c r="C458" s="4" t="s">
        <v>14</v>
      </c>
      <c r="D458" s="4" t="s">
        <v>6</v>
      </c>
      <c r="E458" s="4" t="s">
        <v>10</v>
      </c>
    </row>
    <row r="459" spans="1:8">
      <c r="A459" t="n">
        <v>6745</v>
      </c>
      <c r="B459" s="43" t="n">
        <v>94</v>
      </c>
      <c r="C459" s="7" t="n">
        <v>1</v>
      </c>
      <c r="D459" s="7" t="s">
        <v>105</v>
      </c>
      <c r="E459" s="7" t="n">
        <v>4</v>
      </c>
    </row>
    <row r="460" spans="1:8">
      <c r="A460" t="s">
        <v>4</v>
      </c>
      <c r="B460" s="4" t="s">
        <v>5</v>
      </c>
      <c r="C460" s="4" t="s">
        <v>6</v>
      </c>
      <c r="D460" s="4" t="s">
        <v>6</v>
      </c>
    </row>
    <row r="461" spans="1:8">
      <c r="A461" t="n">
        <v>6753</v>
      </c>
      <c r="B461" s="44" t="n">
        <v>70</v>
      </c>
      <c r="C461" s="7" t="s">
        <v>106</v>
      </c>
      <c r="D461" s="7" t="s">
        <v>107</v>
      </c>
    </row>
    <row r="462" spans="1:8">
      <c r="A462" t="s">
        <v>4</v>
      </c>
      <c r="B462" s="4" t="s">
        <v>5</v>
      </c>
      <c r="C462" s="4" t="s">
        <v>14</v>
      </c>
      <c r="D462" s="4" t="s">
        <v>14</v>
      </c>
      <c r="E462" s="4" t="s">
        <v>21</v>
      </c>
      <c r="F462" s="4" t="s">
        <v>21</v>
      </c>
      <c r="G462" s="4" t="s">
        <v>21</v>
      </c>
      <c r="H462" s="4" t="s">
        <v>10</v>
      </c>
    </row>
    <row r="463" spans="1:8">
      <c r="A463" t="n">
        <v>6769</v>
      </c>
      <c r="B463" s="45" t="n">
        <v>45</v>
      </c>
      <c r="C463" s="7" t="n">
        <v>2</v>
      </c>
      <c r="D463" s="7" t="n">
        <v>3</v>
      </c>
      <c r="E463" s="7" t="n">
        <v>0</v>
      </c>
      <c r="F463" s="7" t="n">
        <v>18</v>
      </c>
      <c r="G463" s="7" t="n">
        <v>88.8499984741211</v>
      </c>
      <c r="H463" s="7" t="n">
        <v>0</v>
      </c>
    </row>
    <row r="464" spans="1:8">
      <c r="A464" t="s">
        <v>4</v>
      </c>
      <c r="B464" s="4" t="s">
        <v>5</v>
      </c>
      <c r="C464" s="4" t="s">
        <v>14</v>
      </c>
      <c r="D464" s="4" t="s">
        <v>14</v>
      </c>
      <c r="E464" s="4" t="s">
        <v>21</v>
      </c>
      <c r="F464" s="4" t="s">
        <v>21</v>
      </c>
      <c r="G464" s="4" t="s">
        <v>21</v>
      </c>
      <c r="H464" s="4" t="s">
        <v>10</v>
      </c>
      <c r="I464" s="4" t="s">
        <v>14</v>
      </c>
    </row>
    <row r="465" spans="1:9">
      <c r="A465" t="n">
        <v>6786</v>
      </c>
      <c r="B465" s="45" t="n">
        <v>45</v>
      </c>
      <c r="C465" s="7" t="n">
        <v>4</v>
      </c>
      <c r="D465" s="7" t="n">
        <v>3</v>
      </c>
      <c r="E465" s="7" t="n">
        <v>55</v>
      </c>
      <c r="F465" s="7" t="n">
        <v>0</v>
      </c>
      <c r="G465" s="7" t="n">
        <v>0</v>
      </c>
      <c r="H465" s="7" t="n">
        <v>0</v>
      </c>
      <c r="I465" s="7" t="n">
        <v>0</v>
      </c>
    </row>
    <row r="466" spans="1:9">
      <c r="A466" t="s">
        <v>4</v>
      </c>
      <c r="B466" s="4" t="s">
        <v>5</v>
      </c>
      <c r="C466" s="4" t="s">
        <v>14</v>
      </c>
      <c r="D466" s="4" t="s">
        <v>14</v>
      </c>
      <c r="E466" s="4" t="s">
        <v>21</v>
      </c>
      <c r="F466" s="4" t="s">
        <v>10</v>
      </c>
    </row>
    <row r="467" spans="1:9">
      <c r="A467" t="n">
        <v>6804</v>
      </c>
      <c r="B467" s="45" t="n">
        <v>45</v>
      </c>
      <c r="C467" s="7" t="n">
        <v>5</v>
      </c>
      <c r="D467" s="7" t="n">
        <v>3</v>
      </c>
      <c r="E467" s="7" t="n">
        <v>7</v>
      </c>
      <c r="F467" s="7" t="n">
        <v>0</v>
      </c>
    </row>
    <row r="468" spans="1:9">
      <c r="A468" t="s">
        <v>4</v>
      </c>
      <c r="B468" s="4" t="s">
        <v>5</v>
      </c>
      <c r="C468" s="4" t="s">
        <v>14</v>
      </c>
      <c r="D468" s="4" t="s">
        <v>14</v>
      </c>
      <c r="E468" s="4" t="s">
        <v>21</v>
      </c>
      <c r="F468" s="4" t="s">
        <v>10</v>
      </c>
    </row>
    <row r="469" spans="1:9">
      <c r="A469" t="n">
        <v>6813</v>
      </c>
      <c r="B469" s="45" t="n">
        <v>45</v>
      </c>
      <c r="C469" s="7" t="n">
        <v>11</v>
      </c>
      <c r="D469" s="7" t="n">
        <v>3</v>
      </c>
      <c r="E469" s="7" t="n">
        <v>45.9000015258789</v>
      </c>
      <c r="F469" s="7" t="n">
        <v>0</v>
      </c>
    </row>
    <row r="470" spans="1:9">
      <c r="A470" t="s">
        <v>4</v>
      </c>
      <c r="B470" s="4" t="s">
        <v>5</v>
      </c>
      <c r="C470" s="4" t="s">
        <v>14</v>
      </c>
      <c r="D470" s="4" t="s">
        <v>14</v>
      </c>
      <c r="E470" s="4" t="s">
        <v>21</v>
      </c>
      <c r="F470" s="4" t="s">
        <v>21</v>
      </c>
      <c r="G470" s="4" t="s">
        <v>21</v>
      </c>
      <c r="H470" s="4" t="s">
        <v>10</v>
      </c>
    </row>
    <row r="471" spans="1:9">
      <c r="A471" t="n">
        <v>6822</v>
      </c>
      <c r="B471" s="45" t="n">
        <v>45</v>
      </c>
      <c r="C471" s="7" t="n">
        <v>2</v>
      </c>
      <c r="D471" s="7" t="n">
        <v>3</v>
      </c>
      <c r="E471" s="7" t="n">
        <v>0</v>
      </c>
      <c r="F471" s="7" t="n">
        <v>20</v>
      </c>
      <c r="G471" s="7" t="n">
        <v>88.8499984741211</v>
      </c>
      <c r="H471" s="7" t="n">
        <v>5000</v>
      </c>
    </row>
    <row r="472" spans="1:9">
      <c r="A472" t="s">
        <v>4</v>
      </c>
      <c r="B472" s="4" t="s">
        <v>5</v>
      </c>
      <c r="C472" s="4" t="s">
        <v>14</v>
      </c>
      <c r="D472" s="4" t="s">
        <v>14</v>
      </c>
      <c r="E472" s="4" t="s">
        <v>21</v>
      </c>
      <c r="F472" s="4" t="s">
        <v>10</v>
      </c>
    </row>
    <row r="473" spans="1:9">
      <c r="A473" t="n">
        <v>6839</v>
      </c>
      <c r="B473" s="45" t="n">
        <v>45</v>
      </c>
      <c r="C473" s="7" t="n">
        <v>5</v>
      </c>
      <c r="D473" s="7" t="n">
        <v>3</v>
      </c>
      <c r="E473" s="7" t="n">
        <v>9</v>
      </c>
      <c r="F473" s="7" t="n">
        <v>5000</v>
      </c>
    </row>
    <row r="474" spans="1:9">
      <c r="A474" t="s">
        <v>4</v>
      </c>
      <c r="B474" s="4" t="s">
        <v>5</v>
      </c>
      <c r="C474" s="4" t="s">
        <v>14</v>
      </c>
      <c r="D474" s="4" t="s">
        <v>10</v>
      </c>
      <c r="E474" s="4" t="s">
        <v>21</v>
      </c>
    </row>
    <row r="475" spans="1:9">
      <c r="A475" t="n">
        <v>6848</v>
      </c>
      <c r="B475" s="21" t="n">
        <v>58</v>
      </c>
      <c r="C475" s="7" t="n">
        <v>100</v>
      </c>
      <c r="D475" s="7" t="n">
        <v>2000</v>
      </c>
      <c r="E475" s="7" t="n">
        <v>1</v>
      </c>
    </row>
    <row r="476" spans="1:9">
      <c r="A476" t="s">
        <v>4</v>
      </c>
      <c r="B476" s="4" t="s">
        <v>5</v>
      </c>
      <c r="C476" s="4" t="s">
        <v>6</v>
      </c>
      <c r="D476" s="4" t="s">
        <v>6</v>
      </c>
    </row>
    <row r="477" spans="1:9">
      <c r="A477" t="n">
        <v>6856</v>
      </c>
      <c r="B477" s="44" t="n">
        <v>70</v>
      </c>
      <c r="C477" s="7" t="s">
        <v>106</v>
      </c>
      <c r="D477" s="7" t="s">
        <v>108</v>
      </c>
    </row>
    <row r="478" spans="1:9">
      <c r="A478" t="s">
        <v>4</v>
      </c>
      <c r="B478" s="4" t="s">
        <v>5</v>
      </c>
      <c r="C478" s="4" t="s">
        <v>14</v>
      </c>
      <c r="D478" s="4" t="s">
        <v>10</v>
      </c>
      <c r="E478" s="4" t="s">
        <v>21</v>
      </c>
      <c r="F478" s="4" t="s">
        <v>10</v>
      </c>
      <c r="G478" s="4" t="s">
        <v>9</v>
      </c>
      <c r="H478" s="4" t="s">
        <v>9</v>
      </c>
      <c r="I478" s="4" t="s">
        <v>10</v>
      </c>
      <c r="J478" s="4" t="s">
        <v>10</v>
      </c>
      <c r="K478" s="4" t="s">
        <v>9</v>
      </c>
      <c r="L478" s="4" t="s">
        <v>9</v>
      </c>
      <c r="M478" s="4" t="s">
        <v>9</v>
      </c>
      <c r="N478" s="4" t="s">
        <v>9</v>
      </c>
      <c r="O478" s="4" t="s">
        <v>6</v>
      </c>
    </row>
    <row r="479" spans="1:9">
      <c r="A479" t="n">
        <v>6870</v>
      </c>
      <c r="B479" s="14" t="n">
        <v>50</v>
      </c>
      <c r="C479" s="7" t="n">
        <v>0</v>
      </c>
      <c r="D479" s="7" t="n">
        <v>8210</v>
      </c>
      <c r="E479" s="7" t="n">
        <v>0.800000011920929</v>
      </c>
      <c r="F479" s="7" t="n">
        <v>3000</v>
      </c>
      <c r="G479" s="7" t="n">
        <v>0</v>
      </c>
      <c r="H479" s="7" t="n">
        <v>-1055916032</v>
      </c>
      <c r="I479" s="7" t="n">
        <v>0</v>
      </c>
      <c r="J479" s="7" t="n">
        <v>65533</v>
      </c>
      <c r="K479" s="7" t="n">
        <v>0</v>
      </c>
      <c r="L479" s="7" t="n">
        <v>0</v>
      </c>
      <c r="M479" s="7" t="n">
        <v>0</v>
      </c>
      <c r="N479" s="7" t="n">
        <v>0</v>
      </c>
      <c r="O479" s="7" t="s">
        <v>13</v>
      </c>
    </row>
    <row r="480" spans="1:9">
      <c r="A480" t="s">
        <v>4</v>
      </c>
      <c r="B480" s="4" t="s">
        <v>5</v>
      </c>
      <c r="C480" s="4" t="s">
        <v>14</v>
      </c>
      <c r="D480" s="4" t="s">
        <v>10</v>
      </c>
      <c r="E480" s="4" t="s">
        <v>21</v>
      </c>
      <c r="F480" s="4" t="s">
        <v>10</v>
      </c>
      <c r="G480" s="4" t="s">
        <v>9</v>
      </c>
      <c r="H480" s="4" t="s">
        <v>9</v>
      </c>
      <c r="I480" s="4" t="s">
        <v>10</v>
      </c>
      <c r="J480" s="4" t="s">
        <v>10</v>
      </c>
      <c r="K480" s="4" t="s">
        <v>9</v>
      </c>
      <c r="L480" s="4" t="s">
        <v>9</v>
      </c>
      <c r="M480" s="4" t="s">
        <v>9</v>
      </c>
      <c r="N480" s="4" t="s">
        <v>9</v>
      </c>
      <c r="O480" s="4" t="s">
        <v>6</v>
      </c>
    </row>
    <row r="481" spans="1:15">
      <c r="A481" t="n">
        <v>6909</v>
      </c>
      <c r="B481" s="14" t="n">
        <v>50</v>
      </c>
      <c r="C481" s="7" t="n">
        <v>0</v>
      </c>
      <c r="D481" s="7" t="n">
        <v>5041</v>
      </c>
      <c r="E481" s="7" t="n">
        <v>0.800000011920929</v>
      </c>
      <c r="F481" s="7" t="n">
        <v>3000</v>
      </c>
      <c r="G481" s="7" t="n">
        <v>0</v>
      </c>
      <c r="H481" s="7" t="n">
        <v>1065353216</v>
      </c>
      <c r="I481" s="7" t="n">
        <v>0</v>
      </c>
      <c r="J481" s="7" t="n">
        <v>65533</v>
      </c>
      <c r="K481" s="7" t="n">
        <v>0</v>
      </c>
      <c r="L481" s="7" t="n">
        <v>0</v>
      </c>
      <c r="M481" s="7" t="n">
        <v>0</v>
      </c>
      <c r="N481" s="7" t="n">
        <v>0</v>
      </c>
      <c r="O481" s="7" t="s">
        <v>13</v>
      </c>
    </row>
    <row r="482" spans="1:15">
      <c r="A482" t="s">
        <v>4</v>
      </c>
      <c r="B482" s="4" t="s">
        <v>5</v>
      </c>
      <c r="C482" s="4" t="s">
        <v>14</v>
      </c>
      <c r="D482" s="4" t="s">
        <v>10</v>
      </c>
    </row>
    <row r="483" spans="1:15">
      <c r="A483" t="n">
        <v>6948</v>
      </c>
      <c r="B483" s="45" t="n">
        <v>45</v>
      </c>
      <c r="C483" s="7" t="n">
        <v>7</v>
      </c>
      <c r="D483" s="7" t="n">
        <v>255</v>
      </c>
    </row>
    <row r="484" spans="1:15">
      <c r="A484" t="s">
        <v>4</v>
      </c>
      <c r="B484" s="4" t="s">
        <v>5</v>
      </c>
      <c r="C484" s="4" t="s">
        <v>14</v>
      </c>
      <c r="D484" s="4" t="s">
        <v>10</v>
      </c>
      <c r="E484" s="4" t="s">
        <v>21</v>
      </c>
      <c r="F484" s="4" t="s">
        <v>10</v>
      </c>
      <c r="G484" s="4" t="s">
        <v>9</v>
      </c>
      <c r="H484" s="4" t="s">
        <v>9</v>
      </c>
      <c r="I484" s="4" t="s">
        <v>10</v>
      </c>
      <c r="J484" s="4" t="s">
        <v>10</v>
      </c>
      <c r="K484" s="4" t="s">
        <v>9</v>
      </c>
      <c r="L484" s="4" t="s">
        <v>9</v>
      </c>
      <c r="M484" s="4" t="s">
        <v>9</v>
      </c>
      <c r="N484" s="4" t="s">
        <v>9</v>
      </c>
      <c r="O484" s="4" t="s">
        <v>6</v>
      </c>
    </row>
    <row r="485" spans="1:15">
      <c r="A485" t="n">
        <v>6952</v>
      </c>
      <c r="B485" s="14" t="n">
        <v>50</v>
      </c>
      <c r="C485" s="7" t="n">
        <v>0</v>
      </c>
      <c r="D485" s="7" t="n">
        <v>13250</v>
      </c>
      <c r="E485" s="7" t="n">
        <v>1</v>
      </c>
      <c r="F485" s="7" t="n">
        <v>0</v>
      </c>
      <c r="G485" s="7" t="n">
        <v>0</v>
      </c>
      <c r="H485" s="7" t="n">
        <v>-1073741824</v>
      </c>
      <c r="I485" s="7" t="n">
        <v>0</v>
      </c>
      <c r="J485" s="7" t="n">
        <v>65533</v>
      </c>
      <c r="K485" s="7" t="n">
        <v>0</v>
      </c>
      <c r="L485" s="7" t="n">
        <v>0</v>
      </c>
      <c r="M485" s="7" t="n">
        <v>0</v>
      </c>
      <c r="N485" s="7" t="n">
        <v>0</v>
      </c>
      <c r="O485" s="7" t="s">
        <v>13</v>
      </c>
    </row>
    <row r="486" spans="1:15">
      <c r="A486" t="s">
        <v>4</v>
      </c>
      <c r="B486" s="4" t="s">
        <v>5</v>
      </c>
      <c r="C486" s="4" t="s">
        <v>14</v>
      </c>
      <c r="D486" s="4" t="s">
        <v>10</v>
      </c>
      <c r="E486" s="4" t="s">
        <v>10</v>
      </c>
    </row>
    <row r="487" spans="1:15">
      <c r="A487" t="n">
        <v>6991</v>
      </c>
      <c r="B487" s="14" t="n">
        <v>50</v>
      </c>
      <c r="C487" s="7" t="n">
        <v>1</v>
      </c>
      <c r="D487" s="7" t="n">
        <v>8210</v>
      </c>
      <c r="E487" s="7" t="n">
        <v>500</v>
      </c>
    </row>
    <row r="488" spans="1:15">
      <c r="A488" t="s">
        <v>4</v>
      </c>
      <c r="B488" s="4" t="s">
        <v>5</v>
      </c>
      <c r="C488" s="4" t="s">
        <v>14</v>
      </c>
      <c r="D488" s="4" t="s">
        <v>10</v>
      </c>
      <c r="E488" s="4" t="s">
        <v>10</v>
      </c>
    </row>
    <row r="489" spans="1:15">
      <c r="A489" t="n">
        <v>6997</v>
      </c>
      <c r="B489" s="14" t="n">
        <v>50</v>
      </c>
      <c r="C489" s="7" t="n">
        <v>1</v>
      </c>
      <c r="D489" s="7" t="n">
        <v>5041</v>
      </c>
      <c r="E489" s="7" t="n">
        <v>500</v>
      </c>
    </row>
    <row r="490" spans="1:15">
      <c r="A490" t="s">
        <v>4</v>
      </c>
      <c r="B490" s="4" t="s">
        <v>5</v>
      </c>
      <c r="C490" s="4" t="s">
        <v>14</v>
      </c>
      <c r="D490" s="4" t="s">
        <v>10</v>
      </c>
      <c r="E490" s="4" t="s">
        <v>10</v>
      </c>
      <c r="F490" s="4" t="s">
        <v>9</v>
      </c>
    </row>
    <row r="491" spans="1:15">
      <c r="A491" t="n">
        <v>7003</v>
      </c>
      <c r="B491" s="46" t="n">
        <v>84</v>
      </c>
      <c r="C491" s="7" t="n">
        <v>0</v>
      </c>
      <c r="D491" s="7" t="n">
        <v>0</v>
      </c>
      <c r="E491" s="7" t="n">
        <v>1000</v>
      </c>
      <c r="F491" s="7" t="n">
        <v>1053609165</v>
      </c>
    </row>
    <row r="492" spans="1:15">
      <c r="A492" t="s">
        <v>4</v>
      </c>
      <c r="B492" s="4" t="s">
        <v>5</v>
      </c>
      <c r="C492" s="4" t="s">
        <v>14</v>
      </c>
      <c r="D492" s="4" t="s">
        <v>14</v>
      </c>
      <c r="E492" s="4" t="s">
        <v>21</v>
      </c>
      <c r="F492" s="4" t="s">
        <v>21</v>
      </c>
      <c r="G492" s="4" t="s">
        <v>21</v>
      </c>
      <c r="H492" s="4" t="s">
        <v>10</v>
      </c>
    </row>
    <row r="493" spans="1:15">
      <c r="A493" t="n">
        <v>7013</v>
      </c>
      <c r="B493" s="45" t="n">
        <v>45</v>
      </c>
      <c r="C493" s="7" t="n">
        <v>2</v>
      </c>
      <c r="D493" s="7" t="n">
        <v>3</v>
      </c>
      <c r="E493" s="7" t="n">
        <v>0</v>
      </c>
      <c r="F493" s="7" t="n">
        <v>21.7000007629395</v>
      </c>
      <c r="G493" s="7" t="n">
        <v>36</v>
      </c>
      <c r="H493" s="7" t="n">
        <v>7000</v>
      </c>
    </row>
    <row r="494" spans="1:15">
      <c r="A494" t="s">
        <v>4</v>
      </c>
      <c r="B494" s="4" t="s">
        <v>5</v>
      </c>
      <c r="C494" s="4" t="s">
        <v>14</v>
      </c>
      <c r="D494" s="4" t="s">
        <v>14</v>
      </c>
      <c r="E494" s="4" t="s">
        <v>21</v>
      </c>
      <c r="F494" s="4" t="s">
        <v>21</v>
      </c>
      <c r="G494" s="4" t="s">
        <v>21</v>
      </c>
      <c r="H494" s="4" t="s">
        <v>10</v>
      </c>
      <c r="I494" s="4" t="s">
        <v>14</v>
      </c>
    </row>
    <row r="495" spans="1:15">
      <c r="A495" t="n">
        <v>7030</v>
      </c>
      <c r="B495" s="45" t="n">
        <v>45</v>
      </c>
      <c r="C495" s="7" t="n">
        <v>4</v>
      </c>
      <c r="D495" s="7" t="n">
        <v>3</v>
      </c>
      <c r="E495" s="7" t="n">
        <v>-15</v>
      </c>
      <c r="F495" s="7" t="n">
        <v>0</v>
      </c>
      <c r="G495" s="7" t="n">
        <v>10</v>
      </c>
      <c r="H495" s="7" t="n">
        <v>7000</v>
      </c>
      <c r="I495" s="7" t="n">
        <v>0</v>
      </c>
    </row>
    <row r="496" spans="1:15">
      <c r="A496" t="s">
        <v>4</v>
      </c>
      <c r="B496" s="4" t="s">
        <v>5</v>
      </c>
      <c r="C496" s="4" t="s">
        <v>14</v>
      </c>
      <c r="D496" s="4" t="s">
        <v>10</v>
      </c>
    </row>
    <row r="497" spans="1:15">
      <c r="A497" t="n">
        <v>7048</v>
      </c>
      <c r="B497" s="45" t="n">
        <v>45</v>
      </c>
      <c r="C497" s="7" t="n">
        <v>7</v>
      </c>
      <c r="D497" s="7" t="n">
        <v>255</v>
      </c>
    </row>
    <row r="498" spans="1:15">
      <c r="A498" t="s">
        <v>4</v>
      </c>
      <c r="B498" s="4" t="s">
        <v>5</v>
      </c>
      <c r="C498" s="4" t="s">
        <v>14</v>
      </c>
      <c r="D498" s="4" t="s">
        <v>10</v>
      </c>
      <c r="E498" s="4" t="s">
        <v>21</v>
      </c>
    </row>
    <row r="499" spans="1:15">
      <c r="A499" t="n">
        <v>7052</v>
      </c>
      <c r="B499" s="21" t="n">
        <v>58</v>
      </c>
      <c r="C499" s="7" t="n">
        <v>101</v>
      </c>
      <c r="D499" s="7" t="n">
        <v>1000</v>
      </c>
      <c r="E499" s="7" t="n">
        <v>1</v>
      </c>
    </row>
    <row r="500" spans="1:15">
      <c r="A500" t="s">
        <v>4</v>
      </c>
      <c r="B500" s="4" t="s">
        <v>5</v>
      </c>
      <c r="C500" s="4" t="s">
        <v>14</v>
      </c>
      <c r="D500" s="4" t="s">
        <v>10</v>
      </c>
    </row>
    <row r="501" spans="1:15">
      <c r="A501" t="n">
        <v>7060</v>
      </c>
      <c r="B501" s="21" t="n">
        <v>58</v>
      </c>
      <c r="C501" s="7" t="n">
        <v>254</v>
      </c>
      <c r="D501" s="7" t="n">
        <v>0</v>
      </c>
    </row>
    <row r="502" spans="1:15">
      <c r="A502" t="s">
        <v>4</v>
      </c>
      <c r="B502" s="4" t="s">
        <v>5</v>
      </c>
      <c r="C502" s="4" t="s">
        <v>14</v>
      </c>
      <c r="D502" s="4" t="s">
        <v>14</v>
      </c>
      <c r="E502" s="4" t="s">
        <v>21</v>
      </c>
      <c r="F502" s="4" t="s">
        <v>21</v>
      </c>
      <c r="G502" s="4" t="s">
        <v>21</v>
      </c>
      <c r="H502" s="4" t="s">
        <v>10</v>
      </c>
    </row>
    <row r="503" spans="1:15">
      <c r="A503" t="n">
        <v>7064</v>
      </c>
      <c r="B503" s="45" t="n">
        <v>45</v>
      </c>
      <c r="C503" s="7" t="n">
        <v>2</v>
      </c>
      <c r="D503" s="7" t="n">
        <v>3</v>
      </c>
      <c r="E503" s="7" t="n">
        <v>0</v>
      </c>
      <c r="F503" s="7" t="n">
        <v>26</v>
      </c>
      <c r="G503" s="7" t="n">
        <v>7</v>
      </c>
      <c r="H503" s="7" t="n">
        <v>0</v>
      </c>
    </row>
    <row r="504" spans="1:15">
      <c r="A504" t="s">
        <v>4</v>
      </c>
      <c r="B504" s="4" t="s">
        <v>5</v>
      </c>
      <c r="C504" s="4" t="s">
        <v>14</v>
      </c>
      <c r="D504" s="4" t="s">
        <v>14</v>
      </c>
      <c r="E504" s="4" t="s">
        <v>21</v>
      </c>
      <c r="F504" s="4" t="s">
        <v>21</v>
      </c>
      <c r="G504" s="4" t="s">
        <v>21</v>
      </c>
      <c r="H504" s="4" t="s">
        <v>10</v>
      </c>
      <c r="I504" s="4" t="s">
        <v>14</v>
      </c>
    </row>
    <row r="505" spans="1:15">
      <c r="A505" t="n">
        <v>7081</v>
      </c>
      <c r="B505" s="45" t="n">
        <v>45</v>
      </c>
      <c r="C505" s="7" t="n">
        <v>4</v>
      </c>
      <c r="D505" s="7" t="n">
        <v>3</v>
      </c>
      <c r="E505" s="7" t="n">
        <v>11</v>
      </c>
      <c r="F505" s="7" t="n">
        <v>-25</v>
      </c>
      <c r="G505" s="7" t="n">
        <v>-10</v>
      </c>
      <c r="H505" s="7" t="n">
        <v>0</v>
      </c>
      <c r="I505" s="7" t="n">
        <v>0</v>
      </c>
    </row>
    <row r="506" spans="1:15">
      <c r="A506" t="s">
        <v>4</v>
      </c>
      <c r="B506" s="4" t="s">
        <v>5</v>
      </c>
      <c r="C506" s="4" t="s">
        <v>14</v>
      </c>
      <c r="D506" s="4" t="s">
        <v>14</v>
      </c>
      <c r="E506" s="4" t="s">
        <v>21</v>
      </c>
      <c r="F506" s="4" t="s">
        <v>10</v>
      </c>
    </row>
    <row r="507" spans="1:15">
      <c r="A507" t="n">
        <v>7099</v>
      </c>
      <c r="B507" s="45" t="n">
        <v>45</v>
      </c>
      <c r="C507" s="7" t="n">
        <v>5</v>
      </c>
      <c r="D507" s="7" t="n">
        <v>3</v>
      </c>
      <c r="E507" s="7" t="n">
        <v>43</v>
      </c>
      <c r="F507" s="7" t="n">
        <v>0</v>
      </c>
    </row>
    <row r="508" spans="1:15">
      <c r="A508" t="s">
        <v>4</v>
      </c>
      <c r="B508" s="4" t="s">
        <v>5</v>
      </c>
      <c r="C508" s="4" t="s">
        <v>14</v>
      </c>
      <c r="D508" s="4" t="s">
        <v>14</v>
      </c>
      <c r="E508" s="4" t="s">
        <v>21</v>
      </c>
      <c r="F508" s="4" t="s">
        <v>10</v>
      </c>
    </row>
    <row r="509" spans="1:15">
      <c r="A509" t="n">
        <v>7108</v>
      </c>
      <c r="B509" s="45" t="n">
        <v>45</v>
      </c>
      <c r="C509" s="7" t="n">
        <v>11</v>
      </c>
      <c r="D509" s="7" t="n">
        <v>3</v>
      </c>
      <c r="E509" s="7" t="n">
        <v>51.5999984741211</v>
      </c>
      <c r="F509" s="7" t="n">
        <v>0</v>
      </c>
    </row>
    <row r="510" spans="1:15">
      <c r="A510" t="s">
        <v>4</v>
      </c>
      <c r="B510" s="4" t="s">
        <v>5</v>
      </c>
      <c r="C510" s="4" t="s">
        <v>14</v>
      </c>
      <c r="D510" s="4" t="s">
        <v>14</v>
      </c>
      <c r="E510" s="4" t="s">
        <v>21</v>
      </c>
      <c r="F510" s="4" t="s">
        <v>21</v>
      </c>
      <c r="G510" s="4" t="s">
        <v>21</v>
      </c>
      <c r="H510" s="4" t="s">
        <v>10</v>
      </c>
    </row>
    <row r="511" spans="1:15">
      <c r="A511" t="n">
        <v>7117</v>
      </c>
      <c r="B511" s="45" t="n">
        <v>45</v>
      </c>
      <c r="C511" s="7" t="n">
        <v>2</v>
      </c>
      <c r="D511" s="7" t="n">
        <v>3</v>
      </c>
      <c r="E511" s="7" t="n">
        <v>0</v>
      </c>
      <c r="F511" s="7" t="n">
        <v>24</v>
      </c>
      <c r="G511" s="7" t="n">
        <v>3</v>
      </c>
      <c r="H511" s="7" t="n">
        <v>9000</v>
      </c>
    </row>
    <row r="512" spans="1:15">
      <c r="A512" t="s">
        <v>4</v>
      </c>
      <c r="B512" s="4" t="s">
        <v>5</v>
      </c>
      <c r="C512" s="4" t="s">
        <v>14</v>
      </c>
      <c r="D512" s="4" t="s">
        <v>14</v>
      </c>
      <c r="E512" s="4" t="s">
        <v>21</v>
      </c>
      <c r="F512" s="4" t="s">
        <v>21</v>
      </c>
      <c r="G512" s="4" t="s">
        <v>21</v>
      </c>
      <c r="H512" s="4" t="s">
        <v>10</v>
      </c>
      <c r="I512" s="4" t="s">
        <v>14</v>
      </c>
    </row>
    <row r="513" spans="1:9">
      <c r="A513" t="n">
        <v>7134</v>
      </c>
      <c r="B513" s="45" t="n">
        <v>45</v>
      </c>
      <c r="C513" s="7" t="n">
        <v>4</v>
      </c>
      <c r="D513" s="7" t="n">
        <v>3</v>
      </c>
      <c r="E513" s="7" t="n">
        <v>21</v>
      </c>
      <c r="F513" s="7" t="n">
        <v>35</v>
      </c>
      <c r="G513" s="7" t="n">
        <v>10</v>
      </c>
      <c r="H513" s="7" t="n">
        <v>9000</v>
      </c>
      <c r="I513" s="7" t="n">
        <v>0</v>
      </c>
    </row>
    <row r="514" spans="1:9">
      <c r="A514" t="s">
        <v>4</v>
      </c>
      <c r="B514" s="4" t="s">
        <v>5</v>
      </c>
      <c r="C514" s="4" t="s">
        <v>14</v>
      </c>
      <c r="D514" s="4" t="s">
        <v>14</v>
      </c>
      <c r="E514" s="4" t="s">
        <v>21</v>
      </c>
      <c r="F514" s="4" t="s">
        <v>10</v>
      </c>
    </row>
    <row r="515" spans="1:9">
      <c r="A515" t="n">
        <v>7152</v>
      </c>
      <c r="B515" s="45" t="n">
        <v>45</v>
      </c>
      <c r="C515" s="7" t="n">
        <v>5</v>
      </c>
      <c r="D515" s="7" t="n">
        <v>3</v>
      </c>
      <c r="E515" s="7" t="n">
        <v>83</v>
      </c>
      <c r="F515" s="7" t="n">
        <v>9000</v>
      </c>
    </row>
    <row r="516" spans="1:9">
      <c r="A516" t="s">
        <v>4</v>
      </c>
      <c r="B516" s="4" t="s">
        <v>5</v>
      </c>
      <c r="C516" s="4" t="s">
        <v>10</v>
      </c>
    </row>
    <row r="517" spans="1:9">
      <c r="A517" t="n">
        <v>7161</v>
      </c>
      <c r="B517" s="28" t="n">
        <v>16</v>
      </c>
      <c r="C517" s="7" t="n">
        <v>5000</v>
      </c>
    </row>
    <row r="518" spans="1:9">
      <c r="A518" t="s">
        <v>4</v>
      </c>
      <c r="B518" s="4" t="s">
        <v>5</v>
      </c>
      <c r="C518" s="4" t="s">
        <v>10</v>
      </c>
      <c r="D518" s="4" t="s">
        <v>10</v>
      </c>
      <c r="E518" s="4" t="s">
        <v>6</v>
      </c>
      <c r="F518" s="4" t="s">
        <v>14</v>
      </c>
      <c r="G518" s="4" t="s">
        <v>10</v>
      </c>
    </row>
    <row r="519" spans="1:9">
      <c r="A519" t="n">
        <v>7164</v>
      </c>
      <c r="B519" s="47" t="n">
        <v>80</v>
      </c>
      <c r="C519" s="7" t="n">
        <v>340</v>
      </c>
      <c r="D519" s="7" t="n">
        <v>82</v>
      </c>
      <c r="E519" s="7" t="s">
        <v>109</v>
      </c>
      <c r="F519" s="7" t="n">
        <v>0</v>
      </c>
      <c r="G519" s="7" t="n">
        <v>0</v>
      </c>
    </row>
    <row r="520" spans="1:9">
      <c r="A520" t="s">
        <v>4</v>
      </c>
      <c r="B520" s="4" t="s">
        <v>5</v>
      </c>
      <c r="C520" s="4" t="s">
        <v>10</v>
      </c>
    </row>
    <row r="521" spans="1:9">
      <c r="A521" t="n">
        <v>7185</v>
      </c>
      <c r="B521" s="28" t="n">
        <v>16</v>
      </c>
      <c r="C521" s="7" t="n">
        <v>4000</v>
      </c>
    </row>
    <row r="522" spans="1:9">
      <c r="A522" t="s">
        <v>4</v>
      </c>
      <c r="B522" s="4" t="s">
        <v>5</v>
      </c>
      <c r="C522" s="4" t="s">
        <v>14</v>
      </c>
      <c r="D522" s="4" t="s">
        <v>10</v>
      </c>
    </row>
    <row r="523" spans="1:9">
      <c r="A523" t="n">
        <v>7188</v>
      </c>
      <c r="B523" s="45" t="n">
        <v>45</v>
      </c>
      <c r="C523" s="7" t="n">
        <v>7</v>
      </c>
      <c r="D523" s="7" t="n">
        <v>255</v>
      </c>
    </row>
    <row r="524" spans="1:9">
      <c r="A524" t="s">
        <v>4</v>
      </c>
      <c r="B524" s="4" t="s">
        <v>5</v>
      </c>
      <c r="C524" s="4" t="s">
        <v>14</v>
      </c>
      <c r="D524" s="4" t="s">
        <v>10</v>
      </c>
      <c r="E524" s="4" t="s">
        <v>21</v>
      </c>
    </row>
    <row r="525" spans="1:9">
      <c r="A525" t="n">
        <v>7192</v>
      </c>
      <c r="B525" s="21" t="n">
        <v>58</v>
      </c>
      <c r="C525" s="7" t="n">
        <v>101</v>
      </c>
      <c r="D525" s="7" t="n">
        <v>1000</v>
      </c>
      <c r="E525" s="7" t="n">
        <v>1</v>
      </c>
    </row>
    <row r="526" spans="1:9">
      <c r="A526" t="s">
        <v>4</v>
      </c>
      <c r="B526" s="4" t="s">
        <v>5</v>
      </c>
      <c r="C526" s="4" t="s">
        <v>14</v>
      </c>
      <c r="D526" s="4" t="s">
        <v>10</v>
      </c>
    </row>
    <row r="527" spans="1:9">
      <c r="A527" t="n">
        <v>7200</v>
      </c>
      <c r="B527" s="21" t="n">
        <v>58</v>
      </c>
      <c r="C527" s="7" t="n">
        <v>254</v>
      </c>
      <c r="D527" s="7" t="n">
        <v>0</v>
      </c>
    </row>
    <row r="528" spans="1:9">
      <c r="A528" t="s">
        <v>4</v>
      </c>
      <c r="B528" s="4" t="s">
        <v>5</v>
      </c>
      <c r="C528" s="4" t="s">
        <v>14</v>
      </c>
      <c r="D528" s="4" t="s">
        <v>14</v>
      </c>
      <c r="E528" s="4" t="s">
        <v>21</v>
      </c>
      <c r="F528" s="4" t="s">
        <v>21</v>
      </c>
      <c r="G528" s="4" t="s">
        <v>21</v>
      </c>
      <c r="H528" s="4" t="s">
        <v>10</v>
      </c>
    </row>
    <row r="529" spans="1:9">
      <c r="A529" t="n">
        <v>7204</v>
      </c>
      <c r="B529" s="45" t="n">
        <v>45</v>
      </c>
      <c r="C529" s="7" t="n">
        <v>2</v>
      </c>
      <c r="D529" s="7" t="n">
        <v>3</v>
      </c>
      <c r="E529" s="7" t="n">
        <v>0</v>
      </c>
      <c r="F529" s="7" t="n">
        <v>50.560001373291</v>
      </c>
      <c r="G529" s="7" t="n">
        <v>9.80000019073486</v>
      </c>
      <c r="H529" s="7" t="n">
        <v>0</v>
      </c>
    </row>
    <row r="530" spans="1:9">
      <c r="A530" t="s">
        <v>4</v>
      </c>
      <c r="B530" s="4" t="s">
        <v>5</v>
      </c>
      <c r="C530" s="4" t="s">
        <v>14</v>
      </c>
      <c r="D530" s="4" t="s">
        <v>14</v>
      </c>
      <c r="E530" s="4" t="s">
        <v>21</v>
      </c>
      <c r="F530" s="4" t="s">
        <v>21</v>
      </c>
      <c r="G530" s="4" t="s">
        <v>21</v>
      </c>
      <c r="H530" s="4" t="s">
        <v>10</v>
      </c>
      <c r="I530" s="4" t="s">
        <v>14</v>
      </c>
    </row>
    <row r="531" spans="1:9">
      <c r="A531" t="n">
        <v>7221</v>
      </c>
      <c r="B531" s="45" t="n">
        <v>45</v>
      </c>
      <c r="C531" s="7" t="n">
        <v>4</v>
      </c>
      <c r="D531" s="7" t="n">
        <v>3</v>
      </c>
      <c r="E531" s="7" t="n">
        <v>302.839996337891</v>
      </c>
      <c r="F531" s="7" t="n">
        <v>0</v>
      </c>
      <c r="G531" s="7" t="n">
        <v>-14</v>
      </c>
      <c r="H531" s="7" t="n">
        <v>0</v>
      </c>
      <c r="I531" s="7" t="n">
        <v>0</v>
      </c>
    </row>
    <row r="532" spans="1:9">
      <c r="A532" t="s">
        <v>4</v>
      </c>
      <c r="B532" s="4" t="s">
        <v>5</v>
      </c>
      <c r="C532" s="4" t="s">
        <v>14</v>
      </c>
      <c r="D532" s="4" t="s">
        <v>14</v>
      </c>
      <c r="E532" s="4" t="s">
        <v>21</v>
      </c>
      <c r="F532" s="4" t="s">
        <v>10</v>
      </c>
    </row>
    <row r="533" spans="1:9">
      <c r="A533" t="n">
        <v>7239</v>
      </c>
      <c r="B533" s="45" t="n">
        <v>45</v>
      </c>
      <c r="C533" s="7" t="n">
        <v>5</v>
      </c>
      <c r="D533" s="7" t="n">
        <v>3</v>
      </c>
      <c r="E533" s="7" t="n">
        <v>13</v>
      </c>
      <c r="F533" s="7" t="n">
        <v>0</v>
      </c>
    </row>
    <row r="534" spans="1:9">
      <c r="A534" t="s">
        <v>4</v>
      </c>
      <c r="B534" s="4" t="s">
        <v>5</v>
      </c>
      <c r="C534" s="4" t="s">
        <v>14</v>
      </c>
      <c r="D534" s="4" t="s">
        <v>14</v>
      </c>
      <c r="E534" s="4" t="s">
        <v>21</v>
      </c>
      <c r="F534" s="4" t="s">
        <v>10</v>
      </c>
    </row>
    <row r="535" spans="1:9">
      <c r="A535" t="n">
        <v>7248</v>
      </c>
      <c r="B535" s="45" t="n">
        <v>45</v>
      </c>
      <c r="C535" s="7" t="n">
        <v>11</v>
      </c>
      <c r="D535" s="7" t="n">
        <v>3</v>
      </c>
      <c r="E535" s="7" t="n">
        <v>45.9000015258789</v>
      </c>
      <c r="F535" s="7" t="n">
        <v>0</v>
      </c>
    </row>
    <row r="536" spans="1:9">
      <c r="A536" t="s">
        <v>4</v>
      </c>
      <c r="B536" s="4" t="s">
        <v>5</v>
      </c>
      <c r="C536" s="4" t="s">
        <v>14</v>
      </c>
      <c r="D536" s="4" t="s">
        <v>14</v>
      </c>
      <c r="E536" s="4" t="s">
        <v>21</v>
      </c>
      <c r="F536" s="4" t="s">
        <v>21</v>
      </c>
      <c r="G536" s="4" t="s">
        <v>21</v>
      </c>
      <c r="H536" s="4" t="s">
        <v>10</v>
      </c>
    </row>
    <row r="537" spans="1:9">
      <c r="A537" t="n">
        <v>7257</v>
      </c>
      <c r="B537" s="45" t="n">
        <v>45</v>
      </c>
      <c r="C537" s="7" t="n">
        <v>2</v>
      </c>
      <c r="D537" s="7" t="n">
        <v>3</v>
      </c>
      <c r="E537" s="7" t="n">
        <v>0</v>
      </c>
      <c r="F537" s="7" t="n">
        <v>36</v>
      </c>
      <c r="G537" s="7" t="n">
        <v>9.80000019073486</v>
      </c>
      <c r="H537" s="7" t="n">
        <v>7000</v>
      </c>
    </row>
    <row r="538" spans="1:9">
      <c r="A538" t="s">
        <v>4</v>
      </c>
      <c r="B538" s="4" t="s">
        <v>5</v>
      </c>
      <c r="C538" s="4" t="s">
        <v>14</v>
      </c>
      <c r="D538" s="4" t="s">
        <v>14</v>
      </c>
      <c r="E538" s="4" t="s">
        <v>21</v>
      </c>
      <c r="F538" s="4" t="s">
        <v>21</v>
      </c>
      <c r="G538" s="4" t="s">
        <v>21</v>
      </c>
      <c r="H538" s="4" t="s">
        <v>10</v>
      </c>
      <c r="I538" s="4" t="s">
        <v>14</v>
      </c>
    </row>
    <row r="539" spans="1:9">
      <c r="A539" t="n">
        <v>7274</v>
      </c>
      <c r="B539" s="45" t="n">
        <v>45</v>
      </c>
      <c r="C539" s="7" t="n">
        <v>4</v>
      </c>
      <c r="D539" s="7" t="n">
        <v>3</v>
      </c>
      <c r="E539" s="7" t="n">
        <v>40</v>
      </c>
      <c r="F539" s="7" t="n">
        <v>0</v>
      </c>
      <c r="G539" s="7" t="n">
        <v>-14</v>
      </c>
      <c r="H539" s="7" t="n">
        <v>7000</v>
      </c>
      <c r="I539" s="7" t="n">
        <v>1</v>
      </c>
    </row>
    <row r="540" spans="1:9">
      <c r="A540" t="s">
        <v>4</v>
      </c>
      <c r="B540" s="4" t="s">
        <v>5</v>
      </c>
      <c r="C540" s="4" t="s">
        <v>14</v>
      </c>
      <c r="D540" s="4" t="s">
        <v>14</v>
      </c>
      <c r="E540" s="4" t="s">
        <v>21</v>
      </c>
      <c r="F540" s="4" t="s">
        <v>10</v>
      </c>
    </row>
    <row r="541" spans="1:9">
      <c r="A541" t="n">
        <v>7292</v>
      </c>
      <c r="B541" s="45" t="n">
        <v>45</v>
      </c>
      <c r="C541" s="7" t="n">
        <v>5</v>
      </c>
      <c r="D541" s="7" t="n">
        <v>3</v>
      </c>
      <c r="E541" s="7" t="n">
        <v>13</v>
      </c>
      <c r="F541" s="7" t="n">
        <v>7000</v>
      </c>
    </row>
    <row r="542" spans="1:9">
      <c r="A542" t="s">
        <v>4</v>
      </c>
      <c r="B542" s="4" t="s">
        <v>5</v>
      </c>
      <c r="C542" s="4" t="s">
        <v>14</v>
      </c>
      <c r="D542" s="4" t="s">
        <v>10</v>
      </c>
    </row>
    <row r="543" spans="1:9">
      <c r="A543" t="n">
        <v>7301</v>
      </c>
      <c r="B543" s="45" t="n">
        <v>45</v>
      </c>
      <c r="C543" s="7" t="n">
        <v>7</v>
      </c>
      <c r="D543" s="7" t="n">
        <v>255</v>
      </c>
    </row>
    <row r="544" spans="1:9">
      <c r="A544" t="s">
        <v>4</v>
      </c>
      <c r="B544" s="4" t="s">
        <v>5</v>
      </c>
      <c r="C544" s="4" t="s">
        <v>14</v>
      </c>
      <c r="D544" s="4" t="s">
        <v>10</v>
      </c>
      <c r="E544" s="4" t="s">
        <v>21</v>
      </c>
    </row>
    <row r="545" spans="1:9">
      <c r="A545" t="n">
        <v>7305</v>
      </c>
      <c r="B545" s="21" t="n">
        <v>58</v>
      </c>
      <c r="C545" s="7" t="n">
        <v>101</v>
      </c>
      <c r="D545" s="7" t="n">
        <v>1000</v>
      </c>
      <c r="E545" s="7" t="n">
        <v>1</v>
      </c>
    </row>
    <row r="546" spans="1:9">
      <c r="A546" t="s">
        <v>4</v>
      </c>
      <c r="B546" s="4" t="s">
        <v>5</v>
      </c>
      <c r="C546" s="4" t="s">
        <v>14</v>
      </c>
      <c r="D546" s="4" t="s">
        <v>10</v>
      </c>
    </row>
    <row r="547" spans="1:9">
      <c r="A547" t="n">
        <v>7313</v>
      </c>
      <c r="B547" s="21" t="n">
        <v>58</v>
      </c>
      <c r="C547" s="7" t="n">
        <v>254</v>
      </c>
      <c r="D547" s="7" t="n">
        <v>0</v>
      </c>
    </row>
    <row r="548" spans="1:9">
      <c r="A548" t="s">
        <v>4</v>
      </c>
      <c r="B548" s="4" t="s">
        <v>5</v>
      </c>
      <c r="C548" s="4" t="s">
        <v>14</v>
      </c>
    </row>
    <row r="549" spans="1:9">
      <c r="A549" t="n">
        <v>7317</v>
      </c>
      <c r="B549" s="35" t="n">
        <v>116</v>
      </c>
      <c r="C549" s="7" t="n">
        <v>0</v>
      </c>
    </row>
    <row r="550" spans="1:9">
      <c r="A550" t="s">
        <v>4</v>
      </c>
      <c r="B550" s="4" t="s">
        <v>5</v>
      </c>
      <c r="C550" s="4" t="s">
        <v>14</v>
      </c>
      <c r="D550" s="4" t="s">
        <v>10</v>
      </c>
    </row>
    <row r="551" spans="1:9">
      <c r="A551" t="n">
        <v>7319</v>
      </c>
      <c r="B551" s="35" t="n">
        <v>116</v>
      </c>
      <c r="C551" s="7" t="n">
        <v>2</v>
      </c>
      <c r="D551" s="7" t="n">
        <v>1</v>
      </c>
    </row>
    <row r="552" spans="1:9">
      <c r="A552" t="s">
        <v>4</v>
      </c>
      <c r="B552" s="4" t="s">
        <v>5</v>
      </c>
      <c r="C552" s="4" t="s">
        <v>14</v>
      </c>
      <c r="D552" s="4" t="s">
        <v>9</v>
      </c>
    </row>
    <row r="553" spans="1:9">
      <c r="A553" t="n">
        <v>7323</v>
      </c>
      <c r="B553" s="35" t="n">
        <v>116</v>
      </c>
      <c r="C553" s="7" t="n">
        <v>5</v>
      </c>
      <c r="D553" s="7" t="n">
        <v>1109393408</v>
      </c>
    </row>
    <row r="554" spans="1:9">
      <c r="A554" t="s">
        <v>4</v>
      </c>
      <c r="B554" s="4" t="s">
        <v>5</v>
      </c>
      <c r="C554" s="4" t="s">
        <v>14</v>
      </c>
      <c r="D554" s="4" t="s">
        <v>10</v>
      </c>
    </row>
    <row r="555" spans="1:9">
      <c r="A555" t="n">
        <v>7329</v>
      </c>
      <c r="B555" s="35" t="n">
        <v>116</v>
      </c>
      <c r="C555" s="7" t="n">
        <v>6</v>
      </c>
      <c r="D555" s="7" t="n">
        <v>1</v>
      </c>
    </row>
    <row r="556" spans="1:9">
      <c r="A556" t="s">
        <v>4</v>
      </c>
      <c r="B556" s="4" t="s">
        <v>5</v>
      </c>
      <c r="C556" s="4" t="s">
        <v>14</v>
      </c>
      <c r="D556" s="4" t="s">
        <v>10</v>
      </c>
      <c r="E556" s="4" t="s">
        <v>10</v>
      </c>
      <c r="F556" s="4" t="s">
        <v>9</v>
      </c>
    </row>
    <row r="557" spans="1:9">
      <c r="A557" t="n">
        <v>7333</v>
      </c>
      <c r="B557" s="46" t="n">
        <v>84</v>
      </c>
      <c r="C557" s="7" t="n">
        <v>1</v>
      </c>
      <c r="D557" s="7" t="n">
        <v>0</v>
      </c>
      <c r="E557" s="7" t="n">
        <v>0</v>
      </c>
      <c r="F557" s="7" t="n">
        <v>0</v>
      </c>
    </row>
    <row r="558" spans="1:9">
      <c r="A558" t="s">
        <v>4</v>
      </c>
      <c r="B558" s="4" t="s">
        <v>5</v>
      </c>
      <c r="C558" s="4" t="s">
        <v>14</v>
      </c>
      <c r="D558" s="4" t="s">
        <v>14</v>
      </c>
      <c r="E558" s="4" t="s">
        <v>21</v>
      </c>
      <c r="F558" s="4" t="s">
        <v>21</v>
      </c>
      <c r="G558" s="4" t="s">
        <v>21</v>
      </c>
      <c r="H558" s="4" t="s">
        <v>10</v>
      </c>
    </row>
    <row r="559" spans="1:9">
      <c r="A559" t="n">
        <v>7343</v>
      </c>
      <c r="B559" s="45" t="n">
        <v>45</v>
      </c>
      <c r="C559" s="7" t="n">
        <v>2</v>
      </c>
      <c r="D559" s="7" t="n">
        <v>3</v>
      </c>
      <c r="E559" s="7" t="n">
        <v>-1.45000004768372</v>
      </c>
      <c r="F559" s="7" t="n">
        <v>21.9300003051758</v>
      </c>
      <c r="G559" s="7" t="n">
        <v>31.5200004577637</v>
      </c>
      <c r="H559" s="7" t="n">
        <v>0</v>
      </c>
    </row>
    <row r="560" spans="1:9">
      <c r="A560" t="s">
        <v>4</v>
      </c>
      <c r="B560" s="4" t="s">
        <v>5</v>
      </c>
      <c r="C560" s="4" t="s">
        <v>14</v>
      </c>
      <c r="D560" s="4" t="s">
        <v>14</v>
      </c>
      <c r="E560" s="4" t="s">
        <v>21</v>
      </c>
      <c r="F560" s="4" t="s">
        <v>21</v>
      </c>
      <c r="G560" s="4" t="s">
        <v>21</v>
      </c>
      <c r="H560" s="4" t="s">
        <v>10</v>
      </c>
      <c r="I560" s="4" t="s">
        <v>14</v>
      </c>
    </row>
    <row r="561" spans="1:9">
      <c r="A561" t="n">
        <v>7360</v>
      </c>
      <c r="B561" s="45" t="n">
        <v>45</v>
      </c>
      <c r="C561" s="7" t="n">
        <v>4</v>
      </c>
      <c r="D561" s="7" t="n">
        <v>3</v>
      </c>
      <c r="E561" s="7" t="n">
        <v>359</v>
      </c>
      <c r="F561" s="7" t="n">
        <v>300</v>
      </c>
      <c r="G561" s="7" t="n">
        <v>355</v>
      </c>
      <c r="H561" s="7" t="n">
        <v>0</v>
      </c>
      <c r="I561" s="7" t="n">
        <v>0</v>
      </c>
    </row>
    <row r="562" spans="1:9">
      <c r="A562" t="s">
        <v>4</v>
      </c>
      <c r="B562" s="4" t="s">
        <v>5</v>
      </c>
      <c r="C562" s="4" t="s">
        <v>14</v>
      </c>
      <c r="D562" s="4" t="s">
        <v>14</v>
      </c>
      <c r="E562" s="4" t="s">
        <v>21</v>
      </c>
      <c r="F562" s="4" t="s">
        <v>10</v>
      </c>
    </row>
    <row r="563" spans="1:9">
      <c r="A563" t="n">
        <v>7378</v>
      </c>
      <c r="B563" s="45" t="n">
        <v>45</v>
      </c>
      <c r="C563" s="7" t="n">
        <v>5</v>
      </c>
      <c r="D563" s="7" t="n">
        <v>3</v>
      </c>
      <c r="E563" s="7" t="n">
        <v>0.899999976158142</v>
      </c>
      <c r="F563" s="7" t="n">
        <v>0</v>
      </c>
    </row>
    <row r="564" spans="1:9">
      <c r="A564" t="s">
        <v>4</v>
      </c>
      <c r="B564" s="4" t="s">
        <v>5</v>
      </c>
      <c r="C564" s="4" t="s">
        <v>14</v>
      </c>
      <c r="D564" s="4" t="s">
        <v>14</v>
      </c>
      <c r="E564" s="4" t="s">
        <v>21</v>
      </c>
      <c r="F564" s="4" t="s">
        <v>10</v>
      </c>
    </row>
    <row r="565" spans="1:9">
      <c r="A565" t="n">
        <v>7387</v>
      </c>
      <c r="B565" s="45" t="n">
        <v>45</v>
      </c>
      <c r="C565" s="7" t="n">
        <v>11</v>
      </c>
      <c r="D565" s="7" t="n">
        <v>3</v>
      </c>
      <c r="E565" s="7" t="n">
        <v>47</v>
      </c>
      <c r="F565" s="7" t="n">
        <v>0</v>
      </c>
    </row>
    <row r="566" spans="1:9">
      <c r="A566" t="s">
        <v>4</v>
      </c>
      <c r="B566" s="4" t="s">
        <v>5</v>
      </c>
      <c r="C566" s="4" t="s">
        <v>14</v>
      </c>
      <c r="D566" s="4" t="s">
        <v>14</v>
      </c>
      <c r="E566" s="4" t="s">
        <v>21</v>
      </c>
      <c r="F566" s="4" t="s">
        <v>21</v>
      </c>
      <c r="G566" s="4" t="s">
        <v>21</v>
      </c>
      <c r="H566" s="4" t="s">
        <v>10</v>
      </c>
    </row>
    <row r="567" spans="1:9">
      <c r="A567" t="n">
        <v>7396</v>
      </c>
      <c r="B567" s="45" t="n">
        <v>45</v>
      </c>
      <c r="C567" s="7" t="n">
        <v>2</v>
      </c>
      <c r="D567" s="7" t="n">
        <v>3</v>
      </c>
      <c r="E567" s="7" t="n">
        <v>-1.45000004768372</v>
      </c>
      <c r="F567" s="7" t="n">
        <v>21.7299995422363</v>
      </c>
      <c r="G567" s="7" t="n">
        <v>31.5200004577637</v>
      </c>
      <c r="H567" s="7" t="n">
        <v>2000</v>
      </c>
    </row>
    <row r="568" spans="1:9">
      <c r="A568" t="s">
        <v>4</v>
      </c>
      <c r="B568" s="4" t="s">
        <v>5</v>
      </c>
      <c r="C568" s="4" t="s">
        <v>9</v>
      </c>
    </row>
    <row r="569" spans="1:9">
      <c r="A569" t="n">
        <v>7413</v>
      </c>
      <c r="B569" s="48" t="n">
        <v>15</v>
      </c>
      <c r="C569" s="7" t="n">
        <v>2097152</v>
      </c>
    </row>
    <row r="570" spans="1:9">
      <c r="A570" t="s">
        <v>4</v>
      </c>
      <c r="B570" s="4" t="s">
        <v>5</v>
      </c>
      <c r="C570" s="4" t="s">
        <v>14</v>
      </c>
      <c r="D570" s="4" t="s">
        <v>10</v>
      </c>
      <c r="E570" s="4" t="s">
        <v>6</v>
      </c>
      <c r="F570" s="4" t="s">
        <v>6</v>
      </c>
      <c r="G570" s="4" t="s">
        <v>6</v>
      </c>
      <c r="H570" s="4" t="s">
        <v>6</v>
      </c>
    </row>
    <row r="571" spans="1:9">
      <c r="A571" t="n">
        <v>7418</v>
      </c>
      <c r="B571" s="41" t="n">
        <v>51</v>
      </c>
      <c r="C571" s="7" t="n">
        <v>3</v>
      </c>
      <c r="D571" s="7" t="n">
        <v>23</v>
      </c>
      <c r="E571" s="7" t="s">
        <v>110</v>
      </c>
      <c r="F571" s="7" t="s">
        <v>95</v>
      </c>
      <c r="G571" s="7" t="s">
        <v>96</v>
      </c>
      <c r="H571" s="7" t="s">
        <v>97</v>
      </c>
    </row>
    <row r="572" spans="1:9">
      <c r="A572" t="s">
        <v>4</v>
      </c>
      <c r="B572" s="4" t="s">
        <v>5</v>
      </c>
      <c r="C572" s="4" t="s">
        <v>14</v>
      </c>
      <c r="D572" s="4" t="s">
        <v>10</v>
      </c>
    </row>
    <row r="573" spans="1:9">
      <c r="A573" t="n">
        <v>7431</v>
      </c>
      <c r="B573" s="21" t="n">
        <v>58</v>
      </c>
      <c r="C573" s="7" t="n">
        <v>255</v>
      </c>
      <c r="D573" s="7" t="n">
        <v>0</v>
      </c>
    </row>
    <row r="574" spans="1:9">
      <c r="A574" t="s">
        <v>4</v>
      </c>
      <c r="B574" s="4" t="s">
        <v>5</v>
      </c>
      <c r="C574" s="4" t="s">
        <v>14</v>
      </c>
      <c r="D574" s="4" t="s">
        <v>10</v>
      </c>
    </row>
    <row r="575" spans="1:9">
      <c r="A575" t="n">
        <v>7435</v>
      </c>
      <c r="B575" s="45" t="n">
        <v>45</v>
      </c>
      <c r="C575" s="7" t="n">
        <v>7</v>
      </c>
      <c r="D575" s="7" t="n">
        <v>255</v>
      </c>
    </row>
    <row r="576" spans="1:9">
      <c r="A576" t="s">
        <v>4</v>
      </c>
      <c r="B576" s="4" t="s">
        <v>5</v>
      </c>
      <c r="C576" s="4" t="s">
        <v>14</v>
      </c>
      <c r="D576" s="4" t="s">
        <v>10</v>
      </c>
      <c r="E576" s="4" t="s">
        <v>6</v>
      </c>
    </row>
    <row r="577" spans="1:9">
      <c r="A577" t="n">
        <v>7439</v>
      </c>
      <c r="B577" s="41" t="n">
        <v>51</v>
      </c>
      <c r="C577" s="7" t="n">
        <v>4</v>
      </c>
      <c r="D577" s="7" t="n">
        <v>23</v>
      </c>
      <c r="E577" s="7" t="s">
        <v>111</v>
      </c>
    </row>
    <row r="578" spans="1:9">
      <c r="A578" t="s">
        <v>4</v>
      </c>
      <c r="B578" s="4" t="s">
        <v>5</v>
      </c>
      <c r="C578" s="4" t="s">
        <v>10</v>
      </c>
    </row>
    <row r="579" spans="1:9">
      <c r="A579" t="n">
        <v>7452</v>
      </c>
      <c r="B579" s="28" t="n">
        <v>16</v>
      </c>
      <c r="C579" s="7" t="n">
        <v>0</v>
      </c>
    </row>
    <row r="580" spans="1:9">
      <c r="A580" t="s">
        <v>4</v>
      </c>
      <c r="B580" s="4" t="s">
        <v>5</v>
      </c>
      <c r="C580" s="4" t="s">
        <v>10</v>
      </c>
      <c r="D580" s="4" t="s">
        <v>14</v>
      </c>
      <c r="E580" s="4" t="s">
        <v>9</v>
      </c>
      <c r="F580" s="4" t="s">
        <v>112</v>
      </c>
      <c r="G580" s="4" t="s">
        <v>14</v>
      </c>
      <c r="H580" s="4" t="s">
        <v>14</v>
      </c>
    </row>
    <row r="581" spans="1:9">
      <c r="A581" t="n">
        <v>7455</v>
      </c>
      <c r="B581" s="49" t="n">
        <v>26</v>
      </c>
      <c r="C581" s="7" t="n">
        <v>23</v>
      </c>
      <c r="D581" s="7" t="n">
        <v>17</v>
      </c>
      <c r="E581" s="7" t="n">
        <v>28504</v>
      </c>
      <c r="F581" s="7" t="s">
        <v>113</v>
      </c>
      <c r="G581" s="7" t="n">
        <v>2</v>
      </c>
      <c r="H581" s="7" t="n">
        <v>0</v>
      </c>
    </row>
    <row r="582" spans="1:9">
      <c r="A582" t="s">
        <v>4</v>
      </c>
      <c r="B582" s="4" t="s">
        <v>5</v>
      </c>
    </row>
    <row r="583" spans="1:9">
      <c r="A583" t="n">
        <v>7484</v>
      </c>
      <c r="B583" s="50" t="n">
        <v>28</v>
      </c>
    </row>
    <row r="584" spans="1:9">
      <c r="A584" t="s">
        <v>4</v>
      </c>
      <c r="B584" s="4" t="s">
        <v>5</v>
      </c>
      <c r="C584" s="4" t="s">
        <v>10</v>
      </c>
      <c r="D584" s="4" t="s">
        <v>14</v>
      </c>
    </row>
    <row r="585" spans="1:9">
      <c r="A585" t="n">
        <v>7485</v>
      </c>
      <c r="B585" s="51" t="n">
        <v>89</v>
      </c>
      <c r="C585" s="7" t="n">
        <v>65533</v>
      </c>
      <c r="D585" s="7" t="n">
        <v>1</v>
      </c>
    </row>
    <row r="586" spans="1:9">
      <c r="A586" t="s">
        <v>4</v>
      </c>
      <c r="B586" s="4" t="s">
        <v>5</v>
      </c>
      <c r="C586" s="4" t="s">
        <v>14</v>
      </c>
      <c r="D586" s="4" t="s">
        <v>10</v>
      </c>
      <c r="E586" s="4" t="s">
        <v>6</v>
      </c>
    </row>
    <row r="587" spans="1:9">
      <c r="A587" t="n">
        <v>7489</v>
      </c>
      <c r="B587" s="41" t="n">
        <v>51</v>
      </c>
      <c r="C587" s="7" t="n">
        <v>4</v>
      </c>
      <c r="D587" s="7" t="n">
        <v>19</v>
      </c>
      <c r="E587" s="7" t="s">
        <v>114</v>
      </c>
    </row>
    <row r="588" spans="1:9">
      <c r="A588" t="s">
        <v>4</v>
      </c>
      <c r="B588" s="4" t="s">
        <v>5</v>
      </c>
      <c r="C588" s="4" t="s">
        <v>10</v>
      </c>
    </row>
    <row r="589" spans="1:9">
      <c r="A589" t="n">
        <v>7503</v>
      </c>
      <c r="B589" s="28" t="n">
        <v>16</v>
      </c>
      <c r="C589" s="7" t="n">
        <v>0</v>
      </c>
    </row>
    <row r="590" spans="1:9">
      <c r="A590" t="s">
        <v>4</v>
      </c>
      <c r="B590" s="4" t="s">
        <v>5</v>
      </c>
      <c r="C590" s="4" t="s">
        <v>10</v>
      </c>
      <c r="D590" s="4" t="s">
        <v>14</v>
      </c>
      <c r="E590" s="4" t="s">
        <v>9</v>
      </c>
      <c r="F590" s="4" t="s">
        <v>112</v>
      </c>
      <c r="G590" s="4" t="s">
        <v>14</v>
      </c>
      <c r="H590" s="4" t="s">
        <v>14</v>
      </c>
    </row>
    <row r="591" spans="1:9">
      <c r="A591" t="n">
        <v>7506</v>
      </c>
      <c r="B591" s="49" t="n">
        <v>26</v>
      </c>
      <c r="C591" s="7" t="n">
        <v>19</v>
      </c>
      <c r="D591" s="7" t="n">
        <v>17</v>
      </c>
      <c r="E591" s="7" t="n">
        <v>29450</v>
      </c>
      <c r="F591" s="7" t="s">
        <v>115</v>
      </c>
      <c r="G591" s="7" t="n">
        <v>2</v>
      </c>
      <c r="H591" s="7" t="n">
        <v>0</v>
      </c>
    </row>
    <row r="592" spans="1:9">
      <c r="A592" t="s">
        <v>4</v>
      </c>
      <c r="B592" s="4" t="s">
        <v>5</v>
      </c>
      <c r="C592" s="4" t="s">
        <v>10</v>
      </c>
    </row>
    <row r="593" spans="1:8">
      <c r="A593" t="n">
        <v>7560</v>
      </c>
      <c r="B593" s="28" t="n">
        <v>16</v>
      </c>
      <c r="C593" s="7" t="n">
        <v>2300</v>
      </c>
    </row>
    <row r="594" spans="1:8">
      <c r="A594" t="s">
        <v>4</v>
      </c>
      <c r="B594" s="4" t="s">
        <v>5</v>
      </c>
      <c r="C594" s="4" t="s">
        <v>14</v>
      </c>
      <c r="D594" s="4" t="s">
        <v>10</v>
      </c>
      <c r="E594" s="4" t="s">
        <v>6</v>
      </c>
      <c r="F594" s="4" t="s">
        <v>6</v>
      </c>
      <c r="G594" s="4" t="s">
        <v>6</v>
      </c>
      <c r="H594" s="4" t="s">
        <v>6</v>
      </c>
    </row>
    <row r="595" spans="1:8">
      <c r="A595" t="n">
        <v>7563</v>
      </c>
      <c r="B595" s="41" t="n">
        <v>51</v>
      </c>
      <c r="C595" s="7" t="n">
        <v>3</v>
      </c>
      <c r="D595" s="7" t="n">
        <v>19</v>
      </c>
      <c r="E595" s="7" t="s">
        <v>98</v>
      </c>
      <c r="F595" s="7" t="s">
        <v>13</v>
      </c>
      <c r="G595" s="7" t="s">
        <v>96</v>
      </c>
      <c r="H595" s="7" t="s">
        <v>97</v>
      </c>
    </row>
    <row r="596" spans="1:8">
      <c r="A596" t="s">
        <v>4</v>
      </c>
      <c r="B596" s="4" t="s">
        <v>5</v>
      </c>
    </row>
    <row r="597" spans="1:8">
      <c r="A597" t="n">
        <v>7583</v>
      </c>
      <c r="B597" s="50" t="n">
        <v>28</v>
      </c>
    </row>
    <row r="598" spans="1:8">
      <c r="A598" t="s">
        <v>4</v>
      </c>
      <c r="B598" s="4" t="s">
        <v>5</v>
      </c>
      <c r="C598" s="4" t="s">
        <v>10</v>
      </c>
      <c r="D598" s="4" t="s">
        <v>14</v>
      </c>
    </row>
    <row r="599" spans="1:8">
      <c r="A599" t="n">
        <v>7584</v>
      </c>
      <c r="B599" s="51" t="n">
        <v>89</v>
      </c>
      <c r="C599" s="7" t="n">
        <v>65533</v>
      </c>
      <c r="D599" s="7" t="n">
        <v>1</v>
      </c>
    </row>
    <row r="600" spans="1:8">
      <c r="A600" t="s">
        <v>4</v>
      </c>
      <c r="B600" s="4" t="s">
        <v>5</v>
      </c>
      <c r="C600" s="4" t="s">
        <v>14</v>
      </c>
      <c r="D600" s="4" t="s">
        <v>10</v>
      </c>
      <c r="E600" s="4" t="s">
        <v>9</v>
      </c>
      <c r="F600" s="4" t="s">
        <v>10</v>
      </c>
      <c r="G600" s="4" t="s">
        <v>9</v>
      </c>
      <c r="H600" s="4" t="s">
        <v>14</v>
      </c>
    </row>
    <row r="601" spans="1:8">
      <c r="A601" t="n">
        <v>7588</v>
      </c>
      <c r="B601" s="16" t="n">
        <v>49</v>
      </c>
      <c r="C601" s="7" t="n">
        <v>0</v>
      </c>
      <c r="D601" s="7" t="n">
        <v>5</v>
      </c>
      <c r="E601" s="7" t="n">
        <v>1061997773</v>
      </c>
      <c r="F601" s="7" t="n">
        <v>0</v>
      </c>
      <c r="G601" s="7" t="n">
        <v>0</v>
      </c>
      <c r="H601" s="7" t="n">
        <v>0</v>
      </c>
    </row>
    <row r="602" spans="1:8">
      <c r="A602" t="s">
        <v>4</v>
      </c>
      <c r="B602" s="4" t="s">
        <v>5</v>
      </c>
      <c r="C602" s="4" t="s">
        <v>14</v>
      </c>
      <c r="D602" s="4" t="s">
        <v>10</v>
      </c>
      <c r="E602" s="4" t="s">
        <v>9</v>
      </c>
      <c r="F602" s="4" t="s">
        <v>10</v>
      </c>
    </row>
    <row r="603" spans="1:8">
      <c r="A603" t="n">
        <v>7603</v>
      </c>
      <c r="B603" s="14" t="n">
        <v>50</v>
      </c>
      <c r="C603" s="7" t="n">
        <v>3</v>
      </c>
      <c r="D603" s="7" t="n">
        <v>8200</v>
      </c>
      <c r="E603" s="7" t="n">
        <v>1036831949</v>
      </c>
      <c r="F603" s="7" t="n">
        <v>2000</v>
      </c>
    </row>
    <row r="604" spans="1:8">
      <c r="A604" t="s">
        <v>4</v>
      </c>
      <c r="B604" s="4" t="s">
        <v>5</v>
      </c>
      <c r="C604" s="4" t="s">
        <v>14</v>
      </c>
      <c r="D604" s="4" t="s">
        <v>10</v>
      </c>
      <c r="E604" s="4" t="s">
        <v>9</v>
      </c>
      <c r="F604" s="4" t="s">
        <v>10</v>
      </c>
    </row>
    <row r="605" spans="1:8">
      <c r="A605" t="n">
        <v>7613</v>
      </c>
      <c r="B605" s="14" t="n">
        <v>50</v>
      </c>
      <c r="C605" s="7" t="n">
        <v>3</v>
      </c>
      <c r="D605" s="7" t="n">
        <v>5042</v>
      </c>
      <c r="E605" s="7" t="n">
        <v>1045220557</v>
      </c>
      <c r="F605" s="7" t="n">
        <v>2000</v>
      </c>
    </row>
    <row r="606" spans="1:8">
      <c r="A606" t="s">
        <v>4</v>
      </c>
      <c r="B606" s="4" t="s">
        <v>5</v>
      </c>
      <c r="C606" s="4" t="s">
        <v>14</v>
      </c>
      <c r="D606" s="4" t="s">
        <v>10</v>
      </c>
      <c r="E606" s="4" t="s">
        <v>21</v>
      </c>
    </row>
    <row r="607" spans="1:8">
      <c r="A607" t="n">
        <v>7623</v>
      </c>
      <c r="B607" s="21" t="n">
        <v>58</v>
      </c>
      <c r="C607" s="7" t="n">
        <v>101</v>
      </c>
      <c r="D607" s="7" t="n">
        <v>1000</v>
      </c>
      <c r="E607" s="7" t="n">
        <v>1</v>
      </c>
    </row>
    <row r="608" spans="1:8">
      <c r="A608" t="s">
        <v>4</v>
      </c>
      <c r="B608" s="4" t="s">
        <v>5</v>
      </c>
      <c r="C608" s="4" t="s">
        <v>14</v>
      </c>
      <c r="D608" s="4" t="s">
        <v>10</v>
      </c>
    </row>
    <row r="609" spans="1:8">
      <c r="A609" t="n">
        <v>7631</v>
      </c>
      <c r="B609" s="21" t="n">
        <v>58</v>
      </c>
      <c r="C609" s="7" t="n">
        <v>254</v>
      </c>
      <c r="D609" s="7" t="n">
        <v>0</v>
      </c>
    </row>
    <row r="610" spans="1:8">
      <c r="A610" t="s">
        <v>4</v>
      </c>
      <c r="B610" s="4" t="s">
        <v>5</v>
      </c>
      <c r="C610" s="4" t="s">
        <v>14</v>
      </c>
      <c r="D610" s="4" t="s">
        <v>14</v>
      </c>
      <c r="E610" s="4" t="s">
        <v>21</v>
      </c>
      <c r="F610" s="4" t="s">
        <v>21</v>
      </c>
      <c r="G610" s="4" t="s">
        <v>21</v>
      </c>
      <c r="H610" s="4" t="s">
        <v>10</v>
      </c>
    </row>
    <row r="611" spans="1:8">
      <c r="A611" t="n">
        <v>7635</v>
      </c>
      <c r="B611" s="45" t="n">
        <v>45</v>
      </c>
      <c r="C611" s="7" t="n">
        <v>2</v>
      </c>
      <c r="D611" s="7" t="n">
        <v>3</v>
      </c>
      <c r="E611" s="7" t="n">
        <v>0</v>
      </c>
      <c r="F611" s="7" t="n">
        <v>20.2999992370605</v>
      </c>
      <c r="G611" s="7" t="n">
        <v>36.25</v>
      </c>
      <c r="H611" s="7" t="n">
        <v>0</v>
      </c>
    </row>
    <row r="612" spans="1:8">
      <c r="A612" t="s">
        <v>4</v>
      </c>
      <c r="B612" s="4" t="s">
        <v>5</v>
      </c>
      <c r="C612" s="4" t="s">
        <v>14</v>
      </c>
      <c r="D612" s="4" t="s">
        <v>14</v>
      </c>
      <c r="E612" s="4" t="s">
        <v>21</v>
      </c>
      <c r="F612" s="4" t="s">
        <v>21</v>
      </c>
      <c r="G612" s="4" t="s">
        <v>21</v>
      </c>
      <c r="H612" s="4" t="s">
        <v>10</v>
      </c>
      <c r="I612" s="4" t="s">
        <v>14</v>
      </c>
    </row>
    <row r="613" spans="1:8">
      <c r="A613" t="n">
        <v>7652</v>
      </c>
      <c r="B613" s="45" t="n">
        <v>45</v>
      </c>
      <c r="C613" s="7" t="n">
        <v>4</v>
      </c>
      <c r="D613" s="7" t="n">
        <v>3</v>
      </c>
      <c r="E613" s="7" t="n">
        <v>6.80000019073486</v>
      </c>
      <c r="F613" s="7" t="n">
        <v>333</v>
      </c>
      <c r="G613" s="7" t="n">
        <v>353</v>
      </c>
      <c r="H613" s="7" t="n">
        <v>0</v>
      </c>
      <c r="I613" s="7" t="n">
        <v>0</v>
      </c>
    </row>
    <row r="614" spans="1:8">
      <c r="A614" t="s">
        <v>4</v>
      </c>
      <c r="B614" s="4" t="s">
        <v>5</v>
      </c>
      <c r="C614" s="4" t="s">
        <v>14</v>
      </c>
      <c r="D614" s="4" t="s">
        <v>14</v>
      </c>
      <c r="E614" s="4" t="s">
        <v>21</v>
      </c>
      <c r="F614" s="4" t="s">
        <v>10</v>
      </c>
    </row>
    <row r="615" spans="1:8">
      <c r="A615" t="n">
        <v>7670</v>
      </c>
      <c r="B615" s="45" t="n">
        <v>45</v>
      </c>
      <c r="C615" s="7" t="n">
        <v>5</v>
      </c>
      <c r="D615" s="7" t="n">
        <v>3</v>
      </c>
      <c r="E615" s="7" t="n">
        <v>6.80000019073486</v>
      </c>
      <c r="F615" s="7" t="n">
        <v>0</v>
      </c>
    </row>
    <row r="616" spans="1:8">
      <c r="A616" t="s">
        <v>4</v>
      </c>
      <c r="B616" s="4" t="s">
        <v>5</v>
      </c>
      <c r="C616" s="4" t="s">
        <v>14</v>
      </c>
      <c r="D616" s="4" t="s">
        <v>14</v>
      </c>
      <c r="E616" s="4" t="s">
        <v>21</v>
      </c>
      <c r="F616" s="4" t="s">
        <v>10</v>
      </c>
    </row>
    <row r="617" spans="1:8">
      <c r="A617" t="n">
        <v>7679</v>
      </c>
      <c r="B617" s="45" t="n">
        <v>45</v>
      </c>
      <c r="C617" s="7" t="n">
        <v>11</v>
      </c>
      <c r="D617" s="7" t="n">
        <v>3</v>
      </c>
      <c r="E617" s="7" t="n">
        <v>40.0999984741211</v>
      </c>
      <c r="F617" s="7" t="n">
        <v>0</v>
      </c>
    </row>
    <row r="618" spans="1:8">
      <c r="A618" t="s">
        <v>4</v>
      </c>
      <c r="B618" s="4" t="s">
        <v>5</v>
      </c>
      <c r="C618" s="4" t="s">
        <v>14</v>
      </c>
      <c r="D618" s="4" t="s">
        <v>14</v>
      </c>
      <c r="E618" s="4" t="s">
        <v>21</v>
      </c>
      <c r="F618" s="4" t="s">
        <v>21</v>
      </c>
      <c r="G618" s="4" t="s">
        <v>21</v>
      </c>
      <c r="H618" s="4" t="s">
        <v>10</v>
      </c>
    </row>
    <row r="619" spans="1:8">
      <c r="A619" t="n">
        <v>7688</v>
      </c>
      <c r="B619" s="45" t="n">
        <v>45</v>
      </c>
      <c r="C619" s="7" t="n">
        <v>2</v>
      </c>
      <c r="D619" s="7" t="n">
        <v>3</v>
      </c>
      <c r="E619" s="7" t="n">
        <v>0</v>
      </c>
      <c r="F619" s="7" t="n">
        <v>19.7999992370605</v>
      </c>
      <c r="G619" s="7" t="n">
        <v>39.25</v>
      </c>
      <c r="H619" s="7" t="n">
        <v>8000</v>
      </c>
    </row>
    <row r="620" spans="1:8">
      <c r="A620" t="s">
        <v>4</v>
      </c>
      <c r="B620" s="4" t="s">
        <v>5</v>
      </c>
      <c r="C620" s="4" t="s">
        <v>14</v>
      </c>
      <c r="D620" s="4" t="s">
        <v>14</v>
      </c>
      <c r="E620" s="4" t="s">
        <v>21</v>
      </c>
      <c r="F620" s="4" t="s">
        <v>21</v>
      </c>
      <c r="G620" s="4" t="s">
        <v>21</v>
      </c>
      <c r="H620" s="4" t="s">
        <v>10</v>
      </c>
      <c r="I620" s="4" t="s">
        <v>14</v>
      </c>
    </row>
    <row r="621" spans="1:8">
      <c r="A621" t="n">
        <v>7705</v>
      </c>
      <c r="B621" s="45" t="n">
        <v>45</v>
      </c>
      <c r="C621" s="7" t="n">
        <v>4</v>
      </c>
      <c r="D621" s="7" t="n">
        <v>3</v>
      </c>
      <c r="E621" s="7" t="n">
        <v>6.80000019073486</v>
      </c>
      <c r="F621" s="7" t="n">
        <v>343</v>
      </c>
      <c r="G621" s="7" t="n">
        <v>353</v>
      </c>
      <c r="H621" s="7" t="n">
        <v>8000</v>
      </c>
      <c r="I621" s="7" t="n">
        <v>0</v>
      </c>
    </row>
    <row r="622" spans="1:8">
      <c r="A622" t="s">
        <v>4</v>
      </c>
      <c r="B622" s="4" t="s">
        <v>5</v>
      </c>
      <c r="C622" s="4" t="s">
        <v>14</v>
      </c>
      <c r="D622" s="4" t="s">
        <v>14</v>
      </c>
      <c r="E622" s="4" t="s">
        <v>21</v>
      </c>
      <c r="F622" s="4" t="s">
        <v>10</v>
      </c>
    </row>
    <row r="623" spans="1:8">
      <c r="A623" t="n">
        <v>7723</v>
      </c>
      <c r="B623" s="45" t="n">
        <v>45</v>
      </c>
      <c r="C623" s="7" t="n">
        <v>5</v>
      </c>
      <c r="D623" s="7" t="n">
        <v>3</v>
      </c>
      <c r="E623" s="7" t="n">
        <v>7.80000019073486</v>
      </c>
      <c r="F623" s="7" t="n">
        <v>8000</v>
      </c>
    </row>
    <row r="624" spans="1:8">
      <c r="A624" t="s">
        <v>4</v>
      </c>
      <c r="B624" s="4" t="s">
        <v>5</v>
      </c>
      <c r="C624" s="4" t="s">
        <v>10</v>
      </c>
      <c r="D624" s="4" t="s">
        <v>21</v>
      </c>
      <c r="E624" s="4" t="s">
        <v>21</v>
      </c>
      <c r="F624" s="4" t="s">
        <v>21</v>
      </c>
      <c r="G624" s="4" t="s">
        <v>21</v>
      </c>
    </row>
    <row r="625" spans="1:9">
      <c r="A625" t="n">
        <v>7732</v>
      </c>
      <c r="B625" s="36" t="n">
        <v>46</v>
      </c>
      <c r="C625" s="7" t="n">
        <v>0</v>
      </c>
      <c r="D625" s="7" t="n">
        <v>0</v>
      </c>
      <c r="E625" s="7" t="n">
        <v>18.3700008392334</v>
      </c>
      <c r="F625" s="7" t="n">
        <v>49.0999984741211</v>
      </c>
      <c r="G625" s="7" t="n">
        <v>180</v>
      </c>
    </row>
    <row r="626" spans="1:9">
      <c r="A626" t="s">
        <v>4</v>
      </c>
      <c r="B626" s="4" t="s">
        <v>5</v>
      </c>
      <c r="C626" s="4" t="s">
        <v>10</v>
      </c>
      <c r="D626" s="4" t="s">
        <v>21</v>
      </c>
      <c r="E626" s="4" t="s">
        <v>21</v>
      </c>
      <c r="F626" s="4" t="s">
        <v>21</v>
      </c>
      <c r="G626" s="4" t="s">
        <v>21</v>
      </c>
    </row>
    <row r="627" spans="1:9">
      <c r="A627" t="n">
        <v>7751</v>
      </c>
      <c r="B627" s="36" t="n">
        <v>46</v>
      </c>
      <c r="C627" s="7" t="n">
        <v>3</v>
      </c>
      <c r="D627" s="7" t="n">
        <v>0.949999988079071</v>
      </c>
      <c r="E627" s="7" t="n">
        <v>18.3700008392334</v>
      </c>
      <c r="F627" s="7" t="n">
        <v>50.0999984741211</v>
      </c>
      <c r="G627" s="7" t="n">
        <v>183</v>
      </c>
    </row>
    <row r="628" spans="1:9">
      <c r="A628" t="s">
        <v>4</v>
      </c>
      <c r="B628" s="4" t="s">
        <v>5</v>
      </c>
      <c r="C628" s="4" t="s">
        <v>10</v>
      </c>
      <c r="D628" s="4" t="s">
        <v>21</v>
      </c>
      <c r="E628" s="4" t="s">
        <v>21</v>
      </c>
      <c r="F628" s="4" t="s">
        <v>21</v>
      </c>
      <c r="G628" s="4" t="s">
        <v>21</v>
      </c>
    </row>
    <row r="629" spans="1:9">
      <c r="A629" t="n">
        <v>7770</v>
      </c>
      <c r="B629" s="36" t="n">
        <v>46</v>
      </c>
      <c r="C629" s="7" t="n">
        <v>8</v>
      </c>
      <c r="D629" s="7" t="n">
        <v>2.34999990463257</v>
      </c>
      <c r="E629" s="7" t="n">
        <v>18.3700008392334</v>
      </c>
      <c r="F629" s="7" t="n">
        <v>50.7999992370605</v>
      </c>
      <c r="G629" s="7" t="n">
        <v>195</v>
      </c>
    </row>
    <row r="630" spans="1:9">
      <c r="A630" t="s">
        <v>4</v>
      </c>
      <c r="B630" s="4" t="s">
        <v>5</v>
      </c>
      <c r="C630" s="4" t="s">
        <v>10</v>
      </c>
      <c r="D630" s="4" t="s">
        <v>21</v>
      </c>
      <c r="E630" s="4" t="s">
        <v>21</v>
      </c>
      <c r="F630" s="4" t="s">
        <v>21</v>
      </c>
      <c r="G630" s="4" t="s">
        <v>21</v>
      </c>
    </row>
    <row r="631" spans="1:9">
      <c r="A631" t="n">
        <v>7789</v>
      </c>
      <c r="B631" s="36" t="n">
        <v>46</v>
      </c>
      <c r="C631" s="7" t="n">
        <v>1</v>
      </c>
      <c r="D631" s="7" t="n">
        <v>2</v>
      </c>
      <c r="E631" s="7" t="n">
        <v>18.3700008392334</v>
      </c>
      <c r="F631" s="7" t="n">
        <v>49.7999992370605</v>
      </c>
      <c r="G631" s="7" t="n">
        <v>190</v>
      </c>
    </row>
    <row r="632" spans="1:9">
      <c r="A632" t="s">
        <v>4</v>
      </c>
      <c r="B632" s="4" t="s">
        <v>5</v>
      </c>
      <c r="C632" s="4" t="s">
        <v>10</v>
      </c>
      <c r="D632" s="4" t="s">
        <v>21</v>
      </c>
      <c r="E632" s="4" t="s">
        <v>21</v>
      </c>
      <c r="F632" s="4" t="s">
        <v>21</v>
      </c>
      <c r="G632" s="4" t="s">
        <v>21</v>
      </c>
    </row>
    <row r="633" spans="1:9">
      <c r="A633" t="n">
        <v>7808</v>
      </c>
      <c r="B633" s="36" t="n">
        <v>46</v>
      </c>
      <c r="C633" s="7" t="n">
        <v>9</v>
      </c>
      <c r="D633" s="7" t="n">
        <v>0.5</v>
      </c>
      <c r="E633" s="7" t="n">
        <v>18.3700008392334</v>
      </c>
      <c r="F633" s="7" t="n">
        <v>51.0999984741211</v>
      </c>
      <c r="G633" s="7" t="n">
        <v>180</v>
      </c>
    </row>
    <row r="634" spans="1:9">
      <c r="A634" t="s">
        <v>4</v>
      </c>
      <c r="B634" s="4" t="s">
        <v>5</v>
      </c>
      <c r="C634" s="4" t="s">
        <v>10</v>
      </c>
      <c r="D634" s="4" t="s">
        <v>21</v>
      </c>
      <c r="E634" s="4" t="s">
        <v>21</v>
      </c>
      <c r="F634" s="4" t="s">
        <v>21</v>
      </c>
      <c r="G634" s="4" t="s">
        <v>21</v>
      </c>
    </row>
    <row r="635" spans="1:9">
      <c r="A635" t="n">
        <v>7827</v>
      </c>
      <c r="B635" s="36" t="n">
        <v>46</v>
      </c>
      <c r="C635" s="7" t="n">
        <v>5</v>
      </c>
      <c r="D635" s="7" t="n">
        <v>1.5</v>
      </c>
      <c r="E635" s="7" t="n">
        <v>18.3700008392334</v>
      </c>
      <c r="F635" s="7" t="n">
        <v>51.4500007629395</v>
      </c>
      <c r="G635" s="7" t="n">
        <v>185</v>
      </c>
    </row>
    <row r="636" spans="1:9">
      <c r="A636" t="s">
        <v>4</v>
      </c>
      <c r="B636" s="4" t="s">
        <v>5</v>
      </c>
      <c r="C636" s="4" t="s">
        <v>10</v>
      </c>
      <c r="D636" s="4" t="s">
        <v>21</v>
      </c>
      <c r="E636" s="4" t="s">
        <v>21</v>
      </c>
      <c r="F636" s="4" t="s">
        <v>21</v>
      </c>
      <c r="G636" s="4" t="s">
        <v>21</v>
      </c>
    </row>
    <row r="637" spans="1:9">
      <c r="A637" t="n">
        <v>7846</v>
      </c>
      <c r="B637" s="36" t="n">
        <v>46</v>
      </c>
      <c r="C637" s="7" t="n">
        <v>7032</v>
      </c>
      <c r="D637" s="7" t="n">
        <v>1.89999997615814</v>
      </c>
      <c r="E637" s="7" t="n">
        <v>18.3700008392334</v>
      </c>
      <c r="F637" s="7" t="n">
        <v>51.6500015258789</v>
      </c>
      <c r="G637" s="7" t="n">
        <v>185</v>
      </c>
    </row>
    <row r="638" spans="1:9">
      <c r="A638" t="s">
        <v>4</v>
      </c>
      <c r="B638" s="4" t="s">
        <v>5</v>
      </c>
      <c r="C638" s="4" t="s">
        <v>10</v>
      </c>
      <c r="D638" s="4" t="s">
        <v>21</v>
      </c>
      <c r="E638" s="4" t="s">
        <v>21</v>
      </c>
      <c r="F638" s="4" t="s">
        <v>21</v>
      </c>
      <c r="G638" s="4" t="s">
        <v>21</v>
      </c>
    </row>
    <row r="639" spans="1:9">
      <c r="A639" t="n">
        <v>7865</v>
      </c>
      <c r="B639" s="36" t="n">
        <v>46</v>
      </c>
      <c r="C639" s="7" t="n">
        <v>7</v>
      </c>
      <c r="D639" s="7" t="n">
        <v>-0.949999988079071</v>
      </c>
      <c r="E639" s="7" t="n">
        <v>18.3700008392334</v>
      </c>
      <c r="F639" s="7" t="n">
        <v>50.0999984741211</v>
      </c>
      <c r="G639" s="7" t="n">
        <v>177</v>
      </c>
    </row>
    <row r="640" spans="1:9">
      <c r="A640" t="s">
        <v>4</v>
      </c>
      <c r="B640" s="4" t="s">
        <v>5</v>
      </c>
      <c r="C640" s="4" t="s">
        <v>10</v>
      </c>
      <c r="D640" s="4" t="s">
        <v>21</v>
      </c>
      <c r="E640" s="4" t="s">
        <v>21</v>
      </c>
      <c r="F640" s="4" t="s">
        <v>21</v>
      </c>
      <c r="G640" s="4" t="s">
        <v>21</v>
      </c>
    </row>
    <row r="641" spans="1:7">
      <c r="A641" t="n">
        <v>7884</v>
      </c>
      <c r="B641" s="36" t="n">
        <v>46</v>
      </c>
      <c r="C641" s="7" t="n">
        <v>6</v>
      </c>
      <c r="D641" s="7" t="n">
        <v>-2</v>
      </c>
      <c r="E641" s="7" t="n">
        <v>18.3700008392334</v>
      </c>
      <c r="F641" s="7" t="n">
        <v>49.7999992370605</v>
      </c>
      <c r="G641" s="7" t="n">
        <v>170</v>
      </c>
    </row>
    <row r="642" spans="1:7">
      <c r="A642" t="s">
        <v>4</v>
      </c>
      <c r="B642" s="4" t="s">
        <v>5</v>
      </c>
      <c r="C642" s="4" t="s">
        <v>10</v>
      </c>
      <c r="D642" s="4" t="s">
        <v>21</v>
      </c>
      <c r="E642" s="4" t="s">
        <v>21</v>
      </c>
      <c r="F642" s="4" t="s">
        <v>21</v>
      </c>
      <c r="G642" s="4" t="s">
        <v>21</v>
      </c>
    </row>
    <row r="643" spans="1:7">
      <c r="A643" t="n">
        <v>7903</v>
      </c>
      <c r="B643" s="36" t="n">
        <v>46</v>
      </c>
      <c r="C643" s="7" t="n">
        <v>4</v>
      </c>
      <c r="D643" s="7" t="n">
        <v>-2.34999990463257</v>
      </c>
      <c r="E643" s="7" t="n">
        <v>18.3700008392334</v>
      </c>
      <c r="F643" s="7" t="n">
        <v>50.7999992370605</v>
      </c>
      <c r="G643" s="7" t="n">
        <v>165</v>
      </c>
    </row>
    <row r="644" spans="1:7">
      <c r="A644" t="s">
        <v>4</v>
      </c>
      <c r="B644" s="4" t="s">
        <v>5</v>
      </c>
      <c r="C644" s="4" t="s">
        <v>10</v>
      </c>
      <c r="D644" s="4" t="s">
        <v>21</v>
      </c>
      <c r="E644" s="4" t="s">
        <v>21</v>
      </c>
      <c r="F644" s="4" t="s">
        <v>21</v>
      </c>
      <c r="G644" s="4" t="s">
        <v>21</v>
      </c>
    </row>
    <row r="645" spans="1:7">
      <c r="A645" t="n">
        <v>7922</v>
      </c>
      <c r="B645" s="36" t="n">
        <v>46</v>
      </c>
      <c r="C645" s="7" t="n">
        <v>11</v>
      </c>
      <c r="D645" s="7" t="n">
        <v>-0.5</v>
      </c>
      <c r="E645" s="7" t="n">
        <v>18.3700008392334</v>
      </c>
      <c r="F645" s="7" t="n">
        <v>51.0999984741211</v>
      </c>
      <c r="G645" s="7" t="n">
        <v>180</v>
      </c>
    </row>
    <row r="646" spans="1:7">
      <c r="A646" t="s">
        <v>4</v>
      </c>
      <c r="B646" s="4" t="s">
        <v>5</v>
      </c>
      <c r="C646" s="4" t="s">
        <v>10</v>
      </c>
      <c r="D646" s="4" t="s">
        <v>21</v>
      </c>
      <c r="E646" s="4" t="s">
        <v>21</v>
      </c>
      <c r="F646" s="4" t="s">
        <v>21</v>
      </c>
      <c r="G646" s="4" t="s">
        <v>21</v>
      </c>
    </row>
    <row r="647" spans="1:7">
      <c r="A647" t="n">
        <v>7941</v>
      </c>
      <c r="B647" s="36" t="n">
        <v>46</v>
      </c>
      <c r="C647" s="7" t="n">
        <v>2</v>
      </c>
      <c r="D647" s="7" t="n">
        <v>-1.5</v>
      </c>
      <c r="E647" s="7" t="n">
        <v>18.3700008392334</v>
      </c>
      <c r="F647" s="7" t="n">
        <v>51.4500007629395</v>
      </c>
      <c r="G647" s="7" t="n">
        <v>175</v>
      </c>
    </row>
    <row r="648" spans="1:7">
      <c r="A648" t="s">
        <v>4</v>
      </c>
      <c r="B648" s="4" t="s">
        <v>5</v>
      </c>
      <c r="C648" s="4" t="s">
        <v>10</v>
      </c>
      <c r="D648" s="4" t="s">
        <v>10</v>
      </c>
      <c r="E648" s="4" t="s">
        <v>21</v>
      </c>
      <c r="F648" s="4" t="s">
        <v>21</v>
      </c>
      <c r="G648" s="4" t="s">
        <v>21</v>
      </c>
      <c r="H648" s="4" t="s">
        <v>21</v>
      </c>
      <c r="I648" s="4" t="s">
        <v>14</v>
      </c>
      <c r="J648" s="4" t="s">
        <v>10</v>
      </c>
    </row>
    <row r="649" spans="1:7">
      <c r="A649" t="n">
        <v>7960</v>
      </c>
      <c r="B649" s="52" t="n">
        <v>55</v>
      </c>
      <c r="C649" s="7" t="n">
        <v>0</v>
      </c>
      <c r="D649" s="7" t="n">
        <v>65533</v>
      </c>
      <c r="E649" s="7" t="n">
        <v>0</v>
      </c>
      <c r="F649" s="7" t="n">
        <v>18.3700008392334</v>
      </c>
      <c r="G649" s="7" t="n">
        <v>41.0999984741211</v>
      </c>
      <c r="H649" s="7" t="n">
        <v>1.5</v>
      </c>
      <c r="I649" s="7" t="n">
        <v>1</v>
      </c>
      <c r="J649" s="7" t="n">
        <v>0</v>
      </c>
    </row>
    <row r="650" spans="1:7">
      <c r="A650" t="s">
        <v>4</v>
      </c>
      <c r="B650" s="4" t="s">
        <v>5</v>
      </c>
      <c r="C650" s="4" t="s">
        <v>10</v>
      </c>
    </row>
    <row r="651" spans="1:7">
      <c r="A651" t="n">
        <v>7984</v>
      </c>
      <c r="B651" s="28" t="n">
        <v>16</v>
      </c>
      <c r="C651" s="7" t="n">
        <v>50</v>
      </c>
    </row>
    <row r="652" spans="1:7">
      <c r="A652" t="s">
        <v>4</v>
      </c>
      <c r="B652" s="4" t="s">
        <v>5</v>
      </c>
      <c r="C652" s="4" t="s">
        <v>10</v>
      </c>
      <c r="D652" s="4" t="s">
        <v>10</v>
      </c>
      <c r="E652" s="4" t="s">
        <v>21</v>
      </c>
      <c r="F652" s="4" t="s">
        <v>21</v>
      </c>
      <c r="G652" s="4" t="s">
        <v>21</v>
      </c>
      <c r="H652" s="4" t="s">
        <v>21</v>
      </c>
      <c r="I652" s="4" t="s">
        <v>14</v>
      </c>
      <c r="J652" s="4" t="s">
        <v>10</v>
      </c>
    </row>
    <row r="653" spans="1:7">
      <c r="A653" t="n">
        <v>7987</v>
      </c>
      <c r="B653" s="52" t="n">
        <v>55</v>
      </c>
      <c r="C653" s="7" t="n">
        <v>3</v>
      </c>
      <c r="D653" s="7" t="n">
        <v>65533</v>
      </c>
      <c r="E653" s="7" t="n">
        <v>0.949999988079071</v>
      </c>
      <c r="F653" s="7" t="n">
        <v>18.3700008392334</v>
      </c>
      <c r="G653" s="7" t="n">
        <v>42.0999984741211</v>
      </c>
      <c r="H653" s="7" t="n">
        <v>1.5</v>
      </c>
      <c r="I653" s="7" t="n">
        <v>1</v>
      </c>
      <c r="J653" s="7" t="n">
        <v>0</v>
      </c>
    </row>
    <row r="654" spans="1:7">
      <c r="A654" t="s">
        <v>4</v>
      </c>
      <c r="B654" s="4" t="s">
        <v>5</v>
      </c>
      <c r="C654" s="4" t="s">
        <v>10</v>
      </c>
    </row>
    <row r="655" spans="1:7">
      <c r="A655" t="n">
        <v>8011</v>
      </c>
      <c r="B655" s="28" t="n">
        <v>16</v>
      </c>
      <c r="C655" s="7" t="n">
        <v>50</v>
      </c>
    </row>
    <row r="656" spans="1:7">
      <c r="A656" t="s">
        <v>4</v>
      </c>
      <c r="B656" s="4" t="s">
        <v>5</v>
      </c>
      <c r="C656" s="4" t="s">
        <v>10</v>
      </c>
      <c r="D656" s="4" t="s">
        <v>10</v>
      </c>
      <c r="E656" s="4" t="s">
        <v>21</v>
      </c>
      <c r="F656" s="4" t="s">
        <v>21</v>
      </c>
      <c r="G656" s="4" t="s">
        <v>21</v>
      </c>
      <c r="H656" s="4" t="s">
        <v>21</v>
      </c>
      <c r="I656" s="4" t="s">
        <v>14</v>
      </c>
      <c r="J656" s="4" t="s">
        <v>10</v>
      </c>
    </row>
    <row r="657" spans="1:10">
      <c r="A657" t="n">
        <v>8014</v>
      </c>
      <c r="B657" s="52" t="n">
        <v>55</v>
      </c>
      <c r="C657" s="7" t="n">
        <v>7</v>
      </c>
      <c r="D657" s="7" t="n">
        <v>65533</v>
      </c>
      <c r="E657" s="7" t="n">
        <v>-0.949999988079071</v>
      </c>
      <c r="F657" s="7" t="n">
        <v>18.3700008392334</v>
      </c>
      <c r="G657" s="7" t="n">
        <v>42.0999984741211</v>
      </c>
      <c r="H657" s="7" t="n">
        <v>1.5</v>
      </c>
      <c r="I657" s="7" t="n">
        <v>1</v>
      </c>
      <c r="J657" s="7" t="n">
        <v>0</v>
      </c>
    </row>
    <row r="658" spans="1:10">
      <c r="A658" t="s">
        <v>4</v>
      </c>
      <c r="B658" s="4" t="s">
        <v>5</v>
      </c>
      <c r="C658" s="4" t="s">
        <v>10</v>
      </c>
    </row>
    <row r="659" spans="1:10">
      <c r="A659" t="n">
        <v>8038</v>
      </c>
      <c r="B659" s="28" t="n">
        <v>16</v>
      </c>
      <c r="C659" s="7" t="n">
        <v>50</v>
      </c>
    </row>
    <row r="660" spans="1:10">
      <c r="A660" t="s">
        <v>4</v>
      </c>
      <c r="B660" s="4" t="s">
        <v>5</v>
      </c>
      <c r="C660" s="4" t="s">
        <v>10</v>
      </c>
      <c r="D660" s="4" t="s">
        <v>10</v>
      </c>
      <c r="E660" s="4" t="s">
        <v>21</v>
      </c>
      <c r="F660" s="4" t="s">
        <v>21</v>
      </c>
      <c r="G660" s="4" t="s">
        <v>21</v>
      </c>
      <c r="H660" s="4" t="s">
        <v>21</v>
      </c>
      <c r="I660" s="4" t="s">
        <v>14</v>
      </c>
      <c r="J660" s="4" t="s">
        <v>10</v>
      </c>
    </row>
    <row r="661" spans="1:10">
      <c r="A661" t="n">
        <v>8041</v>
      </c>
      <c r="B661" s="52" t="n">
        <v>55</v>
      </c>
      <c r="C661" s="7" t="n">
        <v>6</v>
      </c>
      <c r="D661" s="7" t="n">
        <v>65533</v>
      </c>
      <c r="E661" s="7" t="n">
        <v>-2</v>
      </c>
      <c r="F661" s="7" t="n">
        <v>18.3700008392334</v>
      </c>
      <c r="G661" s="7" t="n">
        <v>41.7999992370605</v>
      </c>
      <c r="H661" s="7" t="n">
        <v>1.5</v>
      </c>
      <c r="I661" s="7" t="n">
        <v>1</v>
      </c>
      <c r="J661" s="7" t="n">
        <v>0</v>
      </c>
    </row>
    <row r="662" spans="1:10">
      <c r="A662" t="s">
        <v>4</v>
      </c>
      <c r="B662" s="4" t="s">
        <v>5</v>
      </c>
      <c r="C662" s="4" t="s">
        <v>10</v>
      </c>
    </row>
    <row r="663" spans="1:10">
      <c r="A663" t="n">
        <v>8065</v>
      </c>
      <c r="B663" s="28" t="n">
        <v>16</v>
      </c>
      <c r="C663" s="7" t="n">
        <v>50</v>
      </c>
    </row>
    <row r="664" spans="1:10">
      <c r="A664" t="s">
        <v>4</v>
      </c>
      <c r="B664" s="4" t="s">
        <v>5</v>
      </c>
      <c r="C664" s="4" t="s">
        <v>10</v>
      </c>
      <c r="D664" s="4" t="s">
        <v>10</v>
      </c>
      <c r="E664" s="4" t="s">
        <v>21</v>
      </c>
      <c r="F664" s="4" t="s">
        <v>21</v>
      </c>
      <c r="G664" s="4" t="s">
        <v>21</v>
      </c>
      <c r="H664" s="4" t="s">
        <v>21</v>
      </c>
      <c r="I664" s="4" t="s">
        <v>14</v>
      </c>
      <c r="J664" s="4" t="s">
        <v>10</v>
      </c>
    </row>
    <row r="665" spans="1:10">
      <c r="A665" t="n">
        <v>8068</v>
      </c>
      <c r="B665" s="52" t="n">
        <v>55</v>
      </c>
      <c r="C665" s="7" t="n">
        <v>1</v>
      </c>
      <c r="D665" s="7" t="n">
        <v>65533</v>
      </c>
      <c r="E665" s="7" t="n">
        <v>2</v>
      </c>
      <c r="F665" s="7" t="n">
        <v>18.3700008392334</v>
      </c>
      <c r="G665" s="7" t="n">
        <v>41.7999992370605</v>
      </c>
      <c r="H665" s="7" t="n">
        <v>1.5</v>
      </c>
      <c r="I665" s="7" t="n">
        <v>1</v>
      </c>
      <c r="J665" s="7" t="n">
        <v>0</v>
      </c>
    </row>
    <row r="666" spans="1:10">
      <c r="A666" t="s">
        <v>4</v>
      </c>
      <c r="B666" s="4" t="s">
        <v>5</v>
      </c>
      <c r="C666" s="4" t="s">
        <v>10</v>
      </c>
    </row>
    <row r="667" spans="1:10">
      <c r="A667" t="n">
        <v>8092</v>
      </c>
      <c r="B667" s="28" t="n">
        <v>16</v>
      </c>
      <c r="C667" s="7" t="n">
        <v>50</v>
      </c>
    </row>
    <row r="668" spans="1:10">
      <c r="A668" t="s">
        <v>4</v>
      </c>
      <c r="B668" s="4" t="s">
        <v>5</v>
      </c>
      <c r="C668" s="4" t="s">
        <v>10</v>
      </c>
      <c r="D668" s="4" t="s">
        <v>10</v>
      </c>
      <c r="E668" s="4" t="s">
        <v>21</v>
      </c>
      <c r="F668" s="4" t="s">
        <v>21</v>
      </c>
      <c r="G668" s="4" t="s">
        <v>21</v>
      </c>
      <c r="H668" s="4" t="s">
        <v>21</v>
      </c>
      <c r="I668" s="4" t="s">
        <v>14</v>
      </c>
      <c r="J668" s="4" t="s">
        <v>10</v>
      </c>
    </row>
    <row r="669" spans="1:10">
      <c r="A669" t="n">
        <v>8095</v>
      </c>
      <c r="B669" s="52" t="n">
        <v>55</v>
      </c>
      <c r="C669" s="7" t="n">
        <v>8</v>
      </c>
      <c r="D669" s="7" t="n">
        <v>65533</v>
      </c>
      <c r="E669" s="7" t="n">
        <v>2.34999990463257</v>
      </c>
      <c r="F669" s="7" t="n">
        <v>18.3700008392334</v>
      </c>
      <c r="G669" s="7" t="n">
        <v>42.7999992370605</v>
      </c>
      <c r="H669" s="7" t="n">
        <v>1.5</v>
      </c>
      <c r="I669" s="7" t="n">
        <v>1</v>
      </c>
      <c r="J669" s="7" t="n">
        <v>0</v>
      </c>
    </row>
    <row r="670" spans="1:10">
      <c r="A670" t="s">
        <v>4</v>
      </c>
      <c r="B670" s="4" t="s">
        <v>5</v>
      </c>
      <c r="C670" s="4" t="s">
        <v>10</v>
      </c>
    </row>
    <row r="671" spans="1:10">
      <c r="A671" t="n">
        <v>8119</v>
      </c>
      <c r="B671" s="28" t="n">
        <v>16</v>
      </c>
      <c r="C671" s="7" t="n">
        <v>50</v>
      </c>
    </row>
    <row r="672" spans="1:10">
      <c r="A672" t="s">
        <v>4</v>
      </c>
      <c r="B672" s="4" t="s">
        <v>5</v>
      </c>
      <c r="C672" s="4" t="s">
        <v>10</v>
      </c>
      <c r="D672" s="4" t="s">
        <v>10</v>
      </c>
      <c r="E672" s="4" t="s">
        <v>21</v>
      </c>
      <c r="F672" s="4" t="s">
        <v>21</v>
      </c>
      <c r="G672" s="4" t="s">
        <v>21</v>
      </c>
      <c r="H672" s="4" t="s">
        <v>21</v>
      </c>
      <c r="I672" s="4" t="s">
        <v>14</v>
      </c>
      <c r="J672" s="4" t="s">
        <v>10</v>
      </c>
    </row>
    <row r="673" spans="1:10">
      <c r="A673" t="n">
        <v>8122</v>
      </c>
      <c r="B673" s="52" t="n">
        <v>55</v>
      </c>
      <c r="C673" s="7" t="n">
        <v>4</v>
      </c>
      <c r="D673" s="7" t="n">
        <v>65533</v>
      </c>
      <c r="E673" s="7" t="n">
        <v>-2.34999990463257</v>
      </c>
      <c r="F673" s="7" t="n">
        <v>18.3700008392334</v>
      </c>
      <c r="G673" s="7" t="n">
        <v>42.7999992370605</v>
      </c>
      <c r="H673" s="7" t="n">
        <v>1.5</v>
      </c>
      <c r="I673" s="7" t="n">
        <v>1</v>
      </c>
      <c r="J673" s="7" t="n">
        <v>0</v>
      </c>
    </row>
    <row r="674" spans="1:10">
      <c r="A674" t="s">
        <v>4</v>
      </c>
      <c r="B674" s="4" t="s">
        <v>5</v>
      </c>
      <c r="C674" s="4" t="s">
        <v>10</v>
      </c>
    </row>
    <row r="675" spans="1:10">
      <c r="A675" t="n">
        <v>8146</v>
      </c>
      <c r="B675" s="28" t="n">
        <v>16</v>
      </c>
      <c r="C675" s="7" t="n">
        <v>50</v>
      </c>
    </row>
    <row r="676" spans="1:10">
      <c r="A676" t="s">
        <v>4</v>
      </c>
      <c r="B676" s="4" t="s">
        <v>5</v>
      </c>
      <c r="C676" s="4" t="s">
        <v>10</v>
      </c>
      <c r="D676" s="4" t="s">
        <v>10</v>
      </c>
      <c r="E676" s="4" t="s">
        <v>21</v>
      </c>
      <c r="F676" s="4" t="s">
        <v>21</v>
      </c>
      <c r="G676" s="4" t="s">
        <v>21</v>
      </c>
      <c r="H676" s="4" t="s">
        <v>21</v>
      </c>
      <c r="I676" s="4" t="s">
        <v>14</v>
      </c>
      <c r="J676" s="4" t="s">
        <v>10</v>
      </c>
    </row>
    <row r="677" spans="1:10">
      <c r="A677" t="n">
        <v>8149</v>
      </c>
      <c r="B677" s="52" t="n">
        <v>55</v>
      </c>
      <c r="C677" s="7" t="n">
        <v>9</v>
      </c>
      <c r="D677" s="7" t="n">
        <v>65533</v>
      </c>
      <c r="E677" s="7" t="n">
        <v>0.5</v>
      </c>
      <c r="F677" s="7" t="n">
        <v>18.3700008392334</v>
      </c>
      <c r="G677" s="7" t="n">
        <v>43.0999984741211</v>
      </c>
      <c r="H677" s="7" t="n">
        <v>1.5</v>
      </c>
      <c r="I677" s="7" t="n">
        <v>1</v>
      </c>
      <c r="J677" s="7" t="n">
        <v>0</v>
      </c>
    </row>
    <row r="678" spans="1:10">
      <c r="A678" t="s">
        <v>4</v>
      </c>
      <c r="B678" s="4" t="s">
        <v>5</v>
      </c>
      <c r="C678" s="4" t="s">
        <v>10</v>
      </c>
    </row>
    <row r="679" spans="1:10">
      <c r="A679" t="n">
        <v>8173</v>
      </c>
      <c r="B679" s="28" t="n">
        <v>16</v>
      </c>
      <c r="C679" s="7" t="n">
        <v>50</v>
      </c>
    </row>
    <row r="680" spans="1:10">
      <c r="A680" t="s">
        <v>4</v>
      </c>
      <c r="B680" s="4" t="s">
        <v>5</v>
      </c>
      <c r="C680" s="4" t="s">
        <v>10</v>
      </c>
      <c r="D680" s="4" t="s">
        <v>10</v>
      </c>
      <c r="E680" s="4" t="s">
        <v>21</v>
      </c>
      <c r="F680" s="4" t="s">
        <v>21</v>
      </c>
      <c r="G680" s="4" t="s">
        <v>21</v>
      </c>
      <c r="H680" s="4" t="s">
        <v>21</v>
      </c>
      <c r="I680" s="4" t="s">
        <v>14</v>
      </c>
      <c r="J680" s="4" t="s">
        <v>10</v>
      </c>
    </row>
    <row r="681" spans="1:10">
      <c r="A681" t="n">
        <v>8176</v>
      </c>
      <c r="B681" s="52" t="n">
        <v>55</v>
      </c>
      <c r="C681" s="7" t="n">
        <v>11</v>
      </c>
      <c r="D681" s="7" t="n">
        <v>65533</v>
      </c>
      <c r="E681" s="7" t="n">
        <v>-0.5</v>
      </c>
      <c r="F681" s="7" t="n">
        <v>18.3700008392334</v>
      </c>
      <c r="G681" s="7" t="n">
        <v>43.0999984741211</v>
      </c>
      <c r="H681" s="7" t="n">
        <v>1.5</v>
      </c>
      <c r="I681" s="7" t="n">
        <v>1</v>
      </c>
      <c r="J681" s="7" t="n">
        <v>0</v>
      </c>
    </row>
    <row r="682" spans="1:10">
      <c r="A682" t="s">
        <v>4</v>
      </c>
      <c r="B682" s="4" t="s">
        <v>5</v>
      </c>
      <c r="C682" s="4" t="s">
        <v>10</v>
      </c>
    </row>
    <row r="683" spans="1:10">
      <c r="A683" t="n">
        <v>8200</v>
      </c>
      <c r="B683" s="28" t="n">
        <v>16</v>
      </c>
      <c r="C683" s="7" t="n">
        <v>50</v>
      </c>
    </row>
    <row r="684" spans="1:10">
      <c r="A684" t="s">
        <v>4</v>
      </c>
      <c r="B684" s="4" t="s">
        <v>5</v>
      </c>
      <c r="C684" s="4" t="s">
        <v>10</v>
      </c>
      <c r="D684" s="4" t="s">
        <v>10</v>
      </c>
      <c r="E684" s="4" t="s">
        <v>21</v>
      </c>
      <c r="F684" s="4" t="s">
        <v>21</v>
      </c>
      <c r="G684" s="4" t="s">
        <v>21</v>
      </c>
      <c r="H684" s="4" t="s">
        <v>21</v>
      </c>
      <c r="I684" s="4" t="s">
        <v>14</v>
      </c>
      <c r="J684" s="4" t="s">
        <v>10</v>
      </c>
    </row>
    <row r="685" spans="1:10">
      <c r="A685" t="n">
        <v>8203</v>
      </c>
      <c r="B685" s="52" t="n">
        <v>55</v>
      </c>
      <c r="C685" s="7" t="n">
        <v>5</v>
      </c>
      <c r="D685" s="7" t="n">
        <v>65533</v>
      </c>
      <c r="E685" s="7" t="n">
        <v>1.5</v>
      </c>
      <c r="F685" s="7" t="n">
        <v>18.3700008392334</v>
      </c>
      <c r="G685" s="7" t="n">
        <v>43.4500007629395</v>
      </c>
      <c r="H685" s="7" t="n">
        <v>1.5</v>
      </c>
      <c r="I685" s="7" t="n">
        <v>1</v>
      </c>
      <c r="J685" s="7" t="n">
        <v>0</v>
      </c>
    </row>
    <row r="686" spans="1:10">
      <c r="A686" t="s">
        <v>4</v>
      </c>
      <c r="B686" s="4" t="s">
        <v>5</v>
      </c>
      <c r="C686" s="4" t="s">
        <v>10</v>
      </c>
    </row>
    <row r="687" spans="1:10">
      <c r="A687" t="n">
        <v>8227</v>
      </c>
      <c r="B687" s="28" t="n">
        <v>16</v>
      </c>
      <c r="C687" s="7" t="n">
        <v>50</v>
      </c>
    </row>
    <row r="688" spans="1:10">
      <c r="A688" t="s">
        <v>4</v>
      </c>
      <c r="B688" s="4" t="s">
        <v>5</v>
      </c>
      <c r="C688" s="4" t="s">
        <v>10</v>
      </c>
      <c r="D688" s="4" t="s">
        <v>10</v>
      </c>
      <c r="E688" s="4" t="s">
        <v>21</v>
      </c>
      <c r="F688" s="4" t="s">
        <v>21</v>
      </c>
      <c r="G688" s="4" t="s">
        <v>21</v>
      </c>
      <c r="H688" s="4" t="s">
        <v>21</v>
      </c>
      <c r="I688" s="4" t="s">
        <v>14</v>
      </c>
      <c r="J688" s="4" t="s">
        <v>10</v>
      </c>
    </row>
    <row r="689" spans="1:10">
      <c r="A689" t="n">
        <v>8230</v>
      </c>
      <c r="B689" s="52" t="n">
        <v>55</v>
      </c>
      <c r="C689" s="7" t="n">
        <v>7032</v>
      </c>
      <c r="D689" s="7" t="n">
        <v>65533</v>
      </c>
      <c r="E689" s="7" t="n">
        <v>1.89999997615814</v>
      </c>
      <c r="F689" s="7" t="n">
        <v>18.3700008392334</v>
      </c>
      <c r="G689" s="7" t="n">
        <v>43.6500015258789</v>
      </c>
      <c r="H689" s="7" t="n">
        <v>1.5</v>
      </c>
      <c r="I689" s="7" t="n">
        <v>1</v>
      </c>
      <c r="J689" s="7" t="n">
        <v>0</v>
      </c>
    </row>
    <row r="690" spans="1:10">
      <c r="A690" t="s">
        <v>4</v>
      </c>
      <c r="B690" s="4" t="s">
        <v>5</v>
      </c>
      <c r="C690" s="4" t="s">
        <v>10</v>
      </c>
    </row>
    <row r="691" spans="1:10">
      <c r="A691" t="n">
        <v>8254</v>
      </c>
      <c r="B691" s="28" t="n">
        <v>16</v>
      </c>
      <c r="C691" s="7" t="n">
        <v>50</v>
      </c>
    </row>
    <row r="692" spans="1:10">
      <c r="A692" t="s">
        <v>4</v>
      </c>
      <c r="B692" s="4" t="s">
        <v>5</v>
      </c>
      <c r="C692" s="4" t="s">
        <v>10</v>
      </c>
      <c r="D692" s="4" t="s">
        <v>10</v>
      </c>
      <c r="E692" s="4" t="s">
        <v>21</v>
      </c>
      <c r="F692" s="4" t="s">
        <v>21</v>
      </c>
      <c r="G692" s="4" t="s">
        <v>21</v>
      </c>
      <c r="H692" s="4" t="s">
        <v>21</v>
      </c>
      <c r="I692" s="4" t="s">
        <v>14</v>
      </c>
      <c r="J692" s="4" t="s">
        <v>10</v>
      </c>
    </row>
    <row r="693" spans="1:10">
      <c r="A693" t="n">
        <v>8257</v>
      </c>
      <c r="B693" s="52" t="n">
        <v>55</v>
      </c>
      <c r="C693" s="7" t="n">
        <v>2</v>
      </c>
      <c r="D693" s="7" t="n">
        <v>65533</v>
      </c>
      <c r="E693" s="7" t="n">
        <v>-1.5</v>
      </c>
      <c r="F693" s="7" t="n">
        <v>18.3700008392334</v>
      </c>
      <c r="G693" s="7" t="n">
        <v>43.4500007629395</v>
      </c>
      <c r="H693" s="7" t="n">
        <v>1.5</v>
      </c>
      <c r="I693" s="7" t="n">
        <v>1</v>
      </c>
      <c r="J693" s="7" t="n">
        <v>0</v>
      </c>
    </row>
    <row r="694" spans="1:10">
      <c r="A694" t="s">
        <v>4</v>
      </c>
      <c r="B694" s="4" t="s">
        <v>5</v>
      </c>
      <c r="C694" s="4" t="s">
        <v>10</v>
      </c>
      <c r="D694" s="4" t="s">
        <v>14</v>
      </c>
    </row>
    <row r="695" spans="1:10">
      <c r="A695" t="n">
        <v>8281</v>
      </c>
      <c r="B695" s="53" t="n">
        <v>56</v>
      </c>
      <c r="C695" s="7" t="n">
        <v>0</v>
      </c>
      <c r="D695" s="7" t="n">
        <v>0</v>
      </c>
    </row>
    <row r="696" spans="1:10">
      <c r="A696" t="s">
        <v>4</v>
      </c>
      <c r="B696" s="4" t="s">
        <v>5</v>
      </c>
      <c r="C696" s="4" t="s">
        <v>10</v>
      </c>
      <c r="D696" s="4" t="s">
        <v>21</v>
      </c>
      <c r="E696" s="4" t="s">
        <v>21</v>
      </c>
      <c r="F696" s="4" t="s">
        <v>21</v>
      </c>
      <c r="G696" s="4" t="s">
        <v>10</v>
      </c>
      <c r="H696" s="4" t="s">
        <v>10</v>
      </c>
    </row>
    <row r="697" spans="1:10">
      <c r="A697" t="n">
        <v>8285</v>
      </c>
      <c r="B697" s="54" t="n">
        <v>60</v>
      </c>
      <c r="C697" s="7" t="n">
        <v>0</v>
      </c>
      <c r="D697" s="7" t="n">
        <v>0</v>
      </c>
      <c r="E697" s="7" t="n">
        <v>5</v>
      </c>
      <c r="F697" s="7" t="n">
        <v>0</v>
      </c>
      <c r="G697" s="7" t="n">
        <v>300</v>
      </c>
      <c r="H697" s="7" t="n">
        <v>0</v>
      </c>
    </row>
    <row r="698" spans="1:10">
      <c r="A698" t="s">
        <v>4</v>
      </c>
      <c r="B698" s="4" t="s">
        <v>5</v>
      </c>
      <c r="C698" s="4" t="s">
        <v>10</v>
      </c>
      <c r="D698" s="4" t="s">
        <v>14</v>
      </c>
    </row>
    <row r="699" spans="1:10">
      <c r="A699" t="n">
        <v>8304</v>
      </c>
      <c r="B699" s="53" t="n">
        <v>56</v>
      </c>
      <c r="C699" s="7" t="n">
        <v>3</v>
      </c>
      <c r="D699" s="7" t="n">
        <v>0</v>
      </c>
    </row>
    <row r="700" spans="1:10">
      <c r="A700" t="s">
        <v>4</v>
      </c>
      <c r="B700" s="4" t="s">
        <v>5</v>
      </c>
      <c r="C700" s="4" t="s">
        <v>10</v>
      </c>
      <c r="D700" s="4" t="s">
        <v>21</v>
      </c>
      <c r="E700" s="4" t="s">
        <v>21</v>
      </c>
      <c r="F700" s="4" t="s">
        <v>14</v>
      </c>
    </row>
    <row r="701" spans="1:10">
      <c r="A701" t="n">
        <v>8308</v>
      </c>
      <c r="B701" s="55" t="n">
        <v>52</v>
      </c>
      <c r="C701" s="7" t="n">
        <v>3</v>
      </c>
      <c r="D701" s="7" t="n">
        <v>183</v>
      </c>
      <c r="E701" s="7" t="n">
        <v>10</v>
      </c>
      <c r="F701" s="7" t="n">
        <v>0</v>
      </c>
    </row>
    <row r="702" spans="1:10">
      <c r="A702" t="s">
        <v>4</v>
      </c>
      <c r="B702" s="4" t="s">
        <v>5</v>
      </c>
      <c r="C702" s="4" t="s">
        <v>10</v>
      </c>
      <c r="D702" s="4" t="s">
        <v>21</v>
      </c>
      <c r="E702" s="4" t="s">
        <v>21</v>
      </c>
      <c r="F702" s="4" t="s">
        <v>21</v>
      </c>
      <c r="G702" s="4" t="s">
        <v>10</v>
      </c>
      <c r="H702" s="4" t="s">
        <v>10</v>
      </c>
    </row>
    <row r="703" spans="1:10">
      <c r="A703" t="n">
        <v>8320</v>
      </c>
      <c r="B703" s="54" t="n">
        <v>60</v>
      </c>
      <c r="C703" s="7" t="n">
        <v>3</v>
      </c>
      <c r="D703" s="7" t="n">
        <v>0</v>
      </c>
      <c r="E703" s="7" t="n">
        <v>5</v>
      </c>
      <c r="F703" s="7" t="n">
        <v>0</v>
      </c>
      <c r="G703" s="7" t="n">
        <v>300</v>
      </c>
      <c r="H703" s="7" t="n">
        <v>0</v>
      </c>
    </row>
    <row r="704" spans="1:10">
      <c r="A704" t="s">
        <v>4</v>
      </c>
      <c r="B704" s="4" t="s">
        <v>5</v>
      </c>
      <c r="C704" s="4" t="s">
        <v>10</v>
      </c>
      <c r="D704" s="4" t="s">
        <v>14</v>
      </c>
    </row>
    <row r="705" spans="1:10">
      <c r="A705" t="n">
        <v>8339</v>
      </c>
      <c r="B705" s="53" t="n">
        <v>56</v>
      </c>
      <c r="C705" s="7" t="n">
        <v>7</v>
      </c>
      <c r="D705" s="7" t="n">
        <v>0</v>
      </c>
    </row>
    <row r="706" spans="1:10">
      <c r="A706" t="s">
        <v>4</v>
      </c>
      <c r="B706" s="4" t="s">
        <v>5</v>
      </c>
      <c r="C706" s="4" t="s">
        <v>10</v>
      </c>
      <c r="D706" s="4" t="s">
        <v>21</v>
      </c>
      <c r="E706" s="4" t="s">
        <v>21</v>
      </c>
      <c r="F706" s="4" t="s">
        <v>14</v>
      </c>
    </row>
    <row r="707" spans="1:10">
      <c r="A707" t="n">
        <v>8343</v>
      </c>
      <c r="B707" s="55" t="n">
        <v>52</v>
      </c>
      <c r="C707" s="7" t="n">
        <v>7</v>
      </c>
      <c r="D707" s="7" t="n">
        <v>177</v>
      </c>
      <c r="E707" s="7" t="n">
        <v>10</v>
      </c>
      <c r="F707" s="7" t="n">
        <v>0</v>
      </c>
    </row>
    <row r="708" spans="1:10">
      <c r="A708" t="s">
        <v>4</v>
      </c>
      <c r="B708" s="4" t="s">
        <v>5</v>
      </c>
      <c r="C708" s="4" t="s">
        <v>10</v>
      </c>
      <c r="D708" s="4" t="s">
        <v>21</v>
      </c>
      <c r="E708" s="4" t="s">
        <v>21</v>
      </c>
      <c r="F708" s="4" t="s">
        <v>21</v>
      </c>
      <c r="G708" s="4" t="s">
        <v>10</v>
      </c>
      <c r="H708" s="4" t="s">
        <v>10</v>
      </c>
    </row>
    <row r="709" spans="1:10">
      <c r="A709" t="n">
        <v>8355</v>
      </c>
      <c r="B709" s="54" t="n">
        <v>60</v>
      </c>
      <c r="C709" s="7" t="n">
        <v>7</v>
      </c>
      <c r="D709" s="7" t="n">
        <v>0</v>
      </c>
      <c r="E709" s="7" t="n">
        <v>5</v>
      </c>
      <c r="F709" s="7" t="n">
        <v>0</v>
      </c>
      <c r="G709" s="7" t="n">
        <v>300</v>
      </c>
      <c r="H709" s="7" t="n">
        <v>0</v>
      </c>
    </row>
    <row r="710" spans="1:10">
      <c r="A710" t="s">
        <v>4</v>
      </c>
      <c r="B710" s="4" t="s">
        <v>5</v>
      </c>
      <c r="C710" s="4" t="s">
        <v>10</v>
      </c>
      <c r="D710" s="4" t="s">
        <v>14</v>
      </c>
    </row>
    <row r="711" spans="1:10">
      <c r="A711" t="n">
        <v>8374</v>
      </c>
      <c r="B711" s="53" t="n">
        <v>56</v>
      </c>
      <c r="C711" s="7" t="n">
        <v>6</v>
      </c>
      <c r="D711" s="7" t="n">
        <v>0</v>
      </c>
    </row>
    <row r="712" spans="1:10">
      <c r="A712" t="s">
        <v>4</v>
      </c>
      <c r="B712" s="4" t="s">
        <v>5</v>
      </c>
      <c r="C712" s="4" t="s">
        <v>10</v>
      </c>
      <c r="D712" s="4" t="s">
        <v>21</v>
      </c>
      <c r="E712" s="4" t="s">
        <v>21</v>
      </c>
      <c r="F712" s="4" t="s">
        <v>14</v>
      </c>
    </row>
    <row r="713" spans="1:10">
      <c r="A713" t="n">
        <v>8378</v>
      </c>
      <c r="B713" s="55" t="n">
        <v>52</v>
      </c>
      <c r="C713" s="7" t="n">
        <v>6</v>
      </c>
      <c r="D713" s="7" t="n">
        <v>170</v>
      </c>
      <c r="E713" s="7" t="n">
        <v>10</v>
      </c>
      <c r="F713" s="7" t="n">
        <v>0</v>
      </c>
    </row>
    <row r="714" spans="1:10">
      <c r="A714" t="s">
        <v>4</v>
      </c>
      <c r="B714" s="4" t="s">
        <v>5</v>
      </c>
      <c r="C714" s="4" t="s">
        <v>10</v>
      </c>
      <c r="D714" s="4" t="s">
        <v>21</v>
      </c>
      <c r="E714" s="4" t="s">
        <v>21</v>
      </c>
      <c r="F714" s="4" t="s">
        <v>21</v>
      </c>
      <c r="G714" s="4" t="s">
        <v>10</v>
      </c>
      <c r="H714" s="4" t="s">
        <v>10</v>
      </c>
    </row>
    <row r="715" spans="1:10">
      <c r="A715" t="n">
        <v>8390</v>
      </c>
      <c r="B715" s="54" t="n">
        <v>60</v>
      </c>
      <c r="C715" s="7" t="n">
        <v>6</v>
      </c>
      <c r="D715" s="7" t="n">
        <v>0</v>
      </c>
      <c r="E715" s="7" t="n">
        <v>5</v>
      </c>
      <c r="F715" s="7" t="n">
        <v>0</v>
      </c>
      <c r="G715" s="7" t="n">
        <v>300</v>
      </c>
      <c r="H715" s="7" t="n">
        <v>0</v>
      </c>
    </row>
    <row r="716" spans="1:10">
      <c r="A716" t="s">
        <v>4</v>
      </c>
      <c r="B716" s="4" t="s">
        <v>5</v>
      </c>
      <c r="C716" s="4" t="s">
        <v>10</v>
      </c>
      <c r="D716" s="4" t="s">
        <v>14</v>
      </c>
    </row>
    <row r="717" spans="1:10">
      <c r="A717" t="n">
        <v>8409</v>
      </c>
      <c r="B717" s="53" t="n">
        <v>56</v>
      </c>
      <c r="C717" s="7" t="n">
        <v>1</v>
      </c>
      <c r="D717" s="7" t="n">
        <v>0</v>
      </c>
    </row>
    <row r="718" spans="1:10">
      <c r="A718" t="s">
        <v>4</v>
      </c>
      <c r="B718" s="4" t="s">
        <v>5</v>
      </c>
      <c r="C718" s="4" t="s">
        <v>10</v>
      </c>
      <c r="D718" s="4" t="s">
        <v>21</v>
      </c>
      <c r="E718" s="4" t="s">
        <v>21</v>
      </c>
      <c r="F718" s="4" t="s">
        <v>14</v>
      </c>
    </row>
    <row r="719" spans="1:10">
      <c r="A719" t="n">
        <v>8413</v>
      </c>
      <c r="B719" s="55" t="n">
        <v>52</v>
      </c>
      <c r="C719" s="7" t="n">
        <v>1</v>
      </c>
      <c r="D719" s="7" t="n">
        <v>190</v>
      </c>
      <c r="E719" s="7" t="n">
        <v>10</v>
      </c>
      <c r="F719" s="7" t="n">
        <v>0</v>
      </c>
    </row>
    <row r="720" spans="1:10">
      <c r="A720" t="s">
        <v>4</v>
      </c>
      <c r="B720" s="4" t="s">
        <v>5</v>
      </c>
      <c r="C720" s="4" t="s">
        <v>10</v>
      </c>
      <c r="D720" s="4" t="s">
        <v>21</v>
      </c>
      <c r="E720" s="4" t="s">
        <v>21</v>
      </c>
      <c r="F720" s="4" t="s">
        <v>21</v>
      </c>
      <c r="G720" s="4" t="s">
        <v>10</v>
      </c>
      <c r="H720" s="4" t="s">
        <v>10</v>
      </c>
    </row>
    <row r="721" spans="1:8">
      <c r="A721" t="n">
        <v>8425</v>
      </c>
      <c r="B721" s="54" t="n">
        <v>60</v>
      </c>
      <c r="C721" s="7" t="n">
        <v>1</v>
      </c>
      <c r="D721" s="7" t="n">
        <v>0</v>
      </c>
      <c r="E721" s="7" t="n">
        <v>5</v>
      </c>
      <c r="F721" s="7" t="n">
        <v>0</v>
      </c>
      <c r="G721" s="7" t="n">
        <v>300</v>
      </c>
      <c r="H721" s="7" t="n">
        <v>0</v>
      </c>
    </row>
    <row r="722" spans="1:8">
      <c r="A722" t="s">
        <v>4</v>
      </c>
      <c r="B722" s="4" t="s">
        <v>5</v>
      </c>
      <c r="C722" s="4" t="s">
        <v>10</v>
      </c>
      <c r="D722" s="4" t="s">
        <v>14</v>
      </c>
    </row>
    <row r="723" spans="1:8">
      <c r="A723" t="n">
        <v>8444</v>
      </c>
      <c r="B723" s="53" t="n">
        <v>56</v>
      </c>
      <c r="C723" s="7" t="n">
        <v>8</v>
      </c>
      <c r="D723" s="7" t="n">
        <v>0</v>
      </c>
    </row>
    <row r="724" spans="1:8">
      <c r="A724" t="s">
        <v>4</v>
      </c>
      <c r="B724" s="4" t="s">
        <v>5</v>
      </c>
      <c r="C724" s="4" t="s">
        <v>10</v>
      </c>
      <c r="D724" s="4" t="s">
        <v>21</v>
      </c>
      <c r="E724" s="4" t="s">
        <v>21</v>
      </c>
      <c r="F724" s="4" t="s">
        <v>14</v>
      </c>
    </row>
    <row r="725" spans="1:8">
      <c r="A725" t="n">
        <v>8448</v>
      </c>
      <c r="B725" s="55" t="n">
        <v>52</v>
      </c>
      <c r="C725" s="7" t="n">
        <v>8</v>
      </c>
      <c r="D725" s="7" t="n">
        <v>195</v>
      </c>
      <c r="E725" s="7" t="n">
        <v>10</v>
      </c>
      <c r="F725" s="7" t="n">
        <v>0</v>
      </c>
    </row>
    <row r="726" spans="1:8">
      <c r="A726" t="s">
        <v>4</v>
      </c>
      <c r="B726" s="4" t="s">
        <v>5</v>
      </c>
      <c r="C726" s="4" t="s">
        <v>10</v>
      </c>
      <c r="D726" s="4" t="s">
        <v>21</v>
      </c>
      <c r="E726" s="4" t="s">
        <v>21</v>
      </c>
      <c r="F726" s="4" t="s">
        <v>21</v>
      </c>
      <c r="G726" s="4" t="s">
        <v>10</v>
      </c>
      <c r="H726" s="4" t="s">
        <v>10</v>
      </c>
    </row>
    <row r="727" spans="1:8">
      <c r="A727" t="n">
        <v>8460</v>
      </c>
      <c r="B727" s="54" t="n">
        <v>60</v>
      </c>
      <c r="C727" s="7" t="n">
        <v>8</v>
      </c>
      <c r="D727" s="7" t="n">
        <v>0</v>
      </c>
      <c r="E727" s="7" t="n">
        <v>5</v>
      </c>
      <c r="F727" s="7" t="n">
        <v>0</v>
      </c>
      <c r="G727" s="7" t="n">
        <v>300</v>
      </c>
      <c r="H727" s="7" t="n">
        <v>0</v>
      </c>
    </row>
    <row r="728" spans="1:8">
      <c r="A728" t="s">
        <v>4</v>
      </c>
      <c r="B728" s="4" t="s">
        <v>5</v>
      </c>
      <c r="C728" s="4" t="s">
        <v>10</v>
      </c>
      <c r="D728" s="4" t="s">
        <v>14</v>
      </c>
    </row>
    <row r="729" spans="1:8">
      <c r="A729" t="n">
        <v>8479</v>
      </c>
      <c r="B729" s="53" t="n">
        <v>56</v>
      </c>
      <c r="C729" s="7" t="n">
        <v>4</v>
      </c>
      <c r="D729" s="7" t="n">
        <v>0</v>
      </c>
    </row>
    <row r="730" spans="1:8">
      <c r="A730" t="s">
        <v>4</v>
      </c>
      <c r="B730" s="4" t="s">
        <v>5</v>
      </c>
      <c r="C730" s="4" t="s">
        <v>10</v>
      </c>
      <c r="D730" s="4" t="s">
        <v>21</v>
      </c>
      <c r="E730" s="4" t="s">
        <v>21</v>
      </c>
      <c r="F730" s="4" t="s">
        <v>14</v>
      </c>
    </row>
    <row r="731" spans="1:8">
      <c r="A731" t="n">
        <v>8483</v>
      </c>
      <c r="B731" s="55" t="n">
        <v>52</v>
      </c>
      <c r="C731" s="7" t="n">
        <v>4</v>
      </c>
      <c r="D731" s="7" t="n">
        <v>165</v>
      </c>
      <c r="E731" s="7" t="n">
        <v>10</v>
      </c>
      <c r="F731" s="7" t="n">
        <v>0</v>
      </c>
    </row>
    <row r="732" spans="1:8">
      <c r="A732" t="s">
        <v>4</v>
      </c>
      <c r="B732" s="4" t="s">
        <v>5</v>
      </c>
      <c r="C732" s="4" t="s">
        <v>10</v>
      </c>
      <c r="D732" s="4" t="s">
        <v>21</v>
      </c>
      <c r="E732" s="4" t="s">
        <v>21</v>
      </c>
      <c r="F732" s="4" t="s">
        <v>21</v>
      </c>
      <c r="G732" s="4" t="s">
        <v>10</v>
      </c>
      <c r="H732" s="4" t="s">
        <v>10</v>
      </c>
    </row>
    <row r="733" spans="1:8">
      <c r="A733" t="n">
        <v>8495</v>
      </c>
      <c r="B733" s="54" t="n">
        <v>60</v>
      </c>
      <c r="C733" s="7" t="n">
        <v>4</v>
      </c>
      <c r="D733" s="7" t="n">
        <v>0</v>
      </c>
      <c r="E733" s="7" t="n">
        <v>5</v>
      </c>
      <c r="F733" s="7" t="n">
        <v>0</v>
      </c>
      <c r="G733" s="7" t="n">
        <v>300</v>
      </c>
      <c r="H733" s="7" t="n">
        <v>0</v>
      </c>
    </row>
    <row r="734" spans="1:8">
      <c r="A734" t="s">
        <v>4</v>
      </c>
      <c r="B734" s="4" t="s">
        <v>5</v>
      </c>
      <c r="C734" s="4" t="s">
        <v>10</v>
      </c>
      <c r="D734" s="4" t="s">
        <v>14</v>
      </c>
    </row>
    <row r="735" spans="1:8">
      <c r="A735" t="n">
        <v>8514</v>
      </c>
      <c r="B735" s="53" t="n">
        <v>56</v>
      </c>
      <c r="C735" s="7" t="n">
        <v>9</v>
      </c>
      <c r="D735" s="7" t="n">
        <v>0</v>
      </c>
    </row>
    <row r="736" spans="1:8">
      <c r="A736" t="s">
        <v>4</v>
      </c>
      <c r="B736" s="4" t="s">
        <v>5</v>
      </c>
      <c r="C736" s="4" t="s">
        <v>10</v>
      </c>
      <c r="D736" s="4" t="s">
        <v>21</v>
      </c>
      <c r="E736" s="4" t="s">
        <v>21</v>
      </c>
      <c r="F736" s="4" t="s">
        <v>21</v>
      </c>
      <c r="G736" s="4" t="s">
        <v>10</v>
      </c>
      <c r="H736" s="4" t="s">
        <v>10</v>
      </c>
    </row>
    <row r="737" spans="1:8">
      <c r="A737" t="n">
        <v>8518</v>
      </c>
      <c r="B737" s="54" t="n">
        <v>60</v>
      </c>
      <c r="C737" s="7" t="n">
        <v>9</v>
      </c>
      <c r="D737" s="7" t="n">
        <v>0</v>
      </c>
      <c r="E737" s="7" t="n">
        <v>5</v>
      </c>
      <c r="F737" s="7" t="n">
        <v>0</v>
      </c>
      <c r="G737" s="7" t="n">
        <v>300</v>
      </c>
      <c r="H737" s="7" t="n">
        <v>0</v>
      </c>
    </row>
    <row r="738" spans="1:8">
      <c r="A738" t="s">
        <v>4</v>
      </c>
      <c r="B738" s="4" t="s">
        <v>5</v>
      </c>
      <c r="C738" s="4" t="s">
        <v>10</v>
      </c>
      <c r="D738" s="4" t="s">
        <v>14</v>
      </c>
    </row>
    <row r="739" spans="1:8">
      <c r="A739" t="n">
        <v>8537</v>
      </c>
      <c r="B739" s="53" t="n">
        <v>56</v>
      </c>
      <c r="C739" s="7" t="n">
        <v>11</v>
      </c>
      <c r="D739" s="7" t="n">
        <v>0</v>
      </c>
    </row>
    <row r="740" spans="1:8">
      <c r="A740" t="s">
        <v>4</v>
      </c>
      <c r="B740" s="4" t="s">
        <v>5</v>
      </c>
      <c r="C740" s="4" t="s">
        <v>10</v>
      </c>
      <c r="D740" s="4" t="s">
        <v>21</v>
      </c>
      <c r="E740" s="4" t="s">
        <v>21</v>
      </c>
      <c r="F740" s="4" t="s">
        <v>21</v>
      </c>
      <c r="G740" s="4" t="s">
        <v>10</v>
      </c>
      <c r="H740" s="4" t="s">
        <v>10</v>
      </c>
    </row>
    <row r="741" spans="1:8">
      <c r="A741" t="n">
        <v>8541</v>
      </c>
      <c r="B741" s="54" t="n">
        <v>60</v>
      </c>
      <c r="C741" s="7" t="n">
        <v>11</v>
      </c>
      <c r="D741" s="7" t="n">
        <v>0</v>
      </c>
      <c r="E741" s="7" t="n">
        <v>5</v>
      </c>
      <c r="F741" s="7" t="n">
        <v>0</v>
      </c>
      <c r="G741" s="7" t="n">
        <v>300</v>
      </c>
      <c r="H741" s="7" t="n">
        <v>0</v>
      </c>
    </row>
    <row r="742" spans="1:8">
      <c r="A742" t="s">
        <v>4</v>
      </c>
      <c r="B742" s="4" t="s">
        <v>5</v>
      </c>
      <c r="C742" s="4" t="s">
        <v>10</v>
      </c>
      <c r="D742" s="4" t="s">
        <v>14</v>
      </c>
    </row>
    <row r="743" spans="1:8">
      <c r="A743" t="n">
        <v>8560</v>
      </c>
      <c r="B743" s="53" t="n">
        <v>56</v>
      </c>
      <c r="C743" s="7" t="n">
        <v>5</v>
      </c>
      <c r="D743" s="7" t="n">
        <v>0</v>
      </c>
    </row>
    <row r="744" spans="1:8">
      <c r="A744" t="s">
        <v>4</v>
      </c>
      <c r="B744" s="4" t="s">
        <v>5</v>
      </c>
      <c r="C744" s="4" t="s">
        <v>10</v>
      </c>
      <c r="D744" s="4" t="s">
        <v>21</v>
      </c>
      <c r="E744" s="4" t="s">
        <v>21</v>
      </c>
      <c r="F744" s="4" t="s">
        <v>14</v>
      </c>
    </row>
    <row r="745" spans="1:8">
      <c r="A745" t="n">
        <v>8564</v>
      </c>
      <c r="B745" s="55" t="n">
        <v>52</v>
      </c>
      <c r="C745" s="7" t="n">
        <v>5</v>
      </c>
      <c r="D745" s="7" t="n">
        <v>185</v>
      </c>
      <c r="E745" s="7" t="n">
        <v>10</v>
      </c>
      <c r="F745" s="7" t="n">
        <v>0</v>
      </c>
    </row>
    <row r="746" spans="1:8">
      <c r="A746" t="s">
        <v>4</v>
      </c>
      <c r="B746" s="4" t="s">
        <v>5</v>
      </c>
      <c r="C746" s="4" t="s">
        <v>10</v>
      </c>
      <c r="D746" s="4" t="s">
        <v>21</v>
      </c>
      <c r="E746" s="4" t="s">
        <v>21</v>
      </c>
      <c r="F746" s="4" t="s">
        <v>21</v>
      </c>
      <c r="G746" s="4" t="s">
        <v>10</v>
      </c>
      <c r="H746" s="4" t="s">
        <v>10</v>
      </c>
    </row>
    <row r="747" spans="1:8">
      <c r="A747" t="n">
        <v>8576</v>
      </c>
      <c r="B747" s="54" t="n">
        <v>60</v>
      </c>
      <c r="C747" s="7" t="n">
        <v>5</v>
      </c>
      <c r="D747" s="7" t="n">
        <v>0</v>
      </c>
      <c r="E747" s="7" t="n">
        <v>5</v>
      </c>
      <c r="F747" s="7" t="n">
        <v>0</v>
      </c>
      <c r="G747" s="7" t="n">
        <v>300</v>
      </c>
      <c r="H747" s="7" t="n">
        <v>0</v>
      </c>
    </row>
    <row r="748" spans="1:8">
      <c r="A748" t="s">
        <v>4</v>
      </c>
      <c r="B748" s="4" t="s">
        <v>5</v>
      </c>
      <c r="C748" s="4" t="s">
        <v>10</v>
      </c>
      <c r="D748" s="4" t="s">
        <v>14</v>
      </c>
    </row>
    <row r="749" spans="1:8">
      <c r="A749" t="n">
        <v>8595</v>
      </c>
      <c r="B749" s="53" t="n">
        <v>56</v>
      </c>
      <c r="C749" s="7" t="n">
        <v>7032</v>
      </c>
      <c r="D749" s="7" t="n">
        <v>0</v>
      </c>
    </row>
    <row r="750" spans="1:8">
      <c r="A750" t="s">
        <v>4</v>
      </c>
      <c r="B750" s="4" t="s">
        <v>5</v>
      </c>
      <c r="C750" s="4" t="s">
        <v>10</v>
      </c>
      <c r="D750" s="4" t="s">
        <v>21</v>
      </c>
      <c r="E750" s="4" t="s">
        <v>21</v>
      </c>
      <c r="F750" s="4" t="s">
        <v>14</v>
      </c>
    </row>
    <row r="751" spans="1:8">
      <c r="A751" t="n">
        <v>8599</v>
      </c>
      <c r="B751" s="55" t="n">
        <v>52</v>
      </c>
      <c r="C751" s="7" t="n">
        <v>7032</v>
      </c>
      <c r="D751" s="7" t="n">
        <v>185</v>
      </c>
      <c r="E751" s="7" t="n">
        <v>10</v>
      </c>
      <c r="F751" s="7" t="n">
        <v>0</v>
      </c>
    </row>
    <row r="752" spans="1:8">
      <c r="A752" t="s">
        <v>4</v>
      </c>
      <c r="B752" s="4" t="s">
        <v>5</v>
      </c>
      <c r="C752" s="4" t="s">
        <v>10</v>
      </c>
      <c r="D752" s="4" t="s">
        <v>21</v>
      </c>
      <c r="E752" s="4" t="s">
        <v>21</v>
      </c>
      <c r="F752" s="4" t="s">
        <v>21</v>
      </c>
      <c r="G752" s="4" t="s">
        <v>10</v>
      </c>
      <c r="H752" s="4" t="s">
        <v>10</v>
      </c>
    </row>
    <row r="753" spans="1:8">
      <c r="A753" t="n">
        <v>8611</v>
      </c>
      <c r="B753" s="54" t="n">
        <v>60</v>
      </c>
      <c r="C753" s="7" t="n">
        <v>7032</v>
      </c>
      <c r="D753" s="7" t="n">
        <v>0</v>
      </c>
      <c r="E753" s="7" t="n">
        <v>5</v>
      </c>
      <c r="F753" s="7" t="n">
        <v>0</v>
      </c>
      <c r="G753" s="7" t="n">
        <v>300</v>
      </c>
      <c r="H753" s="7" t="n">
        <v>0</v>
      </c>
    </row>
    <row r="754" spans="1:8">
      <c r="A754" t="s">
        <v>4</v>
      </c>
      <c r="B754" s="4" t="s">
        <v>5</v>
      </c>
      <c r="C754" s="4" t="s">
        <v>10</v>
      </c>
      <c r="D754" s="4" t="s">
        <v>14</v>
      </c>
    </row>
    <row r="755" spans="1:8">
      <c r="A755" t="n">
        <v>8630</v>
      </c>
      <c r="B755" s="53" t="n">
        <v>56</v>
      </c>
      <c r="C755" s="7" t="n">
        <v>2</v>
      </c>
      <c r="D755" s="7" t="n">
        <v>0</v>
      </c>
    </row>
    <row r="756" spans="1:8">
      <c r="A756" t="s">
        <v>4</v>
      </c>
      <c r="B756" s="4" t="s">
        <v>5</v>
      </c>
      <c r="C756" s="4" t="s">
        <v>10</v>
      </c>
      <c r="D756" s="4" t="s">
        <v>21</v>
      </c>
      <c r="E756" s="4" t="s">
        <v>21</v>
      </c>
      <c r="F756" s="4" t="s">
        <v>14</v>
      </c>
    </row>
    <row r="757" spans="1:8">
      <c r="A757" t="n">
        <v>8634</v>
      </c>
      <c r="B757" s="55" t="n">
        <v>52</v>
      </c>
      <c r="C757" s="7" t="n">
        <v>2</v>
      </c>
      <c r="D757" s="7" t="n">
        <v>175</v>
      </c>
      <c r="E757" s="7" t="n">
        <v>10</v>
      </c>
      <c r="F757" s="7" t="n">
        <v>0</v>
      </c>
    </row>
    <row r="758" spans="1:8">
      <c r="A758" t="s">
        <v>4</v>
      </c>
      <c r="B758" s="4" t="s">
        <v>5</v>
      </c>
      <c r="C758" s="4" t="s">
        <v>10</v>
      </c>
      <c r="D758" s="4" t="s">
        <v>21</v>
      </c>
      <c r="E758" s="4" t="s">
        <v>21</v>
      </c>
      <c r="F758" s="4" t="s">
        <v>21</v>
      </c>
      <c r="G758" s="4" t="s">
        <v>10</v>
      </c>
      <c r="H758" s="4" t="s">
        <v>10</v>
      </c>
    </row>
    <row r="759" spans="1:8">
      <c r="A759" t="n">
        <v>8646</v>
      </c>
      <c r="B759" s="54" t="n">
        <v>60</v>
      </c>
      <c r="C759" s="7" t="n">
        <v>2</v>
      </c>
      <c r="D759" s="7" t="n">
        <v>0</v>
      </c>
      <c r="E759" s="7" t="n">
        <v>5</v>
      </c>
      <c r="F759" s="7" t="n">
        <v>0</v>
      </c>
      <c r="G759" s="7" t="n">
        <v>300</v>
      </c>
      <c r="H759" s="7" t="n">
        <v>0</v>
      </c>
    </row>
    <row r="760" spans="1:8">
      <c r="A760" t="s">
        <v>4</v>
      </c>
      <c r="B760" s="4" t="s">
        <v>5</v>
      </c>
      <c r="C760" s="4" t="s">
        <v>10</v>
      </c>
    </row>
    <row r="761" spans="1:8">
      <c r="A761" t="n">
        <v>8665</v>
      </c>
      <c r="B761" s="56" t="n">
        <v>54</v>
      </c>
      <c r="C761" s="7" t="n">
        <v>3</v>
      </c>
    </row>
    <row r="762" spans="1:8">
      <c r="A762" t="s">
        <v>4</v>
      </c>
      <c r="B762" s="4" t="s">
        <v>5</v>
      </c>
      <c r="C762" s="4" t="s">
        <v>10</v>
      </c>
    </row>
    <row r="763" spans="1:8">
      <c r="A763" t="n">
        <v>8668</v>
      </c>
      <c r="B763" s="56" t="n">
        <v>54</v>
      </c>
      <c r="C763" s="7" t="n">
        <v>8</v>
      </c>
    </row>
    <row r="764" spans="1:8">
      <c r="A764" t="s">
        <v>4</v>
      </c>
      <c r="B764" s="4" t="s">
        <v>5</v>
      </c>
      <c r="C764" s="4" t="s">
        <v>10</v>
      </c>
    </row>
    <row r="765" spans="1:8">
      <c r="A765" t="n">
        <v>8671</v>
      </c>
      <c r="B765" s="56" t="n">
        <v>54</v>
      </c>
      <c r="C765" s="7" t="n">
        <v>1</v>
      </c>
    </row>
    <row r="766" spans="1:8">
      <c r="A766" t="s">
        <v>4</v>
      </c>
      <c r="B766" s="4" t="s">
        <v>5</v>
      </c>
      <c r="C766" s="4" t="s">
        <v>10</v>
      </c>
    </row>
    <row r="767" spans="1:8">
      <c r="A767" t="n">
        <v>8674</v>
      </c>
      <c r="B767" s="56" t="n">
        <v>54</v>
      </c>
      <c r="C767" s="7" t="n">
        <v>5</v>
      </c>
    </row>
    <row r="768" spans="1:8">
      <c r="A768" t="s">
        <v>4</v>
      </c>
      <c r="B768" s="4" t="s">
        <v>5</v>
      </c>
      <c r="C768" s="4" t="s">
        <v>10</v>
      </c>
    </row>
    <row r="769" spans="1:8">
      <c r="A769" t="n">
        <v>8677</v>
      </c>
      <c r="B769" s="56" t="n">
        <v>54</v>
      </c>
      <c r="C769" s="7" t="n">
        <v>7032</v>
      </c>
    </row>
    <row r="770" spans="1:8">
      <c r="A770" t="s">
        <v>4</v>
      </c>
      <c r="B770" s="4" t="s">
        <v>5</v>
      </c>
      <c r="C770" s="4" t="s">
        <v>10</v>
      </c>
    </row>
    <row r="771" spans="1:8">
      <c r="A771" t="n">
        <v>8680</v>
      </c>
      <c r="B771" s="56" t="n">
        <v>54</v>
      </c>
      <c r="C771" s="7" t="n">
        <v>7</v>
      </c>
    </row>
    <row r="772" spans="1:8">
      <c r="A772" t="s">
        <v>4</v>
      </c>
      <c r="B772" s="4" t="s">
        <v>5</v>
      </c>
      <c r="C772" s="4" t="s">
        <v>10</v>
      </c>
    </row>
    <row r="773" spans="1:8">
      <c r="A773" t="n">
        <v>8683</v>
      </c>
      <c r="B773" s="56" t="n">
        <v>54</v>
      </c>
      <c r="C773" s="7" t="n">
        <v>6</v>
      </c>
    </row>
    <row r="774" spans="1:8">
      <c r="A774" t="s">
        <v>4</v>
      </c>
      <c r="B774" s="4" t="s">
        <v>5</v>
      </c>
      <c r="C774" s="4" t="s">
        <v>10</v>
      </c>
    </row>
    <row r="775" spans="1:8">
      <c r="A775" t="n">
        <v>8686</v>
      </c>
      <c r="B775" s="56" t="n">
        <v>54</v>
      </c>
      <c r="C775" s="7" t="n">
        <v>4</v>
      </c>
    </row>
    <row r="776" spans="1:8">
      <c r="A776" t="s">
        <v>4</v>
      </c>
      <c r="B776" s="4" t="s">
        <v>5</v>
      </c>
      <c r="C776" s="4" t="s">
        <v>10</v>
      </c>
    </row>
    <row r="777" spans="1:8">
      <c r="A777" t="n">
        <v>8689</v>
      </c>
      <c r="B777" s="56" t="n">
        <v>54</v>
      </c>
      <c r="C777" s="7" t="n">
        <v>2</v>
      </c>
    </row>
    <row r="778" spans="1:8">
      <c r="A778" t="s">
        <v>4</v>
      </c>
      <c r="B778" s="4" t="s">
        <v>5</v>
      </c>
      <c r="C778" s="4" t="s">
        <v>10</v>
      </c>
    </row>
    <row r="779" spans="1:8">
      <c r="A779" t="n">
        <v>8692</v>
      </c>
      <c r="B779" s="28" t="n">
        <v>16</v>
      </c>
      <c r="C779" s="7" t="n">
        <v>500</v>
      </c>
    </row>
    <row r="780" spans="1:8">
      <c r="A780" t="s">
        <v>4</v>
      </c>
      <c r="B780" s="4" t="s">
        <v>5</v>
      </c>
      <c r="C780" s="4" t="s">
        <v>14</v>
      </c>
      <c r="D780" s="4" t="s">
        <v>10</v>
      </c>
      <c r="E780" s="4" t="s">
        <v>6</v>
      </c>
    </row>
    <row r="781" spans="1:8">
      <c r="A781" t="n">
        <v>8695</v>
      </c>
      <c r="B781" s="41" t="n">
        <v>51</v>
      </c>
      <c r="C781" s="7" t="n">
        <v>4</v>
      </c>
      <c r="D781" s="7" t="n">
        <v>2</v>
      </c>
      <c r="E781" s="7" t="s">
        <v>116</v>
      </c>
    </row>
    <row r="782" spans="1:8">
      <c r="A782" t="s">
        <v>4</v>
      </c>
      <c r="B782" s="4" t="s">
        <v>5</v>
      </c>
      <c r="C782" s="4" t="s">
        <v>10</v>
      </c>
    </row>
    <row r="783" spans="1:8">
      <c r="A783" t="n">
        <v>8708</v>
      </c>
      <c r="B783" s="28" t="n">
        <v>16</v>
      </c>
      <c r="C783" s="7" t="n">
        <v>0</v>
      </c>
    </row>
    <row r="784" spans="1:8">
      <c r="A784" t="s">
        <v>4</v>
      </c>
      <c r="B784" s="4" t="s">
        <v>5</v>
      </c>
      <c r="C784" s="4" t="s">
        <v>10</v>
      </c>
      <c r="D784" s="4" t="s">
        <v>14</v>
      </c>
      <c r="E784" s="4" t="s">
        <v>9</v>
      </c>
      <c r="F784" s="4" t="s">
        <v>112</v>
      </c>
      <c r="G784" s="4" t="s">
        <v>14</v>
      </c>
      <c r="H784" s="4" t="s">
        <v>14</v>
      </c>
    </row>
    <row r="785" spans="1:8">
      <c r="A785" t="n">
        <v>8711</v>
      </c>
      <c r="B785" s="49" t="n">
        <v>26</v>
      </c>
      <c r="C785" s="7" t="n">
        <v>2</v>
      </c>
      <c r="D785" s="7" t="n">
        <v>17</v>
      </c>
      <c r="E785" s="7" t="n">
        <v>6466</v>
      </c>
      <c r="F785" s="7" t="s">
        <v>117</v>
      </c>
      <c r="G785" s="7" t="n">
        <v>2</v>
      </c>
      <c r="H785" s="7" t="n">
        <v>0</v>
      </c>
    </row>
    <row r="786" spans="1:8">
      <c r="A786" t="s">
        <v>4</v>
      </c>
      <c r="B786" s="4" t="s">
        <v>5</v>
      </c>
    </row>
    <row r="787" spans="1:8">
      <c r="A787" t="n">
        <v>8743</v>
      </c>
      <c r="B787" s="50" t="n">
        <v>28</v>
      </c>
    </row>
    <row r="788" spans="1:8">
      <c r="A788" t="s">
        <v>4</v>
      </c>
      <c r="B788" s="4" t="s">
        <v>5</v>
      </c>
      <c r="C788" s="4" t="s">
        <v>10</v>
      </c>
      <c r="D788" s="4" t="s">
        <v>14</v>
      </c>
    </row>
    <row r="789" spans="1:8">
      <c r="A789" t="n">
        <v>8744</v>
      </c>
      <c r="B789" s="51" t="n">
        <v>89</v>
      </c>
      <c r="C789" s="7" t="n">
        <v>65533</v>
      </c>
      <c r="D789" s="7" t="n">
        <v>1</v>
      </c>
    </row>
    <row r="790" spans="1:8">
      <c r="A790" t="s">
        <v>4</v>
      </c>
      <c r="B790" s="4" t="s">
        <v>5</v>
      </c>
      <c r="C790" s="4" t="s">
        <v>14</v>
      </c>
      <c r="D790" s="4" t="s">
        <v>10</v>
      </c>
      <c r="E790" s="4" t="s">
        <v>6</v>
      </c>
    </row>
    <row r="791" spans="1:8">
      <c r="A791" t="n">
        <v>8748</v>
      </c>
      <c r="B791" s="41" t="n">
        <v>51</v>
      </c>
      <c r="C791" s="7" t="n">
        <v>4</v>
      </c>
      <c r="D791" s="7" t="n">
        <v>6</v>
      </c>
      <c r="E791" s="7" t="s">
        <v>116</v>
      </c>
    </row>
    <row r="792" spans="1:8">
      <c r="A792" t="s">
        <v>4</v>
      </c>
      <c r="B792" s="4" t="s">
        <v>5</v>
      </c>
      <c r="C792" s="4" t="s">
        <v>10</v>
      </c>
    </row>
    <row r="793" spans="1:8">
      <c r="A793" t="n">
        <v>8761</v>
      </c>
      <c r="B793" s="28" t="n">
        <v>16</v>
      </c>
      <c r="C793" s="7" t="n">
        <v>0</v>
      </c>
    </row>
    <row r="794" spans="1:8">
      <c r="A794" t="s">
        <v>4</v>
      </c>
      <c r="B794" s="4" t="s">
        <v>5</v>
      </c>
      <c r="C794" s="4" t="s">
        <v>10</v>
      </c>
      <c r="D794" s="4" t="s">
        <v>14</v>
      </c>
      <c r="E794" s="4" t="s">
        <v>9</v>
      </c>
      <c r="F794" s="4" t="s">
        <v>112</v>
      </c>
      <c r="G794" s="4" t="s">
        <v>14</v>
      </c>
      <c r="H794" s="4" t="s">
        <v>14</v>
      </c>
    </row>
    <row r="795" spans="1:8">
      <c r="A795" t="n">
        <v>8764</v>
      </c>
      <c r="B795" s="49" t="n">
        <v>26</v>
      </c>
      <c r="C795" s="7" t="n">
        <v>6</v>
      </c>
      <c r="D795" s="7" t="n">
        <v>17</v>
      </c>
      <c r="E795" s="7" t="n">
        <v>8482</v>
      </c>
      <c r="F795" s="7" t="s">
        <v>118</v>
      </c>
      <c r="G795" s="7" t="n">
        <v>2</v>
      </c>
      <c r="H795" s="7" t="n">
        <v>0</v>
      </c>
    </row>
    <row r="796" spans="1:8">
      <c r="A796" t="s">
        <v>4</v>
      </c>
      <c r="B796" s="4" t="s">
        <v>5</v>
      </c>
    </row>
    <row r="797" spans="1:8">
      <c r="A797" t="n">
        <v>8845</v>
      </c>
      <c r="B797" s="50" t="n">
        <v>28</v>
      </c>
    </row>
    <row r="798" spans="1:8">
      <c r="A798" t="s">
        <v>4</v>
      </c>
      <c r="B798" s="4" t="s">
        <v>5</v>
      </c>
      <c r="C798" s="4" t="s">
        <v>10</v>
      </c>
      <c r="D798" s="4" t="s">
        <v>14</v>
      </c>
    </row>
    <row r="799" spans="1:8">
      <c r="A799" t="n">
        <v>8846</v>
      </c>
      <c r="B799" s="51" t="n">
        <v>89</v>
      </c>
      <c r="C799" s="7" t="n">
        <v>65533</v>
      </c>
      <c r="D799" s="7" t="n">
        <v>1</v>
      </c>
    </row>
    <row r="800" spans="1:8">
      <c r="A800" t="s">
        <v>4</v>
      </c>
      <c r="B800" s="4" t="s">
        <v>5</v>
      </c>
      <c r="C800" s="4" t="s">
        <v>14</v>
      </c>
      <c r="D800" s="4" t="s">
        <v>14</v>
      </c>
      <c r="E800" s="4" t="s">
        <v>21</v>
      </c>
      <c r="F800" s="4" t="s">
        <v>10</v>
      </c>
    </row>
    <row r="801" spans="1:8">
      <c r="A801" t="n">
        <v>8850</v>
      </c>
      <c r="B801" s="45" t="n">
        <v>45</v>
      </c>
      <c r="C801" s="7" t="n">
        <v>5</v>
      </c>
      <c r="D801" s="7" t="n">
        <v>3</v>
      </c>
      <c r="E801" s="7" t="n">
        <v>8.5</v>
      </c>
      <c r="F801" s="7" t="n">
        <v>50000</v>
      </c>
    </row>
    <row r="802" spans="1:8">
      <c r="A802" t="s">
        <v>4</v>
      </c>
      <c r="B802" s="4" t="s">
        <v>5</v>
      </c>
      <c r="C802" s="4" t="s">
        <v>14</v>
      </c>
      <c r="D802" s="4" t="s">
        <v>10</v>
      </c>
      <c r="E802" s="4" t="s">
        <v>6</v>
      </c>
    </row>
    <row r="803" spans="1:8">
      <c r="A803" t="n">
        <v>8859</v>
      </c>
      <c r="B803" s="41" t="n">
        <v>51</v>
      </c>
      <c r="C803" s="7" t="n">
        <v>4</v>
      </c>
      <c r="D803" s="7" t="n">
        <v>23</v>
      </c>
      <c r="E803" s="7" t="s">
        <v>119</v>
      </c>
    </row>
    <row r="804" spans="1:8">
      <c r="A804" t="s">
        <v>4</v>
      </c>
      <c r="B804" s="4" t="s">
        <v>5</v>
      </c>
      <c r="C804" s="4" t="s">
        <v>10</v>
      </c>
    </row>
    <row r="805" spans="1:8">
      <c r="A805" t="n">
        <v>8873</v>
      </c>
      <c r="B805" s="28" t="n">
        <v>16</v>
      </c>
      <c r="C805" s="7" t="n">
        <v>0</v>
      </c>
    </row>
    <row r="806" spans="1:8">
      <c r="A806" t="s">
        <v>4</v>
      </c>
      <c r="B806" s="4" t="s">
        <v>5</v>
      </c>
      <c r="C806" s="4" t="s">
        <v>10</v>
      </c>
      <c r="D806" s="4" t="s">
        <v>14</v>
      </c>
      <c r="E806" s="4" t="s">
        <v>9</v>
      </c>
      <c r="F806" s="4" t="s">
        <v>112</v>
      </c>
      <c r="G806" s="4" t="s">
        <v>14</v>
      </c>
      <c r="H806" s="4" t="s">
        <v>14</v>
      </c>
      <c r="I806" s="4" t="s">
        <v>14</v>
      </c>
      <c r="J806" s="4" t="s">
        <v>9</v>
      </c>
      <c r="K806" s="4" t="s">
        <v>112</v>
      </c>
      <c r="L806" s="4" t="s">
        <v>14</v>
      </c>
      <c r="M806" s="4" t="s">
        <v>14</v>
      </c>
    </row>
    <row r="807" spans="1:8">
      <c r="A807" t="n">
        <v>8876</v>
      </c>
      <c r="B807" s="49" t="n">
        <v>26</v>
      </c>
      <c r="C807" s="7" t="n">
        <v>23</v>
      </c>
      <c r="D807" s="7" t="n">
        <v>17</v>
      </c>
      <c r="E807" s="7" t="n">
        <v>28505</v>
      </c>
      <c r="F807" s="7" t="s">
        <v>120</v>
      </c>
      <c r="G807" s="7" t="n">
        <v>2</v>
      </c>
      <c r="H807" s="7" t="n">
        <v>3</v>
      </c>
      <c r="I807" s="7" t="n">
        <v>17</v>
      </c>
      <c r="J807" s="7" t="n">
        <v>28506</v>
      </c>
      <c r="K807" s="7" t="s">
        <v>121</v>
      </c>
      <c r="L807" s="7" t="n">
        <v>2</v>
      </c>
      <c r="M807" s="7" t="n">
        <v>0</v>
      </c>
    </row>
    <row r="808" spans="1:8">
      <c r="A808" t="s">
        <v>4</v>
      </c>
      <c r="B808" s="4" t="s">
        <v>5</v>
      </c>
    </row>
    <row r="809" spans="1:8">
      <c r="A809" t="n">
        <v>9025</v>
      </c>
      <c r="B809" s="50" t="n">
        <v>28</v>
      </c>
    </row>
    <row r="810" spans="1:8">
      <c r="A810" t="s">
        <v>4</v>
      </c>
      <c r="B810" s="4" t="s">
        <v>5</v>
      </c>
      <c r="C810" s="4" t="s">
        <v>10</v>
      </c>
      <c r="D810" s="4" t="s">
        <v>14</v>
      </c>
      <c r="E810" s="4" t="s">
        <v>14</v>
      </c>
      <c r="F810" s="4" t="s">
        <v>6</v>
      </c>
    </row>
    <row r="811" spans="1:8">
      <c r="A811" t="n">
        <v>9026</v>
      </c>
      <c r="B811" s="18" t="n">
        <v>20</v>
      </c>
      <c r="C811" s="7" t="n">
        <v>4</v>
      </c>
      <c r="D811" s="7" t="n">
        <v>2</v>
      </c>
      <c r="E811" s="7" t="n">
        <v>10</v>
      </c>
      <c r="F811" s="7" t="s">
        <v>122</v>
      </c>
    </row>
    <row r="812" spans="1:8">
      <c r="A812" t="s">
        <v>4</v>
      </c>
      <c r="B812" s="4" t="s">
        <v>5</v>
      </c>
      <c r="C812" s="4" t="s">
        <v>10</v>
      </c>
    </row>
    <row r="813" spans="1:8">
      <c r="A813" t="n">
        <v>9047</v>
      </c>
      <c r="B813" s="28" t="n">
        <v>16</v>
      </c>
      <c r="C813" s="7" t="n">
        <v>300</v>
      </c>
    </row>
    <row r="814" spans="1:8">
      <c r="A814" t="s">
        <v>4</v>
      </c>
      <c r="B814" s="4" t="s">
        <v>5</v>
      </c>
      <c r="C814" s="4" t="s">
        <v>14</v>
      </c>
      <c r="D814" s="4" t="s">
        <v>10</v>
      </c>
      <c r="E814" s="4" t="s">
        <v>6</v>
      </c>
    </row>
    <row r="815" spans="1:8">
      <c r="A815" t="n">
        <v>9050</v>
      </c>
      <c r="B815" s="41" t="n">
        <v>51</v>
      </c>
      <c r="C815" s="7" t="n">
        <v>4</v>
      </c>
      <c r="D815" s="7" t="n">
        <v>4</v>
      </c>
      <c r="E815" s="7" t="s">
        <v>119</v>
      </c>
    </row>
    <row r="816" spans="1:8">
      <c r="A816" t="s">
        <v>4</v>
      </c>
      <c r="B816" s="4" t="s">
        <v>5</v>
      </c>
      <c r="C816" s="4" t="s">
        <v>10</v>
      </c>
    </row>
    <row r="817" spans="1:13">
      <c r="A817" t="n">
        <v>9064</v>
      </c>
      <c r="B817" s="28" t="n">
        <v>16</v>
      </c>
      <c r="C817" s="7" t="n">
        <v>0</v>
      </c>
    </row>
    <row r="818" spans="1:13">
      <c r="A818" t="s">
        <v>4</v>
      </c>
      <c r="B818" s="4" t="s">
        <v>5</v>
      </c>
      <c r="C818" s="4" t="s">
        <v>10</v>
      </c>
      <c r="D818" s="4" t="s">
        <v>14</v>
      </c>
      <c r="E818" s="4" t="s">
        <v>9</v>
      </c>
      <c r="F818" s="4" t="s">
        <v>112</v>
      </c>
      <c r="G818" s="4" t="s">
        <v>14</v>
      </c>
      <c r="H818" s="4" t="s">
        <v>14</v>
      </c>
      <c r="I818" s="4" t="s">
        <v>14</v>
      </c>
      <c r="J818" s="4" t="s">
        <v>9</v>
      </c>
      <c r="K818" s="4" t="s">
        <v>112</v>
      </c>
      <c r="L818" s="4" t="s">
        <v>14</v>
      </c>
      <c r="M818" s="4" t="s">
        <v>14</v>
      </c>
    </row>
    <row r="819" spans="1:13">
      <c r="A819" t="n">
        <v>9067</v>
      </c>
      <c r="B819" s="49" t="n">
        <v>26</v>
      </c>
      <c r="C819" s="7" t="n">
        <v>4</v>
      </c>
      <c r="D819" s="7" t="n">
        <v>17</v>
      </c>
      <c r="E819" s="7" t="n">
        <v>7456</v>
      </c>
      <c r="F819" s="7" t="s">
        <v>123</v>
      </c>
      <c r="G819" s="7" t="n">
        <v>2</v>
      </c>
      <c r="H819" s="7" t="n">
        <v>3</v>
      </c>
      <c r="I819" s="7" t="n">
        <v>17</v>
      </c>
      <c r="J819" s="7" t="n">
        <v>7457</v>
      </c>
      <c r="K819" s="7" t="s">
        <v>124</v>
      </c>
      <c r="L819" s="7" t="n">
        <v>2</v>
      </c>
      <c r="M819" s="7" t="n">
        <v>0</v>
      </c>
    </row>
    <row r="820" spans="1:13">
      <c r="A820" t="s">
        <v>4</v>
      </c>
      <c r="B820" s="4" t="s">
        <v>5</v>
      </c>
    </row>
    <row r="821" spans="1:13">
      <c r="A821" t="n">
        <v>9210</v>
      </c>
      <c r="B821" s="50" t="n">
        <v>28</v>
      </c>
    </row>
    <row r="822" spans="1:13">
      <c r="A822" t="s">
        <v>4</v>
      </c>
      <c r="B822" s="4" t="s">
        <v>5</v>
      </c>
      <c r="C822" s="4" t="s">
        <v>10</v>
      </c>
      <c r="D822" s="4" t="s">
        <v>14</v>
      </c>
    </row>
    <row r="823" spans="1:13">
      <c r="A823" t="n">
        <v>9211</v>
      </c>
      <c r="B823" s="51" t="n">
        <v>89</v>
      </c>
      <c r="C823" s="7" t="n">
        <v>65533</v>
      </c>
      <c r="D823" s="7" t="n">
        <v>1</v>
      </c>
    </row>
    <row r="824" spans="1:13">
      <c r="A824" t="s">
        <v>4</v>
      </c>
      <c r="B824" s="4" t="s">
        <v>5</v>
      </c>
      <c r="C824" s="4" t="s">
        <v>14</v>
      </c>
      <c r="D824" s="4" t="s">
        <v>10</v>
      </c>
      <c r="E824" s="4" t="s">
        <v>6</v>
      </c>
    </row>
    <row r="825" spans="1:13">
      <c r="A825" t="n">
        <v>9215</v>
      </c>
      <c r="B825" s="41" t="n">
        <v>51</v>
      </c>
      <c r="C825" s="7" t="n">
        <v>4</v>
      </c>
      <c r="D825" s="7" t="n">
        <v>3</v>
      </c>
      <c r="E825" s="7" t="s">
        <v>119</v>
      </c>
    </row>
    <row r="826" spans="1:13">
      <c r="A826" t="s">
        <v>4</v>
      </c>
      <c r="B826" s="4" t="s">
        <v>5</v>
      </c>
      <c r="C826" s="4" t="s">
        <v>10</v>
      </c>
    </row>
    <row r="827" spans="1:13">
      <c r="A827" t="n">
        <v>9229</v>
      </c>
      <c r="B827" s="28" t="n">
        <v>16</v>
      </c>
      <c r="C827" s="7" t="n">
        <v>0</v>
      </c>
    </row>
    <row r="828" spans="1:13">
      <c r="A828" t="s">
        <v>4</v>
      </c>
      <c r="B828" s="4" t="s">
        <v>5</v>
      </c>
      <c r="C828" s="4" t="s">
        <v>10</v>
      </c>
      <c r="D828" s="4" t="s">
        <v>14</v>
      </c>
      <c r="E828" s="4" t="s">
        <v>9</v>
      </c>
      <c r="F828" s="4" t="s">
        <v>112</v>
      </c>
      <c r="G828" s="4" t="s">
        <v>14</v>
      </c>
      <c r="H828" s="4" t="s">
        <v>14</v>
      </c>
      <c r="I828" s="4" t="s">
        <v>14</v>
      </c>
      <c r="J828" s="4" t="s">
        <v>9</v>
      </c>
      <c r="K828" s="4" t="s">
        <v>112</v>
      </c>
      <c r="L828" s="4" t="s">
        <v>14</v>
      </c>
      <c r="M828" s="4" t="s">
        <v>14</v>
      </c>
    </row>
    <row r="829" spans="1:13">
      <c r="A829" t="n">
        <v>9232</v>
      </c>
      <c r="B829" s="49" t="n">
        <v>26</v>
      </c>
      <c r="C829" s="7" t="n">
        <v>3</v>
      </c>
      <c r="D829" s="7" t="n">
        <v>17</v>
      </c>
      <c r="E829" s="7" t="n">
        <v>2442</v>
      </c>
      <c r="F829" s="7" t="s">
        <v>125</v>
      </c>
      <c r="G829" s="7" t="n">
        <v>2</v>
      </c>
      <c r="H829" s="7" t="n">
        <v>3</v>
      </c>
      <c r="I829" s="7" t="n">
        <v>17</v>
      </c>
      <c r="J829" s="7" t="n">
        <v>2443</v>
      </c>
      <c r="K829" s="7" t="s">
        <v>126</v>
      </c>
      <c r="L829" s="7" t="n">
        <v>2</v>
      </c>
      <c r="M829" s="7" t="n">
        <v>0</v>
      </c>
    </row>
    <row r="830" spans="1:13">
      <c r="A830" t="s">
        <v>4</v>
      </c>
      <c r="B830" s="4" t="s">
        <v>5</v>
      </c>
    </row>
    <row r="831" spans="1:13">
      <c r="A831" t="n">
        <v>9388</v>
      </c>
      <c r="B831" s="50" t="n">
        <v>28</v>
      </c>
    </row>
    <row r="832" spans="1:13">
      <c r="A832" t="s">
        <v>4</v>
      </c>
      <c r="B832" s="4" t="s">
        <v>5</v>
      </c>
      <c r="C832" s="4" t="s">
        <v>10</v>
      </c>
      <c r="D832" s="4" t="s">
        <v>14</v>
      </c>
    </row>
    <row r="833" spans="1:13">
      <c r="A833" t="n">
        <v>9389</v>
      </c>
      <c r="B833" s="51" t="n">
        <v>89</v>
      </c>
      <c r="C833" s="7" t="n">
        <v>65533</v>
      </c>
      <c r="D833" s="7" t="n">
        <v>1</v>
      </c>
    </row>
    <row r="834" spans="1:13">
      <c r="A834" t="s">
        <v>4</v>
      </c>
      <c r="B834" s="4" t="s">
        <v>5</v>
      </c>
      <c r="C834" s="4" t="s">
        <v>14</v>
      </c>
      <c r="D834" s="4" t="s">
        <v>10</v>
      </c>
      <c r="E834" s="4" t="s">
        <v>6</v>
      </c>
    </row>
    <row r="835" spans="1:13">
      <c r="A835" t="n">
        <v>9393</v>
      </c>
      <c r="B835" s="41" t="n">
        <v>51</v>
      </c>
      <c r="C835" s="7" t="n">
        <v>4</v>
      </c>
      <c r="D835" s="7" t="n">
        <v>7</v>
      </c>
      <c r="E835" s="7" t="s">
        <v>127</v>
      </c>
    </row>
    <row r="836" spans="1:13">
      <c r="A836" t="s">
        <v>4</v>
      </c>
      <c r="B836" s="4" t="s">
        <v>5</v>
      </c>
      <c r="C836" s="4" t="s">
        <v>10</v>
      </c>
    </row>
    <row r="837" spans="1:13">
      <c r="A837" t="n">
        <v>9407</v>
      </c>
      <c r="B837" s="28" t="n">
        <v>16</v>
      </c>
      <c r="C837" s="7" t="n">
        <v>0</v>
      </c>
    </row>
    <row r="838" spans="1:13">
      <c r="A838" t="s">
        <v>4</v>
      </c>
      <c r="B838" s="4" t="s">
        <v>5</v>
      </c>
      <c r="C838" s="4" t="s">
        <v>10</v>
      </c>
      <c r="D838" s="4" t="s">
        <v>14</v>
      </c>
      <c r="E838" s="4" t="s">
        <v>9</v>
      </c>
      <c r="F838" s="4" t="s">
        <v>112</v>
      </c>
      <c r="G838" s="4" t="s">
        <v>14</v>
      </c>
      <c r="H838" s="4" t="s">
        <v>14</v>
      </c>
      <c r="I838" s="4" t="s">
        <v>14</v>
      </c>
      <c r="J838" s="4" t="s">
        <v>9</v>
      </c>
      <c r="K838" s="4" t="s">
        <v>112</v>
      </c>
      <c r="L838" s="4" t="s">
        <v>14</v>
      </c>
      <c r="M838" s="4" t="s">
        <v>14</v>
      </c>
    </row>
    <row r="839" spans="1:13">
      <c r="A839" t="n">
        <v>9410</v>
      </c>
      <c r="B839" s="49" t="n">
        <v>26</v>
      </c>
      <c r="C839" s="7" t="n">
        <v>7</v>
      </c>
      <c r="D839" s="7" t="n">
        <v>17</v>
      </c>
      <c r="E839" s="7" t="n">
        <v>4477</v>
      </c>
      <c r="F839" s="7" t="s">
        <v>128</v>
      </c>
      <c r="G839" s="7" t="n">
        <v>2</v>
      </c>
      <c r="H839" s="7" t="n">
        <v>3</v>
      </c>
      <c r="I839" s="7" t="n">
        <v>17</v>
      </c>
      <c r="J839" s="7" t="n">
        <v>4478</v>
      </c>
      <c r="K839" s="7" t="s">
        <v>129</v>
      </c>
      <c r="L839" s="7" t="n">
        <v>2</v>
      </c>
      <c r="M839" s="7" t="n">
        <v>0</v>
      </c>
    </row>
    <row r="840" spans="1:13">
      <c r="A840" t="s">
        <v>4</v>
      </c>
      <c r="B840" s="4" t="s">
        <v>5</v>
      </c>
    </row>
    <row r="841" spans="1:13">
      <c r="A841" t="n">
        <v>9522</v>
      </c>
      <c r="B841" s="50" t="n">
        <v>28</v>
      </c>
    </row>
    <row r="842" spans="1:13">
      <c r="A842" t="s">
        <v>4</v>
      </c>
      <c r="B842" s="4" t="s">
        <v>5</v>
      </c>
      <c r="C842" s="4" t="s">
        <v>10</v>
      </c>
      <c r="D842" s="4" t="s">
        <v>14</v>
      </c>
    </row>
    <row r="843" spans="1:13">
      <c r="A843" t="n">
        <v>9523</v>
      </c>
      <c r="B843" s="51" t="n">
        <v>89</v>
      </c>
      <c r="C843" s="7" t="n">
        <v>65533</v>
      </c>
      <c r="D843" s="7" t="n">
        <v>1</v>
      </c>
    </row>
    <row r="844" spans="1:13">
      <c r="A844" t="s">
        <v>4</v>
      </c>
      <c r="B844" s="4" t="s">
        <v>5</v>
      </c>
      <c r="C844" s="4" t="s">
        <v>14</v>
      </c>
      <c r="D844" s="4" t="s">
        <v>10</v>
      </c>
      <c r="E844" s="4" t="s">
        <v>6</v>
      </c>
    </row>
    <row r="845" spans="1:13">
      <c r="A845" t="n">
        <v>9527</v>
      </c>
      <c r="B845" s="41" t="n">
        <v>51</v>
      </c>
      <c r="C845" s="7" t="n">
        <v>4</v>
      </c>
      <c r="D845" s="7" t="n">
        <v>23</v>
      </c>
      <c r="E845" s="7" t="s">
        <v>130</v>
      </c>
    </row>
    <row r="846" spans="1:13">
      <c r="A846" t="s">
        <v>4</v>
      </c>
      <c r="B846" s="4" t="s">
        <v>5</v>
      </c>
      <c r="C846" s="4" t="s">
        <v>10</v>
      </c>
    </row>
    <row r="847" spans="1:13">
      <c r="A847" t="n">
        <v>9541</v>
      </c>
      <c r="B847" s="28" t="n">
        <v>16</v>
      </c>
      <c r="C847" s="7" t="n">
        <v>0</v>
      </c>
    </row>
    <row r="848" spans="1:13">
      <c r="A848" t="s">
        <v>4</v>
      </c>
      <c r="B848" s="4" t="s">
        <v>5</v>
      </c>
      <c r="C848" s="4" t="s">
        <v>10</v>
      </c>
      <c r="D848" s="4" t="s">
        <v>14</v>
      </c>
      <c r="E848" s="4" t="s">
        <v>9</v>
      </c>
      <c r="F848" s="4" t="s">
        <v>112</v>
      </c>
      <c r="G848" s="4" t="s">
        <v>14</v>
      </c>
      <c r="H848" s="4" t="s">
        <v>14</v>
      </c>
    </row>
    <row r="849" spans="1:13">
      <c r="A849" t="n">
        <v>9544</v>
      </c>
      <c r="B849" s="49" t="n">
        <v>26</v>
      </c>
      <c r="C849" s="7" t="n">
        <v>23</v>
      </c>
      <c r="D849" s="7" t="n">
        <v>17</v>
      </c>
      <c r="E849" s="7" t="n">
        <v>28507</v>
      </c>
      <c r="F849" s="7" t="s">
        <v>131</v>
      </c>
      <c r="G849" s="7" t="n">
        <v>2</v>
      </c>
      <c r="H849" s="7" t="n">
        <v>0</v>
      </c>
    </row>
    <row r="850" spans="1:13">
      <c r="A850" t="s">
        <v>4</v>
      </c>
      <c r="B850" s="4" t="s">
        <v>5</v>
      </c>
    </row>
    <row r="851" spans="1:13">
      <c r="A851" t="n">
        <v>9624</v>
      </c>
      <c r="B851" s="50" t="n">
        <v>28</v>
      </c>
    </row>
    <row r="852" spans="1:13">
      <c r="A852" t="s">
        <v>4</v>
      </c>
      <c r="B852" s="4" t="s">
        <v>5</v>
      </c>
      <c r="C852" s="4" t="s">
        <v>10</v>
      </c>
      <c r="D852" s="4" t="s">
        <v>14</v>
      </c>
    </row>
    <row r="853" spans="1:13">
      <c r="A853" t="n">
        <v>9625</v>
      </c>
      <c r="B853" s="51" t="n">
        <v>89</v>
      </c>
      <c r="C853" s="7" t="n">
        <v>65533</v>
      </c>
      <c r="D853" s="7" t="n">
        <v>1</v>
      </c>
    </row>
    <row r="854" spans="1:13">
      <c r="A854" t="s">
        <v>4</v>
      </c>
      <c r="B854" s="4" t="s">
        <v>5</v>
      </c>
      <c r="C854" s="4" t="s">
        <v>14</v>
      </c>
      <c r="D854" s="4" t="s">
        <v>10</v>
      </c>
      <c r="E854" s="4" t="s">
        <v>6</v>
      </c>
    </row>
    <row r="855" spans="1:13">
      <c r="A855" t="n">
        <v>9629</v>
      </c>
      <c r="B855" s="41" t="n">
        <v>51</v>
      </c>
      <c r="C855" s="7" t="n">
        <v>4</v>
      </c>
      <c r="D855" s="7" t="n">
        <v>0</v>
      </c>
      <c r="E855" s="7" t="s">
        <v>119</v>
      </c>
    </row>
    <row r="856" spans="1:13">
      <c r="A856" t="s">
        <v>4</v>
      </c>
      <c r="B856" s="4" t="s">
        <v>5</v>
      </c>
      <c r="C856" s="4" t="s">
        <v>10</v>
      </c>
    </row>
    <row r="857" spans="1:13">
      <c r="A857" t="n">
        <v>9643</v>
      </c>
      <c r="B857" s="28" t="n">
        <v>16</v>
      </c>
      <c r="C857" s="7" t="n">
        <v>0</v>
      </c>
    </row>
    <row r="858" spans="1:13">
      <c r="A858" t="s">
        <v>4</v>
      </c>
      <c r="B858" s="4" t="s">
        <v>5</v>
      </c>
      <c r="C858" s="4" t="s">
        <v>10</v>
      </c>
      <c r="D858" s="4" t="s">
        <v>14</v>
      </c>
      <c r="E858" s="4" t="s">
        <v>9</v>
      </c>
      <c r="F858" s="4" t="s">
        <v>112</v>
      </c>
      <c r="G858" s="4" t="s">
        <v>14</v>
      </c>
      <c r="H858" s="4" t="s">
        <v>14</v>
      </c>
    </row>
    <row r="859" spans="1:13">
      <c r="A859" t="n">
        <v>9646</v>
      </c>
      <c r="B859" s="49" t="n">
        <v>26</v>
      </c>
      <c r="C859" s="7" t="n">
        <v>0</v>
      </c>
      <c r="D859" s="7" t="n">
        <v>17</v>
      </c>
      <c r="E859" s="7" t="n">
        <v>53092</v>
      </c>
      <c r="F859" s="7" t="s">
        <v>132</v>
      </c>
      <c r="G859" s="7" t="n">
        <v>2</v>
      </c>
      <c r="H859" s="7" t="n">
        <v>0</v>
      </c>
    </row>
    <row r="860" spans="1:13">
      <c r="A860" t="s">
        <v>4</v>
      </c>
      <c r="B860" s="4" t="s">
        <v>5</v>
      </c>
    </row>
    <row r="861" spans="1:13">
      <c r="A861" t="n">
        <v>9737</v>
      </c>
      <c r="B861" s="50" t="n">
        <v>28</v>
      </c>
    </row>
    <row r="862" spans="1:13">
      <c r="A862" t="s">
        <v>4</v>
      </c>
      <c r="B862" s="4" t="s">
        <v>5</v>
      </c>
      <c r="C862" s="4" t="s">
        <v>10</v>
      </c>
      <c r="D862" s="4" t="s">
        <v>14</v>
      </c>
    </row>
    <row r="863" spans="1:13">
      <c r="A863" t="n">
        <v>9738</v>
      </c>
      <c r="B863" s="51" t="n">
        <v>89</v>
      </c>
      <c r="C863" s="7" t="n">
        <v>65533</v>
      </c>
      <c r="D863" s="7" t="n">
        <v>1</v>
      </c>
    </row>
    <row r="864" spans="1:13">
      <c r="A864" t="s">
        <v>4</v>
      </c>
      <c r="B864" s="4" t="s">
        <v>5</v>
      </c>
      <c r="C864" s="4" t="s">
        <v>14</v>
      </c>
      <c r="D864" s="4" t="s">
        <v>10</v>
      </c>
      <c r="E864" s="4" t="s">
        <v>6</v>
      </c>
      <c r="F864" s="4" t="s">
        <v>6</v>
      </c>
      <c r="G864" s="4" t="s">
        <v>6</v>
      </c>
      <c r="H864" s="4" t="s">
        <v>6</v>
      </c>
    </row>
    <row r="865" spans="1:8">
      <c r="A865" t="n">
        <v>9742</v>
      </c>
      <c r="B865" s="41" t="n">
        <v>51</v>
      </c>
      <c r="C865" s="7" t="n">
        <v>3</v>
      </c>
      <c r="D865" s="7" t="n">
        <v>23</v>
      </c>
      <c r="E865" s="7" t="s">
        <v>133</v>
      </c>
      <c r="F865" s="7" t="s">
        <v>95</v>
      </c>
      <c r="G865" s="7" t="s">
        <v>96</v>
      </c>
      <c r="H865" s="7" t="s">
        <v>97</v>
      </c>
    </row>
    <row r="866" spans="1:8">
      <c r="A866" t="s">
        <v>4</v>
      </c>
      <c r="B866" s="4" t="s">
        <v>5</v>
      </c>
      <c r="C866" s="4" t="s">
        <v>10</v>
      </c>
      <c r="D866" s="4" t="s">
        <v>14</v>
      </c>
      <c r="E866" s="4" t="s">
        <v>21</v>
      </c>
      <c r="F866" s="4" t="s">
        <v>10</v>
      </c>
    </row>
    <row r="867" spans="1:8">
      <c r="A867" t="n">
        <v>9755</v>
      </c>
      <c r="B867" s="57" t="n">
        <v>59</v>
      </c>
      <c r="C867" s="7" t="n">
        <v>23</v>
      </c>
      <c r="D867" s="7" t="n">
        <v>13</v>
      </c>
      <c r="E867" s="7" t="n">
        <v>0.150000005960464</v>
      </c>
      <c r="F867" s="7" t="n">
        <v>0</v>
      </c>
    </row>
    <row r="868" spans="1:8">
      <c r="A868" t="s">
        <v>4</v>
      </c>
      <c r="B868" s="4" t="s">
        <v>5</v>
      </c>
      <c r="C868" s="4" t="s">
        <v>10</v>
      </c>
    </row>
    <row r="869" spans="1:8">
      <c r="A869" t="n">
        <v>9765</v>
      </c>
      <c r="B869" s="28" t="n">
        <v>16</v>
      </c>
      <c r="C869" s="7" t="n">
        <v>1000</v>
      </c>
    </row>
    <row r="870" spans="1:8">
      <c r="A870" t="s">
        <v>4</v>
      </c>
      <c r="B870" s="4" t="s">
        <v>5</v>
      </c>
      <c r="C870" s="4" t="s">
        <v>14</v>
      </c>
      <c r="D870" s="4" t="s">
        <v>10</v>
      </c>
      <c r="E870" s="4" t="s">
        <v>9</v>
      </c>
      <c r="F870" s="4" t="s">
        <v>10</v>
      </c>
    </row>
    <row r="871" spans="1:8">
      <c r="A871" t="n">
        <v>9768</v>
      </c>
      <c r="B871" s="14" t="n">
        <v>50</v>
      </c>
      <c r="C871" s="7" t="n">
        <v>3</v>
      </c>
      <c r="D871" s="7" t="n">
        <v>8200</v>
      </c>
      <c r="E871" s="7" t="n">
        <v>0</v>
      </c>
      <c r="F871" s="7" t="n">
        <v>1000</v>
      </c>
    </row>
    <row r="872" spans="1:8">
      <c r="A872" t="s">
        <v>4</v>
      </c>
      <c r="B872" s="4" t="s">
        <v>5</v>
      </c>
      <c r="C872" s="4" t="s">
        <v>14</v>
      </c>
      <c r="D872" s="4" t="s">
        <v>10</v>
      </c>
      <c r="E872" s="4" t="s">
        <v>9</v>
      </c>
      <c r="F872" s="4" t="s">
        <v>10</v>
      </c>
    </row>
    <row r="873" spans="1:8">
      <c r="A873" t="n">
        <v>9778</v>
      </c>
      <c r="B873" s="14" t="n">
        <v>50</v>
      </c>
      <c r="C873" s="7" t="n">
        <v>3</v>
      </c>
      <c r="D873" s="7" t="n">
        <v>5042</v>
      </c>
      <c r="E873" s="7" t="n">
        <v>0</v>
      </c>
      <c r="F873" s="7" t="n">
        <v>1000</v>
      </c>
    </row>
    <row r="874" spans="1:8">
      <c r="A874" t="s">
        <v>4</v>
      </c>
      <c r="B874" s="4" t="s">
        <v>5</v>
      </c>
      <c r="C874" s="4" t="s">
        <v>14</v>
      </c>
      <c r="D874" s="4" t="s">
        <v>21</v>
      </c>
      <c r="E874" s="4" t="s">
        <v>10</v>
      </c>
      <c r="F874" s="4" t="s">
        <v>14</v>
      </c>
    </row>
    <row r="875" spans="1:8">
      <c r="A875" t="n">
        <v>9788</v>
      </c>
      <c r="B875" s="16" t="n">
        <v>49</v>
      </c>
      <c r="C875" s="7" t="n">
        <v>3</v>
      </c>
      <c r="D875" s="7" t="n">
        <v>0.649999976158142</v>
      </c>
      <c r="E875" s="7" t="n">
        <v>500</v>
      </c>
      <c r="F875" s="7" t="n">
        <v>0</v>
      </c>
    </row>
    <row r="876" spans="1:8">
      <c r="A876" t="s">
        <v>4</v>
      </c>
      <c r="B876" s="4" t="s">
        <v>5</v>
      </c>
      <c r="C876" s="4" t="s">
        <v>14</v>
      </c>
      <c r="D876" s="4" t="s">
        <v>14</v>
      </c>
      <c r="E876" s="4" t="s">
        <v>14</v>
      </c>
      <c r="F876" s="4" t="s">
        <v>21</v>
      </c>
      <c r="G876" s="4" t="s">
        <v>21</v>
      </c>
      <c r="H876" s="4" t="s">
        <v>21</v>
      </c>
      <c r="I876" s="4" t="s">
        <v>21</v>
      </c>
      <c r="J876" s="4" t="s">
        <v>21</v>
      </c>
    </row>
    <row r="877" spans="1:8">
      <c r="A877" t="n">
        <v>9797</v>
      </c>
      <c r="B877" s="30" t="n">
        <v>76</v>
      </c>
      <c r="C877" s="7" t="n">
        <v>0</v>
      </c>
      <c r="D877" s="7" t="n">
        <v>3</v>
      </c>
      <c r="E877" s="7" t="n">
        <v>0</v>
      </c>
      <c r="F877" s="7" t="n">
        <v>1</v>
      </c>
      <c r="G877" s="7" t="n">
        <v>1</v>
      </c>
      <c r="H877" s="7" t="n">
        <v>1</v>
      </c>
      <c r="I877" s="7" t="n">
        <v>1</v>
      </c>
      <c r="J877" s="7" t="n">
        <v>1000</v>
      </c>
    </row>
    <row r="878" spans="1:8">
      <c r="A878" t="s">
        <v>4</v>
      </c>
      <c r="B878" s="4" t="s">
        <v>5</v>
      </c>
      <c r="C878" s="4" t="s">
        <v>14</v>
      </c>
      <c r="D878" s="4" t="s">
        <v>14</v>
      </c>
    </row>
    <row r="879" spans="1:8">
      <c r="A879" t="n">
        <v>9821</v>
      </c>
      <c r="B879" s="58" t="n">
        <v>77</v>
      </c>
      <c r="C879" s="7" t="n">
        <v>0</v>
      </c>
      <c r="D879" s="7" t="n">
        <v>3</v>
      </c>
    </row>
    <row r="880" spans="1:8">
      <c r="A880" t="s">
        <v>4</v>
      </c>
      <c r="B880" s="4" t="s">
        <v>5</v>
      </c>
      <c r="C880" s="4" t="s">
        <v>10</v>
      </c>
      <c r="D880" s="4" t="s">
        <v>14</v>
      </c>
      <c r="E880" s="4" t="s">
        <v>6</v>
      </c>
      <c r="F880" s="4" t="s">
        <v>21</v>
      </c>
      <c r="G880" s="4" t="s">
        <v>21</v>
      </c>
      <c r="H880" s="4" t="s">
        <v>21</v>
      </c>
    </row>
    <row r="881" spans="1:10">
      <c r="A881" t="n">
        <v>9824</v>
      </c>
      <c r="B881" s="37" t="n">
        <v>48</v>
      </c>
      <c r="C881" s="7" t="n">
        <v>23</v>
      </c>
      <c r="D881" s="7" t="n">
        <v>0</v>
      </c>
      <c r="E881" s="7" t="s">
        <v>78</v>
      </c>
      <c r="F881" s="7" t="n">
        <v>-1</v>
      </c>
      <c r="G881" s="7" t="n">
        <v>1</v>
      </c>
      <c r="H881" s="7" t="n">
        <v>2.80259692864963e-45</v>
      </c>
    </row>
    <row r="882" spans="1:10">
      <c r="A882" t="s">
        <v>4</v>
      </c>
      <c r="B882" s="4" t="s">
        <v>5</v>
      </c>
      <c r="C882" s="4" t="s">
        <v>10</v>
      </c>
    </row>
    <row r="883" spans="1:10">
      <c r="A883" t="n">
        <v>9853</v>
      </c>
      <c r="B883" s="28" t="n">
        <v>16</v>
      </c>
      <c r="C883" s="7" t="n">
        <v>500</v>
      </c>
    </row>
    <row r="884" spans="1:10">
      <c r="A884" t="s">
        <v>4</v>
      </c>
      <c r="B884" s="4" t="s">
        <v>5</v>
      </c>
      <c r="C884" s="4" t="s">
        <v>14</v>
      </c>
      <c r="D884" s="4" t="s">
        <v>10</v>
      </c>
      <c r="E884" s="4" t="s">
        <v>10</v>
      </c>
      <c r="F884" s="4" t="s">
        <v>14</v>
      </c>
    </row>
    <row r="885" spans="1:10">
      <c r="A885" t="n">
        <v>9856</v>
      </c>
      <c r="B885" s="59" t="n">
        <v>25</v>
      </c>
      <c r="C885" s="7" t="n">
        <v>1</v>
      </c>
      <c r="D885" s="7" t="n">
        <v>260</v>
      </c>
      <c r="E885" s="7" t="n">
        <v>640</v>
      </c>
      <c r="F885" s="7" t="n">
        <v>2</v>
      </c>
    </row>
    <row r="886" spans="1:10">
      <c r="A886" t="s">
        <v>4</v>
      </c>
      <c r="B886" s="4" t="s">
        <v>5</v>
      </c>
      <c r="C886" s="4" t="s">
        <v>14</v>
      </c>
      <c r="D886" s="4" t="s">
        <v>10</v>
      </c>
      <c r="E886" s="4" t="s">
        <v>6</v>
      </c>
    </row>
    <row r="887" spans="1:10">
      <c r="A887" t="n">
        <v>9863</v>
      </c>
      <c r="B887" s="41" t="n">
        <v>51</v>
      </c>
      <c r="C887" s="7" t="n">
        <v>4</v>
      </c>
      <c r="D887" s="7" t="n">
        <v>0</v>
      </c>
      <c r="E887" s="7" t="s">
        <v>134</v>
      </c>
    </row>
    <row r="888" spans="1:10">
      <c r="A888" t="s">
        <v>4</v>
      </c>
      <c r="B888" s="4" t="s">
        <v>5</v>
      </c>
      <c r="C888" s="4" t="s">
        <v>10</v>
      </c>
    </row>
    <row r="889" spans="1:10">
      <c r="A889" t="n">
        <v>9877</v>
      </c>
      <c r="B889" s="28" t="n">
        <v>16</v>
      </c>
      <c r="C889" s="7" t="n">
        <v>0</v>
      </c>
    </row>
    <row r="890" spans="1:10">
      <c r="A890" t="s">
        <v>4</v>
      </c>
      <c r="B890" s="4" t="s">
        <v>5</v>
      </c>
      <c r="C890" s="4" t="s">
        <v>10</v>
      </c>
      <c r="D890" s="4" t="s">
        <v>14</v>
      </c>
      <c r="E890" s="4" t="s">
        <v>9</v>
      </c>
      <c r="F890" s="4" t="s">
        <v>112</v>
      </c>
      <c r="G890" s="4" t="s">
        <v>14</v>
      </c>
      <c r="H890" s="4" t="s">
        <v>14</v>
      </c>
      <c r="I890" s="4" t="s">
        <v>14</v>
      </c>
      <c r="J890" s="4" t="s">
        <v>9</v>
      </c>
      <c r="K890" s="4" t="s">
        <v>112</v>
      </c>
      <c r="L890" s="4" t="s">
        <v>14</v>
      </c>
      <c r="M890" s="4" t="s">
        <v>14</v>
      </c>
    </row>
    <row r="891" spans="1:10">
      <c r="A891" t="n">
        <v>9880</v>
      </c>
      <c r="B891" s="49" t="n">
        <v>26</v>
      </c>
      <c r="C891" s="7" t="n">
        <v>0</v>
      </c>
      <c r="D891" s="7" t="n">
        <v>17</v>
      </c>
      <c r="E891" s="7" t="n">
        <v>53093</v>
      </c>
      <c r="F891" s="7" t="s">
        <v>135</v>
      </c>
      <c r="G891" s="7" t="n">
        <v>2</v>
      </c>
      <c r="H891" s="7" t="n">
        <v>3</v>
      </c>
      <c r="I891" s="7" t="n">
        <v>17</v>
      </c>
      <c r="J891" s="7" t="n">
        <v>53094</v>
      </c>
      <c r="K891" s="7" t="s">
        <v>136</v>
      </c>
      <c r="L891" s="7" t="n">
        <v>2</v>
      </c>
      <c r="M891" s="7" t="n">
        <v>0</v>
      </c>
    </row>
    <row r="892" spans="1:10">
      <c r="A892" t="s">
        <v>4</v>
      </c>
      <c r="B892" s="4" t="s">
        <v>5</v>
      </c>
    </row>
    <row r="893" spans="1:10">
      <c r="A893" t="n">
        <v>10024</v>
      </c>
      <c r="B893" s="50" t="n">
        <v>28</v>
      </c>
    </row>
    <row r="894" spans="1:10">
      <c r="A894" t="s">
        <v>4</v>
      </c>
      <c r="B894" s="4" t="s">
        <v>5</v>
      </c>
      <c r="C894" s="4" t="s">
        <v>10</v>
      </c>
      <c r="D894" s="4" t="s">
        <v>14</v>
      </c>
    </row>
    <row r="895" spans="1:10">
      <c r="A895" t="n">
        <v>10025</v>
      </c>
      <c r="B895" s="51" t="n">
        <v>89</v>
      </c>
      <c r="C895" s="7" t="n">
        <v>65533</v>
      </c>
      <c r="D895" s="7" t="n">
        <v>1</v>
      </c>
    </row>
    <row r="896" spans="1:10">
      <c r="A896" t="s">
        <v>4</v>
      </c>
      <c r="B896" s="4" t="s">
        <v>5</v>
      </c>
      <c r="C896" s="4" t="s">
        <v>14</v>
      </c>
      <c r="D896" s="4" t="s">
        <v>10</v>
      </c>
      <c r="E896" s="4" t="s">
        <v>10</v>
      </c>
      <c r="F896" s="4" t="s">
        <v>14</v>
      </c>
    </row>
    <row r="897" spans="1:13">
      <c r="A897" t="n">
        <v>10029</v>
      </c>
      <c r="B897" s="59" t="n">
        <v>25</v>
      </c>
      <c r="C897" s="7" t="n">
        <v>1</v>
      </c>
      <c r="D897" s="7" t="n">
        <v>65535</v>
      </c>
      <c r="E897" s="7" t="n">
        <v>65535</v>
      </c>
      <c r="F897" s="7" t="n">
        <v>0</v>
      </c>
    </row>
    <row r="898" spans="1:13">
      <c r="A898" t="s">
        <v>4</v>
      </c>
      <c r="B898" s="4" t="s">
        <v>5</v>
      </c>
      <c r="C898" s="4" t="s">
        <v>14</v>
      </c>
      <c r="D898" s="4" t="s">
        <v>14</v>
      </c>
      <c r="E898" s="4" t="s">
        <v>21</v>
      </c>
      <c r="F898" s="4" t="s">
        <v>21</v>
      </c>
      <c r="G898" s="4" t="s">
        <v>21</v>
      </c>
      <c r="H898" s="4" t="s">
        <v>10</v>
      </c>
    </row>
    <row r="899" spans="1:13">
      <c r="A899" t="n">
        <v>10036</v>
      </c>
      <c r="B899" s="45" t="n">
        <v>45</v>
      </c>
      <c r="C899" s="7" t="n">
        <v>2</v>
      </c>
      <c r="D899" s="7" t="n">
        <v>3</v>
      </c>
      <c r="E899" s="7" t="n">
        <v>-1.70000004768372</v>
      </c>
      <c r="F899" s="7" t="n">
        <v>21.7199993133545</v>
      </c>
      <c r="G899" s="7" t="n">
        <v>31.4500007629395</v>
      </c>
      <c r="H899" s="7" t="n">
        <v>0</v>
      </c>
    </row>
    <row r="900" spans="1:13">
      <c r="A900" t="s">
        <v>4</v>
      </c>
      <c r="B900" s="4" t="s">
        <v>5</v>
      </c>
      <c r="C900" s="4" t="s">
        <v>14</v>
      </c>
      <c r="D900" s="4" t="s">
        <v>14</v>
      </c>
      <c r="E900" s="4" t="s">
        <v>21</v>
      </c>
      <c r="F900" s="4" t="s">
        <v>21</v>
      </c>
      <c r="G900" s="4" t="s">
        <v>21</v>
      </c>
      <c r="H900" s="4" t="s">
        <v>10</v>
      </c>
      <c r="I900" s="4" t="s">
        <v>14</v>
      </c>
    </row>
    <row r="901" spans="1:13">
      <c r="A901" t="n">
        <v>10053</v>
      </c>
      <c r="B901" s="45" t="n">
        <v>45</v>
      </c>
      <c r="C901" s="7" t="n">
        <v>4</v>
      </c>
      <c r="D901" s="7" t="n">
        <v>3</v>
      </c>
      <c r="E901" s="7" t="n">
        <v>359</v>
      </c>
      <c r="F901" s="7" t="n">
        <v>300</v>
      </c>
      <c r="G901" s="7" t="n">
        <v>355</v>
      </c>
      <c r="H901" s="7" t="n">
        <v>0</v>
      </c>
      <c r="I901" s="7" t="n">
        <v>0</v>
      </c>
    </row>
    <row r="902" spans="1:13">
      <c r="A902" t="s">
        <v>4</v>
      </c>
      <c r="B902" s="4" t="s">
        <v>5</v>
      </c>
      <c r="C902" s="4" t="s">
        <v>14</v>
      </c>
      <c r="D902" s="4" t="s">
        <v>14</v>
      </c>
      <c r="E902" s="4" t="s">
        <v>21</v>
      </c>
      <c r="F902" s="4" t="s">
        <v>10</v>
      </c>
    </row>
    <row r="903" spans="1:13">
      <c r="A903" t="n">
        <v>10071</v>
      </c>
      <c r="B903" s="45" t="n">
        <v>45</v>
      </c>
      <c r="C903" s="7" t="n">
        <v>5</v>
      </c>
      <c r="D903" s="7" t="n">
        <v>3</v>
      </c>
      <c r="E903" s="7" t="n">
        <v>0.899999976158142</v>
      </c>
      <c r="F903" s="7" t="n">
        <v>0</v>
      </c>
    </row>
    <row r="904" spans="1:13">
      <c r="A904" t="s">
        <v>4</v>
      </c>
      <c r="B904" s="4" t="s">
        <v>5</v>
      </c>
      <c r="C904" s="4" t="s">
        <v>14</v>
      </c>
      <c r="D904" s="4" t="s">
        <v>14</v>
      </c>
      <c r="E904" s="4" t="s">
        <v>21</v>
      </c>
      <c r="F904" s="4" t="s">
        <v>10</v>
      </c>
    </row>
    <row r="905" spans="1:13">
      <c r="A905" t="n">
        <v>10080</v>
      </c>
      <c r="B905" s="45" t="n">
        <v>45</v>
      </c>
      <c r="C905" s="7" t="n">
        <v>11</v>
      </c>
      <c r="D905" s="7" t="n">
        <v>3</v>
      </c>
      <c r="E905" s="7" t="n">
        <v>47</v>
      </c>
      <c r="F905" s="7" t="n">
        <v>0</v>
      </c>
    </row>
    <row r="906" spans="1:13">
      <c r="A906" t="s">
        <v>4</v>
      </c>
      <c r="B906" s="4" t="s">
        <v>5</v>
      </c>
      <c r="C906" s="4" t="s">
        <v>14</v>
      </c>
      <c r="D906" s="4" t="s">
        <v>14</v>
      </c>
      <c r="E906" s="4" t="s">
        <v>21</v>
      </c>
      <c r="F906" s="4" t="s">
        <v>21</v>
      </c>
      <c r="G906" s="4" t="s">
        <v>21</v>
      </c>
      <c r="H906" s="4" t="s">
        <v>10</v>
      </c>
    </row>
    <row r="907" spans="1:13">
      <c r="A907" t="n">
        <v>10089</v>
      </c>
      <c r="B907" s="45" t="n">
        <v>45</v>
      </c>
      <c r="C907" s="7" t="n">
        <v>2</v>
      </c>
      <c r="D907" s="7" t="n">
        <v>3</v>
      </c>
      <c r="E907" s="7" t="n">
        <v>-1.45000004768372</v>
      </c>
      <c r="F907" s="7" t="n">
        <v>21.7299995422363</v>
      </c>
      <c r="G907" s="7" t="n">
        <v>31.5200004577637</v>
      </c>
      <c r="H907" s="7" t="n">
        <v>0</v>
      </c>
    </row>
    <row r="908" spans="1:13">
      <c r="A908" t="s">
        <v>4</v>
      </c>
      <c r="B908" s="4" t="s">
        <v>5</v>
      </c>
      <c r="C908" s="4" t="s">
        <v>14</v>
      </c>
      <c r="D908" s="4" t="s">
        <v>14</v>
      </c>
      <c r="E908" s="4" t="s">
        <v>21</v>
      </c>
      <c r="F908" s="4" t="s">
        <v>21</v>
      </c>
      <c r="G908" s="4" t="s">
        <v>21</v>
      </c>
      <c r="H908" s="4" t="s">
        <v>10</v>
      </c>
      <c r="I908" s="4" t="s">
        <v>14</v>
      </c>
    </row>
    <row r="909" spans="1:13">
      <c r="A909" t="n">
        <v>10106</v>
      </c>
      <c r="B909" s="45" t="n">
        <v>45</v>
      </c>
      <c r="C909" s="7" t="n">
        <v>4</v>
      </c>
      <c r="D909" s="7" t="n">
        <v>3</v>
      </c>
      <c r="E909" s="7" t="n">
        <v>359</v>
      </c>
      <c r="F909" s="7" t="n">
        <v>300</v>
      </c>
      <c r="G909" s="7" t="n">
        <v>355</v>
      </c>
      <c r="H909" s="7" t="n">
        <v>0</v>
      </c>
      <c r="I909" s="7" t="n">
        <v>0</v>
      </c>
    </row>
    <row r="910" spans="1:13">
      <c r="A910" t="s">
        <v>4</v>
      </c>
      <c r="B910" s="4" t="s">
        <v>5</v>
      </c>
      <c r="C910" s="4" t="s">
        <v>14</v>
      </c>
      <c r="D910" s="4" t="s">
        <v>14</v>
      </c>
      <c r="E910" s="4" t="s">
        <v>21</v>
      </c>
      <c r="F910" s="4" t="s">
        <v>10</v>
      </c>
    </row>
    <row r="911" spans="1:13">
      <c r="A911" t="n">
        <v>10124</v>
      </c>
      <c r="B911" s="45" t="n">
        <v>45</v>
      </c>
      <c r="C911" s="7" t="n">
        <v>5</v>
      </c>
      <c r="D911" s="7" t="n">
        <v>3</v>
      </c>
      <c r="E911" s="7" t="n">
        <v>0.800000011920929</v>
      </c>
      <c r="F911" s="7" t="n">
        <v>0</v>
      </c>
    </row>
    <row r="912" spans="1:13">
      <c r="A912" t="s">
        <v>4</v>
      </c>
      <c r="B912" s="4" t="s">
        <v>5</v>
      </c>
      <c r="C912" s="4" t="s">
        <v>14</v>
      </c>
      <c r="D912" s="4" t="s">
        <v>14</v>
      </c>
      <c r="E912" s="4" t="s">
        <v>21</v>
      </c>
      <c r="F912" s="4" t="s">
        <v>10</v>
      </c>
    </row>
    <row r="913" spans="1:9">
      <c r="A913" t="n">
        <v>10133</v>
      </c>
      <c r="B913" s="45" t="n">
        <v>45</v>
      </c>
      <c r="C913" s="7" t="n">
        <v>11</v>
      </c>
      <c r="D913" s="7" t="n">
        <v>3</v>
      </c>
      <c r="E913" s="7" t="n">
        <v>47</v>
      </c>
      <c r="F913" s="7" t="n">
        <v>0</v>
      </c>
    </row>
    <row r="914" spans="1:9">
      <c r="A914" t="s">
        <v>4</v>
      </c>
      <c r="B914" s="4" t="s">
        <v>5</v>
      </c>
      <c r="C914" s="4" t="s">
        <v>14</v>
      </c>
      <c r="D914" s="4" t="s">
        <v>10</v>
      </c>
      <c r="E914" s="4" t="s">
        <v>9</v>
      </c>
      <c r="F914" s="4" t="s">
        <v>10</v>
      </c>
    </row>
    <row r="915" spans="1:9">
      <c r="A915" t="n">
        <v>10142</v>
      </c>
      <c r="B915" s="14" t="n">
        <v>50</v>
      </c>
      <c r="C915" s="7" t="n">
        <v>3</v>
      </c>
      <c r="D915" s="7" t="n">
        <v>8200</v>
      </c>
      <c r="E915" s="7" t="n">
        <v>1036831949</v>
      </c>
      <c r="F915" s="7" t="n">
        <v>1000</v>
      </c>
    </row>
    <row r="916" spans="1:9">
      <c r="A916" t="s">
        <v>4</v>
      </c>
      <c r="B916" s="4" t="s">
        <v>5</v>
      </c>
      <c r="C916" s="4" t="s">
        <v>14</v>
      </c>
      <c r="D916" s="4" t="s">
        <v>10</v>
      </c>
      <c r="E916" s="4" t="s">
        <v>9</v>
      </c>
      <c r="F916" s="4" t="s">
        <v>10</v>
      </c>
    </row>
    <row r="917" spans="1:9">
      <c r="A917" t="n">
        <v>10152</v>
      </c>
      <c r="B917" s="14" t="n">
        <v>50</v>
      </c>
      <c r="C917" s="7" t="n">
        <v>3</v>
      </c>
      <c r="D917" s="7" t="n">
        <v>5042</v>
      </c>
      <c r="E917" s="7" t="n">
        <v>1045220557</v>
      </c>
      <c r="F917" s="7" t="n">
        <v>1000</v>
      </c>
    </row>
    <row r="918" spans="1:9">
      <c r="A918" t="s">
        <v>4</v>
      </c>
      <c r="B918" s="4" t="s">
        <v>5</v>
      </c>
      <c r="C918" s="4" t="s">
        <v>14</v>
      </c>
      <c r="D918" s="4" t="s">
        <v>21</v>
      </c>
      <c r="E918" s="4" t="s">
        <v>10</v>
      </c>
      <c r="F918" s="4" t="s">
        <v>14</v>
      </c>
    </row>
    <row r="919" spans="1:9">
      <c r="A919" t="n">
        <v>10162</v>
      </c>
      <c r="B919" s="16" t="n">
        <v>49</v>
      </c>
      <c r="C919" s="7" t="n">
        <v>3</v>
      </c>
      <c r="D919" s="7" t="n">
        <v>0.800000011920929</v>
      </c>
      <c r="E919" s="7" t="n">
        <v>1000</v>
      </c>
      <c r="F919" s="7" t="n">
        <v>0</v>
      </c>
    </row>
    <row r="920" spans="1:9">
      <c r="A920" t="s">
        <v>4</v>
      </c>
      <c r="B920" s="4" t="s">
        <v>5</v>
      </c>
      <c r="C920" s="4" t="s">
        <v>14</v>
      </c>
      <c r="D920" s="4" t="s">
        <v>14</v>
      </c>
      <c r="E920" s="4" t="s">
        <v>14</v>
      </c>
      <c r="F920" s="4" t="s">
        <v>21</v>
      </c>
      <c r="G920" s="4" t="s">
        <v>21</v>
      </c>
      <c r="H920" s="4" t="s">
        <v>21</v>
      </c>
      <c r="I920" s="4" t="s">
        <v>21</v>
      </c>
      <c r="J920" s="4" t="s">
        <v>21</v>
      </c>
    </row>
    <row r="921" spans="1:9">
      <c r="A921" t="n">
        <v>10171</v>
      </c>
      <c r="B921" s="30" t="n">
        <v>76</v>
      </c>
      <c r="C921" s="7" t="n">
        <v>0</v>
      </c>
      <c r="D921" s="7" t="n">
        <v>3</v>
      </c>
      <c r="E921" s="7" t="n">
        <v>0</v>
      </c>
      <c r="F921" s="7" t="n">
        <v>1</v>
      </c>
      <c r="G921" s="7" t="n">
        <v>1</v>
      </c>
      <c r="H921" s="7" t="n">
        <v>1</v>
      </c>
      <c r="I921" s="7" t="n">
        <v>0</v>
      </c>
      <c r="J921" s="7" t="n">
        <v>1000</v>
      </c>
    </row>
    <row r="922" spans="1:9">
      <c r="A922" t="s">
        <v>4</v>
      </c>
      <c r="B922" s="4" t="s">
        <v>5</v>
      </c>
      <c r="C922" s="4" t="s">
        <v>14</v>
      </c>
      <c r="D922" s="4" t="s">
        <v>14</v>
      </c>
    </row>
    <row r="923" spans="1:9">
      <c r="A923" t="n">
        <v>10195</v>
      </c>
      <c r="B923" s="58" t="n">
        <v>77</v>
      </c>
      <c r="C923" s="7" t="n">
        <v>0</v>
      </c>
      <c r="D923" s="7" t="n">
        <v>3</v>
      </c>
    </row>
    <row r="924" spans="1:9">
      <c r="A924" t="s">
        <v>4</v>
      </c>
      <c r="B924" s="4" t="s">
        <v>5</v>
      </c>
      <c r="C924" s="4" t="s">
        <v>14</v>
      </c>
      <c r="D924" s="4" t="s">
        <v>10</v>
      </c>
      <c r="E924" s="4" t="s">
        <v>6</v>
      </c>
      <c r="F924" s="4" t="s">
        <v>6</v>
      </c>
      <c r="G924" s="4" t="s">
        <v>6</v>
      </c>
      <c r="H924" s="4" t="s">
        <v>6</v>
      </c>
    </row>
    <row r="925" spans="1:9">
      <c r="A925" t="n">
        <v>10198</v>
      </c>
      <c r="B925" s="41" t="n">
        <v>51</v>
      </c>
      <c r="C925" s="7" t="n">
        <v>3</v>
      </c>
      <c r="D925" s="7" t="n">
        <v>23</v>
      </c>
      <c r="E925" s="7" t="s">
        <v>94</v>
      </c>
      <c r="F925" s="7" t="s">
        <v>95</v>
      </c>
      <c r="G925" s="7" t="s">
        <v>96</v>
      </c>
      <c r="H925" s="7" t="s">
        <v>97</v>
      </c>
    </row>
    <row r="926" spans="1:9">
      <c r="A926" t="s">
        <v>4</v>
      </c>
      <c r="B926" s="4" t="s">
        <v>5</v>
      </c>
      <c r="C926" s="4" t="s">
        <v>10</v>
      </c>
      <c r="D926" s="4" t="s">
        <v>14</v>
      </c>
      <c r="E926" s="4" t="s">
        <v>6</v>
      </c>
      <c r="F926" s="4" t="s">
        <v>21</v>
      </c>
      <c r="G926" s="4" t="s">
        <v>21</v>
      </c>
      <c r="H926" s="4" t="s">
        <v>21</v>
      </c>
    </row>
    <row r="927" spans="1:9">
      <c r="A927" t="n">
        <v>10211</v>
      </c>
      <c r="B927" s="37" t="n">
        <v>48</v>
      </c>
      <c r="C927" s="7" t="n">
        <v>23</v>
      </c>
      <c r="D927" s="7" t="n">
        <v>0</v>
      </c>
      <c r="E927" s="7" t="s">
        <v>82</v>
      </c>
      <c r="F927" s="7" t="n">
        <v>-1</v>
      </c>
      <c r="G927" s="7" t="n">
        <v>1</v>
      </c>
      <c r="H927" s="7" t="n">
        <v>0</v>
      </c>
    </row>
    <row r="928" spans="1:9">
      <c r="A928" t="s">
        <v>4</v>
      </c>
      <c r="B928" s="4" t="s">
        <v>5</v>
      </c>
      <c r="C928" s="4" t="s">
        <v>10</v>
      </c>
    </row>
    <row r="929" spans="1:10">
      <c r="A929" t="n">
        <v>10241</v>
      </c>
      <c r="B929" s="28" t="n">
        <v>16</v>
      </c>
      <c r="C929" s="7" t="n">
        <v>500</v>
      </c>
    </row>
    <row r="930" spans="1:10">
      <c r="A930" t="s">
        <v>4</v>
      </c>
      <c r="B930" s="4" t="s">
        <v>5</v>
      </c>
      <c r="C930" s="4" t="s">
        <v>14</v>
      </c>
      <c r="D930" s="4" t="s">
        <v>10</v>
      </c>
      <c r="E930" s="4" t="s">
        <v>6</v>
      </c>
    </row>
    <row r="931" spans="1:10">
      <c r="A931" t="n">
        <v>10244</v>
      </c>
      <c r="B931" s="41" t="n">
        <v>51</v>
      </c>
      <c r="C931" s="7" t="n">
        <v>4</v>
      </c>
      <c r="D931" s="7" t="n">
        <v>23</v>
      </c>
      <c r="E931" s="7" t="s">
        <v>137</v>
      </c>
    </row>
    <row r="932" spans="1:10">
      <c r="A932" t="s">
        <v>4</v>
      </c>
      <c r="B932" s="4" t="s">
        <v>5</v>
      </c>
      <c r="C932" s="4" t="s">
        <v>10</v>
      </c>
    </row>
    <row r="933" spans="1:10">
      <c r="A933" t="n">
        <v>10258</v>
      </c>
      <c r="B933" s="28" t="n">
        <v>16</v>
      </c>
      <c r="C933" s="7" t="n">
        <v>0</v>
      </c>
    </row>
    <row r="934" spans="1:10">
      <c r="A934" t="s">
        <v>4</v>
      </c>
      <c r="B934" s="4" t="s">
        <v>5</v>
      </c>
      <c r="C934" s="4" t="s">
        <v>10</v>
      </c>
      <c r="D934" s="4" t="s">
        <v>14</v>
      </c>
      <c r="E934" s="4" t="s">
        <v>9</v>
      </c>
      <c r="F934" s="4" t="s">
        <v>112</v>
      </c>
      <c r="G934" s="4" t="s">
        <v>14</v>
      </c>
      <c r="H934" s="4" t="s">
        <v>14</v>
      </c>
      <c r="I934" s="4" t="s">
        <v>14</v>
      </c>
      <c r="J934" s="4" t="s">
        <v>9</v>
      </c>
      <c r="K934" s="4" t="s">
        <v>112</v>
      </c>
      <c r="L934" s="4" t="s">
        <v>14</v>
      </c>
      <c r="M934" s="4" t="s">
        <v>14</v>
      </c>
    </row>
    <row r="935" spans="1:10">
      <c r="A935" t="n">
        <v>10261</v>
      </c>
      <c r="B935" s="49" t="n">
        <v>26</v>
      </c>
      <c r="C935" s="7" t="n">
        <v>23</v>
      </c>
      <c r="D935" s="7" t="n">
        <v>17</v>
      </c>
      <c r="E935" s="7" t="n">
        <v>28508</v>
      </c>
      <c r="F935" s="7" t="s">
        <v>138</v>
      </c>
      <c r="G935" s="7" t="n">
        <v>2</v>
      </c>
      <c r="H935" s="7" t="n">
        <v>3</v>
      </c>
      <c r="I935" s="7" t="n">
        <v>17</v>
      </c>
      <c r="J935" s="7" t="n">
        <v>28509</v>
      </c>
      <c r="K935" s="7" t="s">
        <v>139</v>
      </c>
      <c r="L935" s="7" t="n">
        <v>2</v>
      </c>
      <c r="M935" s="7" t="n">
        <v>0</v>
      </c>
    </row>
    <row r="936" spans="1:10">
      <c r="A936" t="s">
        <v>4</v>
      </c>
      <c r="B936" s="4" t="s">
        <v>5</v>
      </c>
    </row>
    <row r="937" spans="1:10">
      <c r="A937" t="n">
        <v>10437</v>
      </c>
      <c r="B937" s="50" t="n">
        <v>28</v>
      </c>
    </row>
    <row r="938" spans="1:10">
      <c r="A938" t="s">
        <v>4</v>
      </c>
      <c r="B938" s="4" t="s">
        <v>5</v>
      </c>
      <c r="C938" s="4" t="s">
        <v>10</v>
      </c>
      <c r="D938" s="4" t="s">
        <v>10</v>
      </c>
      <c r="E938" s="4" t="s">
        <v>10</v>
      </c>
    </row>
    <row r="939" spans="1:10">
      <c r="A939" t="n">
        <v>10438</v>
      </c>
      <c r="B939" s="42" t="n">
        <v>61</v>
      </c>
      <c r="C939" s="7" t="n">
        <v>19</v>
      </c>
      <c r="D939" s="7" t="n">
        <v>23</v>
      </c>
      <c r="E939" s="7" t="n">
        <v>1000</v>
      </c>
    </row>
    <row r="940" spans="1:10">
      <c r="A940" t="s">
        <v>4</v>
      </c>
      <c r="B940" s="4" t="s">
        <v>5</v>
      </c>
      <c r="C940" s="4" t="s">
        <v>10</v>
      </c>
    </row>
    <row r="941" spans="1:10">
      <c r="A941" t="n">
        <v>10445</v>
      </c>
      <c r="B941" s="28" t="n">
        <v>16</v>
      </c>
      <c r="C941" s="7" t="n">
        <v>300</v>
      </c>
    </row>
    <row r="942" spans="1:10">
      <c r="A942" t="s">
        <v>4</v>
      </c>
      <c r="B942" s="4" t="s">
        <v>5</v>
      </c>
      <c r="C942" s="4" t="s">
        <v>14</v>
      </c>
      <c r="D942" s="4" t="s">
        <v>10</v>
      </c>
      <c r="E942" s="4" t="s">
        <v>6</v>
      </c>
    </row>
    <row r="943" spans="1:10">
      <c r="A943" t="n">
        <v>10448</v>
      </c>
      <c r="B943" s="41" t="n">
        <v>51</v>
      </c>
      <c r="C943" s="7" t="n">
        <v>4</v>
      </c>
      <c r="D943" s="7" t="n">
        <v>19</v>
      </c>
      <c r="E943" s="7" t="s">
        <v>140</v>
      </c>
    </row>
    <row r="944" spans="1:10">
      <c r="A944" t="s">
        <v>4</v>
      </c>
      <c r="B944" s="4" t="s">
        <v>5</v>
      </c>
      <c r="C944" s="4" t="s">
        <v>10</v>
      </c>
    </row>
    <row r="945" spans="1:13">
      <c r="A945" t="n">
        <v>10461</v>
      </c>
      <c r="B945" s="28" t="n">
        <v>16</v>
      </c>
      <c r="C945" s="7" t="n">
        <v>0</v>
      </c>
    </row>
    <row r="946" spans="1:13">
      <c r="A946" t="s">
        <v>4</v>
      </c>
      <c r="B946" s="4" t="s">
        <v>5</v>
      </c>
      <c r="C946" s="4" t="s">
        <v>10</v>
      </c>
      <c r="D946" s="4" t="s">
        <v>14</v>
      </c>
      <c r="E946" s="4" t="s">
        <v>9</v>
      </c>
      <c r="F946" s="4" t="s">
        <v>112</v>
      </c>
      <c r="G946" s="4" t="s">
        <v>14</v>
      </c>
      <c r="H946" s="4" t="s">
        <v>14</v>
      </c>
    </row>
    <row r="947" spans="1:13">
      <c r="A947" t="n">
        <v>10464</v>
      </c>
      <c r="B947" s="49" t="n">
        <v>26</v>
      </c>
      <c r="C947" s="7" t="n">
        <v>19</v>
      </c>
      <c r="D947" s="7" t="n">
        <v>17</v>
      </c>
      <c r="E947" s="7" t="n">
        <v>29451</v>
      </c>
      <c r="F947" s="7" t="s">
        <v>141</v>
      </c>
      <c r="G947" s="7" t="n">
        <v>2</v>
      </c>
      <c r="H947" s="7" t="n">
        <v>0</v>
      </c>
    </row>
    <row r="948" spans="1:13">
      <c r="A948" t="s">
        <v>4</v>
      </c>
      <c r="B948" s="4" t="s">
        <v>5</v>
      </c>
    </row>
    <row r="949" spans="1:13">
      <c r="A949" t="n">
        <v>10506</v>
      </c>
      <c r="B949" s="50" t="n">
        <v>28</v>
      </c>
    </row>
    <row r="950" spans="1:13">
      <c r="A950" t="s">
        <v>4</v>
      </c>
      <c r="B950" s="4" t="s">
        <v>5</v>
      </c>
      <c r="C950" s="4" t="s">
        <v>10</v>
      </c>
      <c r="D950" s="4" t="s">
        <v>14</v>
      </c>
      <c r="E950" s="4" t="s">
        <v>21</v>
      </c>
      <c r="F950" s="4" t="s">
        <v>10</v>
      </c>
    </row>
    <row r="951" spans="1:13">
      <c r="A951" t="n">
        <v>10507</v>
      </c>
      <c r="B951" s="57" t="n">
        <v>59</v>
      </c>
      <c r="C951" s="7" t="n">
        <v>23</v>
      </c>
      <c r="D951" s="7" t="n">
        <v>13</v>
      </c>
      <c r="E951" s="7" t="n">
        <v>0.150000005960464</v>
      </c>
      <c r="F951" s="7" t="n">
        <v>0</v>
      </c>
    </row>
    <row r="952" spans="1:13">
      <c r="A952" t="s">
        <v>4</v>
      </c>
      <c r="B952" s="4" t="s">
        <v>5</v>
      </c>
      <c r="C952" s="4" t="s">
        <v>14</v>
      </c>
      <c r="D952" s="4" t="s">
        <v>10</v>
      </c>
      <c r="E952" s="4" t="s">
        <v>6</v>
      </c>
      <c r="F952" s="4" t="s">
        <v>6</v>
      </c>
      <c r="G952" s="4" t="s">
        <v>6</v>
      </c>
      <c r="H952" s="4" t="s">
        <v>6</v>
      </c>
    </row>
    <row r="953" spans="1:13">
      <c r="A953" t="n">
        <v>10517</v>
      </c>
      <c r="B953" s="41" t="n">
        <v>51</v>
      </c>
      <c r="C953" s="7" t="n">
        <v>3</v>
      </c>
      <c r="D953" s="7" t="n">
        <v>23</v>
      </c>
      <c r="E953" s="7" t="s">
        <v>133</v>
      </c>
      <c r="F953" s="7" t="s">
        <v>95</v>
      </c>
      <c r="G953" s="7" t="s">
        <v>96</v>
      </c>
      <c r="H953" s="7" t="s">
        <v>97</v>
      </c>
    </row>
    <row r="954" spans="1:13">
      <c r="A954" t="s">
        <v>4</v>
      </c>
      <c r="B954" s="4" t="s">
        <v>5</v>
      </c>
      <c r="C954" s="4" t="s">
        <v>10</v>
      </c>
    </row>
    <row r="955" spans="1:13">
      <c r="A955" t="n">
        <v>10530</v>
      </c>
      <c r="B955" s="28" t="n">
        <v>16</v>
      </c>
      <c r="C955" s="7" t="n">
        <v>1000</v>
      </c>
    </row>
    <row r="956" spans="1:13">
      <c r="A956" t="s">
        <v>4</v>
      </c>
      <c r="B956" s="4" t="s">
        <v>5</v>
      </c>
      <c r="C956" s="4" t="s">
        <v>10</v>
      </c>
      <c r="D956" s="4" t="s">
        <v>10</v>
      </c>
      <c r="E956" s="4" t="s">
        <v>10</v>
      </c>
    </row>
    <row r="957" spans="1:13">
      <c r="A957" t="n">
        <v>10533</v>
      </c>
      <c r="B957" s="42" t="n">
        <v>61</v>
      </c>
      <c r="C957" s="7" t="n">
        <v>23</v>
      </c>
      <c r="D957" s="7" t="n">
        <v>19</v>
      </c>
      <c r="E957" s="7" t="n">
        <v>1000</v>
      </c>
    </row>
    <row r="958" spans="1:13">
      <c r="A958" t="s">
        <v>4</v>
      </c>
      <c r="B958" s="4" t="s">
        <v>5</v>
      </c>
      <c r="C958" s="4" t="s">
        <v>10</v>
      </c>
    </row>
    <row r="959" spans="1:13">
      <c r="A959" t="n">
        <v>10540</v>
      </c>
      <c r="B959" s="28" t="n">
        <v>16</v>
      </c>
      <c r="C959" s="7" t="n">
        <v>500</v>
      </c>
    </row>
    <row r="960" spans="1:13">
      <c r="A960" t="s">
        <v>4</v>
      </c>
      <c r="B960" s="4" t="s">
        <v>5</v>
      </c>
      <c r="C960" s="4" t="s">
        <v>14</v>
      </c>
      <c r="D960" s="4" t="s">
        <v>10</v>
      </c>
      <c r="E960" s="4" t="s">
        <v>21</v>
      </c>
    </row>
    <row r="961" spans="1:8">
      <c r="A961" t="n">
        <v>10543</v>
      </c>
      <c r="B961" s="21" t="n">
        <v>58</v>
      </c>
      <c r="C961" s="7" t="n">
        <v>101</v>
      </c>
      <c r="D961" s="7" t="n">
        <v>500</v>
      </c>
      <c r="E961" s="7" t="n">
        <v>1</v>
      </c>
    </row>
    <row r="962" spans="1:8">
      <c r="A962" t="s">
        <v>4</v>
      </c>
      <c r="B962" s="4" t="s">
        <v>5</v>
      </c>
      <c r="C962" s="4" t="s">
        <v>14</v>
      </c>
      <c r="D962" s="4" t="s">
        <v>10</v>
      </c>
    </row>
    <row r="963" spans="1:8">
      <c r="A963" t="n">
        <v>10551</v>
      </c>
      <c r="B963" s="21" t="n">
        <v>58</v>
      </c>
      <c r="C963" s="7" t="n">
        <v>254</v>
      </c>
      <c r="D963" s="7" t="n">
        <v>0</v>
      </c>
    </row>
    <row r="964" spans="1:8">
      <c r="A964" t="s">
        <v>4</v>
      </c>
      <c r="B964" s="4" t="s">
        <v>5</v>
      </c>
      <c r="C964" s="4" t="s">
        <v>14</v>
      </c>
      <c r="D964" s="4" t="s">
        <v>14</v>
      </c>
      <c r="E964" s="4" t="s">
        <v>21</v>
      </c>
      <c r="F964" s="4" t="s">
        <v>21</v>
      </c>
      <c r="G964" s="4" t="s">
        <v>21</v>
      </c>
      <c r="H964" s="4" t="s">
        <v>10</v>
      </c>
    </row>
    <row r="965" spans="1:8">
      <c r="A965" t="n">
        <v>10555</v>
      </c>
      <c r="B965" s="45" t="n">
        <v>45</v>
      </c>
      <c r="C965" s="7" t="n">
        <v>2</v>
      </c>
      <c r="D965" s="7" t="n">
        <v>3</v>
      </c>
      <c r="E965" s="7" t="n">
        <v>1.60000002384186</v>
      </c>
      <c r="F965" s="7" t="n">
        <v>21.6499996185303</v>
      </c>
      <c r="G965" s="7" t="n">
        <v>31.0699996948242</v>
      </c>
      <c r="H965" s="7" t="n">
        <v>0</v>
      </c>
    </row>
    <row r="966" spans="1:8">
      <c r="A966" t="s">
        <v>4</v>
      </c>
      <c r="B966" s="4" t="s">
        <v>5</v>
      </c>
      <c r="C966" s="4" t="s">
        <v>14</v>
      </c>
      <c r="D966" s="4" t="s">
        <v>14</v>
      </c>
      <c r="E966" s="4" t="s">
        <v>21</v>
      </c>
      <c r="F966" s="4" t="s">
        <v>21</v>
      </c>
      <c r="G966" s="4" t="s">
        <v>21</v>
      </c>
      <c r="H966" s="4" t="s">
        <v>10</v>
      </c>
      <c r="I966" s="4" t="s">
        <v>14</v>
      </c>
    </row>
    <row r="967" spans="1:8">
      <c r="A967" t="n">
        <v>10572</v>
      </c>
      <c r="B967" s="45" t="n">
        <v>45</v>
      </c>
      <c r="C967" s="7" t="n">
        <v>4</v>
      </c>
      <c r="D967" s="7" t="n">
        <v>3</v>
      </c>
      <c r="E967" s="7" t="n">
        <v>7</v>
      </c>
      <c r="F967" s="7" t="n">
        <v>240</v>
      </c>
      <c r="G967" s="7" t="n">
        <v>355</v>
      </c>
      <c r="H967" s="7" t="n">
        <v>0</v>
      </c>
      <c r="I967" s="7" t="n">
        <v>0</v>
      </c>
    </row>
    <row r="968" spans="1:8">
      <c r="A968" t="s">
        <v>4</v>
      </c>
      <c r="B968" s="4" t="s">
        <v>5</v>
      </c>
      <c r="C968" s="4" t="s">
        <v>14</v>
      </c>
      <c r="D968" s="4" t="s">
        <v>14</v>
      </c>
      <c r="E968" s="4" t="s">
        <v>21</v>
      </c>
      <c r="F968" s="4" t="s">
        <v>10</v>
      </c>
    </row>
    <row r="969" spans="1:8">
      <c r="A969" t="n">
        <v>10590</v>
      </c>
      <c r="B969" s="45" t="n">
        <v>45</v>
      </c>
      <c r="C969" s="7" t="n">
        <v>5</v>
      </c>
      <c r="D969" s="7" t="n">
        <v>3</v>
      </c>
      <c r="E969" s="7" t="n">
        <v>0.899999976158142</v>
      </c>
      <c r="F969" s="7" t="n">
        <v>0</v>
      </c>
    </row>
    <row r="970" spans="1:8">
      <c r="A970" t="s">
        <v>4</v>
      </c>
      <c r="B970" s="4" t="s">
        <v>5</v>
      </c>
      <c r="C970" s="4" t="s">
        <v>14</v>
      </c>
      <c r="D970" s="4" t="s">
        <v>14</v>
      </c>
      <c r="E970" s="4" t="s">
        <v>21</v>
      </c>
      <c r="F970" s="4" t="s">
        <v>10</v>
      </c>
    </row>
    <row r="971" spans="1:8">
      <c r="A971" t="n">
        <v>10599</v>
      </c>
      <c r="B971" s="45" t="n">
        <v>45</v>
      </c>
      <c r="C971" s="7" t="n">
        <v>11</v>
      </c>
      <c r="D971" s="7" t="n">
        <v>3</v>
      </c>
      <c r="E971" s="7" t="n">
        <v>47</v>
      </c>
      <c r="F971" s="7" t="n">
        <v>0</v>
      </c>
    </row>
    <row r="972" spans="1:8">
      <c r="A972" t="s">
        <v>4</v>
      </c>
      <c r="B972" s="4" t="s">
        <v>5</v>
      </c>
      <c r="C972" s="4" t="s">
        <v>14</v>
      </c>
      <c r="D972" s="4" t="s">
        <v>14</v>
      </c>
      <c r="E972" s="4" t="s">
        <v>21</v>
      </c>
      <c r="F972" s="4" t="s">
        <v>21</v>
      </c>
      <c r="G972" s="4" t="s">
        <v>21</v>
      </c>
      <c r="H972" s="4" t="s">
        <v>10</v>
      </c>
      <c r="I972" s="4" t="s">
        <v>14</v>
      </c>
    </row>
    <row r="973" spans="1:8">
      <c r="A973" t="n">
        <v>10608</v>
      </c>
      <c r="B973" s="45" t="n">
        <v>45</v>
      </c>
      <c r="C973" s="7" t="n">
        <v>4</v>
      </c>
      <c r="D973" s="7" t="n">
        <v>3</v>
      </c>
      <c r="E973" s="7" t="n">
        <v>7</v>
      </c>
      <c r="F973" s="7" t="n">
        <v>235</v>
      </c>
      <c r="G973" s="7" t="n">
        <v>355</v>
      </c>
      <c r="H973" s="7" t="n">
        <v>12000</v>
      </c>
      <c r="I973" s="7" t="n">
        <v>0</v>
      </c>
    </row>
    <row r="974" spans="1:8">
      <c r="A974" t="s">
        <v>4</v>
      </c>
      <c r="B974" s="4" t="s">
        <v>5</v>
      </c>
      <c r="C974" s="4" t="s">
        <v>14</v>
      </c>
      <c r="D974" s="4" t="s">
        <v>14</v>
      </c>
      <c r="E974" s="4" t="s">
        <v>21</v>
      </c>
      <c r="F974" s="4" t="s">
        <v>10</v>
      </c>
    </row>
    <row r="975" spans="1:8">
      <c r="A975" t="n">
        <v>10626</v>
      </c>
      <c r="B975" s="45" t="n">
        <v>45</v>
      </c>
      <c r="C975" s="7" t="n">
        <v>5</v>
      </c>
      <c r="D975" s="7" t="n">
        <v>3</v>
      </c>
      <c r="E975" s="7" t="n">
        <v>0.800000011920929</v>
      </c>
      <c r="F975" s="7" t="n">
        <v>12000</v>
      </c>
    </row>
    <row r="976" spans="1:8">
      <c r="A976" t="s">
        <v>4</v>
      </c>
      <c r="B976" s="4" t="s">
        <v>5</v>
      </c>
      <c r="C976" s="4" t="s">
        <v>14</v>
      </c>
      <c r="D976" s="4" t="s">
        <v>14</v>
      </c>
      <c r="E976" s="4" t="s">
        <v>21</v>
      </c>
      <c r="F976" s="4" t="s">
        <v>21</v>
      </c>
      <c r="G976" s="4" t="s">
        <v>21</v>
      </c>
      <c r="H976" s="4" t="s">
        <v>10</v>
      </c>
    </row>
    <row r="977" spans="1:9">
      <c r="A977" t="n">
        <v>10635</v>
      </c>
      <c r="B977" s="45" t="n">
        <v>45</v>
      </c>
      <c r="C977" s="7" t="n">
        <v>2</v>
      </c>
      <c r="D977" s="7" t="n">
        <v>3</v>
      </c>
      <c r="E977" s="7" t="n">
        <v>1.58000004291534</v>
      </c>
      <c r="F977" s="7" t="n">
        <v>21.6499996185303</v>
      </c>
      <c r="G977" s="7" t="n">
        <v>31.1000003814697</v>
      </c>
      <c r="H977" s="7" t="n">
        <v>0</v>
      </c>
    </row>
    <row r="978" spans="1:9">
      <c r="A978" t="s">
        <v>4</v>
      </c>
      <c r="B978" s="4" t="s">
        <v>5</v>
      </c>
      <c r="C978" s="4" t="s">
        <v>14</v>
      </c>
      <c r="D978" s="4" t="s">
        <v>14</v>
      </c>
      <c r="E978" s="4" t="s">
        <v>21</v>
      </c>
      <c r="F978" s="4" t="s">
        <v>21</v>
      </c>
      <c r="G978" s="4" t="s">
        <v>21</v>
      </c>
      <c r="H978" s="4" t="s">
        <v>10</v>
      </c>
      <c r="I978" s="4" t="s">
        <v>14</v>
      </c>
    </row>
    <row r="979" spans="1:9">
      <c r="A979" t="n">
        <v>10652</v>
      </c>
      <c r="B979" s="45" t="n">
        <v>45</v>
      </c>
      <c r="C979" s="7" t="n">
        <v>4</v>
      </c>
      <c r="D979" s="7" t="n">
        <v>3</v>
      </c>
      <c r="E979" s="7" t="n">
        <v>7</v>
      </c>
      <c r="F979" s="7" t="n">
        <v>262.730010986328</v>
      </c>
      <c r="G979" s="7" t="n">
        <v>355</v>
      </c>
      <c r="H979" s="7" t="n">
        <v>0</v>
      </c>
      <c r="I979" s="7" t="n">
        <v>0</v>
      </c>
    </row>
    <row r="980" spans="1:9">
      <c r="A980" t="s">
        <v>4</v>
      </c>
      <c r="B980" s="4" t="s">
        <v>5</v>
      </c>
      <c r="C980" s="4" t="s">
        <v>14</v>
      </c>
      <c r="D980" s="4" t="s">
        <v>14</v>
      </c>
      <c r="E980" s="4" t="s">
        <v>21</v>
      </c>
      <c r="F980" s="4" t="s">
        <v>10</v>
      </c>
    </row>
    <row r="981" spans="1:9">
      <c r="A981" t="n">
        <v>10670</v>
      </c>
      <c r="B981" s="45" t="n">
        <v>45</v>
      </c>
      <c r="C981" s="7" t="n">
        <v>5</v>
      </c>
      <c r="D981" s="7" t="n">
        <v>3</v>
      </c>
      <c r="E981" s="7" t="n">
        <v>0.899999976158142</v>
      </c>
      <c r="F981" s="7" t="n">
        <v>0</v>
      </c>
    </row>
    <row r="982" spans="1:9">
      <c r="A982" t="s">
        <v>4</v>
      </c>
      <c r="B982" s="4" t="s">
        <v>5</v>
      </c>
      <c r="C982" s="4" t="s">
        <v>14</v>
      </c>
      <c r="D982" s="4" t="s">
        <v>14</v>
      </c>
      <c r="E982" s="4" t="s">
        <v>21</v>
      </c>
      <c r="F982" s="4" t="s">
        <v>10</v>
      </c>
    </row>
    <row r="983" spans="1:9">
      <c r="A983" t="n">
        <v>10679</v>
      </c>
      <c r="B983" s="45" t="n">
        <v>45</v>
      </c>
      <c r="C983" s="7" t="n">
        <v>11</v>
      </c>
      <c r="D983" s="7" t="n">
        <v>3</v>
      </c>
      <c r="E983" s="7" t="n">
        <v>47</v>
      </c>
      <c r="F983" s="7" t="n">
        <v>0</v>
      </c>
    </row>
    <row r="984" spans="1:9">
      <c r="A984" t="s">
        <v>4</v>
      </c>
      <c r="B984" s="4" t="s">
        <v>5</v>
      </c>
      <c r="C984" s="4" t="s">
        <v>14</v>
      </c>
      <c r="D984" s="4" t="s">
        <v>14</v>
      </c>
      <c r="E984" s="4" t="s">
        <v>21</v>
      </c>
      <c r="F984" s="4" t="s">
        <v>21</v>
      </c>
      <c r="G984" s="4" t="s">
        <v>21</v>
      </c>
      <c r="H984" s="4" t="s">
        <v>10</v>
      </c>
      <c r="I984" s="4" t="s">
        <v>14</v>
      </c>
    </row>
    <row r="985" spans="1:9">
      <c r="A985" t="n">
        <v>10688</v>
      </c>
      <c r="B985" s="45" t="n">
        <v>45</v>
      </c>
      <c r="C985" s="7" t="n">
        <v>4</v>
      </c>
      <c r="D985" s="7" t="n">
        <v>3</v>
      </c>
      <c r="E985" s="7" t="n">
        <v>7</v>
      </c>
      <c r="F985" s="7" t="n">
        <v>244.809997558594</v>
      </c>
      <c r="G985" s="7" t="n">
        <v>355</v>
      </c>
      <c r="H985" s="7" t="n">
        <v>15000</v>
      </c>
      <c r="I985" s="7" t="n">
        <v>1</v>
      </c>
    </row>
    <row r="986" spans="1:9">
      <c r="A986" t="s">
        <v>4</v>
      </c>
      <c r="B986" s="4" t="s">
        <v>5</v>
      </c>
      <c r="C986" s="4" t="s">
        <v>14</v>
      </c>
      <c r="D986" s="4" t="s">
        <v>14</v>
      </c>
      <c r="E986" s="4" t="s">
        <v>21</v>
      </c>
      <c r="F986" s="4" t="s">
        <v>10</v>
      </c>
    </row>
    <row r="987" spans="1:9">
      <c r="A987" t="n">
        <v>10706</v>
      </c>
      <c r="B987" s="45" t="n">
        <v>45</v>
      </c>
      <c r="C987" s="7" t="n">
        <v>5</v>
      </c>
      <c r="D987" s="7" t="n">
        <v>3</v>
      </c>
      <c r="E987" s="7" t="n">
        <v>0.800000011920929</v>
      </c>
      <c r="F987" s="7" t="n">
        <v>15000</v>
      </c>
    </row>
    <row r="988" spans="1:9">
      <c r="A988" t="s">
        <v>4</v>
      </c>
      <c r="B988" s="4" t="s">
        <v>5</v>
      </c>
      <c r="C988" s="4" t="s">
        <v>14</v>
      </c>
      <c r="D988" s="4" t="s">
        <v>10</v>
      </c>
      <c r="E988" s="4" t="s">
        <v>6</v>
      </c>
      <c r="F988" s="4" t="s">
        <v>6</v>
      </c>
      <c r="G988" s="4" t="s">
        <v>6</v>
      </c>
      <c r="H988" s="4" t="s">
        <v>6</v>
      </c>
    </row>
    <row r="989" spans="1:9">
      <c r="A989" t="n">
        <v>10715</v>
      </c>
      <c r="B989" s="41" t="n">
        <v>51</v>
      </c>
      <c r="C989" s="7" t="n">
        <v>3</v>
      </c>
      <c r="D989" s="7" t="n">
        <v>19</v>
      </c>
      <c r="E989" s="7" t="s">
        <v>142</v>
      </c>
      <c r="F989" s="7" t="s">
        <v>97</v>
      </c>
      <c r="G989" s="7" t="s">
        <v>96</v>
      </c>
      <c r="H989" s="7" t="s">
        <v>97</v>
      </c>
    </row>
    <row r="990" spans="1:9">
      <c r="A990" t="s">
        <v>4</v>
      </c>
      <c r="B990" s="4" t="s">
        <v>5</v>
      </c>
      <c r="C990" s="4" t="s">
        <v>10</v>
      </c>
      <c r="D990" s="4" t="s">
        <v>14</v>
      </c>
      <c r="E990" s="4" t="s">
        <v>6</v>
      </c>
      <c r="F990" s="4" t="s">
        <v>21</v>
      </c>
      <c r="G990" s="4" t="s">
        <v>21</v>
      </c>
      <c r="H990" s="4" t="s">
        <v>21</v>
      </c>
    </row>
    <row r="991" spans="1:9">
      <c r="A991" t="n">
        <v>10728</v>
      </c>
      <c r="B991" s="37" t="n">
        <v>48</v>
      </c>
      <c r="C991" s="7" t="n">
        <v>19</v>
      </c>
      <c r="D991" s="7" t="n">
        <v>0</v>
      </c>
      <c r="E991" s="7" t="s">
        <v>83</v>
      </c>
      <c r="F991" s="7" t="n">
        <v>-1</v>
      </c>
      <c r="G991" s="7" t="n">
        <v>1</v>
      </c>
      <c r="H991" s="7" t="n">
        <v>0</v>
      </c>
    </row>
    <row r="992" spans="1:9">
      <c r="A992" t="s">
        <v>4</v>
      </c>
      <c r="B992" s="4" t="s">
        <v>5</v>
      </c>
      <c r="C992" s="4" t="s">
        <v>14</v>
      </c>
      <c r="D992" s="4" t="s">
        <v>10</v>
      </c>
    </row>
    <row r="993" spans="1:9">
      <c r="A993" t="n">
        <v>10758</v>
      </c>
      <c r="B993" s="21" t="n">
        <v>58</v>
      </c>
      <c r="C993" s="7" t="n">
        <v>255</v>
      </c>
      <c r="D993" s="7" t="n">
        <v>0</v>
      </c>
    </row>
    <row r="994" spans="1:9">
      <c r="A994" t="s">
        <v>4</v>
      </c>
      <c r="B994" s="4" t="s">
        <v>5</v>
      </c>
      <c r="C994" s="4" t="s">
        <v>10</v>
      </c>
    </row>
    <row r="995" spans="1:9">
      <c r="A995" t="n">
        <v>10762</v>
      </c>
      <c r="B995" s="28" t="n">
        <v>16</v>
      </c>
      <c r="C995" s="7" t="n">
        <v>500</v>
      </c>
    </row>
    <row r="996" spans="1:9">
      <c r="A996" t="s">
        <v>4</v>
      </c>
      <c r="B996" s="4" t="s">
        <v>5</v>
      </c>
      <c r="C996" s="4" t="s">
        <v>14</v>
      </c>
      <c r="D996" s="4" t="s">
        <v>10</v>
      </c>
      <c r="E996" s="4" t="s">
        <v>6</v>
      </c>
    </row>
    <row r="997" spans="1:9">
      <c r="A997" t="n">
        <v>10765</v>
      </c>
      <c r="B997" s="41" t="n">
        <v>51</v>
      </c>
      <c r="C997" s="7" t="n">
        <v>4</v>
      </c>
      <c r="D997" s="7" t="n">
        <v>19</v>
      </c>
      <c r="E997" s="7" t="s">
        <v>143</v>
      </c>
    </row>
    <row r="998" spans="1:9">
      <c r="A998" t="s">
        <v>4</v>
      </c>
      <c r="B998" s="4" t="s">
        <v>5</v>
      </c>
      <c r="C998" s="4" t="s">
        <v>10</v>
      </c>
    </row>
    <row r="999" spans="1:9">
      <c r="A999" t="n">
        <v>10779</v>
      </c>
      <c r="B999" s="28" t="n">
        <v>16</v>
      </c>
      <c r="C999" s="7" t="n">
        <v>0</v>
      </c>
    </row>
    <row r="1000" spans="1:9">
      <c r="A1000" t="s">
        <v>4</v>
      </c>
      <c r="B1000" s="4" t="s">
        <v>5</v>
      </c>
      <c r="C1000" s="4" t="s">
        <v>10</v>
      </c>
      <c r="D1000" s="4" t="s">
        <v>14</v>
      </c>
      <c r="E1000" s="4" t="s">
        <v>9</v>
      </c>
      <c r="F1000" s="4" t="s">
        <v>112</v>
      </c>
      <c r="G1000" s="4" t="s">
        <v>14</v>
      </c>
      <c r="H1000" s="4" t="s">
        <v>14</v>
      </c>
      <c r="I1000" s="4" t="s">
        <v>14</v>
      </c>
      <c r="J1000" s="4" t="s">
        <v>9</v>
      </c>
      <c r="K1000" s="4" t="s">
        <v>112</v>
      </c>
      <c r="L1000" s="4" t="s">
        <v>14</v>
      </c>
      <c r="M1000" s="4" t="s">
        <v>14</v>
      </c>
      <c r="N1000" s="4" t="s">
        <v>14</v>
      </c>
      <c r="O1000" s="4" t="s">
        <v>9</v>
      </c>
      <c r="P1000" s="4" t="s">
        <v>112</v>
      </c>
      <c r="Q1000" s="4" t="s">
        <v>14</v>
      </c>
      <c r="R1000" s="4" t="s">
        <v>14</v>
      </c>
    </row>
    <row r="1001" spans="1:9">
      <c r="A1001" t="n">
        <v>10782</v>
      </c>
      <c r="B1001" s="49" t="n">
        <v>26</v>
      </c>
      <c r="C1001" s="7" t="n">
        <v>19</v>
      </c>
      <c r="D1001" s="7" t="n">
        <v>17</v>
      </c>
      <c r="E1001" s="7" t="n">
        <v>29452</v>
      </c>
      <c r="F1001" s="7" t="s">
        <v>144</v>
      </c>
      <c r="G1001" s="7" t="n">
        <v>2</v>
      </c>
      <c r="H1001" s="7" t="n">
        <v>3</v>
      </c>
      <c r="I1001" s="7" t="n">
        <v>17</v>
      </c>
      <c r="J1001" s="7" t="n">
        <v>29453</v>
      </c>
      <c r="K1001" s="7" t="s">
        <v>145</v>
      </c>
      <c r="L1001" s="7" t="n">
        <v>2</v>
      </c>
      <c r="M1001" s="7" t="n">
        <v>3</v>
      </c>
      <c r="N1001" s="7" t="n">
        <v>17</v>
      </c>
      <c r="O1001" s="7" t="n">
        <v>29454</v>
      </c>
      <c r="P1001" s="7" t="s">
        <v>146</v>
      </c>
      <c r="Q1001" s="7" t="n">
        <v>2</v>
      </c>
      <c r="R1001" s="7" t="n">
        <v>0</v>
      </c>
    </row>
    <row r="1002" spans="1:9">
      <c r="A1002" t="s">
        <v>4</v>
      </c>
      <c r="B1002" s="4" t="s">
        <v>5</v>
      </c>
    </row>
    <row r="1003" spans="1:9">
      <c r="A1003" t="n">
        <v>11075</v>
      </c>
      <c r="B1003" s="50" t="n">
        <v>28</v>
      </c>
    </row>
    <row r="1004" spans="1:9">
      <c r="A1004" t="s">
        <v>4</v>
      </c>
      <c r="B1004" s="4" t="s">
        <v>5</v>
      </c>
      <c r="C1004" s="4" t="s">
        <v>10</v>
      </c>
      <c r="D1004" s="4" t="s">
        <v>14</v>
      </c>
    </row>
    <row r="1005" spans="1:9">
      <c r="A1005" t="n">
        <v>11076</v>
      </c>
      <c r="B1005" s="51" t="n">
        <v>89</v>
      </c>
      <c r="C1005" s="7" t="n">
        <v>65533</v>
      </c>
      <c r="D1005" s="7" t="n">
        <v>1</v>
      </c>
    </row>
    <row r="1006" spans="1:9">
      <c r="A1006" t="s">
        <v>4</v>
      </c>
      <c r="B1006" s="4" t="s">
        <v>5</v>
      </c>
      <c r="C1006" s="4" t="s">
        <v>14</v>
      </c>
      <c r="D1006" s="4" t="s">
        <v>10</v>
      </c>
      <c r="E1006" s="4" t="s">
        <v>10</v>
      </c>
      <c r="F1006" s="4" t="s">
        <v>14</v>
      </c>
    </row>
    <row r="1007" spans="1:9">
      <c r="A1007" t="n">
        <v>11080</v>
      </c>
      <c r="B1007" s="59" t="n">
        <v>25</v>
      </c>
      <c r="C1007" s="7" t="n">
        <v>1</v>
      </c>
      <c r="D1007" s="7" t="n">
        <v>260</v>
      </c>
      <c r="E1007" s="7" t="n">
        <v>640</v>
      </c>
      <c r="F1007" s="7" t="n">
        <v>1</v>
      </c>
    </row>
    <row r="1008" spans="1:9">
      <c r="A1008" t="s">
        <v>4</v>
      </c>
      <c r="B1008" s="4" t="s">
        <v>5</v>
      </c>
      <c r="C1008" s="4" t="s">
        <v>14</v>
      </c>
      <c r="D1008" s="4" t="s">
        <v>10</v>
      </c>
      <c r="E1008" s="4" t="s">
        <v>6</v>
      </c>
    </row>
    <row r="1009" spans="1:18">
      <c r="A1009" t="n">
        <v>11087</v>
      </c>
      <c r="B1009" s="41" t="n">
        <v>51</v>
      </c>
      <c r="C1009" s="7" t="n">
        <v>4</v>
      </c>
      <c r="D1009" s="7" t="n">
        <v>23</v>
      </c>
      <c r="E1009" s="7" t="s">
        <v>147</v>
      </c>
    </row>
    <row r="1010" spans="1:18">
      <c r="A1010" t="s">
        <v>4</v>
      </c>
      <c r="B1010" s="4" t="s">
        <v>5</v>
      </c>
      <c r="C1010" s="4" t="s">
        <v>10</v>
      </c>
    </row>
    <row r="1011" spans="1:18">
      <c r="A1011" t="n">
        <v>11102</v>
      </c>
      <c r="B1011" s="28" t="n">
        <v>16</v>
      </c>
      <c r="C1011" s="7" t="n">
        <v>0</v>
      </c>
    </row>
    <row r="1012" spans="1:18">
      <c r="A1012" t="s">
        <v>4</v>
      </c>
      <c r="B1012" s="4" t="s">
        <v>5</v>
      </c>
      <c r="C1012" s="4" t="s">
        <v>10</v>
      </c>
      <c r="D1012" s="4" t="s">
        <v>14</v>
      </c>
      <c r="E1012" s="4" t="s">
        <v>9</v>
      </c>
      <c r="F1012" s="4" t="s">
        <v>112</v>
      </c>
      <c r="G1012" s="4" t="s">
        <v>14</v>
      </c>
      <c r="H1012" s="4" t="s">
        <v>14</v>
      </c>
    </row>
    <row r="1013" spans="1:18">
      <c r="A1013" t="n">
        <v>11105</v>
      </c>
      <c r="B1013" s="49" t="n">
        <v>26</v>
      </c>
      <c r="C1013" s="7" t="n">
        <v>23</v>
      </c>
      <c r="D1013" s="7" t="n">
        <v>17</v>
      </c>
      <c r="E1013" s="7" t="n">
        <v>28510</v>
      </c>
      <c r="F1013" s="7" t="s">
        <v>148</v>
      </c>
      <c r="G1013" s="7" t="n">
        <v>2</v>
      </c>
      <c r="H1013" s="7" t="n">
        <v>0</v>
      </c>
    </row>
    <row r="1014" spans="1:18">
      <c r="A1014" t="s">
        <v>4</v>
      </c>
      <c r="B1014" s="4" t="s">
        <v>5</v>
      </c>
    </row>
    <row r="1015" spans="1:18">
      <c r="A1015" t="n">
        <v>11126</v>
      </c>
      <c r="B1015" s="50" t="n">
        <v>28</v>
      </c>
    </row>
    <row r="1016" spans="1:18">
      <c r="A1016" t="s">
        <v>4</v>
      </c>
      <c r="B1016" s="4" t="s">
        <v>5</v>
      </c>
      <c r="C1016" s="4" t="s">
        <v>10</v>
      </c>
      <c r="D1016" s="4" t="s">
        <v>14</v>
      </c>
    </row>
    <row r="1017" spans="1:18">
      <c r="A1017" t="n">
        <v>11127</v>
      </c>
      <c r="B1017" s="51" t="n">
        <v>89</v>
      </c>
      <c r="C1017" s="7" t="n">
        <v>65533</v>
      </c>
      <c r="D1017" s="7" t="n">
        <v>1</v>
      </c>
    </row>
    <row r="1018" spans="1:18">
      <c r="A1018" t="s">
        <v>4</v>
      </c>
      <c r="B1018" s="4" t="s">
        <v>5</v>
      </c>
      <c r="C1018" s="4" t="s">
        <v>14</v>
      </c>
      <c r="D1018" s="4" t="s">
        <v>10</v>
      </c>
      <c r="E1018" s="4" t="s">
        <v>10</v>
      </c>
      <c r="F1018" s="4" t="s">
        <v>14</v>
      </c>
    </row>
    <row r="1019" spans="1:18">
      <c r="A1019" t="n">
        <v>11131</v>
      </c>
      <c r="B1019" s="59" t="n">
        <v>25</v>
      </c>
      <c r="C1019" s="7" t="n">
        <v>1</v>
      </c>
      <c r="D1019" s="7" t="n">
        <v>60</v>
      </c>
      <c r="E1019" s="7" t="n">
        <v>640</v>
      </c>
      <c r="F1019" s="7" t="n">
        <v>2</v>
      </c>
    </row>
    <row r="1020" spans="1:18">
      <c r="A1020" t="s">
        <v>4</v>
      </c>
      <c r="B1020" s="4" t="s">
        <v>5</v>
      </c>
      <c r="C1020" s="4" t="s">
        <v>14</v>
      </c>
      <c r="D1020" s="4" t="s">
        <v>10</v>
      </c>
      <c r="E1020" s="4" t="s">
        <v>6</v>
      </c>
    </row>
    <row r="1021" spans="1:18">
      <c r="A1021" t="n">
        <v>11138</v>
      </c>
      <c r="B1021" s="41" t="n">
        <v>51</v>
      </c>
      <c r="C1021" s="7" t="n">
        <v>4</v>
      </c>
      <c r="D1021" s="7" t="n">
        <v>5</v>
      </c>
      <c r="E1021" s="7" t="s">
        <v>149</v>
      </c>
    </row>
    <row r="1022" spans="1:18">
      <c r="A1022" t="s">
        <v>4</v>
      </c>
      <c r="B1022" s="4" t="s">
        <v>5</v>
      </c>
      <c r="C1022" s="4" t="s">
        <v>10</v>
      </c>
    </row>
    <row r="1023" spans="1:18">
      <c r="A1023" t="n">
        <v>11151</v>
      </c>
      <c r="B1023" s="28" t="n">
        <v>16</v>
      </c>
      <c r="C1023" s="7" t="n">
        <v>0</v>
      </c>
    </row>
    <row r="1024" spans="1:18">
      <c r="A1024" t="s">
        <v>4</v>
      </c>
      <c r="B1024" s="4" t="s">
        <v>5</v>
      </c>
      <c r="C1024" s="4" t="s">
        <v>10</v>
      </c>
      <c r="D1024" s="4" t="s">
        <v>14</v>
      </c>
      <c r="E1024" s="4" t="s">
        <v>9</v>
      </c>
      <c r="F1024" s="4" t="s">
        <v>112</v>
      </c>
      <c r="G1024" s="4" t="s">
        <v>14</v>
      </c>
      <c r="H1024" s="4" t="s">
        <v>14</v>
      </c>
    </row>
    <row r="1025" spans="1:8">
      <c r="A1025" t="n">
        <v>11154</v>
      </c>
      <c r="B1025" s="49" t="n">
        <v>26</v>
      </c>
      <c r="C1025" s="7" t="n">
        <v>5</v>
      </c>
      <c r="D1025" s="7" t="n">
        <v>17</v>
      </c>
      <c r="E1025" s="7" t="n">
        <v>3461</v>
      </c>
      <c r="F1025" s="7" t="s">
        <v>150</v>
      </c>
      <c r="G1025" s="7" t="n">
        <v>2</v>
      </c>
      <c r="H1025" s="7" t="n">
        <v>0</v>
      </c>
    </row>
    <row r="1026" spans="1:8">
      <c r="A1026" t="s">
        <v>4</v>
      </c>
      <c r="B1026" s="4" t="s">
        <v>5</v>
      </c>
    </row>
    <row r="1027" spans="1:8">
      <c r="A1027" t="n">
        <v>11176</v>
      </c>
      <c r="B1027" s="50" t="n">
        <v>28</v>
      </c>
    </row>
    <row r="1028" spans="1:8">
      <c r="A1028" t="s">
        <v>4</v>
      </c>
      <c r="B1028" s="4" t="s">
        <v>5</v>
      </c>
      <c r="C1028" s="4" t="s">
        <v>10</v>
      </c>
      <c r="D1028" s="4" t="s">
        <v>14</v>
      </c>
    </row>
    <row r="1029" spans="1:8">
      <c r="A1029" t="n">
        <v>11177</v>
      </c>
      <c r="B1029" s="51" t="n">
        <v>89</v>
      </c>
      <c r="C1029" s="7" t="n">
        <v>65533</v>
      </c>
      <c r="D1029" s="7" t="n">
        <v>1</v>
      </c>
    </row>
    <row r="1030" spans="1:8">
      <c r="A1030" t="s">
        <v>4</v>
      </c>
      <c r="B1030" s="4" t="s">
        <v>5</v>
      </c>
      <c r="C1030" s="4" t="s">
        <v>14</v>
      </c>
      <c r="D1030" s="4" t="s">
        <v>10</v>
      </c>
      <c r="E1030" s="4" t="s">
        <v>10</v>
      </c>
      <c r="F1030" s="4" t="s">
        <v>14</v>
      </c>
    </row>
    <row r="1031" spans="1:8">
      <c r="A1031" t="n">
        <v>11181</v>
      </c>
      <c r="B1031" s="59" t="n">
        <v>25</v>
      </c>
      <c r="C1031" s="7" t="n">
        <v>1</v>
      </c>
      <c r="D1031" s="7" t="n">
        <v>260</v>
      </c>
      <c r="E1031" s="7" t="n">
        <v>640</v>
      </c>
      <c r="F1031" s="7" t="n">
        <v>2</v>
      </c>
    </row>
    <row r="1032" spans="1:8">
      <c r="A1032" t="s">
        <v>4</v>
      </c>
      <c r="B1032" s="4" t="s">
        <v>5</v>
      </c>
      <c r="C1032" s="4" t="s">
        <v>14</v>
      </c>
      <c r="D1032" s="4" t="s">
        <v>10</v>
      </c>
      <c r="E1032" s="4" t="s">
        <v>6</v>
      </c>
    </row>
    <row r="1033" spans="1:8">
      <c r="A1033" t="n">
        <v>11188</v>
      </c>
      <c r="B1033" s="41" t="n">
        <v>51</v>
      </c>
      <c r="C1033" s="7" t="n">
        <v>4</v>
      </c>
      <c r="D1033" s="7" t="n">
        <v>0</v>
      </c>
      <c r="E1033" s="7" t="s">
        <v>151</v>
      </c>
    </row>
    <row r="1034" spans="1:8">
      <c r="A1034" t="s">
        <v>4</v>
      </c>
      <c r="B1034" s="4" t="s">
        <v>5</v>
      </c>
      <c r="C1034" s="4" t="s">
        <v>10</v>
      </c>
    </row>
    <row r="1035" spans="1:8">
      <c r="A1035" t="n">
        <v>11202</v>
      </c>
      <c r="B1035" s="28" t="n">
        <v>16</v>
      </c>
      <c r="C1035" s="7" t="n">
        <v>0</v>
      </c>
    </row>
    <row r="1036" spans="1:8">
      <c r="A1036" t="s">
        <v>4</v>
      </c>
      <c r="B1036" s="4" t="s">
        <v>5</v>
      </c>
      <c r="C1036" s="4" t="s">
        <v>10</v>
      </c>
      <c r="D1036" s="4" t="s">
        <v>14</v>
      </c>
      <c r="E1036" s="4" t="s">
        <v>9</v>
      </c>
      <c r="F1036" s="4" t="s">
        <v>112</v>
      </c>
      <c r="G1036" s="4" t="s">
        <v>14</v>
      </c>
      <c r="H1036" s="4" t="s">
        <v>14</v>
      </c>
    </row>
    <row r="1037" spans="1:8">
      <c r="A1037" t="n">
        <v>11205</v>
      </c>
      <c r="B1037" s="49" t="n">
        <v>26</v>
      </c>
      <c r="C1037" s="7" t="n">
        <v>0</v>
      </c>
      <c r="D1037" s="7" t="n">
        <v>17</v>
      </c>
      <c r="E1037" s="7" t="n">
        <v>53095</v>
      </c>
      <c r="F1037" s="7" t="s">
        <v>152</v>
      </c>
      <c r="G1037" s="7" t="n">
        <v>2</v>
      </c>
      <c r="H1037" s="7" t="n">
        <v>0</v>
      </c>
    </row>
    <row r="1038" spans="1:8">
      <c r="A1038" t="s">
        <v>4</v>
      </c>
      <c r="B1038" s="4" t="s">
        <v>5</v>
      </c>
    </row>
    <row r="1039" spans="1:8">
      <c r="A1039" t="n">
        <v>11245</v>
      </c>
      <c r="B1039" s="50" t="n">
        <v>28</v>
      </c>
    </row>
    <row r="1040" spans="1:8">
      <c r="A1040" t="s">
        <v>4</v>
      </c>
      <c r="B1040" s="4" t="s">
        <v>5</v>
      </c>
      <c r="C1040" s="4" t="s">
        <v>10</v>
      </c>
      <c r="D1040" s="4" t="s">
        <v>14</v>
      </c>
    </row>
    <row r="1041" spans="1:8">
      <c r="A1041" t="n">
        <v>11246</v>
      </c>
      <c r="B1041" s="51" t="n">
        <v>89</v>
      </c>
      <c r="C1041" s="7" t="n">
        <v>65533</v>
      </c>
      <c r="D1041" s="7" t="n">
        <v>1</v>
      </c>
    </row>
    <row r="1042" spans="1:8">
      <c r="A1042" t="s">
        <v>4</v>
      </c>
      <c r="B1042" s="4" t="s">
        <v>5</v>
      </c>
      <c r="C1042" s="4" t="s">
        <v>14</v>
      </c>
      <c r="D1042" s="4" t="s">
        <v>10</v>
      </c>
      <c r="E1042" s="4" t="s">
        <v>10</v>
      </c>
      <c r="F1042" s="4" t="s">
        <v>14</v>
      </c>
    </row>
    <row r="1043" spans="1:8">
      <c r="A1043" t="n">
        <v>11250</v>
      </c>
      <c r="B1043" s="59" t="n">
        <v>25</v>
      </c>
      <c r="C1043" s="7" t="n">
        <v>1</v>
      </c>
      <c r="D1043" s="7" t="n">
        <v>65535</v>
      </c>
      <c r="E1043" s="7" t="n">
        <v>65535</v>
      </c>
      <c r="F1043" s="7" t="n">
        <v>0</v>
      </c>
    </row>
    <row r="1044" spans="1:8">
      <c r="A1044" t="s">
        <v>4</v>
      </c>
      <c r="B1044" s="4" t="s">
        <v>5</v>
      </c>
      <c r="C1044" s="4" t="s">
        <v>14</v>
      </c>
      <c r="D1044" s="4" t="s">
        <v>10</v>
      </c>
      <c r="E1044" s="4" t="s">
        <v>21</v>
      </c>
    </row>
    <row r="1045" spans="1:8">
      <c r="A1045" t="n">
        <v>11257</v>
      </c>
      <c r="B1045" s="21" t="n">
        <v>58</v>
      </c>
      <c r="C1045" s="7" t="n">
        <v>101</v>
      </c>
      <c r="D1045" s="7" t="n">
        <v>500</v>
      </c>
      <c r="E1045" s="7" t="n">
        <v>1</v>
      </c>
    </row>
    <row r="1046" spans="1:8">
      <c r="A1046" t="s">
        <v>4</v>
      </c>
      <c r="B1046" s="4" t="s">
        <v>5</v>
      </c>
      <c r="C1046" s="4" t="s">
        <v>14</v>
      </c>
      <c r="D1046" s="4" t="s">
        <v>10</v>
      </c>
    </row>
    <row r="1047" spans="1:8">
      <c r="A1047" t="n">
        <v>11265</v>
      </c>
      <c r="B1047" s="21" t="n">
        <v>58</v>
      </c>
      <c r="C1047" s="7" t="n">
        <v>254</v>
      </c>
      <c r="D1047" s="7" t="n">
        <v>0</v>
      </c>
    </row>
    <row r="1048" spans="1:8">
      <c r="A1048" t="s">
        <v>4</v>
      </c>
      <c r="B1048" s="4" t="s">
        <v>5</v>
      </c>
      <c r="C1048" s="4" t="s">
        <v>14</v>
      </c>
    </row>
    <row r="1049" spans="1:8">
      <c r="A1049" t="n">
        <v>11269</v>
      </c>
      <c r="B1049" s="45" t="n">
        <v>45</v>
      </c>
      <c r="C1049" s="7" t="n">
        <v>0</v>
      </c>
    </row>
    <row r="1050" spans="1:8">
      <c r="A1050" t="s">
        <v>4</v>
      </c>
      <c r="B1050" s="4" t="s">
        <v>5</v>
      </c>
      <c r="C1050" s="4" t="s">
        <v>14</v>
      </c>
      <c r="D1050" s="4" t="s">
        <v>14</v>
      </c>
      <c r="E1050" s="4" t="s">
        <v>21</v>
      </c>
      <c r="F1050" s="4" t="s">
        <v>21</v>
      </c>
      <c r="G1050" s="4" t="s">
        <v>21</v>
      </c>
      <c r="H1050" s="4" t="s">
        <v>10</v>
      </c>
    </row>
    <row r="1051" spans="1:8">
      <c r="A1051" t="n">
        <v>11271</v>
      </c>
      <c r="B1051" s="45" t="n">
        <v>45</v>
      </c>
      <c r="C1051" s="7" t="n">
        <v>2</v>
      </c>
      <c r="D1051" s="7" t="n">
        <v>3</v>
      </c>
      <c r="E1051" s="7" t="n">
        <v>1.5</v>
      </c>
      <c r="F1051" s="7" t="n">
        <v>19.6000003814697</v>
      </c>
      <c r="G1051" s="7" t="n">
        <v>41.9000015258789</v>
      </c>
      <c r="H1051" s="7" t="n">
        <v>0</v>
      </c>
    </row>
    <row r="1052" spans="1:8">
      <c r="A1052" t="s">
        <v>4</v>
      </c>
      <c r="B1052" s="4" t="s">
        <v>5</v>
      </c>
      <c r="C1052" s="4" t="s">
        <v>14</v>
      </c>
      <c r="D1052" s="4" t="s">
        <v>14</v>
      </c>
      <c r="E1052" s="4" t="s">
        <v>21</v>
      </c>
      <c r="F1052" s="4" t="s">
        <v>21</v>
      </c>
      <c r="G1052" s="4" t="s">
        <v>21</v>
      </c>
      <c r="H1052" s="4" t="s">
        <v>10</v>
      </c>
      <c r="I1052" s="4" t="s">
        <v>14</v>
      </c>
    </row>
    <row r="1053" spans="1:8">
      <c r="A1053" t="n">
        <v>11288</v>
      </c>
      <c r="B1053" s="45" t="n">
        <v>45</v>
      </c>
      <c r="C1053" s="7" t="n">
        <v>4</v>
      </c>
      <c r="D1053" s="7" t="n">
        <v>3</v>
      </c>
      <c r="E1053" s="7" t="n">
        <v>13</v>
      </c>
      <c r="F1053" s="7" t="n">
        <v>133</v>
      </c>
      <c r="G1053" s="7" t="n">
        <v>350</v>
      </c>
      <c r="H1053" s="7" t="n">
        <v>0</v>
      </c>
      <c r="I1053" s="7" t="n">
        <v>0</v>
      </c>
    </row>
    <row r="1054" spans="1:8">
      <c r="A1054" t="s">
        <v>4</v>
      </c>
      <c r="B1054" s="4" t="s">
        <v>5</v>
      </c>
      <c r="C1054" s="4" t="s">
        <v>14</v>
      </c>
      <c r="D1054" s="4" t="s">
        <v>14</v>
      </c>
      <c r="E1054" s="4" t="s">
        <v>21</v>
      </c>
      <c r="F1054" s="4" t="s">
        <v>10</v>
      </c>
    </row>
    <row r="1055" spans="1:8">
      <c r="A1055" t="n">
        <v>11306</v>
      </c>
      <c r="B1055" s="45" t="n">
        <v>45</v>
      </c>
      <c r="C1055" s="7" t="n">
        <v>5</v>
      </c>
      <c r="D1055" s="7" t="n">
        <v>3</v>
      </c>
      <c r="E1055" s="7" t="n">
        <v>2.20000004768372</v>
      </c>
      <c r="F1055" s="7" t="n">
        <v>0</v>
      </c>
    </row>
    <row r="1056" spans="1:8">
      <c r="A1056" t="s">
        <v>4</v>
      </c>
      <c r="B1056" s="4" t="s">
        <v>5</v>
      </c>
      <c r="C1056" s="4" t="s">
        <v>14</v>
      </c>
      <c r="D1056" s="4" t="s">
        <v>14</v>
      </c>
      <c r="E1056" s="4" t="s">
        <v>21</v>
      </c>
      <c r="F1056" s="4" t="s">
        <v>10</v>
      </c>
    </row>
    <row r="1057" spans="1:9">
      <c r="A1057" t="n">
        <v>11315</v>
      </c>
      <c r="B1057" s="45" t="n">
        <v>45</v>
      </c>
      <c r="C1057" s="7" t="n">
        <v>11</v>
      </c>
      <c r="D1057" s="7" t="n">
        <v>3</v>
      </c>
      <c r="E1057" s="7" t="n">
        <v>40.0999984741211</v>
      </c>
      <c r="F1057" s="7" t="n">
        <v>0</v>
      </c>
    </row>
    <row r="1058" spans="1:9">
      <c r="A1058" t="s">
        <v>4</v>
      </c>
      <c r="B1058" s="4" t="s">
        <v>5</v>
      </c>
      <c r="C1058" s="4" t="s">
        <v>14</v>
      </c>
      <c r="D1058" s="4" t="s">
        <v>14</v>
      </c>
      <c r="E1058" s="4" t="s">
        <v>21</v>
      </c>
      <c r="F1058" s="4" t="s">
        <v>21</v>
      </c>
      <c r="G1058" s="4" t="s">
        <v>21</v>
      </c>
      <c r="H1058" s="4" t="s">
        <v>10</v>
      </c>
      <c r="I1058" s="4" t="s">
        <v>14</v>
      </c>
    </row>
    <row r="1059" spans="1:9">
      <c r="A1059" t="n">
        <v>11324</v>
      </c>
      <c r="B1059" s="45" t="n">
        <v>45</v>
      </c>
      <c r="C1059" s="7" t="n">
        <v>4</v>
      </c>
      <c r="D1059" s="7" t="n">
        <v>3</v>
      </c>
      <c r="E1059" s="7" t="n">
        <v>13</v>
      </c>
      <c r="F1059" s="7" t="n">
        <v>133</v>
      </c>
      <c r="G1059" s="7" t="n">
        <v>355</v>
      </c>
      <c r="H1059" s="7" t="n">
        <v>12000</v>
      </c>
      <c r="I1059" s="7" t="n">
        <v>1</v>
      </c>
    </row>
    <row r="1060" spans="1:9">
      <c r="A1060" t="s">
        <v>4</v>
      </c>
      <c r="B1060" s="4" t="s">
        <v>5</v>
      </c>
      <c r="C1060" s="4" t="s">
        <v>14</v>
      </c>
      <c r="D1060" s="4" t="s">
        <v>14</v>
      </c>
      <c r="E1060" s="4" t="s">
        <v>21</v>
      </c>
      <c r="F1060" s="4" t="s">
        <v>10</v>
      </c>
    </row>
    <row r="1061" spans="1:9">
      <c r="A1061" t="n">
        <v>11342</v>
      </c>
      <c r="B1061" s="45" t="n">
        <v>45</v>
      </c>
      <c r="C1061" s="7" t="n">
        <v>5</v>
      </c>
      <c r="D1061" s="7" t="n">
        <v>3</v>
      </c>
      <c r="E1061" s="7" t="n">
        <v>2.59999990463257</v>
      </c>
      <c r="F1061" s="7" t="n">
        <v>12000</v>
      </c>
    </row>
    <row r="1062" spans="1:9">
      <c r="A1062" t="s">
        <v>4</v>
      </c>
      <c r="B1062" s="4" t="s">
        <v>5</v>
      </c>
      <c r="C1062" s="4" t="s">
        <v>14</v>
      </c>
      <c r="D1062" s="4" t="s">
        <v>14</v>
      </c>
      <c r="E1062" s="4" t="s">
        <v>21</v>
      </c>
      <c r="F1062" s="4" t="s">
        <v>21</v>
      </c>
      <c r="G1062" s="4" t="s">
        <v>21</v>
      </c>
      <c r="H1062" s="4" t="s">
        <v>10</v>
      </c>
    </row>
    <row r="1063" spans="1:9">
      <c r="A1063" t="n">
        <v>11351</v>
      </c>
      <c r="B1063" s="45" t="n">
        <v>45</v>
      </c>
      <c r="C1063" s="7" t="n">
        <v>2</v>
      </c>
      <c r="D1063" s="7" t="n">
        <v>3</v>
      </c>
      <c r="E1063" s="7" t="n">
        <v>1.45000004768372</v>
      </c>
      <c r="F1063" s="7" t="n">
        <v>19.7099990844727</v>
      </c>
      <c r="G1063" s="7" t="n">
        <v>41.939998626709</v>
      </c>
      <c r="H1063" s="7" t="n">
        <v>0</v>
      </c>
    </row>
    <row r="1064" spans="1:9">
      <c r="A1064" t="s">
        <v>4</v>
      </c>
      <c r="B1064" s="4" t="s">
        <v>5</v>
      </c>
      <c r="C1064" s="4" t="s">
        <v>14</v>
      </c>
      <c r="D1064" s="4" t="s">
        <v>14</v>
      </c>
      <c r="E1064" s="4" t="s">
        <v>21</v>
      </c>
      <c r="F1064" s="4" t="s">
        <v>21</v>
      </c>
      <c r="G1064" s="4" t="s">
        <v>21</v>
      </c>
      <c r="H1064" s="4" t="s">
        <v>10</v>
      </c>
      <c r="I1064" s="4" t="s">
        <v>14</v>
      </c>
    </row>
    <row r="1065" spans="1:9">
      <c r="A1065" t="n">
        <v>11368</v>
      </c>
      <c r="B1065" s="45" t="n">
        <v>45</v>
      </c>
      <c r="C1065" s="7" t="n">
        <v>4</v>
      </c>
      <c r="D1065" s="7" t="n">
        <v>3</v>
      </c>
      <c r="E1065" s="7" t="n">
        <v>9.39999961853027</v>
      </c>
      <c r="F1065" s="7" t="n">
        <v>131.550003051758</v>
      </c>
      <c r="G1065" s="7" t="n">
        <v>356</v>
      </c>
      <c r="H1065" s="7" t="n">
        <v>0</v>
      </c>
      <c r="I1065" s="7" t="n">
        <v>0</v>
      </c>
    </row>
    <row r="1066" spans="1:9">
      <c r="A1066" t="s">
        <v>4</v>
      </c>
      <c r="B1066" s="4" t="s">
        <v>5</v>
      </c>
      <c r="C1066" s="4" t="s">
        <v>14</v>
      </c>
      <c r="D1066" s="4" t="s">
        <v>14</v>
      </c>
      <c r="E1066" s="4" t="s">
        <v>21</v>
      </c>
      <c r="F1066" s="4" t="s">
        <v>10</v>
      </c>
    </row>
    <row r="1067" spans="1:9">
      <c r="A1067" t="n">
        <v>11386</v>
      </c>
      <c r="B1067" s="45" t="n">
        <v>45</v>
      </c>
      <c r="C1067" s="7" t="n">
        <v>5</v>
      </c>
      <c r="D1067" s="7" t="n">
        <v>3</v>
      </c>
      <c r="E1067" s="7" t="n">
        <v>2.40000009536743</v>
      </c>
      <c r="F1067" s="7" t="n">
        <v>0</v>
      </c>
    </row>
    <row r="1068" spans="1:9">
      <c r="A1068" t="s">
        <v>4</v>
      </c>
      <c r="B1068" s="4" t="s">
        <v>5</v>
      </c>
      <c r="C1068" s="4" t="s">
        <v>14</v>
      </c>
      <c r="D1068" s="4" t="s">
        <v>14</v>
      </c>
      <c r="E1068" s="4" t="s">
        <v>21</v>
      </c>
      <c r="F1068" s="4" t="s">
        <v>10</v>
      </c>
    </row>
    <row r="1069" spans="1:9">
      <c r="A1069" t="n">
        <v>11395</v>
      </c>
      <c r="B1069" s="45" t="n">
        <v>45</v>
      </c>
      <c r="C1069" s="7" t="n">
        <v>11</v>
      </c>
      <c r="D1069" s="7" t="n">
        <v>3</v>
      </c>
      <c r="E1069" s="7" t="n">
        <v>40.0999984741211</v>
      </c>
      <c r="F1069" s="7" t="n">
        <v>0</v>
      </c>
    </row>
    <row r="1070" spans="1:9">
      <c r="A1070" t="s">
        <v>4</v>
      </c>
      <c r="B1070" s="4" t="s">
        <v>5</v>
      </c>
      <c r="C1070" s="4" t="s">
        <v>14</v>
      </c>
      <c r="D1070" s="4" t="s">
        <v>14</v>
      </c>
      <c r="E1070" s="4" t="s">
        <v>21</v>
      </c>
      <c r="F1070" s="4" t="s">
        <v>21</v>
      </c>
      <c r="G1070" s="4" t="s">
        <v>21</v>
      </c>
      <c r="H1070" s="4" t="s">
        <v>10</v>
      </c>
    </row>
    <row r="1071" spans="1:9">
      <c r="A1071" t="n">
        <v>11404</v>
      </c>
      <c r="B1071" s="45" t="n">
        <v>45</v>
      </c>
      <c r="C1071" s="7" t="n">
        <v>2</v>
      </c>
      <c r="D1071" s="7" t="n">
        <v>3</v>
      </c>
      <c r="E1071" s="7" t="n">
        <v>1.5</v>
      </c>
      <c r="F1071" s="7" t="n">
        <v>19.6200008392334</v>
      </c>
      <c r="G1071" s="7" t="n">
        <v>41.9000015258789</v>
      </c>
      <c r="H1071" s="7" t="n">
        <v>50000</v>
      </c>
    </row>
    <row r="1072" spans="1:9">
      <c r="A1072" t="s">
        <v>4</v>
      </c>
      <c r="B1072" s="4" t="s">
        <v>5</v>
      </c>
      <c r="C1072" s="4" t="s">
        <v>14</v>
      </c>
      <c r="D1072" s="4" t="s">
        <v>14</v>
      </c>
      <c r="E1072" s="4" t="s">
        <v>21</v>
      </c>
      <c r="F1072" s="4" t="s">
        <v>21</v>
      </c>
      <c r="G1072" s="4" t="s">
        <v>21</v>
      </c>
      <c r="H1072" s="4" t="s">
        <v>10</v>
      </c>
      <c r="I1072" s="4" t="s">
        <v>14</v>
      </c>
    </row>
    <row r="1073" spans="1:9">
      <c r="A1073" t="n">
        <v>11421</v>
      </c>
      <c r="B1073" s="45" t="n">
        <v>45</v>
      </c>
      <c r="C1073" s="7" t="n">
        <v>4</v>
      </c>
      <c r="D1073" s="7" t="n">
        <v>3</v>
      </c>
      <c r="E1073" s="7" t="n">
        <v>13</v>
      </c>
      <c r="F1073" s="7" t="n">
        <v>131.139999389648</v>
      </c>
      <c r="G1073" s="7" t="n">
        <v>350</v>
      </c>
      <c r="H1073" s="7" t="n">
        <v>50000</v>
      </c>
      <c r="I1073" s="7" t="n">
        <v>1</v>
      </c>
    </row>
    <row r="1074" spans="1:9">
      <c r="A1074" t="s">
        <v>4</v>
      </c>
      <c r="B1074" s="4" t="s">
        <v>5</v>
      </c>
      <c r="C1074" s="4" t="s">
        <v>14</v>
      </c>
      <c r="D1074" s="4" t="s">
        <v>14</v>
      </c>
      <c r="E1074" s="4" t="s">
        <v>21</v>
      </c>
      <c r="F1074" s="4" t="s">
        <v>10</v>
      </c>
    </row>
    <row r="1075" spans="1:9">
      <c r="A1075" t="n">
        <v>11439</v>
      </c>
      <c r="B1075" s="45" t="n">
        <v>45</v>
      </c>
      <c r="C1075" s="7" t="n">
        <v>5</v>
      </c>
      <c r="D1075" s="7" t="n">
        <v>3</v>
      </c>
      <c r="E1075" s="7" t="n">
        <v>2.40000009536743</v>
      </c>
      <c r="F1075" s="7" t="n">
        <v>50000</v>
      </c>
    </row>
    <row r="1076" spans="1:9">
      <c r="A1076" t="s">
        <v>4</v>
      </c>
      <c r="B1076" s="4" t="s">
        <v>5</v>
      </c>
      <c r="C1076" s="4" t="s">
        <v>14</v>
      </c>
      <c r="D1076" s="4" t="s">
        <v>14</v>
      </c>
      <c r="E1076" s="4" t="s">
        <v>21</v>
      </c>
      <c r="F1076" s="4" t="s">
        <v>10</v>
      </c>
    </row>
    <row r="1077" spans="1:9">
      <c r="A1077" t="n">
        <v>11448</v>
      </c>
      <c r="B1077" s="45" t="n">
        <v>45</v>
      </c>
      <c r="C1077" s="7" t="n">
        <v>11</v>
      </c>
      <c r="D1077" s="7" t="n">
        <v>3</v>
      </c>
      <c r="E1077" s="7" t="n">
        <v>40.0999984741211</v>
      </c>
      <c r="F1077" s="7" t="n">
        <v>50000</v>
      </c>
    </row>
    <row r="1078" spans="1:9">
      <c r="A1078" t="s">
        <v>4</v>
      </c>
      <c r="B1078" s="4" t="s">
        <v>5</v>
      </c>
      <c r="C1078" s="4" t="s">
        <v>14</v>
      </c>
      <c r="D1078" s="4" t="s">
        <v>14</v>
      </c>
      <c r="E1078" s="4" t="s">
        <v>21</v>
      </c>
      <c r="F1078" s="4" t="s">
        <v>21</v>
      </c>
      <c r="G1078" s="4" t="s">
        <v>21</v>
      </c>
      <c r="H1078" s="4" t="s">
        <v>10</v>
      </c>
    </row>
    <row r="1079" spans="1:9">
      <c r="A1079" t="n">
        <v>11457</v>
      </c>
      <c r="B1079" s="45" t="n">
        <v>45</v>
      </c>
      <c r="C1079" s="7" t="n">
        <v>2</v>
      </c>
      <c r="D1079" s="7" t="n">
        <v>3</v>
      </c>
      <c r="E1079" s="7" t="n">
        <v>1.5</v>
      </c>
      <c r="F1079" s="7" t="n">
        <v>19.6800003051758</v>
      </c>
      <c r="G1079" s="7" t="n">
        <v>41.9000015258789</v>
      </c>
      <c r="H1079" s="7" t="n">
        <v>0</v>
      </c>
    </row>
    <row r="1080" spans="1:9">
      <c r="A1080" t="s">
        <v>4</v>
      </c>
      <c r="B1080" s="4" t="s">
        <v>5</v>
      </c>
      <c r="C1080" s="4" t="s">
        <v>14</v>
      </c>
      <c r="D1080" s="4" t="s">
        <v>14</v>
      </c>
      <c r="E1080" s="4" t="s">
        <v>21</v>
      </c>
      <c r="F1080" s="4" t="s">
        <v>21</v>
      </c>
      <c r="G1080" s="4" t="s">
        <v>21</v>
      </c>
      <c r="H1080" s="4" t="s">
        <v>10</v>
      </c>
      <c r="I1080" s="4" t="s">
        <v>14</v>
      </c>
    </row>
    <row r="1081" spans="1:9">
      <c r="A1081" t="n">
        <v>11474</v>
      </c>
      <c r="B1081" s="45" t="n">
        <v>45</v>
      </c>
      <c r="C1081" s="7" t="n">
        <v>4</v>
      </c>
      <c r="D1081" s="7" t="n">
        <v>3</v>
      </c>
      <c r="E1081" s="7" t="n">
        <v>10.1000003814697</v>
      </c>
      <c r="F1081" s="7" t="n">
        <v>127.830001831055</v>
      </c>
      <c r="G1081" s="7" t="n">
        <v>360</v>
      </c>
      <c r="H1081" s="7" t="n">
        <v>0</v>
      </c>
      <c r="I1081" s="7" t="n">
        <v>0</v>
      </c>
    </row>
    <row r="1082" spans="1:9">
      <c r="A1082" t="s">
        <v>4</v>
      </c>
      <c r="B1082" s="4" t="s">
        <v>5</v>
      </c>
      <c r="C1082" s="4" t="s">
        <v>14</v>
      </c>
      <c r="D1082" s="4" t="s">
        <v>14</v>
      </c>
      <c r="E1082" s="4" t="s">
        <v>21</v>
      </c>
      <c r="F1082" s="4" t="s">
        <v>10</v>
      </c>
    </row>
    <row r="1083" spans="1:9">
      <c r="A1083" t="n">
        <v>11492</v>
      </c>
      <c r="B1083" s="45" t="n">
        <v>45</v>
      </c>
      <c r="C1083" s="7" t="n">
        <v>5</v>
      </c>
      <c r="D1083" s="7" t="n">
        <v>3</v>
      </c>
      <c r="E1083" s="7" t="n">
        <v>2.59999990463257</v>
      </c>
      <c r="F1083" s="7" t="n">
        <v>0</v>
      </c>
    </row>
    <row r="1084" spans="1:9">
      <c r="A1084" t="s">
        <v>4</v>
      </c>
      <c r="B1084" s="4" t="s">
        <v>5</v>
      </c>
      <c r="C1084" s="4" t="s">
        <v>14</v>
      </c>
      <c r="D1084" s="4" t="s">
        <v>14</v>
      </c>
      <c r="E1084" s="4" t="s">
        <v>21</v>
      </c>
      <c r="F1084" s="4" t="s">
        <v>10</v>
      </c>
    </row>
    <row r="1085" spans="1:9">
      <c r="A1085" t="n">
        <v>11501</v>
      </c>
      <c r="B1085" s="45" t="n">
        <v>45</v>
      </c>
      <c r="C1085" s="7" t="n">
        <v>11</v>
      </c>
      <c r="D1085" s="7" t="n">
        <v>3</v>
      </c>
      <c r="E1085" s="7" t="n">
        <v>40.0999984741211</v>
      </c>
      <c r="F1085" s="7" t="n">
        <v>0</v>
      </c>
    </row>
    <row r="1086" spans="1:9">
      <c r="A1086" t="s">
        <v>4</v>
      </c>
      <c r="B1086" s="4" t="s">
        <v>5</v>
      </c>
      <c r="C1086" s="4" t="s">
        <v>14</v>
      </c>
      <c r="D1086" s="4" t="s">
        <v>14</v>
      </c>
      <c r="E1086" s="4" t="s">
        <v>21</v>
      </c>
      <c r="F1086" s="4" t="s">
        <v>21</v>
      </c>
      <c r="G1086" s="4" t="s">
        <v>21</v>
      </c>
      <c r="H1086" s="4" t="s">
        <v>10</v>
      </c>
    </row>
    <row r="1087" spans="1:9">
      <c r="A1087" t="n">
        <v>11510</v>
      </c>
      <c r="B1087" s="45" t="n">
        <v>45</v>
      </c>
      <c r="C1087" s="7" t="n">
        <v>2</v>
      </c>
      <c r="D1087" s="7" t="n">
        <v>3</v>
      </c>
      <c r="E1087" s="7" t="n">
        <v>1.5</v>
      </c>
      <c r="F1087" s="7" t="n">
        <v>19.6800003051758</v>
      </c>
      <c r="G1087" s="7" t="n">
        <v>41.9000015258789</v>
      </c>
      <c r="H1087" s="7" t="n">
        <v>50000</v>
      </c>
    </row>
    <row r="1088" spans="1:9">
      <c r="A1088" t="s">
        <v>4</v>
      </c>
      <c r="B1088" s="4" t="s">
        <v>5</v>
      </c>
      <c r="C1088" s="4" t="s">
        <v>14</v>
      </c>
      <c r="D1088" s="4" t="s">
        <v>14</v>
      </c>
      <c r="E1088" s="4" t="s">
        <v>21</v>
      </c>
      <c r="F1088" s="4" t="s">
        <v>21</v>
      </c>
      <c r="G1088" s="4" t="s">
        <v>21</v>
      </c>
      <c r="H1088" s="4" t="s">
        <v>10</v>
      </c>
      <c r="I1088" s="4" t="s">
        <v>14</v>
      </c>
    </row>
    <row r="1089" spans="1:9">
      <c r="A1089" t="n">
        <v>11527</v>
      </c>
      <c r="B1089" s="45" t="n">
        <v>45</v>
      </c>
      <c r="C1089" s="7" t="n">
        <v>4</v>
      </c>
      <c r="D1089" s="7" t="n">
        <v>3</v>
      </c>
      <c r="E1089" s="7" t="n">
        <v>10.1000003814697</v>
      </c>
      <c r="F1089" s="7" t="n">
        <v>132.550003051758</v>
      </c>
      <c r="G1089" s="7" t="n">
        <v>360</v>
      </c>
      <c r="H1089" s="7" t="n">
        <v>50000</v>
      </c>
      <c r="I1089" s="7" t="n">
        <v>1</v>
      </c>
    </row>
    <row r="1090" spans="1:9">
      <c r="A1090" t="s">
        <v>4</v>
      </c>
      <c r="B1090" s="4" t="s">
        <v>5</v>
      </c>
      <c r="C1090" s="4" t="s">
        <v>14</v>
      </c>
      <c r="D1090" s="4" t="s">
        <v>14</v>
      </c>
      <c r="E1090" s="4" t="s">
        <v>21</v>
      </c>
      <c r="F1090" s="4" t="s">
        <v>10</v>
      </c>
    </row>
    <row r="1091" spans="1:9">
      <c r="A1091" t="n">
        <v>11545</v>
      </c>
      <c r="B1091" s="45" t="n">
        <v>45</v>
      </c>
      <c r="C1091" s="7" t="n">
        <v>5</v>
      </c>
      <c r="D1091" s="7" t="n">
        <v>3</v>
      </c>
      <c r="E1091" s="7" t="n">
        <v>3</v>
      </c>
      <c r="F1091" s="7" t="n">
        <v>50000</v>
      </c>
    </row>
    <row r="1092" spans="1:9">
      <c r="A1092" t="s">
        <v>4</v>
      </c>
      <c r="B1092" s="4" t="s">
        <v>5</v>
      </c>
      <c r="C1092" s="4" t="s">
        <v>14</v>
      </c>
      <c r="D1092" s="4" t="s">
        <v>14</v>
      </c>
      <c r="E1092" s="4" t="s">
        <v>21</v>
      </c>
      <c r="F1092" s="4" t="s">
        <v>10</v>
      </c>
    </row>
    <row r="1093" spans="1:9">
      <c r="A1093" t="n">
        <v>11554</v>
      </c>
      <c r="B1093" s="45" t="n">
        <v>45</v>
      </c>
      <c r="C1093" s="7" t="n">
        <v>11</v>
      </c>
      <c r="D1093" s="7" t="n">
        <v>3</v>
      </c>
      <c r="E1093" s="7" t="n">
        <v>40.0999984741211</v>
      </c>
      <c r="F1093" s="7" t="n">
        <v>50000</v>
      </c>
    </row>
    <row r="1094" spans="1:9">
      <c r="A1094" t="s">
        <v>4</v>
      </c>
      <c r="B1094" s="4" t="s">
        <v>5</v>
      </c>
      <c r="C1094" s="4" t="s">
        <v>10</v>
      </c>
      <c r="D1094" s="4" t="s">
        <v>21</v>
      </c>
      <c r="E1094" s="4" t="s">
        <v>21</v>
      </c>
      <c r="F1094" s="4" t="s">
        <v>21</v>
      </c>
      <c r="G1094" s="4" t="s">
        <v>21</v>
      </c>
    </row>
    <row r="1095" spans="1:9">
      <c r="A1095" t="n">
        <v>11563</v>
      </c>
      <c r="B1095" s="36" t="n">
        <v>46</v>
      </c>
      <c r="C1095" s="7" t="n">
        <v>0</v>
      </c>
      <c r="D1095" s="7" t="n">
        <v>0</v>
      </c>
      <c r="E1095" s="7" t="n">
        <v>18.3700008392334</v>
      </c>
      <c r="F1095" s="7" t="n">
        <v>41.0999984741211</v>
      </c>
      <c r="G1095" s="7" t="n">
        <v>180</v>
      </c>
    </row>
    <row r="1096" spans="1:9">
      <c r="A1096" t="s">
        <v>4</v>
      </c>
      <c r="B1096" s="4" t="s">
        <v>5</v>
      </c>
      <c r="C1096" s="4" t="s">
        <v>10</v>
      </c>
      <c r="D1096" s="4" t="s">
        <v>21</v>
      </c>
      <c r="E1096" s="4" t="s">
        <v>21</v>
      </c>
      <c r="F1096" s="4" t="s">
        <v>21</v>
      </c>
      <c r="G1096" s="4" t="s">
        <v>21</v>
      </c>
    </row>
    <row r="1097" spans="1:9">
      <c r="A1097" t="n">
        <v>11582</v>
      </c>
      <c r="B1097" s="36" t="n">
        <v>46</v>
      </c>
      <c r="C1097" s="7" t="n">
        <v>2</v>
      </c>
      <c r="D1097" s="7" t="n">
        <v>-1.64999997615814</v>
      </c>
      <c r="E1097" s="7" t="n">
        <v>18.3700008392334</v>
      </c>
      <c r="F1097" s="7" t="n">
        <v>43.1500015258789</v>
      </c>
      <c r="G1097" s="7" t="n">
        <v>175</v>
      </c>
    </row>
    <row r="1098" spans="1:9">
      <c r="A1098" t="s">
        <v>4</v>
      </c>
      <c r="B1098" s="4" t="s">
        <v>5</v>
      </c>
      <c r="C1098" s="4" t="s">
        <v>10</v>
      </c>
      <c r="D1098" s="4" t="s">
        <v>21</v>
      </c>
      <c r="E1098" s="4" t="s">
        <v>21</v>
      </c>
      <c r="F1098" s="4" t="s">
        <v>21</v>
      </c>
      <c r="G1098" s="4" t="s">
        <v>21</v>
      </c>
    </row>
    <row r="1099" spans="1:9">
      <c r="A1099" t="n">
        <v>11601</v>
      </c>
      <c r="B1099" s="36" t="n">
        <v>46</v>
      </c>
      <c r="C1099" s="7" t="n">
        <v>11</v>
      </c>
      <c r="D1099" s="7" t="n">
        <v>-0.550000011920929</v>
      </c>
      <c r="E1099" s="7" t="n">
        <v>18.3700008392334</v>
      </c>
      <c r="F1099" s="7" t="n">
        <v>43.0999984741211</v>
      </c>
      <c r="G1099" s="7" t="n">
        <v>180</v>
      </c>
    </row>
    <row r="1100" spans="1:9">
      <c r="A1100" t="s">
        <v>4</v>
      </c>
      <c r="B1100" s="4" t="s">
        <v>5</v>
      </c>
      <c r="C1100" s="4" t="s">
        <v>10</v>
      </c>
      <c r="D1100" s="4" t="s">
        <v>21</v>
      </c>
      <c r="E1100" s="4" t="s">
        <v>21</v>
      </c>
      <c r="F1100" s="4" t="s">
        <v>21</v>
      </c>
      <c r="G1100" s="4" t="s">
        <v>21</v>
      </c>
    </row>
    <row r="1101" spans="1:9">
      <c r="A1101" t="n">
        <v>11620</v>
      </c>
      <c r="B1101" s="36" t="n">
        <v>46</v>
      </c>
      <c r="C1101" s="7" t="n">
        <v>4</v>
      </c>
      <c r="D1101" s="7" t="n">
        <v>-2.34999990463257</v>
      </c>
      <c r="E1101" s="7" t="n">
        <v>18.3700008392334</v>
      </c>
      <c r="F1101" s="7" t="n">
        <v>42.7999992370605</v>
      </c>
      <c r="G1101" s="7" t="n">
        <v>165</v>
      </c>
    </row>
    <row r="1102" spans="1:9">
      <c r="A1102" t="s">
        <v>4</v>
      </c>
      <c r="B1102" s="4" t="s">
        <v>5</v>
      </c>
      <c r="C1102" s="4" t="s">
        <v>10</v>
      </c>
      <c r="D1102" s="4" t="s">
        <v>21</v>
      </c>
      <c r="E1102" s="4" t="s">
        <v>21</v>
      </c>
      <c r="F1102" s="4" t="s">
        <v>21</v>
      </c>
      <c r="G1102" s="4" t="s">
        <v>21</v>
      </c>
    </row>
    <row r="1103" spans="1:9">
      <c r="A1103" t="n">
        <v>11639</v>
      </c>
      <c r="B1103" s="36" t="n">
        <v>46</v>
      </c>
      <c r="C1103" s="7" t="n">
        <v>7</v>
      </c>
      <c r="D1103" s="7" t="n">
        <v>-0.649999976158142</v>
      </c>
      <c r="E1103" s="7" t="n">
        <v>18.3700008392334</v>
      </c>
      <c r="F1103" s="7" t="n">
        <v>42.1199989318848</v>
      </c>
      <c r="G1103" s="7" t="n">
        <v>177</v>
      </c>
    </row>
    <row r="1104" spans="1:9">
      <c r="A1104" t="s">
        <v>4</v>
      </c>
      <c r="B1104" s="4" t="s">
        <v>5</v>
      </c>
      <c r="C1104" s="4" t="s">
        <v>10</v>
      </c>
      <c r="D1104" s="4" t="s">
        <v>21</v>
      </c>
      <c r="E1104" s="4" t="s">
        <v>21</v>
      </c>
      <c r="F1104" s="4" t="s">
        <v>21</v>
      </c>
      <c r="G1104" s="4" t="s">
        <v>21</v>
      </c>
    </row>
    <row r="1105" spans="1:9">
      <c r="A1105" t="n">
        <v>11658</v>
      </c>
      <c r="B1105" s="36" t="n">
        <v>46</v>
      </c>
      <c r="C1105" s="7" t="n">
        <v>8</v>
      </c>
      <c r="D1105" s="7" t="n">
        <v>2.34999990463257</v>
      </c>
      <c r="E1105" s="7" t="n">
        <v>18.3700008392334</v>
      </c>
      <c r="F1105" s="7" t="n">
        <v>42.7999992370605</v>
      </c>
      <c r="G1105" s="7" t="n">
        <v>195</v>
      </c>
    </row>
    <row r="1106" spans="1:9">
      <c r="A1106" t="s">
        <v>4</v>
      </c>
      <c r="B1106" s="4" t="s">
        <v>5</v>
      </c>
      <c r="C1106" s="4" t="s">
        <v>10</v>
      </c>
      <c r="D1106" s="4" t="s">
        <v>21</v>
      </c>
      <c r="E1106" s="4" t="s">
        <v>21</v>
      </c>
      <c r="F1106" s="4" t="s">
        <v>21</v>
      </c>
      <c r="G1106" s="4" t="s">
        <v>21</v>
      </c>
    </row>
    <row r="1107" spans="1:9">
      <c r="A1107" t="n">
        <v>11677</v>
      </c>
      <c r="B1107" s="36" t="n">
        <v>46</v>
      </c>
      <c r="C1107" s="7" t="n">
        <v>5</v>
      </c>
      <c r="D1107" s="7" t="n">
        <v>1.5</v>
      </c>
      <c r="E1107" s="7" t="n">
        <v>18.3700008392334</v>
      </c>
      <c r="F1107" s="7" t="n">
        <v>43.4500007629395</v>
      </c>
      <c r="G1107" s="7" t="n">
        <v>185</v>
      </c>
    </row>
    <row r="1108" spans="1:9">
      <c r="A1108" t="s">
        <v>4</v>
      </c>
      <c r="B1108" s="4" t="s">
        <v>5</v>
      </c>
      <c r="C1108" s="4" t="s">
        <v>10</v>
      </c>
      <c r="D1108" s="4" t="s">
        <v>21</v>
      </c>
      <c r="E1108" s="4" t="s">
        <v>21</v>
      </c>
      <c r="F1108" s="4" t="s">
        <v>21</v>
      </c>
      <c r="G1108" s="4" t="s">
        <v>21</v>
      </c>
    </row>
    <row r="1109" spans="1:9">
      <c r="A1109" t="n">
        <v>11696</v>
      </c>
      <c r="B1109" s="36" t="n">
        <v>46</v>
      </c>
      <c r="C1109" s="7" t="n">
        <v>1</v>
      </c>
      <c r="D1109" s="7" t="n">
        <v>2</v>
      </c>
      <c r="E1109" s="7" t="n">
        <v>18.3700008392334</v>
      </c>
      <c r="F1109" s="7" t="n">
        <v>41.7999992370605</v>
      </c>
      <c r="G1109" s="7" t="n">
        <v>190</v>
      </c>
    </row>
    <row r="1110" spans="1:9">
      <c r="A1110" t="s">
        <v>4</v>
      </c>
      <c r="B1110" s="4" t="s">
        <v>5</v>
      </c>
      <c r="C1110" s="4" t="s">
        <v>10</v>
      </c>
      <c r="D1110" s="4" t="s">
        <v>21</v>
      </c>
      <c r="E1110" s="4" t="s">
        <v>21</v>
      </c>
      <c r="F1110" s="4" t="s">
        <v>21</v>
      </c>
      <c r="G1110" s="4" t="s">
        <v>21</v>
      </c>
    </row>
    <row r="1111" spans="1:9">
      <c r="A1111" t="n">
        <v>11715</v>
      </c>
      <c r="B1111" s="36" t="n">
        <v>46</v>
      </c>
      <c r="C1111" s="7" t="n">
        <v>3</v>
      </c>
      <c r="D1111" s="7" t="n">
        <v>0.949999988079071</v>
      </c>
      <c r="E1111" s="7" t="n">
        <v>18.3700008392334</v>
      </c>
      <c r="F1111" s="7" t="n">
        <v>42.0999984741211</v>
      </c>
      <c r="G1111" s="7" t="n">
        <v>183</v>
      </c>
    </row>
    <row r="1112" spans="1:9">
      <c r="A1112" t="s">
        <v>4</v>
      </c>
      <c r="B1112" s="4" t="s">
        <v>5</v>
      </c>
      <c r="C1112" s="4" t="s">
        <v>10</v>
      </c>
      <c r="D1112" s="4" t="s">
        <v>21</v>
      </c>
      <c r="E1112" s="4" t="s">
        <v>21</v>
      </c>
      <c r="F1112" s="4" t="s">
        <v>21</v>
      </c>
      <c r="G1112" s="4" t="s">
        <v>21</v>
      </c>
    </row>
    <row r="1113" spans="1:9">
      <c r="A1113" t="n">
        <v>11734</v>
      </c>
      <c r="B1113" s="36" t="n">
        <v>46</v>
      </c>
      <c r="C1113" s="7" t="n">
        <v>6</v>
      </c>
      <c r="D1113" s="7" t="n">
        <v>-2.04999995231628</v>
      </c>
      <c r="E1113" s="7" t="n">
        <v>18.3700008392334</v>
      </c>
      <c r="F1113" s="7" t="n">
        <v>42.0499992370605</v>
      </c>
      <c r="G1113" s="7" t="n">
        <v>170</v>
      </c>
    </row>
    <row r="1114" spans="1:9">
      <c r="A1114" t="s">
        <v>4</v>
      </c>
      <c r="B1114" s="4" t="s">
        <v>5</v>
      </c>
      <c r="C1114" s="4" t="s">
        <v>10</v>
      </c>
      <c r="D1114" s="4" t="s">
        <v>21</v>
      </c>
      <c r="E1114" s="4" t="s">
        <v>21</v>
      </c>
      <c r="F1114" s="4" t="s">
        <v>21</v>
      </c>
      <c r="G1114" s="4" t="s">
        <v>21</v>
      </c>
    </row>
    <row r="1115" spans="1:9">
      <c r="A1115" t="n">
        <v>11753</v>
      </c>
      <c r="B1115" s="36" t="n">
        <v>46</v>
      </c>
      <c r="C1115" s="7" t="n">
        <v>9</v>
      </c>
      <c r="D1115" s="7" t="n">
        <v>0.5</v>
      </c>
      <c r="E1115" s="7" t="n">
        <v>18.3700008392334</v>
      </c>
      <c r="F1115" s="7" t="n">
        <v>43.0999984741211</v>
      </c>
      <c r="G1115" s="7" t="n">
        <v>180</v>
      </c>
    </row>
    <row r="1116" spans="1:9">
      <c r="A1116" t="s">
        <v>4</v>
      </c>
      <c r="B1116" s="4" t="s">
        <v>5</v>
      </c>
      <c r="C1116" s="4" t="s">
        <v>10</v>
      </c>
      <c r="D1116" s="4" t="s">
        <v>21</v>
      </c>
      <c r="E1116" s="4" t="s">
        <v>21</v>
      </c>
      <c r="F1116" s="4" t="s">
        <v>21</v>
      </c>
      <c r="G1116" s="4" t="s">
        <v>21</v>
      </c>
    </row>
    <row r="1117" spans="1:9">
      <c r="A1117" t="n">
        <v>11772</v>
      </c>
      <c r="B1117" s="36" t="n">
        <v>46</v>
      </c>
      <c r="C1117" s="7" t="n">
        <v>7032</v>
      </c>
      <c r="D1117" s="7" t="n">
        <v>1.89999997615814</v>
      </c>
      <c r="E1117" s="7" t="n">
        <v>18.3700008392334</v>
      </c>
      <c r="F1117" s="7" t="n">
        <v>43.6500015258789</v>
      </c>
      <c r="G1117" s="7" t="n">
        <v>185</v>
      </c>
    </row>
    <row r="1118" spans="1:9">
      <c r="A1118" t="s">
        <v>4</v>
      </c>
      <c r="B1118" s="4" t="s">
        <v>5</v>
      </c>
      <c r="C1118" s="4" t="s">
        <v>10</v>
      </c>
      <c r="D1118" s="4" t="s">
        <v>10</v>
      </c>
      <c r="E1118" s="4" t="s">
        <v>10</v>
      </c>
    </row>
    <row r="1119" spans="1:9">
      <c r="A1119" t="n">
        <v>11791</v>
      </c>
      <c r="B1119" s="42" t="n">
        <v>61</v>
      </c>
      <c r="C1119" s="7" t="n">
        <v>23</v>
      </c>
      <c r="D1119" s="7" t="n">
        <v>0</v>
      </c>
      <c r="E1119" s="7" t="n">
        <v>1000</v>
      </c>
    </row>
    <row r="1120" spans="1:9">
      <c r="A1120" t="s">
        <v>4</v>
      </c>
      <c r="B1120" s="4" t="s">
        <v>5</v>
      </c>
      <c r="C1120" s="4" t="s">
        <v>10</v>
      </c>
      <c r="D1120" s="4" t="s">
        <v>10</v>
      </c>
      <c r="E1120" s="4" t="s">
        <v>10</v>
      </c>
    </row>
    <row r="1121" spans="1:7">
      <c r="A1121" t="n">
        <v>11798</v>
      </c>
      <c r="B1121" s="42" t="n">
        <v>61</v>
      </c>
      <c r="C1121" s="7" t="n">
        <v>19</v>
      </c>
      <c r="D1121" s="7" t="n">
        <v>0</v>
      </c>
      <c r="E1121" s="7" t="n">
        <v>1000</v>
      </c>
    </row>
    <row r="1122" spans="1:7">
      <c r="A1122" t="s">
        <v>4</v>
      </c>
      <c r="B1122" s="4" t="s">
        <v>5</v>
      </c>
      <c r="C1122" s="4" t="s">
        <v>14</v>
      </c>
      <c r="D1122" s="4" t="s">
        <v>10</v>
      </c>
      <c r="E1122" s="4" t="s">
        <v>6</v>
      </c>
      <c r="F1122" s="4" t="s">
        <v>6</v>
      </c>
      <c r="G1122" s="4" t="s">
        <v>6</v>
      </c>
      <c r="H1122" s="4" t="s">
        <v>6</v>
      </c>
    </row>
    <row r="1123" spans="1:7">
      <c r="A1123" t="n">
        <v>11805</v>
      </c>
      <c r="B1123" s="41" t="n">
        <v>51</v>
      </c>
      <c r="C1123" s="7" t="n">
        <v>3</v>
      </c>
      <c r="D1123" s="7" t="n">
        <v>0</v>
      </c>
      <c r="E1123" s="7" t="s">
        <v>153</v>
      </c>
      <c r="F1123" s="7" t="s">
        <v>94</v>
      </c>
      <c r="G1123" s="7" t="s">
        <v>96</v>
      </c>
      <c r="H1123" s="7" t="s">
        <v>97</v>
      </c>
    </row>
    <row r="1124" spans="1:7">
      <c r="A1124" t="s">
        <v>4</v>
      </c>
      <c r="B1124" s="4" t="s">
        <v>5</v>
      </c>
      <c r="C1124" s="4" t="s">
        <v>10</v>
      </c>
      <c r="D1124" s="4" t="s">
        <v>14</v>
      </c>
      <c r="E1124" s="4" t="s">
        <v>6</v>
      </c>
      <c r="F1124" s="4" t="s">
        <v>21</v>
      </c>
      <c r="G1124" s="4" t="s">
        <v>21</v>
      </c>
      <c r="H1124" s="4" t="s">
        <v>21</v>
      </c>
    </row>
    <row r="1125" spans="1:7">
      <c r="A1125" t="n">
        <v>11818</v>
      </c>
      <c r="B1125" s="37" t="n">
        <v>48</v>
      </c>
      <c r="C1125" s="7" t="n">
        <v>1</v>
      </c>
      <c r="D1125" s="7" t="n">
        <v>0</v>
      </c>
      <c r="E1125" s="7" t="s">
        <v>76</v>
      </c>
      <c r="F1125" s="7" t="n">
        <v>-1</v>
      </c>
      <c r="G1125" s="7" t="n">
        <v>1</v>
      </c>
      <c r="H1125" s="7" t="n">
        <v>0</v>
      </c>
    </row>
    <row r="1126" spans="1:7">
      <c r="A1126" t="s">
        <v>4</v>
      </c>
      <c r="B1126" s="4" t="s">
        <v>5</v>
      </c>
      <c r="C1126" s="4" t="s">
        <v>14</v>
      </c>
      <c r="D1126" s="4" t="s">
        <v>10</v>
      </c>
    </row>
    <row r="1127" spans="1:7">
      <c r="A1127" t="n">
        <v>11846</v>
      </c>
      <c r="B1127" s="21" t="n">
        <v>58</v>
      </c>
      <c r="C1127" s="7" t="n">
        <v>255</v>
      </c>
      <c r="D1127" s="7" t="n">
        <v>0</v>
      </c>
    </row>
    <row r="1128" spans="1:7">
      <c r="A1128" t="s">
        <v>4</v>
      </c>
      <c r="B1128" s="4" t="s">
        <v>5</v>
      </c>
      <c r="C1128" s="4" t="s">
        <v>10</v>
      </c>
    </row>
    <row r="1129" spans="1:7">
      <c r="A1129" t="n">
        <v>11850</v>
      </c>
      <c r="B1129" s="28" t="n">
        <v>16</v>
      </c>
      <c r="C1129" s="7" t="n">
        <v>500</v>
      </c>
    </row>
    <row r="1130" spans="1:7">
      <c r="A1130" t="s">
        <v>4</v>
      </c>
      <c r="B1130" s="4" t="s">
        <v>5</v>
      </c>
      <c r="C1130" s="4" t="s">
        <v>14</v>
      </c>
      <c r="D1130" s="4" t="s">
        <v>10</v>
      </c>
      <c r="E1130" s="4" t="s">
        <v>6</v>
      </c>
    </row>
    <row r="1131" spans="1:7">
      <c r="A1131" t="n">
        <v>11853</v>
      </c>
      <c r="B1131" s="41" t="n">
        <v>51</v>
      </c>
      <c r="C1131" s="7" t="n">
        <v>4</v>
      </c>
      <c r="D1131" s="7" t="n">
        <v>1</v>
      </c>
      <c r="E1131" s="7" t="s">
        <v>119</v>
      </c>
    </row>
    <row r="1132" spans="1:7">
      <c r="A1132" t="s">
        <v>4</v>
      </c>
      <c r="B1132" s="4" t="s">
        <v>5</v>
      </c>
      <c r="C1132" s="4" t="s">
        <v>10</v>
      </c>
    </row>
    <row r="1133" spans="1:7">
      <c r="A1133" t="n">
        <v>11867</v>
      </c>
      <c r="B1133" s="28" t="n">
        <v>16</v>
      </c>
      <c r="C1133" s="7" t="n">
        <v>0</v>
      </c>
    </row>
    <row r="1134" spans="1:7">
      <c r="A1134" t="s">
        <v>4</v>
      </c>
      <c r="B1134" s="4" t="s">
        <v>5</v>
      </c>
      <c r="C1134" s="4" t="s">
        <v>10</v>
      </c>
      <c r="D1134" s="4" t="s">
        <v>14</v>
      </c>
      <c r="E1134" s="4" t="s">
        <v>9</v>
      </c>
      <c r="F1134" s="4" t="s">
        <v>112</v>
      </c>
      <c r="G1134" s="4" t="s">
        <v>14</v>
      </c>
      <c r="H1134" s="4" t="s">
        <v>14</v>
      </c>
      <c r="I1134" s="4" t="s">
        <v>14</v>
      </c>
      <c r="J1134" s="4" t="s">
        <v>9</v>
      </c>
      <c r="K1134" s="4" t="s">
        <v>112</v>
      </c>
      <c r="L1134" s="4" t="s">
        <v>14</v>
      </c>
      <c r="M1134" s="4" t="s">
        <v>14</v>
      </c>
    </row>
    <row r="1135" spans="1:7">
      <c r="A1135" t="n">
        <v>11870</v>
      </c>
      <c r="B1135" s="49" t="n">
        <v>26</v>
      </c>
      <c r="C1135" s="7" t="n">
        <v>1</v>
      </c>
      <c r="D1135" s="7" t="n">
        <v>17</v>
      </c>
      <c r="E1135" s="7" t="n">
        <v>1461</v>
      </c>
      <c r="F1135" s="7" t="s">
        <v>154</v>
      </c>
      <c r="G1135" s="7" t="n">
        <v>2</v>
      </c>
      <c r="H1135" s="7" t="n">
        <v>3</v>
      </c>
      <c r="I1135" s="7" t="n">
        <v>17</v>
      </c>
      <c r="J1135" s="7" t="n">
        <v>1462</v>
      </c>
      <c r="K1135" s="7" t="s">
        <v>155</v>
      </c>
      <c r="L1135" s="7" t="n">
        <v>2</v>
      </c>
      <c r="M1135" s="7" t="n">
        <v>0</v>
      </c>
    </row>
    <row r="1136" spans="1:7">
      <c r="A1136" t="s">
        <v>4</v>
      </c>
      <c r="B1136" s="4" t="s">
        <v>5</v>
      </c>
    </row>
    <row r="1137" spans="1:13">
      <c r="A1137" t="n">
        <v>12042</v>
      </c>
      <c r="B1137" s="50" t="n">
        <v>28</v>
      </c>
    </row>
    <row r="1138" spans="1:13">
      <c r="A1138" t="s">
        <v>4</v>
      </c>
      <c r="B1138" s="4" t="s">
        <v>5</v>
      </c>
      <c r="C1138" s="4" t="s">
        <v>14</v>
      </c>
      <c r="D1138" s="4" t="s">
        <v>14</v>
      </c>
      <c r="E1138" s="4" t="s">
        <v>21</v>
      </c>
      <c r="F1138" s="4" t="s">
        <v>10</v>
      </c>
    </row>
    <row r="1139" spans="1:13">
      <c r="A1139" t="n">
        <v>12043</v>
      </c>
      <c r="B1139" s="45" t="n">
        <v>45</v>
      </c>
      <c r="C1139" s="7" t="n">
        <v>5</v>
      </c>
      <c r="D1139" s="7" t="n">
        <v>3</v>
      </c>
      <c r="E1139" s="7" t="n">
        <v>2.79999995231628</v>
      </c>
      <c r="F1139" s="7" t="n">
        <v>30000</v>
      </c>
    </row>
    <row r="1140" spans="1:13">
      <c r="A1140" t="s">
        <v>4</v>
      </c>
      <c r="B1140" s="4" t="s">
        <v>5</v>
      </c>
      <c r="C1140" s="4" t="s">
        <v>10</v>
      </c>
      <c r="D1140" s="4" t="s">
        <v>14</v>
      </c>
      <c r="E1140" s="4" t="s">
        <v>6</v>
      </c>
      <c r="F1140" s="4" t="s">
        <v>21</v>
      </c>
      <c r="G1140" s="4" t="s">
        <v>21</v>
      </c>
      <c r="H1140" s="4" t="s">
        <v>21</v>
      </c>
    </row>
    <row r="1141" spans="1:13">
      <c r="A1141" t="n">
        <v>12052</v>
      </c>
      <c r="B1141" s="37" t="n">
        <v>48</v>
      </c>
      <c r="C1141" s="7" t="n">
        <v>2</v>
      </c>
      <c r="D1141" s="7" t="n">
        <v>0</v>
      </c>
      <c r="E1141" s="7" t="s">
        <v>77</v>
      </c>
      <c r="F1141" s="7" t="n">
        <v>-1</v>
      </c>
      <c r="G1141" s="7" t="n">
        <v>1</v>
      </c>
      <c r="H1141" s="7" t="n">
        <v>0</v>
      </c>
    </row>
    <row r="1142" spans="1:13">
      <c r="A1142" t="s">
        <v>4</v>
      </c>
      <c r="B1142" s="4" t="s">
        <v>5</v>
      </c>
      <c r="C1142" s="4" t="s">
        <v>10</v>
      </c>
    </row>
    <row r="1143" spans="1:13">
      <c r="A1143" t="n">
        <v>12083</v>
      </c>
      <c r="B1143" s="28" t="n">
        <v>16</v>
      </c>
      <c r="C1143" s="7" t="n">
        <v>300</v>
      </c>
    </row>
    <row r="1144" spans="1:13">
      <c r="A1144" t="s">
        <v>4</v>
      </c>
      <c r="B1144" s="4" t="s">
        <v>5</v>
      </c>
      <c r="C1144" s="4" t="s">
        <v>14</v>
      </c>
      <c r="D1144" s="4" t="s">
        <v>10</v>
      </c>
      <c r="E1144" s="4" t="s">
        <v>6</v>
      </c>
    </row>
    <row r="1145" spans="1:13">
      <c r="A1145" t="n">
        <v>12086</v>
      </c>
      <c r="B1145" s="41" t="n">
        <v>51</v>
      </c>
      <c r="C1145" s="7" t="n">
        <v>4</v>
      </c>
      <c r="D1145" s="7" t="n">
        <v>2</v>
      </c>
      <c r="E1145" s="7" t="s">
        <v>114</v>
      </c>
    </row>
    <row r="1146" spans="1:13">
      <c r="A1146" t="s">
        <v>4</v>
      </c>
      <c r="B1146" s="4" t="s">
        <v>5</v>
      </c>
      <c r="C1146" s="4" t="s">
        <v>10</v>
      </c>
    </row>
    <row r="1147" spans="1:13">
      <c r="A1147" t="n">
        <v>12100</v>
      </c>
      <c r="B1147" s="28" t="n">
        <v>16</v>
      </c>
      <c r="C1147" s="7" t="n">
        <v>0</v>
      </c>
    </row>
    <row r="1148" spans="1:13">
      <c r="A1148" t="s">
        <v>4</v>
      </c>
      <c r="B1148" s="4" t="s">
        <v>5</v>
      </c>
      <c r="C1148" s="4" t="s">
        <v>10</v>
      </c>
      <c r="D1148" s="4" t="s">
        <v>14</v>
      </c>
      <c r="E1148" s="4" t="s">
        <v>9</v>
      </c>
      <c r="F1148" s="4" t="s">
        <v>112</v>
      </c>
      <c r="G1148" s="4" t="s">
        <v>14</v>
      </c>
      <c r="H1148" s="4" t="s">
        <v>14</v>
      </c>
      <c r="I1148" s="4" t="s">
        <v>14</v>
      </c>
      <c r="J1148" s="4" t="s">
        <v>9</v>
      </c>
      <c r="K1148" s="4" t="s">
        <v>112</v>
      </c>
      <c r="L1148" s="4" t="s">
        <v>14</v>
      </c>
      <c r="M1148" s="4" t="s">
        <v>14</v>
      </c>
    </row>
    <row r="1149" spans="1:13">
      <c r="A1149" t="n">
        <v>12103</v>
      </c>
      <c r="B1149" s="49" t="n">
        <v>26</v>
      </c>
      <c r="C1149" s="7" t="n">
        <v>2</v>
      </c>
      <c r="D1149" s="7" t="n">
        <v>17</v>
      </c>
      <c r="E1149" s="7" t="n">
        <v>6467</v>
      </c>
      <c r="F1149" s="7" t="s">
        <v>156</v>
      </c>
      <c r="G1149" s="7" t="n">
        <v>2</v>
      </c>
      <c r="H1149" s="7" t="n">
        <v>3</v>
      </c>
      <c r="I1149" s="7" t="n">
        <v>17</v>
      </c>
      <c r="J1149" s="7" t="n">
        <v>6468</v>
      </c>
      <c r="K1149" s="7" t="s">
        <v>157</v>
      </c>
      <c r="L1149" s="7" t="n">
        <v>2</v>
      </c>
      <c r="M1149" s="7" t="n">
        <v>0</v>
      </c>
    </row>
    <row r="1150" spans="1:13">
      <c r="A1150" t="s">
        <v>4</v>
      </c>
      <c r="B1150" s="4" t="s">
        <v>5</v>
      </c>
    </row>
    <row r="1151" spans="1:13">
      <c r="A1151" t="n">
        <v>12288</v>
      </c>
      <c r="B1151" s="50" t="n">
        <v>28</v>
      </c>
    </row>
    <row r="1152" spans="1:13">
      <c r="A1152" t="s">
        <v>4</v>
      </c>
      <c r="B1152" s="4" t="s">
        <v>5</v>
      </c>
      <c r="C1152" s="4" t="s">
        <v>10</v>
      </c>
      <c r="D1152" s="4" t="s">
        <v>14</v>
      </c>
      <c r="E1152" s="4" t="s">
        <v>6</v>
      </c>
      <c r="F1152" s="4" t="s">
        <v>21</v>
      </c>
      <c r="G1152" s="4" t="s">
        <v>21</v>
      </c>
      <c r="H1152" s="4" t="s">
        <v>21</v>
      </c>
    </row>
    <row r="1153" spans="1:13">
      <c r="A1153" t="n">
        <v>12289</v>
      </c>
      <c r="B1153" s="37" t="n">
        <v>48</v>
      </c>
      <c r="C1153" s="7" t="n">
        <v>8</v>
      </c>
      <c r="D1153" s="7" t="n">
        <v>0</v>
      </c>
      <c r="E1153" s="7" t="s">
        <v>79</v>
      </c>
      <c r="F1153" s="7" t="n">
        <v>-1</v>
      </c>
      <c r="G1153" s="7" t="n">
        <v>1</v>
      </c>
      <c r="H1153" s="7" t="n">
        <v>5.60519385729927e-45</v>
      </c>
    </row>
    <row r="1154" spans="1:13">
      <c r="A1154" t="s">
        <v>4</v>
      </c>
      <c r="B1154" s="4" t="s">
        <v>5</v>
      </c>
      <c r="C1154" s="4" t="s">
        <v>10</v>
      </c>
    </row>
    <row r="1155" spans="1:13">
      <c r="A1155" t="n">
        <v>12320</v>
      </c>
      <c r="B1155" s="28" t="n">
        <v>16</v>
      </c>
      <c r="C1155" s="7" t="n">
        <v>300</v>
      </c>
    </row>
    <row r="1156" spans="1:13">
      <c r="A1156" t="s">
        <v>4</v>
      </c>
      <c r="B1156" s="4" t="s">
        <v>5</v>
      </c>
      <c r="C1156" s="4" t="s">
        <v>14</v>
      </c>
      <c r="D1156" s="4" t="s">
        <v>10</v>
      </c>
      <c r="E1156" s="4" t="s">
        <v>6</v>
      </c>
    </row>
    <row r="1157" spans="1:13">
      <c r="A1157" t="n">
        <v>12323</v>
      </c>
      <c r="B1157" s="41" t="n">
        <v>51</v>
      </c>
      <c r="C1157" s="7" t="n">
        <v>4</v>
      </c>
      <c r="D1157" s="7" t="n">
        <v>8</v>
      </c>
      <c r="E1157" s="7" t="s">
        <v>127</v>
      </c>
    </row>
    <row r="1158" spans="1:13">
      <c r="A1158" t="s">
        <v>4</v>
      </c>
      <c r="B1158" s="4" t="s">
        <v>5</v>
      </c>
      <c r="C1158" s="4" t="s">
        <v>10</v>
      </c>
    </row>
    <row r="1159" spans="1:13">
      <c r="A1159" t="n">
        <v>12337</v>
      </c>
      <c r="B1159" s="28" t="n">
        <v>16</v>
      </c>
      <c r="C1159" s="7" t="n">
        <v>0</v>
      </c>
    </row>
    <row r="1160" spans="1:13">
      <c r="A1160" t="s">
        <v>4</v>
      </c>
      <c r="B1160" s="4" t="s">
        <v>5</v>
      </c>
      <c r="C1160" s="4" t="s">
        <v>10</v>
      </c>
      <c r="D1160" s="4" t="s">
        <v>14</v>
      </c>
      <c r="E1160" s="4" t="s">
        <v>9</v>
      </c>
      <c r="F1160" s="4" t="s">
        <v>112</v>
      </c>
      <c r="G1160" s="4" t="s">
        <v>14</v>
      </c>
      <c r="H1160" s="4" t="s">
        <v>14</v>
      </c>
      <c r="I1160" s="4" t="s">
        <v>14</v>
      </c>
      <c r="J1160" s="4" t="s">
        <v>9</v>
      </c>
      <c r="K1160" s="4" t="s">
        <v>112</v>
      </c>
      <c r="L1160" s="4" t="s">
        <v>14</v>
      </c>
      <c r="M1160" s="4" t="s">
        <v>14</v>
      </c>
    </row>
    <row r="1161" spans="1:13">
      <c r="A1161" t="n">
        <v>12340</v>
      </c>
      <c r="B1161" s="49" t="n">
        <v>26</v>
      </c>
      <c r="C1161" s="7" t="n">
        <v>8</v>
      </c>
      <c r="D1161" s="7" t="n">
        <v>17</v>
      </c>
      <c r="E1161" s="7" t="n">
        <v>9407</v>
      </c>
      <c r="F1161" s="7" t="s">
        <v>158</v>
      </c>
      <c r="G1161" s="7" t="n">
        <v>2</v>
      </c>
      <c r="H1161" s="7" t="n">
        <v>3</v>
      </c>
      <c r="I1161" s="7" t="n">
        <v>17</v>
      </c>
      <c r="J1161" s="7" t="n">
        <v>9408</v>
      </c>
      <c r="K1161" s="7" t="s">
        <v>159</v>
      </c>
      <c r="L1161" s="7" t="n">
        <v>2</v>
      </c>
      <c r="M1161" s="7" t="n">
        <v>0</v>
      </c>
    </row>
    <row r="1162" spans="1:13">
      <c r="A1162" t="s">
        <v>4</v>
      </c>
      <c r="B1162" s="4" t="s">
        <v>5</v>
      </c>
    </row>
    <row r="1163" spans="1:13">
      <c r="A1163" t="n">
        <v>12525</v>
      </c>
      <c r="B1163" s="50" t="n">
        <v>28</v>
      </c>
    </row>
    <row r="1164" spans="1:13">
      <c r="A1164" t="s">
        <v>4</v>
      </c>
      <c r="B1164" s="4" t="s">
        <v>5</v>
      </c>
      <c r="C1164" s="4" t="s">
        <v>10</v>
      </c>
      <c r="D1164" s="4" t="s">
        <v>14</v>
      </c>
    </row>
    <row r="1165" spans="1:13">
      <c r="A1165" t="n">
        <v>12526</v>
      </c>
      <c r="B1165" s="51" t="n">
        <v>89</v>
      </c>
      <c r="C1165" s="7" t="n">
        <v>65533</v>
      </c>
      <c r="D1165" s="7" t="n">
        <v>1</v>
      </c>
    </row>
    <row r="1166" spans="1:13">
      <c r="A1166" t="s">
        <v>4</v>
      </c>
      <c r="B1166" s="4" t="s">
        <v>5</v>
      </c>
      <c r="C1166" s="4" t="s">
        <v>14</v>
      </c>
      <c r="D1166" s="4" t="s">
        <v>10</v>
      </c>
      <c r="E1166" s="4" t="s">
        <v>10</v>
      </c>
      <c r="F1166" s="4" t="s">
        <v>14</v>
      </c>
    </row>
    <row r="1167" spans="1:13">
      <c r="A1167" t="n">
        <v>12530</v>
      </c>
      <c r="B1167" s="59" t="n">
        <v>25</v>
      </c>
      <c r="C1167" s="7" t="n">
        <v>1</v>
      </c>
      <c r="D1167" s="7" t="n">
        <v>60</v>
      </c>
      <c r="E1167" s="7" t="n">
        <v>640</v>
      </c>
      <c r="F1167" s="7" t="n">
        <v>2</v>
      </c>
    </row>
    <row r="1168" spans="1:13">
      <c r="A1168" t="s">
        <v>4</v>
      </c>
      <c r="B1168" s="4" t="s">
        <v>5</v>
      </c>
      <c r="C1168" s="4" t="s">
        <v>14</v>
      </c>
      <c r="D1168" s="4" t="s">
        <v>10</v>
      </c>
      <c r="E1168" s="4" t="s">
        <v>6</v>
      </c>
    </row>
    <row r="1169" spans="1:13">
      <c r="A1169" t="n">
        <v>12537</v>
      </c>
      <c r="B1169" s="41" t="n">
        <v>51</v>
      </c>
      <c r="C1169" s="7" t="n">
        <v>4</v>
      </c>
      <c r="D1169" s="7" t="n">
        <v>23</v>
      </c>
      <c r="E1169" s="7" t="s">
        <v>160</v>
      </c>
    </row>
    <row r="1170" spans="1:13">
      <c r="A1170" t="s">
        <v>4</v>
      </c>
      <c r="B1170" s="4" t="s">
        <v>5</v>
      </c>
      <c r="C1170" s="4" t="s">
        <v>10</v>
      </c>
    </row>
    <row r="1171" spans="1:13">
      <c r="A1171" t="n">
        <v>12551</v>
      </c>
      <c r="B1171" s="28" t="n">
        <v>16</v>
      </c>
      <c r="C1171" s="7" t="n">
        <v>0</v>
      </c>
    </row>
    <row r="1172" spans="1:13">
      <c r="A1172" t="s">
        <v>4</v>
      </c>
      <c r="B1172" s="4" t="s">
        <v>5</v>
      </c>
      <c r="C1172" s="4" t="s">
        <v>10</v>
      </c>
      <c r="D1172" s="4" t="s">
        <v>14</v>
      </c>
      <c r="E1172" s="4" t="s">
        <v>9</v>
      </c>
      <c r="F1172" s="4" t="s">
        <v>112</v>
      </c>
      <c r="G1172" s="4" t="s">
        <v>14</v>
      </c>
      <c r="H1172" s="4" t="s">
        <v>14</v>
      </c>
    </row>
    <row r="1173" spans="1:13">
      <c r="A1173" t="n">
        <v>12554</v>
      </c>
      <c r="B1173" s="49" t="n">
        <v>26</v>
      </c>
      <c r="C1173" s="7" t="n">
        <v>23</v>
      </c>
      <c r="D1173" s="7" t="n">
        <v>17</v>
      </c>
      <c r="E1173" s="7" t="n">
        <v>28950</v>
      </c>
      <c r="F1173" s="7" t="s">
        <v>161</v>
      </c>
      <c r="G1173" s="7" t="n">
        <v>2</v>
      </c>
      <c r="H1173" s="7" t="n">
        <v>0</v>
      </c>
    </row>
    <row r="1174" spans="1:13">
      <c r="A1174" t="s">
        <v>4</v>
      </c>
      <c r="B1174" s="4" t="s">
        <v>5</v>
      </c>
    </row>
    <row r="1175" spans="1:13">
      <c r="A1175" t="n">
        <v>12577</v>
      </c>
      <c r="B1175" s="50" t="n">
        <v>28</v>
      </c>
    </row>
    <row r="1176" spans="1:13">
      <c r="A1176" t="s">
        <v>4</v>
      </c>
      <c r="B1176" s="4" t="s">
        <v>5</v>
      </c>
      <c r="C1176" s="4" t="s">
        <v>10</v>
      </c>
      <c r="D1176" s="4" t="s">
        <v>14</v>
      </c>
      <c r="E1176" s="4" t="s">
        <v>6</v>
      </c>
      <c r="F1176" s="4" t="s">
        <v>21</v>
      </c>
      <c r="G1176" s="4" t="s">
        <v>21</v>
      </c>
      <c r="H1176" s="4" t="s">
        <v>21</v>
      </c>
    </row>
    <row r="1177" spans="1:13">
      <c r="A1177" t="n">
        <v>12578</v>
      </c>
      <c r="B1177" s="37" t="n">
        <v>48</v>
      </c>
      <c r="C1177" s="7" t="n">
        <v>6</v>
      </c>
      <c r="D1177" s="7" t="n">
        <v>0</v>
      </c>
      <c r="E1177" s="7" t="s">
        <v>78</v>
      </c>
      <c r="F1177" s="7" t="n">
        <v>-1</v>
      </c>
      <c r="G1177" s="7" t="n">
        <v>1</v>
      </c>
      <c r="H1177" s="7" t="n">
        <v>0</v>
      </c>
    </row>
    <row r="1178" spans="1:13">
      <c r="A1178" t="s">
        <v>4</v>
      </c>
      <c r="B1178" s="4" t="s">
        <v>5</v>
      </c>
      <c r="C1178" s="4" t="s">
        <v>10</v>
      </c>
    </row>
    <row r="1179" spans="1:13">
      <c r="A1179" t="n">
        <v>12607</v>
      </c>
      <c r="B1179" s="28" t="n">
        <v>16</v>
      </c>
      <c r="C1179" s="7" t="n">
        <v>500</v>
      </c>
    </row>
    <row r="1180" spans="1:13">
      <c r="A1180" t="s">
        <v>4</v>
      </c>
      <c r="B1180" s="4" t="s">
        <v>5</v>
      </c>
      <c r="C1180" s="4" t="s">
        <v>14</v>
      </c>
      <c r="D1180" s="4" t="s">
        <v>10</v>
      </c>
      <c r="E1180" s="4" t="s">
        <v>10</v>
      </c>
      <c r="F1180" s="4" t="s">
        <v>14</v>
      </c>
    </row>
    <row r="1181" spans="1:13">
      <c r="A1181" t="n">
        <v>12610</v>
      </c>
      <c r="B1181" s="59" t="n">
        <v>25</v>
      </c>
      <c r="C1181" s="7" t="n">
        <v>1</v>
      </c>
      <c r="D1181" s="7" t="n">
        <v>65535</v>
      </c>
      <c r="E1181" s="7" t="n">
        <v>65535</v>
      </c>
      <c r="F1181" s="7" t="n">
        <v>0</v>
      </c>
    </row>
    <row r="1182" spans="1:13">
      <c r="A1182" t="s">
        <v>4</v>
      </c>
      <c r="B1182" s="4" t="s">
        <v>5</v>
      </c>
      <c r="C1182" s="4" t="s">
        <v>14</v>
      </c>
      <c r="D1182" s="4" t="s">
        <v>10</v>
      </c>
      <c r="E1182" s="4" t="s">
        <v>6</v>
      </c>
    </row>
    <row r="1183" spans="1:13">
      <c r="A1183" t="n">
        <v>12617</v>
      </c>
      <c r="B1183" s="41" t="n">
        <v>51</v>
      </c>
      <c r="C1183" s="7" t="n">
        <v>4</v>
      </c>
      <c r="D1183" s="7" t="n">
        <v>6</v>
      </c>
      <c r="E1183" s="7" t="s">
        <v>130</v>
      </c>
    </row>
    <row r="1184" spans="1:13">
      <c r="A1184" t="s">
        <v>4</v>
      </c>
      <c r="B1184" s="4" t="s">
        <v>5</v>
      </c>
      <c r="C1184" s="4" t="s">
        <v>10</v>
      </c>
    </row>
    <row r="1185" spans="1:8">
      <c r="A1185" t="n">
        <v>12631</v>
      </c>
      <c r="B1185" s="28" t="n">
        <v>16</v>
      </c>
      <c r="C1185" s="7" t="n">
        <v>0</v>
      </c>
    </row>
    <row r="1186" spans="1:8">
      <c r="A1186" t="s">
        <v>4</v>
      </c>
      <c r="B1186" s="4" t="s">
        <v>5</v>
      </c>
      <c r="C1186" s="4" t="s">
        <v>10</v>
      </c>
      <c r="D1186" s="4" t="s">
        <v>14</v>
      </c>
      <c r="E1186" s="4" t="s">
        <v>9</v>
      </c>
      <c r="F1186" s="4" t="s">
        <v>112</v>
      </c>
      <c r="G1186" s="4" t="s">
        <v>14</v>
      </c>
      <c r="H1186" s="4" t="s">
        <v>14</v>
      </c>
      <c r="I1186" s="4" t="s">
        <v>14</v>
      </c>
      <c r="J1186" s="4" t="s">
        <v>9</v>
      </c>
      <c r="K1186" s="4" t="s">
        <v>112</v>
      </c>
      <c r="L1186" s="4" t="s">
        <v>14</v>
      </c>
      <c r="M1186" s="4" t="s">
        <v>14</v>
      </c>
    </row>
    <row r="1187" spans="1:8">
      <c r="A1187" t="n">
        <v>12634</v>
      </c>
      <c r="B1187" s="49" t="n">
        <v>26</v>
      </c>
      <c r="C1187" s="7" t="n">
        <v>6</v>
      </c>
      <c r="D1187" s="7" t="n">
        <v>17</v>
      </c>
      <c r="E1187" s="7" t="n">
        <v>8483</v>
      </c>
      <c r="F1187" s="7" t="s">
        <v>162</v>
      </c>
      <c r="G1187" s="7" t="n">
        <v>2</v>
      </c>
      <c r="H1187" s="7" t="n">
        <v>3</v>
      </c>
      <c r="I1187" s="7" t="n">
        <v>17</v>
      </c>
      <c r="J1187" s="7" t="n">
        <v>8484</v>
      </c>
      <c r="K1187" s="7" t="s">
        <v>163</v>
      </c>
      <c r="L1187" s="7" t="n">
        <v>2</v>
      </c>
      <c r="M1187" s="7" t="n">
        <v>0</v>
      </c>
    </row>
    <row r="1188" spans="1:8">
      <c r="A1188" t="s">
        <v>4</v>
      </c>
      <c r="B1188" s="4" t="s">
        <v>5</v>
      </c>
    </row>
    <row r="1189" spans="1:8">
      <c r="A1189" t="n">
        <v>12833</v>
      </c>
      <c r="B1189" s="50" t="n">
        <v>28</v>
      </c>
    </row>
    <row r="1190" spans="1:8">
      <c r="A1190" t="s">
        <v>4</v>
      </c>
      <c r="B1190" s="4" t="s">
        <v>5</v>
      </c>
      <c r="C1190" s="4" t="s">
        <v>10</v>
      </c>
      <c r="D1190" s="4" t="s">
        <v>14</v>
      </c>
      <c r="E1190" s="4" t="s">
        <v>6</v>
      </c>
      <c r="F1190" s="4" t="s">
        <v>21</v>
      </c>
      <c r="G1190" s="4" t="s">
        <v>21</v>
      </c>
      <c r="H1190" s="4" t="s">
        <v>21</v>
      </c>
    </row>
    <row r="1191" spans="1:8">
      <c r="A1191" t="n">
        <v>12834</v>
      </c>
      <c r="B1191" s="37" t="n">
        <v>48</v>
      </c>
      <c r="C1191" s="7" t="n">
        <v>9</v>
      </c>
      <c r="D1191" s="7" t="n">
        <v>0</v>
      </c>
      <c r="E1191" s="7" t="s">
        <v>80</v>
      </c>
      <c r="F1191" s="7" t="n">
        <v>-1</v>
      </c>
      <c r="G1191" s="7" t="n">
        <v>1</v>
      </c>
      <c r="H1191" s="7" t="n">
        <v>0</v>
      </c>
    </row>
    <row r="1192" spans="1:8">
      <c r="A1192" t="s">
        <v>4</v>
      </c>
      <c r="B1192" s="4" t="s">
        <v>5</v>
      </c>
      <c r="C1192" s="4" t="s">
        <v>10</v>
      </c>
    </row>
    <row r="1193" spans="1:8">
      <c r="A1193" t="n">
        <v>12866</v>
      </c>
      <c r="B1193" s="28" t="n">
        <v>16</v>
      </c>
      <c r="C1193" s="7" t="n">
        <v>300</v>
      </c>
    </row>
    <row r="1194" spans="1:8">
      <c r="A1194" t="s">
        <v>4</v>
      </c>
      <c r="B1194" s="4" t="s">
        <v>5</v>
      </c>
      <c r="C1194" s="4" t="s">
        <v>14</v>
      </c>
      <c r="D1194" s="4" t="s">
        <v>10</v>
      </c>
      <c r="E1194" s="4" t="s">
        <v>6</v>
      </c>
    </row>
    <row r="1195" spans="1:8">
      <c r="A1195" t="n">
        <v>12869</v>
      </c>
      <c r="B1195" s="41" t="n">
        <v>51</v>
      </c>
      <c r="C1195" s="7" t="n">
        <v>4</v>
      </c>
      <c r="D1195" s="7" t="n">
        <v>9</v>
      </c>
      <c r="E1195" s="7" t="s">
        <v>164</v>
      </c>
    </row>
    <row r="1196" spans="1:8">
      <c r="A1196" t="s">
        <v>4</v>
      </c>
      <c r="B1196" s="4" t="s">
        <v>5</v>
      </c>
      <c r="C1196" s="4" t="s">
        <v>10</v>
      </c>
    </row>
    <row r="1197" spans="1:8">
      <c r="A1197" t="n">
        <v>12883</v>
      </c>
      <c r="B1197" s="28" t="n">
        <v>16</v>
      </c>
      <c r="C1197" s="7" t="n">
        <v>0</v>
      </c>
    </row>
    <row r="1198" spans="1:8">
      <c r="A1198" t="s">
        <v>4</v>
      </c>
      <c r="B1198" s="4" t="s">
        <v>5</v>
      </c>
      <c r="C1198" s="4" t="s">
        <v>10</v>
      </c>
      <c r="D1198" s="4" t="s">
        <v>14</v>
      </c>
      <c r="E1198" s="4" t="s">
        <v>9</v>
      </c>
      <c r="F1198" s="4" t="s">
        <v>112</v>
      </c>
      <c r="G1198" s="4" t="s">
        <v>14</v>
      </c>
      <c r="H1198" s="4" t="s">
        <v>14</v>
      </c>
      <c r="I1198" s="4" t="s">
        <v>14</v>
      </c>
      <c r="J1198" s="4" t="s">
        <v>9</v>
      </c>
      <c r="K1198" s="4" t="s">
        <v>112</v>
      </c>
      <c r="L1198" s="4" t="s">
        <v>14</v>
      </c>
      <c r="M1198" s="4" t="s">
        <v>14</v>
      </c>
    </row>
    <row r="1199" spans="1:8">
      <c r="A1199" t="n">
        <v>12886</v>
      </c>
      <c r="B1199" s="49" t="n">
        <v>26</v>
      </c>
      <c r="C1199" s="7" t="n">
        <v>9</v>
      </c>
      <c r="D1199" s="7" t="n">
        <v>17</v>
      </c>
      <c r="E1199" s="7" t="n">
        <v>5411</v>
      </c>
      <c r="F1199" s="7" t="s">
        <v>165</v>
      </c>
      <c r="G1199" s="7" t="n">
        <v>2</v>
      </c>
      <c r="H1199" s="7" t="n">
        <v>3</v>
      </c>
      <c r="I1199" s="7" t="n">
        <v>17</v>
      </c>
      <c r="J1199" s="7" t="n">
        <v>5412</v>
      </c>
      <c r="K1199" s="7" t="s">
        <v>166</v>
      </c>
      <c r="L1199" s="7" t="n">
        <v>2</v>
      </c>
      <c r="M1199" s="7" t="n">
        <v>0</v>
      </c>
    </row>
    <row r="1200" spans="1:8">
      <c r="A1200" t="s">
        <v>4</v>
      </c>
      <c r="B1200" s="4" t="s">
        <v>5</v>
      </c>
    </row>
    <row r="1201" spans="1:13">
      <c r="A1201" t="n">
        <v>13064</v>
      </c>
      <c r="B1201" s="50" t="n">
        <v>28</v>
      </c>
    </row>
    <row r="1202" spans="1:13">
      <c r="A1202" t="s">
        <v>4</v>
      </c>
      <c r="B1202" s="4" t="s">
        <v>5</v>
      </c>
      <c r="C1202" s="4" t="s">
        <v>10</v>
      </c>
      <c r="D1202" s="4" t="s">
        <v>14</v>
      </c>
    </row>
    <row r="1203" spans="1:13">
      <c r="A1203" t="n">
        <v>13065</v>
      </c>
      <c r="B1203" s="51" t="n">
        <v>89</v>
      </c>
      <c r="C1203" s="7" t="n">
        <v>65533</v>
      </c>
      <c r="D1203" s="7" t="n">
        <v>1</v>
      </c>
    </row>
    <row r="1204" spans="1:13">
      <c r="A1204" t="s">
        <v>4</v>
      </c>
      <c r="B1204" s="4" t="s">
        <v>5</v>
      </c>
      <c r="C1204" s="4" t="s">
        <v>14</v>
      </c>
      <c r="D1204" s="4" t="s">
        <v>10</v>
      </c>
      <c r="E1204" s="4" t="s">
        <v>21</v>
      </c>
    </row>
    <row r="1205" spans="1:13">
      <c r="A1205" t="n">
        <v>13069</v>
      </c>
      <c r="B1205" s="21" t="n">
        <v>58</v>
      </c>
      <c r="C1205" s="7" t="n">
        <v>101</v>
      </c>
      <c r="D1205" s="7" t="n">
        <v>300</v>
      </c>
      <c r="E1205" s="7" t="n">
        <v>1</v>
      </c>
    </row>
    <row r="1206" spans="1:13">
      <c r="A1206" t="s">
        <v>4</v>
      </c>
      <c r="B1206" s="4" t="s">
        <v>5</v>
      </c>
      <c r="C1206" s="4" t="s">
        <v>14</v>
      </c>
      <c r="D1206" s="4" t="s">
        <v>10</v>
      </c>
    </row>
    <row r="1207" spans="1:13">
      <c r="A1207" t="n">
        <v>13077</v>
      </c>
      <c r="B1207" s="21" t="n">
        <v>58</v>
      </c>
      <c r="C1207" s="7" t="n">
        <v>254</v>
      </c>
      <c r="D1207" s="7" t="n">
        <v>0</v>
      </c>
    </row>
    <row r="1208" spans="1:13">
      <c r="A1208" t="s">
        <v>4</v>
      </c>
      <c r="B1208" s="4" t="s">
        <v>5</v>
      </c>
      <c r="C1208" s="4" t="s">
        <v>14</v>
      </c>
    </row>
    <row r="1209" spans="1:13">
      <c r="A1209" t="n">
        <v>13081</v>
      </c>
      <c r="B1209" s="45" t="n">
        <v>45</v>
      </c>
      <c r="C1209" s="7" t="n">
        <v>0</v>
      </c>
    </row>
    <row r="1210" spans="1:13">
      <c r="A1210" t="s">
        <v>4</v>
      </c>
      <c r="B1210" s="4" t="s">
        <v>5</v>
      </c>
      <c r="C1210" s="4" t="s">
        <v>14</v>
      </c>
      <c r="D1210" s="4" t="s">
        <v>14</v>
      </c>
      <c r="E1210" s="4" t="s">
        <v>21</v>
      </c>
      <c r="F1210" s="4" t="s">
        <v>21</v>
      </c>
      <c r="G1210" s="4" t="s">
        <v>21</v>
      </c>
      <c r="H1210" s="4" t="s">
        <v>10</v>
      </c>
    </row>
    <row r="1211" spans="1:13">
      <c r="A1211" t="n">
        <v>13083</v>
      </c>
      <c r="B1211" s="45" t="n">
        <v>45</v>
      </c>
      <c r="C1211" s="7" t="n">
        <v>2</v>
      </c>
      <c r="D1211" s="7" t="n">
        <v>3</v>
      </c>
      <c r="E1211" s="7" t="n">
        <v>-1.70000004768372</v>
      </c>
      <c r="F1211" s="7" t="n">
        <v>21.7199993133545</v>
      </c>
      <c r="G1211" s="7" t="n">
        <v>31.4500007629395</v>
      </c>
      <c r="H1211" s="7" t="n">
        <v>0</v>
      </c>
    </row>
    <row r="1212" spans="1:13">
      <c r="A1212" t="s">
        <v>4</v>
      </c>
      <c r="B1212" s="4" t="s">
        <v>5</v>
      </c>
      <c r="C1212" s="4" t="s">
        <v>14</v>
      </c>
      <c r="D1212" s="4" t="s">
        <v>14</v>
      </c>
      <c r="E1212" s="4" t="s">
        <v>21</v>
      </c>
      <c r="F1212" s="4" t="s">
        <v>21</v>
      </c>
      <c r="G1212" s="4" t="s">
        <v>21</v>
      </c>
      <c r="H1212" s="4" t="s">
        <v>10</v>
      </c>
      <c r="I1212" s="4" t="s">
        <v>14</v>
      </c>
    </row>
    <row r="1213" spans="1:13">
      <c r="A1213" t="n">
        <v>13100</v>
      </c>
      <c r="B1213" s="45" t="n">
        <v>45</v>
      </c>
      <c r="C1213" s="7" t="n">
        <v>4</v>
      </c>
      <c r="D1213" s="7" t="n">
        <v>3</v>
      </c>
      <c r="E1213" s="7" t="n">
        <v>359</v>
      </c>
      <c r="F1213" s="7" t="n">
        <v>300</v>
      </c>
      <c r="G1213" s="7" t="n">
        <v>355</v>
      </c>
      <c r="H1213" s="7" t="n">
        <v>0</v>
      </c>
      <c r="I1213" s="7" t="n">
        <v>0</v>
      </c>
    </row>
    <row r="1214" spans="1:13">
      <c r="A1214" t="s">
        <v>4</v>
      </c>
      <c r="B1214" s="4" t="s">
        <v>5</v>
      </c>
      <c r="C1214" s="4" t="s">
        <v>14</v>
      </c>
      <c r="D1214" s="4" t="s">
        <v>14</v>
      </c>
      <c r="E1214" s="4" t="s">
        <v>21</v>
      </c>
      <c r="F1214" s="4" t="s">
        <v>10</v>
      </c>
    </row>
    <row r="1215" spans="1:13">
      <c r="A1215" t="n">
        <v>13118</v>
      </c>
      <c r="B1215" s="45" t="n">
        <v>45</v>
      </c>
      <c r="C1215" s="7" t="n">
        <v>5</v>
      </c>
      <c r="D1215" s="7" t="n">
        <v>3</v>
      </c>
      <c r="E1215" s="7" t="n">
        <v>0.899999976158142</v>
      </c>
      <c r="F1215" s="7" t="n">
        <v>0</v>
      </c>
    </row>
    <row r="1216" spans="1:13">
      <c r="A1216" t="s">
        <v>4</v>
      </c>
      <c r="B1216" s="4" t="s">
        <v>5</v>
      </c>
      <c r="C1216" s="4" t="s">
        <v>14</v>
      </c>
      <c r="D1216" s="4" t="s">
        <v>14</v>
      </c>
      <c r="E1216" s="4" t="s">
        <v>21</v>
      </c>
      <c r="F1216" s="4" t="s">
        <v>10</v>
      </c>
    </row>
    <row r="1217" spans="1:9">
      <c r="A1217" t="n">
        <v>13127</v>
      </c>
      <c r="B1217" s="45" t="n">
        <v>45</v>
      </c>
      <c r="C1217" s="7" t="n">
        <v>11</v>
      </c>
      <c r="D1217" s="7" t="n">
        <v>3</v>
      </c>
      <c r="E1217" s="7" t="n">
        <v>47</v>
      </c>
      <c r="F1217" s="7" t="n">
        <v>0</v>
      </c>
    </row>
    <row r="1218" spans="1:9">
      <c r="A1218" t="s">
        <v>4</v>
      </c>
      <c r="B1218" s="4" t="s">
        <v>5</v>
      </c>
      <c r="C1218" s="4" t="s">
        <v>14</v>
      </c>
      <c r="D1218" s="4" t="s">
        <v>14</v>
      </c>
      <c r="E1218" s="4" t="s">
        <v>21</v>
      </c>
      <c r="F1218" s="4" t="s">
        <v>21</v>
      </c>
      <c r="G1218" s="4" t="s">
        <v>21</v>
      </c>
      <c r="H1218" s="4" t="s">
        <v>10</v>
      </c>
    </row>
    <row r="1219" spans="1:9">
      <c r="A1219" t="n">
        <v>13136</v>
      </c>
      <c r="B1219" s="45" t="n">
        <v>45</v>
      </c>
      <c r="C1219" s="7" t="n">
        <v>2</v>
      </c>
      <c r="D1219" s="7" t="n">
        <v>3</v>
      </c>
      <c r="E1219" s="7" t="n">
        <v>-1.16999995708466</v>
      </c>
      <c r="F1219" s="7" t="n">
        <v>21.7199993133545</v>
      </c>
      <c r="G1219" s="7" t="n">
        <v>31.3600006103516</v>
      </c>
      <c r="H1219" s="7" t="n">
        <v>0</v>
      </c>
    </row>
    <row r="1220" spans="1:9">
      <c r="A1220" t="s">
        <v>4</v>
      </c>
      <c r="B1220" s="4" t="s">
        <v>5</v>
      </c>
      <c r="C1220" s="4" t="s">
        <v>14</v>
      </c>
      <c r="D1220" s="4" t="s">
        <v>14</v>
      </c>
      <c r="E1220" s="4" t="s">
        <v>21</v>
      </c>
      <c r="F1220" s="4" t="s">
        <v>21</v>
      </c>
      <c r="G1220" s="4" t="s">
        <v>21</v>
      </c>
      <c r="H1220" s="4" t="s">
        <v>10</v>
      </c>
      <c r="I1220" s="4" t="s">
        <v>14</v>
      </c>
    </row>
    <row r="1221" spans="1:9">
      <c r="A1221" t="n">
        <v>13153</v>
      </c>
      <c r="B1221" s="45" t="n">
        <v>45</v>
      </c>
      <c r="C1221" s="7" t="n">
        <v>4</v>
      </c>
      <c r="D1221" s="7" t="n">
        <v>3</v>
      </c>
      <c r="E1221" s="7" t="n">
        <v>352.019989013672</v>
      </c>
      <c r="F1221" s="7" t="n">
        <v>26.7000007629395</v>
      </c>
      <c r="G1221" s="7" t="n">
        <v>355</v>
      </c>
      <c r="H1221" s="7" t="n">
        <v>0</v>
      </c>
      <c r="I1221" s="7" t="n">
        <v>0</v>
      </c>
    </row>
    <row r="1222" spans="1:9">
      <c r="A1222" t="s">
        <v>4</v>
      </c>
      <c r="B1222" s="4" t="s">
        <v>5</v>
      </c>
      <c r="C1222" s="4" t="s">
        <v>14</v>
      </c>
      <c r="D1222" s="4" t="s">
        <v>14</v>
      </c>
      <c r="E1222" s="4" t="s">
        <v>21</v>
      </c>
      <c r="F1222" s="4" t="s">
        <v>10</v>
      </c>
    </row>
    <row r="1223" spans="1:9">
      <c r="A1223" t="n">
        <v>13171</v>
      </c>
      <c r="B1223" s="45" t="n">
        <v>45</v>
      </c>
      <c r="C1223" s="7" t="n">
        <v>5</v>
      </c>
      <c r="D1223" s="7" t="n">
        <v>3</v>
      </c>
      <c r="E1223" s="7" t="n">
        <v>0.699999988079071</v>
      </c>
      <c r="F1223" s="7" t="n">
        <v>0</v>
      </c>
    </row>
    <row r="1224" spans="1:9">
      <c r="A1224" t="s">
        <v>4</v>
      </c>
      <c r="B1224" s="4" t="s">
        <v>5</v>
      </c>
      <c r="C1224" s="4" t="s">
        <v>14</v>
      </c>
      <c r="D1224" s="4" t="s">
        <v>14</v>
      </c>
      <c r="E1224" s="4" t="s">
        <v>21</v>
      </c>
      <c r="F1224" s="4" t="s">
        <v>10</v>
      </c>
    </row>
    <row r="1225" spans="1:9">
      <c r="A1225" t="n">
        <v>13180</v>
      </c>
      <c r="B1225" s="45" t="n">
        <v>45</v>
      </c>
      <c r="C1225" s="7" t="n">
        <v>5</v>
      </c>
      <c r="D1225" s="7" t="n">
        <v>3</v>
      </c>
      <c r="E1225" s="7" t="n">
        <v>0.899999976158142</v>
      </c>
      <c r="F1225" s="7" t="n">
        <v>20000</v>
      </c>
    </row>
    <row r="1226" spans="1:9">
      <c r="A1226" t="s">
        <v>4</v>
      </c>
      <c r="B1226" s="4" t="s">
        <v>5</v>
      </c>
      <c r="C1226" s="4" t="s">
        <v>14</v>
      </c>
      <c r="D1226" s="4" t="s">
        <v>14</v>
      </c>
      <c r="E1226" s="4" t="s">
        <v>21</v>
      </c>
      <c r="F1226" s="4" t="s">
        <v>10</v>
      </c>
    </row>
    <row r="1227" spans="1:9">
      <c r="A1227" t="n">
        <v>13189</v>
      </c>
      <c r="B1227" s="45" t="n">
        <v>45</v>
      </c>
      <c r="C1227" s="7" t="n">
        <v>11</v>
      </c>
      <c r="D1227" s="7" t="n">
        <v>3</v>
      </c>
      <c r="E1227" s="7" t="n">
        <v>47</v>
      </c>
      <c r="F1227" s="7" t="n">
        <v>0</v>
      </c>
    </row>
    <row r="1228" spans="1:9">
      <c r="A1228" t="s">
        <v>4</v>
      </c>
      <c r="B1228" s="4" t="s">
        <v>5</v>
      </c>
      <c r="C1228" s="4" t="s">
        <v>14</v>
      </c>
      <c r="D1228" s="4" t="s">
        <v>10</v>
      </c>
      <c r="E1228" s="4" t="s">
        <v>6</v>
      </c>
      <c r="F1228" s="4" t="s">
        <v>6</v>
      </c>
      <c r="G1228" s="4" t="s">
        <v>6</v>
      </c>
      <c r="H1228" s="4" t="s">
        <v>6</v>
      </c>
    </row>
    <row r="1229" spans="1:9">
      <c r="A1229" t="n">
        <v>13198</v>
      </c>
      <c r="B1229" s="41" t="n">
        <v>51</v>
      </c>
      <c r="C1229" s="7" t="n">
        <v>3</v>
      </c>
      <c r="D1229" s="7" t="n">
        <v>23</v>
      </c>
      <c r="E1229" s="7" t="s">
        <v>94</v>
      </c>
      <c r="F1229" s="7" t="s">
        <v>95</v>
      </c>
      <c r="G1229" s="7" t="s">
        <v>96</v>
      </c>
      <c r="H1229" s="7" t="s">
        <v>97</v>
      </c>
    </row>
    <row r="1230" spans="1:9">
      <c r="A1230" t="s">
        <v>4</v>
      </c>
      <c r="B1230" s="4" t="s">
        <v>5</v>
      </c>
      <c r="C1230" s="4" t="s">
        <v>10</v>
      </c>
      <c r="D1230" s="4" t="s">
        <v>14</v>
      </c>
      <c r="E1230" s="4" t="s">
        <v>6</v>
      </c>
      <c r="F1230" s="4" t="s">
        <v>21</v>
      </c>
      <c r="G1230" s="4" t="s">
        <v>21</v>
      </c>
      <c r="H1230" s="4" t="s">
        <v>21</v>
      </c>
    </row>
    <row r="1231" spans="1:9">
      <c r="A1231" t="n">
        <v>13211</v>
      </c>
      <c r="B1231" s="37" t="n">
        <v>48</v>
      </c>
      <c r="C1231" s="7" t="n">
        <v>23</v>
      </c>
      <c r="D1231" s="7" t="n">
        <v>0</v>
      </c>
      <c r="E1231" s="7" t="s">
        <v>81</v>
      </c>
      <c r="F1231" s="7" t="n">
        <v>-1</v>
      </c>
      <c r="G1231" s="7" t="n">
        <v>1</v>
      </c>
      <c r="H1231" s="7" t="n">
        <v>0</v>
      </c>
    </row>
    <row r="1232" spans="1:9">
      <c r="A1232" t="s">
        <v>4</v>
      </c>
      <c r="B1232" s="4" t="s">
        <v>5</v>
      </c>
      <c r="C1232" s="4" t="s">
        <v>14</v>
      </c>
      <c r="D1232" s="4" t="s">
        <v>10</v>
      </c>
    </row>
    <row r="1233" spans="1:9">
      <c r="A1233" t="n">
        <v>13242</v>
      </c>
      <c r="B1233" s="21" t="n">
        <v>58</v>
      </c>
      <c r="C1233" s="7" t="n">
        <v>255</v>
      </c>
      <c r="D1233" s="7" t="n">
        <v>0</v>
      </c>
    </row>
    <row r="1234" spans="1:9">
      <c r="A1234" t="s">
        <v>4</v>
      </c>
      <c r="B1234" s="4" t="s">
        <v>5</v>
      </c>
      <c r="C1234" s="4" t="s">
        <v>10</v>
      </c>
    </row>
    <row r="1235" spans="1:9">
      <c r="A1235" t="n">
        <v>13246</v>
      </c>
      <c r="B1235" s="28" t="n">
        <v>16</v>
      </c>
      <c r="C1235" s="7" t="n">
        <v>500</v>
      </c>
    </row>
    <row r="1236" spans="1:9">
      <c r="A1236" t="s">
        <v>4</v>
      </c>
      <c r="B1236" s="4" t="s">
        <v>5</v>
      </c>
      <c r="C1236" s="4" t="s">
        <v>14</v>
      </c>
      <c r="D1236" s="4" t="s">
        <v>10</v>
      </c>
      <c r="E1236" s="4" t="s">
        <v>6</v>
      </c>
    </row>
    <row r="1237" spans="1:9">
      <c r="A1237" t="n">
        <v>13249</v>
      </c>
      <c r="B1237" s="41" t="n">
        <v>51</v>
      </c>
      <c r="C1237" s="7" t="n">
        <v>4</v>
      </c>
      <c r="D1237" s="7" t="n">
        <v>23</v>
      </c>
      <c r="E1237" s="7" t="s">
        <v>167</v>
      </c>
    </row>
    <row r="1238" spans="1:9">
      <c r="A1238" t="s">
        <v>4</v>
      </c>
      <c r="B1238" s="4" t="s">
        <v>5</v>
      </c>
      <c r="C1238" s="4" t="s">
        <v>10</v>
      </c>
    </row>
    <row r="1239" spans="1:9">
      <c r="A1239" t="n">
        <v>13262</v>
      </c>
      <c r="B1239" s="28" t="n">
        <v>16</v>
      </c>
      <c r="C1239" s="7" t="n">
        <v>0</v>
      </c>
    </row>
    <row r="1240" spans="1:9">
      <c r="A1240" t="s">
        <v>4</v>
      </c>
      <c r="B1240" s="4" t="s">
        <v>5</v>
      </c>
      <c r="C1240" s="4" t="s">
        <v>10</v>
      </c>
      <c r="D1240" s="4" t="s">
        <v>14</v>
      </c>
      <c r="E1240" s="4" t="s">
        <v>9</v>
      </c>
      <c r="F1240" s="4" t="s">
        <v>112</v>
      </c>
      <c r="G1240" s="4" t="s">
        <v>14</v>
      </c>
      <c r="H1240" s="4" t="s">
        <v>14</v>
      </c>
    </row>
    <row r="1241" spans="1:9">
      <c r="A1241" t="n">
        <v>13265</v>
      </c>
      <c r="B1241" s="49" t="n">
        <v>26</v>
      </c>
      <c r="C1241" s="7" t="n">
        <v>23</v>
      </c>
      <c r="D1241" s="7" t="n">
        <v>17</v>
      </c>
      <c r="E1241" s="7" t="n">
        <v>28511</v>
      </c>
      <c r="F1241" s="7" t="s">
        <v>168</v>
      </c>
      <c r="G1241" s="7" t="n">
        <v>2</v>
      </c>
      <c r="H1241" s="7" t="n">
        <v>0</v>
      </c>
    </row>
    <row r="1242" spans="1:9">
      <c r="A1242" t="s">
        <v>4</v>
      </c>
      <c r="B1242" s="4" t="s">
        <v>5</v>
      </c>
    </row>
    <row r="1243" spans="1:9">
      <c r="A1243" t="n">
        <v>13294</v>
      </c>
      <c r="B1243" s="50" t="n">
        <v>28</v>
      </c>
    </row>
    <row r="1244" spans="1:9">
      <c r="A1244" t="s">
        <v>4</v>
      </c>
      <c r="B1244" s="4" t="s">
        <v>5</v>
      </c>
      <c r="C1244" s="4" t="s">
        <v>10</v>
      </c>
      <c r="D1244" s="4" t="s">
        <v>14</v>
      </c>
    </row>
    <row r="1245" spans="1:9">
      <c r="A1245" t="n">
        <v>13295</v>
      </c>
      <c r="B1245" s="51" t="n">
        <v>89</v>
      </c>
      <c r="C1245" s="7" t="n">
        <v>65533</v>
      </c>
      <c r="D1245" s="7" t="n">
        <v>1</v>
      </c>
    </row>
    <row r="1246" spans="1:9">
      <c r="A1246" t="s">
        <v>4</v>
      </c>
      <c r="B1246" s="4" t="s">
        <v>5</v>
      </c>
      <c r="C1246" s="4" t="s">
        <v>14</v>
      </c>
      <c r="D1246" s="4" t="s">
        <v>10</v>
      </c>
      <c r="E1246" s="4" t="s">
        <v>10</v>
      </c>
      <c r="F1246" s="4" t="s">
        <v>14</v>
      </c>
    </row>
    <row r="1247" spans="1:9">
      <c r="A1247" t="n">
        <v>13299</v>
      </c>
      <c r="B1247" s="59" t="n">
        <v>25</v>
      </c>
      <c r="C1247" s="7" t="n">
        <v>1</v>
      </c>
      <c r="D1247" s="7" t="n">
        <v>260</v>
      </c>
      <c r="E1247" s="7" t="n">
        <v>640</v>
      </c>
      <c r="F1247" s="7" t="n">
        <v>1</v>
      </c>
    </row>
    <row r="1248" spans="1:9">
      <c r="A1248" t="s">
        <v>4</v>
      </c>
      <c r="B1248" s="4" t="s">
        <v>5</v>
      </c>
      <c r="C1248" s="4" t="s">
        <v>14</v>
      </c>
      <c r="D1248" s="4" t="s">
        <v>10</v>
      </c>
      <c r="E1248" s="4" t="s">
        <v>6</v>
      </c>
    </row>
    <row r="1249" spans="1:8">
      <c r="A1249" t="n">
        <v>13306</v>
      </c>
      <c r="B1249" s="41" t="n">
        <v>51</v>
      </c>
      <c r="C1249" s="7" t="n">
        <v>4</v>
      </c>
      <c r="D1249" s="7" t="n">
        <v>11</v>
      </c>
      <c r="E1249" s="7" t="s">
        <v>119</v>
      </c>
    </row>
    <row r="1250" spans="1:8">
      <c r="A1250" t="s">
        <v>4</v>
      </c>
      <c r="B1250" s="4" t="s">
        <v>5</v>
      </c>
      <c r="C1250" s="4" t="s">
        <v>10</v>
      </c>
    </row>
    <row r="1251" spans="1:8">
      <c r="A1251" t="n">
        <v>13320</v>
      </c>
      <c r="B1251" s="28" t="n">
        <v>16</v>
      </c>
      <c r="C1251" s="7" t="n">
        <v>0</v>
      </c>
    </row>
    <row r="1252" spans="1:8">
      <c r="A1252" t="s">
        <v>4</v>
      </c>
      <c r="B1252" s="4" t="s">
        <v>5</v>
      </c>
      <c r="C1252" s="4" t="s">
        <v>10</v>
      </c>
      <c r="D1252" s="4" t="s">
        <v>14</v>
      </c>
      <c r="E1252" s="4" t="s">
        <v>9</v>
      </c>
      <c r="F1252" s="4" t="s">
        <v>112</v>
      </c>
      <c r="G1252" s="4" t="s">
        <v>14</v>
      </c>
      <c r="H1252" s="4" t="s">
        <v>14</v>
      </c>
      <c r="I1252" s="4" t="s">
        <v>14</v>
      </c>
      <c r="J1252" s="4" t="s">
        <v>9</v>
      </c>
      <c r="K1252" s="4" t="s">
        <v>112</v>
      </c>
      <c r="L1252" s="4" t="s">
        <v>14</v>
      </c>
      <c r="M1252" s="4" t="s">
        <v>14</v>
      </c>
    </row>
    <row r="1253" spans="1:8">
      <c r="A1253" t="n">
        <v>13323</v>
      </c>
      <c r="B1253" s="49" t="n">
        <v>26</v>
      </c>
      <c r="C1253" s="7" t="n">
        <v>11</v>
      </c>
      <c r="D1253" s="7" t="n">
        <v>17</v>
      </c>
      <c r="E1253" s="7" t="n">
        <v>10438</v>
      </c>
      <c r="F1253" s="7" t="s">
        <v>169</v>
      </c>
      <c r="G1253" s="7" t="n">
        <v>2</v>
      </c>
      <c r="H1253" s="7" t="n">
        <v>3</v>
      </c>
      <c r="I1253" s="7" t="n">
        <v>17</v>
      </c>
      <c r="J1253" s="7" t="n">
        <v>10439</v>
      </c>
      <c r="K1253" s="7" t="s">
        <v>170</v>
      </c>
      <c r="L1253" s="7" t="n">
        <v>2</v>
      </c>
      <c r="M1253" s="7" t="n">
        <v>0</v>
      </c>
    </row>
    <row r="1254" spans="1:8">
      <c r="A1254" t="s">
        <v>4</v>
      </c>
      <c r="B1254" s="4" t="s">
        <v>5</v>
      </c>
    </row>
    <row r="1255" spans="1:8">
      <c r="A1255" t="n">
        <v>13556</v>
      </c>
      <c r="B1255" s="50" t="n">
        <v>28</v>
      </c>
    </row>
    <row r="1256" spans="1:8">
      <c r="A1256" t="s">
        <v>4</v>
      </c>
      <c r="B1256" s="4" t="s">
        <v>5</v>
      </c>
      <c r="C1256" s="4" t="s">
        <v>10</v>
      </c>
      <c r="D1256" s="4" t="s">
        <v>14</v>
      </c>
    </row>
    <row r="1257" spans="1:8">
      <c r="A1257" t="n">
        <v>13557</v>
      </c>
      <c r="B1257" s="51" t="n">
        <v>89</v>
      </c>
      <c r="C1257" s="7" t="n">
        <v>65533</v>
      </c>
      <c r="D1257" s="7" t="n">
        <v>1</v>
      </c>
    </row>
    <row r="1258" spans="1:8">
      <c r="A1258" t="s">
        <v>4</v>
      </c>
      <c r="B1258" s="4" t="s">
        <v>5</v>
      </c>
      <c r="C1258" s="4" t="s">
        <v>14</v>
      </c>
      <c r="D1258" s="4" t="s">
        <v>10</v>
      </c>
      <c r="E1258" s="4" t="s">
        <v>10</v>
      </c>
      <c r="F1258" s="4" t="s">
        <v>14</v>
      </c>
    </row>
    <row r="1259" spans="1:8">
      <c r="A1259" t="n">
        <v>13561</v>
      </c>
      <c r="B1259" s="59" t="n">
        <v>25</v>
      </c>
      <c r="C1259" s="7" t="n">
        <v>1</v>
      </c>
      <c r="D1259" s="7" t="n">
        <v>65535</v>
      </c>
      <c r="E1259" s="7" t="n">
        <v>65535</v>
      </c>
      <c r="F1259" s="7" t="n">
        <v>0</v>
      </c>
    </row>
    <row r="1260" spans="1:8">
      <c r="A1260" t="s">
        <v>4</v>
      </c>
      <c r="B1260" s="4" t="s">
        <v>5</v>
      </c>
      <c r="C1260" s="4" t="s">
        <v>14</v>
      </c>
      <c r="D1260" s="4" t="s">
        <v>10</v>
      </c>
      <c r="E1260" s="4" t="s">
        <v>6</v>
      </c>
    </row>
    <row r="1261" spans="1:8">
      <c r="A1261" t="n">
        <v>13568</v>
      </c>
      <c r="B1261" s="41" t="n">
        <v>51</v>
      </c>
      <c r="C1261" s="7" t="n">
        <v>4</v>
      </c>
      <c r="D1261" s="7" t="n">
        <v>23</v>
      </c>
      <c r="E1261" s="7" t="s">
        <v>137</v>
      </c>
    </row>
    <row r="1262" spans="1:8">
      <c r="A1262" t="s">
        <v>4</v>
      </c>
      <c r="B1262" s="4" t="s">
        <v>5</v>
      </c>
      <c r="C1262" s="4" t="s">
        <v>10</v>
      </c>
    </row>
    <row r="1263" spans="1:8">
      <c r="A1263" t="n">
        <v>13582</v>
      </c>
      <c r="B1263" s="28" t="n">
        <v>16</v>
      </c>
      <c r="C1263" s="7" t="n">
        <v>0</v>
      </c>
    </row>
    <row r="1264" spans="1:8">
      <c r="A1264" t="s">
        <v>4</v>
      </c>
      <c r="B1264" s="4" t="s">
        <v>5</v>
      </c>
      <c r="C1264" s="4" t="s">
        <v>10</v>
      </c>
      <c r="D1264" s="4" t="s">
        <v>14</v>
      </c>
      <c r="E1264" s="4" t="s">
        <v>9</v>
      </c>
      <c r="F1264" s="4" t="s">
        <v>112</v>
      </c>
      <c r="G1264" s="4" t="s">
        <v>14</v>
      </c>
      <c r="H1264" s="4" t="s">
        <v>14</v>
      </c>
      <c r="I1264" s="4" t="s">
        <v>14</v>
      </c>
      <c r="J1264" s="4" t="s">
        <v>9</v>
      </c>
      <c r="K1264" s="4" t="s">
        <v>112</v>
      </c>
      <c r="L1264" s="4" t="s">
        <v>14</v>
      </c>
      <c r="M1264" s="4" t="s">
        <v>14</v>
      </c>
    </row>
    <row r="1265" spans="1:13">
      <c r="A1265" t="n">
        <v>13585</v>
      </c>
      <c r="B1265" s="49" t="n">
        <v>26</v>
      </c>
      <c r="C1265" s="7" t="n">
        <v>23</v>
      </c>
      <c r="D1265" s="7" t="n">
        <v>17</v>
      </c>
      <c r="E1265" s="7" t="n">
        <v>28512</v>
      </c>
      <c r="F1265" s="7" t="s">
        <v>171</v>
      </c>
      <c r="G1265" s="7" t="n">
        <v>2</v>
      </c>
      <c r="H1265" s="7" t="n">
        <v>3</v>
      </c>
      <c r="I1265" s="7" t="n">
        <v>17</v>
      </c>
      <c r="J1265" s="7" t="n">
        <v>28513</v>
      </c>
      <c r="K1265" s="7" t="s">
        <v>172</v>
      </c>
      <c r="L1265" s="7" t="n">
        <v>2</v>
      </c>
      <c r="M1265" s="7" t="n">
        <v>0</v>
      </c>
    </row>
    <row r="1266" spans="1:13">
      <c r="A1266" t="s">
        <v>4</v>
      </c>
      <c r="B1266" s="4" t="s">
        <v>5</v>
      </c>
    </row>
    <row r="1267" spans="1:13">
      <c r="A1267" t="n">
        <v>13693</v>
      </c>
      <c r="B1267" s="50" t="n">
        <v>28</v>
      </c>
    </row>
    <row r="1268" spans="1:13">
      <c r="A1268" t="s">
        <v>4</v>
      </c>
      <c r="B1268" s="4" t="s">
        <v>5</v>
      </c>
      <c r="C1268" s="4" t="s">
        <v>10</v>
      </c>
      <c r="D1268" s="4" t="s">
        <v>14</v>
      </c>
    </row>
    <row r="1269" spans="1:13">
      <c r="A1269" t="n">
        <v>13694</v>
      </c>
      <c r="B1269" s="51" t="n">
        <v>89</v>
      </c>
      <c r="C1269" s="7" t="n">
        <v>65533</v>
      </c>
      <c r="D1269" s="7" t="n">
        <v>1</v>
      </c>
    </row>
    <row r="1270" spans="1:13">
      <c r="A1270" t="s">
        <v>4</v>
      </c>
      <c r="B1270" s="4" t="s">
        <v>5</v>
      </c>
      <c r="C1270" s="4" t="s">
        <v>14</v>
      </c>
      <c r="D1270" s="4" t="s">
        <v>10</v>
      </c>
      <c r="E1270" s="4" t="s">
        <v>10</v>
      </c>
      <c r="F1270" s="4" t="s">
        <v>14</v>
      </c>
    </row>
    <row r="1271" spans="1:13">
      <c r="A1271" t="n">
        <v>13698</v>
      </c>
      <c r="B1271" s="59" t="n">
        <v>25</v>
      </c>
      <c r="C1271" s="7" t="n">
        <v>1</v>
      </c>
      <c r="D1271" s="7" t="n">
        <v>60</v>
      </c>
      <c r="E1271" s="7" t="n">
        <v>640</v>
      </c>
      <c r="F1271" s="7" t="n">
        <v>2</v>
      </c>
    </row>
    <row r="1272" spans="1:13">
      <c r="A1272" t="s">
        <v>4</v>
      </c>
      <c r="B1272" s="4" t="s">
        <v>5</v>
      </c>
      <c r="C1272" s="4" t="s">
        <v>14</v>
      </c>
      <c r="D1272" s="4" t="s">
        <v>10</v>
      </c>
      <c r="E1272" s="4" t="s">
        <v>6</v>
      </c>
    </row>
    <row r="1273" spans="1:13">
      <c r="A1273" t="n">
        <v>13705</v>
      </c>
      <c r="B1273" s="41" t="n">
        <v>51</v>
      </c>
      <c r="C1273" s="7" t="n">
        <v>4</v>
      </c>
      <c r="D1273" s="7" t="n">
        <v>19</v>
      </c>
      <c r="E1273" s="7" t="s">
        <v>151</v>
      </c>
    </row>
    <row r="1274" spans="1:13">
      <c r="A1274" t="s">
        <v>4</v>
      </c>
      <c r="B1274" s="4" t="s">
        <v>5</v>
      </c>
      <c r="C1274" s="4" t="s">
        <v>10</v>
      </c>
    </row>
    <row r="1275" spans="1:13">
      <c r="A1275" t="n">
        <v>13719</v>
      </c>
      <c r="B1275" s="28" t="n">
        <v>16</v>
      </c>
      <c r="C1275" s="7" t="n">
        <v>0</v>
      </c>
    </row>
    <row r="1276" spans="1:13">
      <c r="A1276" t="s">
        <v>4</v>
      </c>
      <c r="B1276" s="4" t="s">
        <v>5</v>
      </c>
      <c r="C1276" s="4" t="s">
        <v>10</v>
      </c>
      <c r="D1276" s="4" t="s">
        <v>14</v>
      </c>
      <c r="E1276" s="4" t="s">
        <v>9</v>
      </c>
      <c r="F1276" s="4" t="s">
        <v>112</v>
      </c>
      <c r="G1276" s="4" t="s">
        <v>14</v>
      </c>
      <c r="H1276" s="4" t="s">
        <v>14</v>
      </c>
    </row>
    <row r="1277" spans="1:13">
      <c r="A1277" t="n">
        <v>13722</v>
      </c>
      <c r="B1277" s="49" t="n">
        <v>26</v>
      </c>
      <c r="C1277" s="7" t="n">
        <v>19</v>
      </c>
      <c r="D1277" s="7" t="n">
        <v>17</v>
      </c>
      <c r="E1277" s="7" t="n">
        <v>29455</v>
      </c>
      <c r="F1277" s="7" t="s">
        <v>173</v>
      </c>
      <c r="G1277" s="7" t="n">
        <v>2</v>
      </c>
      <c r="H1277" s="7" t="n">
        <v>0</v>
      </c>
    </row>
    <row r="1278" spans="1:13">
      <c r="A1278" t="s">
        <v>4</v>
      </c>
      <c r="B1278" s="4" t="s">
        <v>5</v>
      </c>
    </row>
    <row r="1279" spans="1:13">
      <c r="A1279" t="n">
        <v>13748</v>
      </c>
      <c r="B1279" s="50" t="n">
        <v>28</v>
      </c>
    </row>
    <row r="1280" spans="1:13">
      <c r="A1280" t="s">
        <v>4</v>
      </c>
      <c r="B1280" s="4" t="s">
        <v>5</v>
      </c>
      <c r="C1280" s="4" t="s">
        <v>14</v>
      </c>
      <c r="D1280" s="4" t="s">
        <v>10</v>
      </c>
      <c r="E1280" s="4" t="s">
        <v>10</v>
      </c>
      <c r="F1280" s="4" t="s">
        <v>14</v>
      </c>
    </row>
    <row r="1281" spans="1:13">
      <c r="A1281" t="n">
        <v>13749</v>
      </c>
      <c r="B1281" s="59" t="n">
        <v>25</v>
      </c>
      <c r="C1281" s="7" t="n">
        <v>1</v>
      </c>
      <c r="D1281" s="7" t="n">
        <v>65535</v>
      </c>
      <c r="E1281" s="7" t="n">
        <v>65535</v>
      </c>
      <c r="F1281" s="7" t="n">
        <v>0</v>
      </c>
    </row>
    <row r="1282" spans="1:13">
      <c r="A1282" t="s">
        <v>4</v>
      </c>
      <c r="B1282" s="4" t="s">
        <v>5</v>
      </c>
      <c r="C1282" s="4" t="s">
        <v>14</v>
      </c>
      <c r="D1282" s="4" t="s">
        <v>10</v>
      </c>
      <c r="E1282" s="4" t="s">
        <v>14</v>
      </c>
    </row>
    <row r="1283" spans="1:13">
      <c r="A1283" t="n">
        <v>13756</v>
      </c>
      <c r="B1283" s="16" t="n">
        <v>49</v>
      </c>
      <c r="C1283" s="7" t="n">
        <v>1</v>
      </c>
      <c r="D1283" s="7" t="n">
        <v>3000</v>
      </c>
      <c r="E1283" s="7" t="n">
        <v>0</v>
      </c>
    </row>
    <row r="1284" spans="1:13">
      <c r="A1284" t="s">
        <v>4</v>
      </c>
      <c r="B1284" s="4" t="s">
        <v>5</v>
      </c>
      <c r="C1284" s="4" t="s">
        <v>14</v>
      </c>
      <c r="D1284" s="4" t="s">
        <v>10</v>
      </c>
      <c r="E1284" s="4" t="s">
        <v>6</v>
      </c>
      <c r="F1284" s="4" t="s">
        <v>6</v>
      </c>
      <c r="G1284" s="4" t="s">
        <v>6</v>
      </c>
      <c r="H1284" s="4" t="s">
        <v>6</v>
      </c>
    </row>
    <row r="1285" spans="1:13">
      <c r="A1285" t="n">
        <v>13761</v>
      </c>
      <c r="B1285" s="41" t="n">
        <v>51</v>
      </c>
      <c r="C1285" s="7" t="n">
        <v>3</v>
      </c>
      <c r="D1285" s="7" t="n">
        <v>7013</v>
      </c>
      <c r="E1285" s="7" t="s">
        <v>95</v>
      </c>
      <c r="F1285" s="7" t="s">
        <v>97</v>
      </c>
      <c r="G1285" s="7" t="s">
        <v>96</v>
      </c>
      <c r="H1285" s="7" t="s">
        <v>97</v>
      </c>
    </row>
    <row r="1286" spans="1:13">
      <c r="A1286" t="s">
        <v>4</v>
      </c>
      <c r="B1286" s="4" t="s">
        <v>5</v>
      </c>
      <c r="C1286" s="4" t="s">
        <v>10</v>
      </c>
      <c r="D1286" s="4" t="s">
        <v>14</v>
      </c>
      <c r="E1286" s="4" t="s">
        <v>6</v>
      </c>
      <c r="F1286" s="4" t="s">
        <v>21</v>
      </c>
      <c r="G1286" s="4" t="s">
        <v>21</v>
      </c>
      <c r="H1286" s="4" t="s">
        <v>21</v>
      </c>
    </row>
    <row r="1287" spans="1:13">
      <c r="A1287" t="n">
        <v>13774</v>
      </c>
      <c r="B1287" s="37" t="n">
        <v>48</v>
      </c>
      <c r="C1287" s="7" t="n">
        <v>7013</v>
      </c>
      <c r="D1287" s="7" t="n">
        <v>0</v>
      </c>
      <c r="E1287" s="7" t="s">
        <v>88</v>
      </c>
      <c r="F1287" s="7" t="n">
        <v>-1</v>
      </c>
      <c r="G1287" s="7" t="n">
        <v>1</v>
      </c>
      <c r="H1287" s="7" t="n">
        <v>0</v>
      </c>
    </row>
    <row r="1288" spans="1:13">
      <c r="A1288" t="s">
        <v>4</v>
      </c>
      <c r="B1288" s="4" t="s">
        <v>5</v>
      </c>
      <c r="C1288" s="4" t="s">
        <v>10</v>
      </c>
    </row>
    <row r="1289" spans="1:13">
      <c r="A1289" t="n">
        <v>13803</v>
      </c>
      <c r="B1289" s="28" t="n">
        <v>16</v>
      </c>
      <c r="C1289" s="7" t="n">
        <v>800</v>
      </c>
    </row>
    <row r="1290" spans="1:13">
      <c r="A1290" t="s">
        <v>4</v>
      </c>
      <c r="B1290" s="4" t="s">
        <v>5</v>
      </c>
      <c r="C1290" s="4" t="s">
        <v>14</v>
      </c>
      <c r="D1290" s="4" t="s">
        <v>10</v>
      </c>
      <c r="E1290" s="4" t="s">
        <v>21</v>
      </c>
      <c r="F1290" s="4" t="s">
        <v>10</v>
      </c>
      <c r="G1290" s="4" t="s">
        <v>9</v>
      </c>
      <c r="H1290" s="4" t="s">
        <v>9</v>
      </c>
      <c r="I1290" s="4" t="s">
        <v>10</v>
      </c>
      <c r="J1290" s="4" t="s">
        <v>10</v>
      </c>
      <c r="K1290" s="4" t="s">
        <v>9</v>
      </c>
      <c r="L1290" s="4" t="s">
        <v>9</v>
      </c>
      <c r="M1290" s="4" t="s">
        <v>9</v>
      </c>
      <c r="N1290" s="4" t="s">
        <v>9</v>
      </c>
      <c r="O1290" s="4" t="s">
        <v>6</v>
      </c>
    </row>
    <row r="1291" spans="1:13">
      <c r="A1291" t="n">
        <v>13806</v>
      </c>
      <c r="B1291" s="14" t="n">
        <v>50</v>
      </c>
      <c r="C1291" s="7" t="n">
        <v>0</v>
      </c>
      <c r="D1291" s="7" t="n">
        <v>2102</v>
      </c>
      <c r="E1291" s="7" t="n">
        <v>1</v>
      </c>
      <c r="F1291" s="7" t="n">
        <v>0</v>
      </c>
      <c r="G1291" s="7" t="n">
        <v>0</v>
      </c>
      <c r="H1291" s="7" t="n">
        <v>0</v>
      </c>
      <c r="I1291" s="7" t="n">
        <v>0</v>
      </c>
      <c r="J1291" s="7" t="n">
        <v>65533</v>
      </c>
      <c r="K1291" s="7" t="n">
        <v>0</v>
      </c>
      <c r="L1291" s="7" t="n">
        <v>0</v>
      </c>
      <c r="M1291" s="7" t="n">
        <v>0</v>
      </c>
      <c r="N1291" s="7" t="n">
        <v>0</v>
      </c>
      <c r="O1291" s="7" t="s">
        <v>13</v>
      </c>
    </row>
    <row r="1292" spans="1:13">
      <c r="A1292" t="s">
        <v>4</v>
      </c>
      <c r="B1292" s="4" t="s">
        <v>5</v>
      </c>
      <c r="C1292" s="4" t="s">
        <v>10</v>
      </c>
    </row>
    <row r="1293" spans="1:13">
      <c r="A1293" t="n">
        <v>13845</v>
      </c>
      <c r="B1293" s="28" t="n">
        <v>16</v>
      </c>
      <c r="C1293" s="7" t="n">
        <v>1000</v>
      </c>
    </row>
    <row r="1294" spans="1:13">
      <c r="A1294" t="s">
        <v>4</v>
      </c>
      <c r="B1294" s="4" t="s">
        <v>5</v>
      </c>
      <c r="C1294" s="4" t="s">
        <v>10</v>
      </c>
      <c r="D1294" s="4" t="s">
        <v>14</v>
      </c>
      <c r="E1294" s="4" t="s">
        <v>21</v>
      </c>
      <c r="F1294" s="4" t="s">
        <v>10</v>
      </c>
    </row>
    <row r="1295" spans="1:13">
      <c r="A1295" t="n">
        <v>13848</v>
      </c>
      <c r="B1295" s="57" t="n">
        <v>59</v>
      </c>
      <c r="C1295" s="7" t="n">
        <v>23</v>
      </c>
      <c r="D1295" s="7" t="n">
        <v>13</v>
      </c>
      <c r="E1295" s="7" t="n">
        <v>0.150000005960464</v>
      </c>
      <c r="F1295" s="7" t="n">
        <v>0</v>
      </c>
    </row>
    <row r="1296" spans="1:13">
      <c r="A1296" t="s">
        <v>4</v>
      </c>
      <c r="B1296" s="4" t="s">
        <v>5</v>
      </c>
      <c r="C1296" s="4" t="s">
        <v>14</v>
      </c>
      <c r="D1296" s="4" t="s">
        <v>10</v>
      </c>
      <c r="E1296" s="4" t="s">
        <v>6</v>
      </c>
      <c r="F1296" s="4" t="s">
        <v>6</v>
      </c>
      <c r="G1296" s="4" t="s">
        <v>6</v>
      </c>
      <c r="H1296" s="4" t="s">
        <v>6</v>
      </c>
    </row>
    <row r="1297" spans="1:15">
      <c r="A1297" t="n">
        <v>13858</v>
      </c>
      <c r="B1297" s="41" t="n">
        <v>51</v>
      </c>
      <c r="C1297" s="7" t="n">
        <v>3</v>
      </c>
      <c r="D1297" s="7" t="n">
        <v>23</v>
      </c>
      <c r="E1297" s="7" t="s">
        <v>133</v>
      </c>
      <c r="F1297" s="7" t="s">
        <v>174</v>
      </c>
      <c r="G1297" s="7" t="s">
        <v>96</v>
      </c>
      <c r="H1297" s="7" t="s">
        <v>97</v>
      </c>
    </row>
    <row r="1298" spans="1:15">
      <c r="A1298" t="s">
        <v>4</v>
      </c>
      <c r="B1298" s="4" t="s">
        <v>5</v>
      </c>
      <c r="C1298" s="4" t="s">
        <v>10</v>
      </c>
    </row>
    <row r="1299" spans="1:15">
      <c r="A1299" t="n">
        <v>13871</v>
      </c>
      <c r="B1299" s="28" t="n">
        <v>16</v>
      </c>
      <c r="C1299" s="7" t="n">
        <v>1000</v>
      </c>
    </row>
    <row r="1300" spans="1:15">
      <c r="A1300" t="s">
        <v>4</v>
      </c>
      <c r="B1300" s="4" t="s">
        <v>5</v>
      </c>
      <c r="C1300" s="4" t="s">
        <v>10</v>
      </c>
      <c r="D1300" s="4" t="s">
        <v>14</v>
      </c>
      <c r="E1300" s="4" t="s">
        <v>6</v>
      </c>
      <c r="F1300" s="4" t="s">
        <v>21</v>
      </c>
      <c r="G1300" s="4" t="s">
        <v>21</v>
      </c>
      <c r="H1300" s="4" t="s">
        <v>21</v>
      </c>
    </row>
    <row r="1301" spans="1:15">
      <c r="A1301" t="n">
        <v>13874</v>
      </c>
      <c r="B1301" s="37" t="n">
        <v>48</v>
      </c>
      <c r="C1301" s="7" t="n">
        <v>7013</v>
      </c>
      <c r="D1301" s="7" t="n">
        <v>0</v>
      </c>
      <c r="E1301" s="7" t="s">
        <v>88</v>
      </c>
      <c r="F1301" s="7" t="n">
        <v>-1</v>
      </c>
      <c r="G1301" s="7" t="n">
        <v>1</v>
      </c>
      <c r="H1301" s="7" t="n">
        <v>2.80259692864963e-45</v>
      </c>
    </row>
    <row r="1302" spans="1:15">
      <c r="A1302" t="s">
        <v>4</v>
      </c>
      <c r="B1302" s="4" t="s">
        <v>5</v>
      </c>
      <c r="C1302" s="4" t="s">
        <v>10</v>
      </c>
    </row>
    <row r="1303" spans="1:15">
      <c r="A1303" t="n">
        <v>13903</v>
      </c>
      <c r="B1303" s="28" t="n">
        <v>16</v>
      </c>
      <c r="C1303" s="7" t="n">
        <v>200</v>
      </c>
    </row>
    <row r="1304" spans="1:15">
      <c r="A1304" t="s">
        <v>4</v>
      </c>
      <c r="B1304" s="4" t="s">
        <v>5</v>
      </c>
      <c r="C1304" s="4" t="s">
        <v>14</v>
      </c>
      <c r="D1304" s="4" t="s">
        <v>10</v>
      </c>
      <c r="E1304" s="4" t="s">
        <v>9</v>
      </c>
      <c r="F1304" s="4" t="s">
        <v>10</v>
      </c>
      <c r="G1304" s="4" t="s">
        <v>9</v>
      </c>
      <c r="H1304" s="4" t="s">
        <v>14</v>
      </c>
    </row>
    <row r="1305" spans="1:15">
      <c r="A1305" t="n">
        <v>13906</v>
      </c>
      <c r="B1305" s="16" t="n">
        <v>49</v>
      </c>
      <c r="C1305" s="7" t="n">
        <v>0</v>
      </c>
      <c r="D1305" s="7" t="n">
        <v>564</v>
      </c>
      <c r="E1305" s="7" t="n">
        <v>1065353216</v>
      </c>
      <c r="F1305" s="7" t="n">
        <v>0</v>
      </c>
      <c r="G1305" s="7" t="n">
        <v>0</v>
      </c>
      <c r="H1305" s="7" t="n">
        <v>0</v>
      </c>
    </row>
    <row r="1306" spans="1:15">
      <c r="A1306" t="s">
        <v>4</v>
      </c>
      <c r="B1306" s="4" t="s">
        <v>5</v>
      </c>
      <c r="C1306" s="4" t="s">
        <v>14</v>
      </c>
      <c r="D1306" s="4" t="s">
        <v>10</v>
      </c>
      <c r="E1306" s="4" t="s">
        <v>21</v>
      </c>
    </row>
    <row r="1307" spans="1:15">
      <c r="A1307" t="n">
        <v>13921</v>
      </c>
      <c r="B1307" s="21" t="n">
        <v>58</v>
      </c>
      <c r="C1307" s="7" t="n">
        <v>101</v>
      </c>
      <c r="D1307" s="7" t="n">
        <v>500</v>
      </c>
      <c r="E1307" s="7" t="n">
        <v>1</v>
      </c>
    </row>
    <row r="1308" spans="1:15">
      <c r="A1308" t="s">
        <v>4</v>
      </c>
      <c r="B1308" s="4" t="s">
        <v>5</v>
      </c>
      <c r="C1308" s="4" t="s">
        <v>14</v>
      </c>
      <c r="D1308" s="4" t="s">
        <v>10</v>
      </c>
    </row>
    <row r="1309" spans="1:15">
      <c r="A1309" t="n">
        <v>13929</v>
      </c>
      <c r="B1309" s="21" t="n">
        <v>58</v>
      </c>
      <c r="C1309" s="7" t="n">
        <v>254</v>
      </c>
      <c r="D1309" s="7" t="n">
        <v>0</v>
      </c>
    </row>
    <row r="1310" spans="1:15">
      <c r="A1310" t="s">
        <v>4</v>
      </c>
      <c r="B1310" s="4" t="s">
        <v>5</v>
      </c>
      <c r="C1310" s="4" t="s">
        <v>10</v>
      </c>
      <c r="D1310" s="4" t="s">
        <v>10</v>
      </c>
      <c r="E1310" s="4" t="s">
        <v>10</v>
      </c>
    </row>
    <row r="1311" spans="1:15">
      <c r="A1311" t="n">
        <v>13933</v>
      </c>
      <c r="B1311" s="42" t="n">
        <v>61</v>
      </c>
      <c r="C1311" s="7" t="n">
        <v>7013</v>
      </c>
      <c r="D1311" s="7" t="n">
        <v>0</v>
      </c>
      <c r="E1311" s="7" t="n">
        <v>0</v>
      </c>
    </row>
    <row r="1312" spans="1:15">
      <c r="A1312" t="s">
        <v>4</v>
      </c>
      <c r="B1312" s="4" t="s">
        <v>5</v>
      </c>
      <c r="C1312" s="4" t="s">
        <v>14</v>
      </c>
      <c r="D1312" s="4" t="s">
        <v>14</v>
      </c>
      <c r="E1312" s="4" t="s">
        <v>21</v>
      </c>
      <c r="F1312" s="4" t="s">
        <v>21</v>
      </c>
      <c r="G1312" s="4" t="s">
        <v>21</v>
      </c>
      <c r="H1312" s="4" t="s">
        <v>10</v>
      </c>
    </row>
    <row r="1313" spans="1:8">
      <c r="A1313" t="n">
        <v>13940</v>
      </c>
      <c r="B1313" s="45" t="n">
        <v>45</v>
      </c>
      <c r="C1313" s="7" t="n">
        <v>2</v>
      </c>
      <c r="D1313" s="7" t="n">
        <v>3</v>
      </c>
      <c r="E1313" s="7" t="n">
        <v>0.839999973773956</v>
      </c>
      <c r="F1313" s="7" t="n">
        <v>25.5</v>
      </c>
      <c r="G1313" s="7" t="n">
        <v>16.4400005340576</v>
      </c>
      <c r="H1313" s="7" t="n">
        <v>0</v>
      </c>
    </row>
    <row r="1314" spans="1:8">
      <c r="A1314" t="s">
        <v>4</v>
      </c>
      <c r="B1314" s="4" t="s">
        <v>5</v>
      </c>
      <c r="C1314" s="4" t="s">
        <v>14</v>
      </c>
      <c r="D1314" s="4" t="s">
        <v>14</v>
      </c>
      <c r="E1314" s="4" t="s">
        <v>21</v>
      </c>
      <c r="F1314" s="4" t="s">
        <v>21</v>
      </c>
      <c r="G1314" s="4" t="s">
        <v>21</v>
      </c>
      <c r="H1314" s="4" t="s">
        <v>10</v>
      </c>
      <c r="I1314" s="4" t="s">
        <v>14</v>
      </c>
    </row>
    <row r="1315" spans="1:8">
      <c r="A1315" t="n">
        <v>13957</v>
      </c>
      <c r="B1315" s="45" t="n">
        <v>45</v>
      </c>
      <c r="C1315" s="7" t="n">
        <v>4</v>
      </c>
      <c r="D1315" s="7" t="n">
        <v>3</v>
      </c>
      <c r="E1315" s="7" t="n">
        <v>340</v>
      </c>
      <c r="F1315" s="7" t="n">
        <v>345</v>
      </c>
      <c r="G1315" s="7" t="n">
        <v>4</v>
      </c>
      <c r="H1315" s="7" t="n">
        <v>0</v>
      </c>
      <c r="I1315" s="7" t="n">
        <v>0</v>
      </c>
    </row>
    <row r="1316" spans="1:8">
      <c r="A1316" t="s">
        <v>4</v>
      </c>
      <c r="B1316" s="4" t="s">
        <v>5</v>
      </c>
      <c r="C1316" s="4" t="s">
        <v>14</v>
      </c>
      <c r="D1316" s="4" t="s">
        <v>14</v>
      </c>
      <c r="E1316" s="4" t="s">
        <v>21</v>
      </c>
      <c r="F1316" s="4" t="s">
        <v>10</v>
      </c>
    </row>
    <row r="1317" spans="1:8">
      <c r="A1317" t="n">
        <v>13975</v>
      </c>
      <c r="B1317" s="45" t="n">
        <v>45</v>
      </c>
      <c r="C1317" s="7" t="n">
        <v>5</v>
      </c>
      <c r="D1317" s="7" t="n">
        <v>3</v>
      </c>
      <c r="E1317" s="7" t="n">
        <v>3.5</v>
      </c>
      <c r="F1317" s="7" t="n">
        <v>0</v>
      </c>
    </row>
    <row r="1318" spans="1:8">
      <c r="A1318" t="s">
        <v>4</v>
      </c>
      <c r="B1318" s="4" t="s">
        <v>5</v>
      </c>
      <c r="C1318" s="4" t="s">
        <v>14</v>
      </c>
      <c r="D1318" s="4" t="s">
        <v>14</v>
      </c>
      <c r="E1318" s="4" t="s">
        <v>21</v>
      </c>
      <c r="F1318" s="4" t="s">
        <v>10</v>
      </c>
    </row>
    <row r="1319" spans="1:8">
      <c r="A1319" t="n">
        <v>13984</v>
      </c>
      <c r="B1319" s="45" t="n">
        <v>45</v>
      </c>
      <c r="C1319" s="7" t="n">
        <v>11</v>
      </c>
      <c r="D1319" s="7" t="n">
        <v>3</v>
      </c>
      <c r="E1319" s="7" t="n">
        <v>45.9000015258789</v>
      </c>
      <c r="F1319" s="7" t="n">
        <v>0</v>
      </c>
    </row>
    <row r="1320" spans="1:8">
      <c r="A1320" t="s">
        <v>4</v>
      </c>
      <c r="B1320" s="4" t="s">
        <v>5</v>
      </c>
      <c r="C1320" s="4" t="s">
        <v>14</v>
      </c>
      <c r="D1320" s="4" t="s">
        <v>14</v>
      </c>
      <c r="E1320" s="4" t="s">
        <v>21</v>
      </c>
      <c r="F1320" s="4" t="s">
        <v>21</v>
      </c>
      <c r="G1320" s="4" t="s">
        <v>21</v>
      </c>
      <c r="H1320" s="4" t="s">
        <v>10</v>
      </c>
    </row>
    <row r="1321" spans="1:8">
      <c r="A1321" t="n">
        <v>13993</v>
      </c>
      <c r="B1321" s="45" t="n">
        <v>45</v>
      </c>
      <c r="C1321" s="7" t="n">
        <v>2</v>
      </c>
      <c r="D1321" s="7" t="n">
        <v>3</v>
      </c>
      <c r="E1321" s="7" t="n">
        <v>0.660000026226044</v>
      </c>
      <c r="F1321" s="7" t="n">
        <v>30.5</v>
      </c>
      <c r="G1321" s="7" t="n">
        <v>9.39000034332275</v>
      </c>
      <c r="H1321" s="7" t="n">
        <v>5000</v>
      </c>
    </row>
    <row r="1322" spans="1:8">
      <c r="A1322" t="s">
        <v>4</v>
      </c>
      <c r="B1322" s="4" t="s">
        <v>5</v>
      </c>
      <c r="C1322" s="4" t="s">
        <v>14</v>
      </c>
      <c r="D1322" s="4" t="s">
        <v>14</v>
      </c>
      <c r="E1322" s="4" t="s">
        <v>21</v>
      </c>
      <c r="F1322" s="4" t="s">
        <v>10</v>
      </c>
    </row>
    <row r="1323" spans="1:8">
      <c r="A1323" t="n">
        <v>14010</v>
      </c>
      <c r="B1323" s="45" t="n">
        <v>45</v>
      </c>
      <c r="C1323" s="7" t="n">
        <v>5</v>
      </c>
      <c r="D1323" s="7" t="n">
        <v>3</v>
      </c>
      <c r="E1323" s="7" t="n">
        <v>1.5</v>
      </c>
      <c r="F1323" s="7" t="n">
        <v>5000</v>
      </c>
    </row>
    <row r="1324" spans="1:8">
      <c r="A1324" t="s">
        <v>4</v>
      </c>
      <c r="B1324" s="4" t="s">
        <v>5</v>
      </c>
      <c r="C1324" s="4" t="s">
        <v>14</v>
      </c>
      <c r="D1324" s="4" t="s">
        <v>10</v>
      </c>
      <c r="E1324" s="4" t="s">
        <v>10</v>
      </c>
      <c r="F1324" s="4" t="s">
        <v>9</v>
      </c>
    </row>
    <row r="1325" spans="1:8">
      <c r="A1325" t="n">
        <v>14019</v>
      </c>
      <c r="B1325" s="46" t="n">
        <v>84</v>
      </c>
      <c r="C1325" s="7" t="n">
        <v>0</v>
      </c>
      <c r="D1325" s="7" t="n">
        <v>0</v>
      </c>
      <c r="E1325" s="7" t="n">
        <v>0</v>
      </c>
      <c r="F1325" s="7" t="n">
        <v>1056964608</v>
      </c>
    </row>
    <row r="1326" spans="1:8">
      <c r="A1326" t="s">
        <v>4</v>
      </c>
      <c r="B1326" s="4" t="s">
        <v>5</v>
      </c>
      <c r="C1326" s="4" t="s">
        <v>10</v>
      </c>
      <c r="D1326" s="4" t="s">
        <v>21</v>
      </c>
      <c r="E1326" s="4" t="s">
        <v>21</v>
      </c>
      <c r="F1326" s="4" t="s">
        <v>21</v>
      </c>
      <c r="G1326" s="4" t="s">
        <v>21</v>
      </c>
    </row>
    <row r="1327" spans="1:8">
      <c r="A1327" t="n">
        <v>14029</v>
      </c>
      <c r="B1327" s="36" t="n">
        <v>46</v>
      </c>
      <c r="C1327" s="7" t="n">
        <v>0</v>
      </c>
      <c r="D1327" s="7" t="n">
        <v>0</v>
      </c>
      <c r="E1327" s="7" t="n">
        <v>18.3700008392334</v>
      </c>
      <c r="F1327" s="7" t="n">
        <v>41.0999984741211</v>
      </c>
      <c r="G1327" s="7" t="n">
        <v>180</v>
      </c>
    </row>
    <row r="1328" spans="1:8">
      <c r="A1328" t="s">
        <v>4</v>
      </c>
      <c r="B1328" s="4" t="s">
        <v>5</v>
      </c>
      <c r="C1328" s="4" t="s">
        <v>10</v>
      </c>
      <c r="D1328" s="4" t="s">
        <v>21</v>
      </c>
      <c r="E1328" s="4" t="s">
        <v>21</v>
      </c>
      <c r="F1328" s="4" t="s">
        <v>21</v>
      </c>
      <c r="G1328" s="4" t="s">
        <v>21</v>
      </c>
    </row>
    <row r="1329" spans="1:9">
      <c r="A1329" t="n">
        <v>14048</v>
      </c>
      <c r="B1329" s="36" t="n">
        <v>46</v>
      </c>
      <c r="C1329" s="7" t="n">
        <v>3</v>
      </c>
      <c r="D1329" s="7" t="n">
        <v>0.949999988079071</v>
      </c>
      <c r="E1329" s="7" t="n">
        <v>18.3700008392334</v>
      </c>
      <c r="F1329" s="7" t="n">
        <v>42.0999984741211</v>
      </c>
      <c r="G1329" s="7" t="n">
        <v>183</v>
      </c>
    </row>
    <row r="1330" spans="1:9">
      <c r="A1330" t="s">
        <v>4</v>
      </c>
      <c r="B1330" s="4" t="s">
        <v>5</v>
      </c>
      <c r="C1330" s="4" t="s">
        <v>10</v>
      </c>
      <c r="D1330" s="4" t="s">
        <v>21</v>
      </c>
      <c r="E1330" s="4" t="s">
        <v>21</v>
      </c>
      <c r="F1330" s="4" t="s">
        <v>21</v>
      </c>
      <c r="G1330" s="4" t="s">
        <v>21</v>
      </c>
    </row>
    <row r="1331" spans="1:9">
      <c r="A1331" t="n">
        <v>14067</v>
      </c>
      <c r="B1331" s="36" t="n">
        <v>46</v>
      </c>
      <c r="C1331" s="7" t="n">
        <v>2</v>
      </c>
      <c r="D1331" s="7" t="n">
        <v>-1.5</v>
      </c>
      <c r="E1331" s="7" t="n">
        <v>18.3700008392334</v>
      </c>
      <c r="F1331" s="7" t="n">
        <v>43.4500007629395</v>
      </c>
      <c r="G1331" s="7" t="n">
        <v>175</v>
      </c>
    </row>
    <row r="1332" spans="1:9">
      <c r="A1332" t="s">
        <v>4</v>
      </c>
      <c r="B1332" s="4" t="s">
        <v>5</v>
      </c>
      <c r="C1332" s="4" t="s">
        <v>10</v>
      </c>
      <c r="D1332" s="4" t="s">
        <v>21</v>
      </c>
      <c r="E1332" s="4" t="s">
        <v>21</v>
      </c>
      <c r="F1332" s="4" t="s">
        <v>21</v>
      </c>
      <c r="G1332" s="4" t="s">
        <v>21</v>
      </c>
    </row>
    <row r="1333" spans="1:9">
      <c r="A1333" t="n">
        <v>14086</v>
      </c>
      <c r="B1333" s="36" t="n">
        <v>46</v>
      </c>
      <c r="C1333" s="7" t="n">
        <v>8</v>
      </c>
      <c r="D1333" s="7" t="n">
        <v>2.34999990463257</v>
      </c>
      <c r="E1333" s="7" t="n">
        <v>18.3700008392334</v>
      </c>
      <c r="F1333" s="7" t="n">
        <v>42.7999992370605</v>
      </c>
      <c r="G1333" s="7" t="n">
        <v>195</v>
      </c>
    </row>
    <row r="1334" spans="1:9">
      <c r="A1334" t="s">
        <v>4</v>
      </c>
      <c r="B1334" s="4" t="s">
        <v>5</v>
      </c>
      <c r="C1334" s="4" t="s">
        <v>10</v>
      </c>
      <c r="D1334" s="4" t="s">
        <v>21</v>
      </c>
      <c r="E1334" s="4" t="s">
        <v>21</v>
      </c>
      <c r="F1334" s="4" t="s">
        <v>21</v>
      </c>
      <c r="G1334" s="4" t="s">
        <v>21</v>
      </c>
    </row>
    <row r="1335" spans="1:9">
      <c r="A1335" t="n">
        <v>14105</v>
      </c>
      <c r="B1335" s="36" t="n">
        <v>46</v>
      </c>
      <c r="C1335" s="7" t="n">
        <v>6</v>
      </c>
      <c r="D1335" s="7" t="n">
        <v>-2</v>
      </c>
      <c r="E1335" s="7" t="n">
        <v>18.3700008392334</v>
      </c>
      <c r="F1335" s="7" t="n">
        <v>41.7999992370605</v>
      </c>
      <c r="G1335" s="7" t="n">
        <v>170</v>
      </c>
    </row>
    <row r="1336" spans="1:9">
      <c r="A1336" t="s">
        <v>4</v>
      </c>
      <c r="B1336" s="4" t="s">
        <v>5</v>
      </c>
      <c r="C1336" s="4" t="s">
        <v>10</v>
      </c>
      <c r="D1336" s="4" t="s">
        <v>21</v>
      </c>
      <c r="E1336" s="4" t="s">
        <v>21</v>
      </c>
      <c r="F1336" s="4" t="s">
        <v>21</v>
      </c>
      <c r="G1336" s="4" t="s">
        <v>21</v>
      </c>
    </row>
    <row r="1337" spans="1:9">
      <c r="A1337" t="n">
        <v>14124</v>
      </c>
      <c r="B1337" s="36" t="n">
        <v>46</v>
      </c>
      <c r="C1337" s="7" t="n">
        <v>1</v>
      </c>
      <c r="D1337" s="7" t="n">
        <v>2</v>
      </c>
      <c r="E1337" s="7" t="n">
        <v>18.3700008392334</v>
      </c>
      <c r="F1337" s="7" t="n">
        <v>41.7999992370605</v>
      </c>
      <c r="G1337" s="7" t="n">
        <v>190</v>
      </c>
    </row>
    <row r="1338" spans="1:9">
      <c r="A1338" t="s">
        <v>4</v>
      </c>
      <c r="B1338" s="4" t="s">
        <v>5</v>
      </c>
      <c r="C1338" s="4" t="s">
        <v>10</v>
      </c>
      <c r="D1338" s="4" t="s">
        <v>21</v>
      </c>
      <c r="E1338" s="4" t="s">
        <v>21</v>
      </c>
      <c r="F1338" s="4" t="s">
        <v>21</v>
      </c>
      <c r="G1338" s="4" t="s">
        <v>21</v>
      </c>
    </row>
    <row r="1339" spans="1:9">
      <c r="A1339" t="n">
        <v>14143</v>
      </c>
      <c r="B1339" s="36" t="n">
        <v>46</v>
      </c>
      <c r="C1339" s="7" t="n">
        <v>11</v>
      </c>
      <c r="D1339" s="7" t="n">
        <v>-0.5</v>
      </c>
      <c r="E1339" s="7" t="n">
        <v>18.3700008392334</v>
      </c>
      <c r="F1339" s="7" t="n">
        <v>43.0999984741211</v>
      </c>
      <c r="G1339" s="7" t="n">
        <v>180</v>
      </c>
    </row>
    <row r="1340" spans="1:9">
      <c r="A1340" t="s">
        <v>4</v>
      </c>
      <c r="B1340" s="4" t="s">
        <v>5</v>
      </c>
      <c r="C1340" s="4" t="s">
        <v>10</v>
      </c>
      <c r="D1340" s="4" t="s">
        <v>21</v>
      </c>
      <c r="E1340" s="4" t="s">
        <v>21</v>
      </c>
      <c r="F1340" s="4" t="s">
        <v>21</v>
      </c>
      <c r="G1340" s="4" t="s">
        <v>21</v>
      </c>
    </row>
    <row r="1341" spans="1:9">
      <c r="A1341" t="n">
        <v>14162</v>
      </c>
      <c r="B1341" s="36" t="n">
        <v>46</v>
      </c>
      <c r="C1341" s="7" t="n">
        <v>4</v>
      </c>
      <c r="D1341" s="7" t="n">
        <v>-2.34999990463257</v>
      </c>
      <c r="E1341" s="7" t="n">
        <v>18.3700008392334</v>
      </c>
      <c r="F1341" s="7" t="n">
        <v>42.7999992370605</v>
      </c>
      <c r="G1341" s="7" t="n">
        <v>165</v>
      </c>
    </row>
    <row r="1342" spans="1:9">
      <c r="A1342" t="s">
        <v>4</v>
      </c>
      <c r="B1342" s="4" t="s">
        <v>5</v>
      </c>
      <c r="C1342" s="4" t="s">
        <v>10</v>
      </c>
      <c r="D1342" s="4" t="s">
        <v>21</v>
      </c>
      <c r="E1342" s="4" t="s">
        <v>21</v>
      </c>
      <c r="F1342" s="4" t="s">
        <v>21</v>
      </c>
      <c r="G1342" s="4" t="s">
        <v>21</v>
      </c>
    </row>
    <row r="1343" spans="1:9">
      <c r="A1343" t="n">
        <v>14181</v>
      </c>
      <c r="B1343" s="36" t="n">
        <v>46</v>
      </c>
      <c r="C1343" s="7" t="n">
        <v>5</v>
      </c>
      <c r="D1343" s="7" t="n">
        <v>1.5</v>
      </c>
      <c r="E1343" s="7" t="n">
        <v>18.3700008392334</v>
      </c>
      <c r="F1343" s="7" t="n">
        <v>43.4500007629395</v>
      </c>
      <c r="G1343" s="7" t="n">
        <v>185</v>
      </c>
    </row>
    <row r="1344" spans="1:9">
      <c r="A1344" t="s">
        <v>4</v>
      </c>
      <c r="B1344" s="4" t="s">
        <v>5</v>
      </c>
      <c r="C1344" s="4" t="s">
        <v>10</v>
      </c>
      <c r="D1344" s="4" t="s">
        <v>21</v>
      </c>
      <c r="E1344" s="4" t="s">
        <v>21</v>
      </c>
      <c r="F1344" s="4" t="s">
        <v>21</v>
      </c>
      <c r="G1344" s="4" t="s">
        <v>21</v>
      </c>
    </row>
    <row r="1345" spans="1:7">
      <c r="A1345" t="n">
        <v>14200</v>
      </c>
      <c r="B1345" s="36" t="n">
        <v>46</v>
      </c>
      <c r="C1345" s="7" t="n">
        <v>7</v>
      </c>
      <c r="D1345" s="7" t="n">
        <v>-0.949999988079071</v>
      </c>
      <c r="E1345" s="7" t="n">
        <v>18.3700008392334</v>
      </c>
      <c r="F1345" s="7" t="n">
        <v>42.0999984741211</v>
      </c>
      <c r="G1345" s="7" t="n">
        <v>177</v>
      </c>
    </row>
    <row r="1346" spans="1:7">
      <c r="A1346" t="s">
        <v>4</v>
      </c>
      <c r="B1346" s="4" t="s">
        <v>5</v>
      </c>
      <c r="C1346" s="4" t="s">
        <v>10</v>
      </c>
      <c r="D1346" s="4" t="s">
        <v>21</v>
      </c>
      <c r="E1346" s="4" t="s">
        <v>21</v>
      </c>
      <c r="F1346" s="4" t="s">
        <v>21</v>
      </c>
      <c r="G1346" s="4" t="s">
        <v>21</v>
      </c>
    </row>
    <row r="1347" spans="1:7">
      <c r="A1347" t="n">
        <v>14219</v>
      </c>
      <c r="B1347" s="36" t="n">
        <v>46</v>
      </c>
      <c r="C1347" s="7" t="n">
        <v>9</v>
      </c>
      <c r="D1347" s="7" t="n">
        <v>0.5</v>
      </c>
      <c r="E1347" s="7" t="n">
        <v>18.3700008392334</v>
      </c>
      <c r="F1347" s="7" t="n">
        <v>43.0999984741211</v>
      </c>
      <c r="G1347" s="7" t="n">
        <v>180</v>
      </c>
    </row>
    <row r="1348" spans="1:7">
      <c r="A1348" t="s">
        <v>4</v>
      </c>
      <c r="B1348" s="4" t="s">
        <v>5</v>
      </c>
      <c r="C1348" s="4" t="s">
        <v>10</v>
      </c>
      <c r="D1348" s="4" t="s">
        <v>21</v>
      </c>
      <c r="E1348" s="4" t="s">
        <v>21</v>
      </c>
      <c r="F1348" s="4" t="s">
        <v>21</v>
      </c>
      <c r="G1348" s="4" t="s">
        <v>21</v>
      </c>
    </row>
    <row r="1349" spans="1:7">
      <c r="A1349" t="n">
        <v>14238</v>
      </c>
      <c r="B1349" s="36" t="n">
        <v>46</v>
      </c>
      <c r="C1349" s="7" t="n">
        <v>7032</v>
      </c>
      <c r="D1349" s="7" t="n">
        <v>1.89999997615814</v>
      </c>
      <c r="E1349" s="7" t="n">
        <v>18.3700008392334</v>
      </c>
      <c r="F1349" s="7" t="n">
        <v>43.6500015258789</v>
      </c>
      <c r="G1349" s="7" t="n">
        <v>185</v>
      </c>
    </row>
    <row r="1350" spans="1:7">
      <c r="A1350" t="s">
        <v>4</v>
      </c>
      <c r="B1350" s="4" t="s">
        <v>5</v>
      </c>
      <c r="C1350" s="4" t="s">
        <v>10</v>
      </c>
      <c r="D1350" s="4" t="s">
        <v>14</v>
      </c>
      <c r="E1350" s="4" t="s">
        <v>6</v>
      </c>
      <c r="F1350" s="4" t="s">
        <v>21</v>
      </c>
      <c r="G1350" s="4" t="s">
        <v>21</v>
      </c>
      <c r="H1350" s="4" t="s">
        <v>21</v>
      </c>
    </row>
    <row r="1351" spans="1:7">
      <c r="A1351" t="n">
        <v>14257</v>
      </c>
      <c r="B1351" s="37" t="n">
        <v>48</v>
      </c>
      <c r="C1351" s="7" t="n">
        <v>1</v>
      </c>
      <c r="D1351" s="7" t="n">
        <v>0</v>
      </c>
      <c r="E1351" s="7" t="s">
        <v>175</v>
      </c>
      <c r="F1351" s="7" t="n">
        <v>-1</v>
      </c>
      <c r="G1351" s="7" t="n">
        <v>1</v>
      </c>
      <c r="H1351" s="7" t="n">
        <v>0</v>
      </c>
    </row>
    <row r="1352" spans="1:7">
      <c r="A1352" t="s">
        <v>4</v>
      </c>
      <c r="B1352" s="4" t="s">
        <v>5</v>
      </c>
      <c r="C1352" s="4" t="s">
        <v>10</v>
      </c>
      <c r="D1352" s="4" t="s">
        <v>14</v>
      </c>
      <c r="E1352" s="4" t="s">
        <v>6</v>
      </c>
      <c r="F1352" s="4" t="s">
        <v>21</v>
      </c>
      <c r="G1352" s="4" t="s">
        <v>21</v>
      </c>
      <c r="H1352" s="4" t="s">
        <v>21</v>
      </c>
    </row>
    <row r="1353" spans="1:7">
      <c r="A1353" t="n">
        <v>14283</v>
      </c>
      <c r="B1353" s="37" t="n">
        <v>48</v>
      </c>
      <c r="C1353" s="7" t="n">
        <v>8</v>
      </c>
      <c r="D1353" s="7" t="n">
        <v>0</v>
      </c>
      <c r="E1353" s="7" t="s">
        <v>175</v>
      </c>
      <c r="F1353" s="7" t="n">
        <v>-1</v>
      </c>
      <c r="G1353" s="7" t="n">
        <v>1</v>
      </c>
      <c r="H1353" s="7" t="n">
        <v>0</v>
      </c>
    </row>
    <row r="1354" spans="1:7">
      <c r="A1354" t="s">
        <v>4</v>
      </c>
      <c r="B1354" s="4" t="s">
        <v>5</v>
      </c>
      <c r="C1354" s="4" t="s">
        <v>10</v>
      </c>
      <c r="D1354" s="4" t="s">
        <v>14</v>
      </c>
      <c r="E1354" s="4" t="s">
        <v>6</v>
      </c>
      <c r="F1354" s="4" t="s">
        <v>21</v>
      </c>
      <c r="G1354" s="4" t="s">
        <v>21</v>
      </c>
      <c r="H1354" s="4" t="s">
        <v>21</v>
      </c>
    </row>
    <row r="1355" spans="1:7">
      <c r="A1355" t="n">
        <v>14309</v>
      </c>
      <c r="B1355" s="37" t="n">
        <v>48</v>
      </c>
      <c r="C1355" s="7" t="n">
        <v>6</v>
      </c>
      <c r="D1355" s="7" t="n">
        <v>0</v>
      </c>
      <c r="E1355" s="7" t="s">
        <v>175</v>
      </c>
      <c r="F1355" s="7" t="n">
        <v>-1</v>
      </c>
      <c r="G1355" s="7" t="n">
        <v>1</v>
      </c>
      <c r="H1355" s="7" t="n">
        <v>0</v>
      </c>
    </row>
    <row r="1356" spans="1:7">
      <c r="A1356" t="s">
        <v>4</v>
      </c>
      <c r="B1356" s="4" t="s">
        <v>5</v>
      </c>
      <c r="C1356" s="4" t="s">
        <v>10</v>
      </c>
      <c r="D1356" s="4" t="s">
        <v>14</v>
      </c>
      <c r="E1356" s="4" t="s">
        <v>6</v>
      </c>
      <c r="F1356" s="4" t="s">
        <v>21</v>
      </c>
      <c r="G1356" s="4" t="s">
        <v>21</v>
      </c>
      <c r="H1356" s="4" t="s">
        <v>21</v>
      </c>
    </row>
    <row r="1357" spans="1:7">
      <c r="A1357" t="n">
        <v>14335</v>
      </c>
      <c r="B1357" s="37" t="n">
        <v>48</v>
      </c>
      <c r="C1357" s="7" t="n">
        <v>9</v>
      </c>
      <c r="D1357" s="7" t="n">
        <v>0</v>
      </c>
      <c r="E1357" s="7" t="s">
        <v>175</v>
      </c>
      <c r="F1357" s="7" t="n">
        <v>-1</v>
      </c>
      <c r="G1357" s="7" t="n">
        <v>1</v>
      </c>
      <c r="H1357" s="7" t="n">
        <v>0</v>
      </c>
    </row>
    <row r="1358" spans="1:7">
      <c r="A1358" t="s">
        <v>4</v>
      </c>
      <c r="B1358" s="4" t="s">
        <v>5</v>
      </c>
      <c r="C1358" s="4" t="s">
        <v>14</v>
      </c>
      <c r="D1358" s="4" t="s">
        <v>10</v>
      </c>
    </row>
    <row r="1359" spans="1:7">
      <c r="A1359" t="n">
        <v>14361</v>
      </c>
      <c r="B1359" s="21" t="n">
        <v>58</v>
      </c>
      <c r="C1359" s="7" t="n">
        <v>255</v>
      </c>
      <c r="D1359" s="7" t="n">
        <v>0</v>
      </c>
    </row>
    <row r="1360" spans="1:7">
      <c r="A1360" t="s">
        <v>4</v>
      </c>
      <c r="B1360" s="4" t="s">
        <v>5</v>
      </c>
      <c r="C1360" s="4" t="s">
        <v>10</v>
      </c>
    </row>
    <row r="1361" spans="1:8">
      <c r="A1361" t="n">
        <v>14365</v>
      </c>
      <c r="B1361" s="28" t="n">
        <v>16</v>
      </c>
      <c r="C1361" s="7" t="n">
        <v>3000</v>
      </c>
    </row>
    <row r="1362" spans="1:8">
      <c r="A1362" t="s">
        <v>4</v>
      </c>
      <c r="B1362" s="4" t="s">
        <v>5</v>
      </c>
      <c r="C1362" s="4" t="s">
        <v>10</v>
      </c>
      <c r="D1362" s="4" t="s">
        <v>14</v>
      </c>
      <c r="E1362" s="4" t="s">
        <v>6</v>
      </c>
      <c r="F1362" s="4" t="s">
        <v>21</v>
      </c>
      <c r="G1362" s="4" t="s">
        <v>21</v>
      </c>
      <c r="H1362" s="4" t="s">
        <v>21</v>
      </c>
    </row>
    <row r="1363" spans="1:8">
      <c r="A1363" t="n">
        <v>14368</v>
      </c>
      <c r="B1363" s="37" t="n">
        <v>48</v>
      </c>
      <c r="C1363" s="7" t="n">
        <v>7013</v>
      </c>
      <c r="D1363" s="7" t="n">
        <v>0</v>
      </c>
      <c r="E1363" s="7" t="s">
        <v>89</v>
      </c>
      <c r="F1363" s="7" t="n">
        <v>-1</v>
      </c>
      <c r="G1363" s="7" t="n">
        <v>1</v>
      </c>
      <c r="H1363" s="7" t="n">
        <v>0</v>
      </c>
    </row>
    <row r="1364" spans="1:8">
      <c r="A1364" t="s">
        <v>4</v>
      </c>
      <c r="B1364" s="4" t="s">
        <v>5</v>
      </c>
      <c r="C1364" s="4" t="s">
        <v>14</v>
      </c>
      <c r="D1364" s="4" t="s">
        <v>10</v>
      </c>
    </row>
    <row r="1365" spans="1:8">
      <c r="A1365" t="n">
        <v>14394</v>
      </c>
      <c r="B1365" s="45" t="n">
        <v>45</v>
      </c>
      <c r="C1365" s="7" t="n">
        <v>7</v>
      </c>
      <c r="D1365" s="7" t="n">
        <v>255</v>
      </c>
    </row>
    <row r="1366" spans="1:8">
      <c r="A1366" t="s">
        <v>4</v>
      </c>
      <c r="B1366" s="4" t="s">
        <v>5</v>
      </c>
      <c r="C1366" s="4" t="s">
        <v>14</v>
      </c>
      <c r="D1366" s="4" t="s">
        <v>14</v>
      </c>
      <c r="E1366" s="4" t="s">
        <v>21</v>
      </c>
      <c r="F1366" s="4" t="s">
        <v>10</v>
      </c>
    </row>
    <row r="1367" spans="1:8">
      <c r="A1367" t="n">
        <v>14398</v>
      </c>
      <c r="B1367" s="45" t="n">
        <v>45</v>
      </c>
      <c r="C1367" s="7" t="n">
        <v>5</v>
      </c>
      <c r="D1367" s="7" t="n">
        <v>3</v>
      </c>
      <c r="E1367" s="7" t="n">
        <v>1.89999997615814</v>
      </c>
      <c r="F1367" s="7" t="n">
        <v>30000</v>
      </c>
    </row>
    <row r="1368" spans="1:8">
      <c r="A1368" t="s">
        <v>4</v>
      </c>
      <c r="B1368" s="4" t="s">
        <v>5</v>
      </c>
      <c r="C1368" s="4" t="s">
        <v>14</v>
      </c>
      <c r="D1368" s="4" t="s">
        <v>10</v>
      </c>
      <c r="E1368" s="4" t="s">
        <v>10</v>
      </c>
      <c r="F1368" s="4" t="s">
        <v>9</v>
      </c>
    </row>
    <row r="1369" spans="1:8">
      <c r="A1369" t="n">
        <v>14407</v>
      </c>
      <c r="B1369" s="46" t="n">
        <v>84</v>
      </c>
      <c r="C1369" s="7" t="n">
        <v>1</v>
      </c>
      <c r="D1369" s="7" t="n">
        <v>0</v>
      </c>
      <c r="E1369" s="7" t="n">
        <v>500</v>
      </c>
      <c r="F1369" s="7" t="n">
        <v>0</v>
      </c>
    </row>
    <row r="1370" spans="1:8">
      <c r="A1370" t="s">
        <v>4</v>
      </c>
      <c r="B1370" s="4" t="s">
        <v>5</v>
      </c>
      <c r="C1370" s="4" t="s">
        <v>14</v>
      </c>
      <c r="D1370" s="4" t="s">
        <v>21</v>
      </c>
      <c r="E1370" s="4" t="s">
        <v>10</v>
      </c>
      <c r="F1370" s="4" t="s">
        <v>14</v>
      </c>
    </row>
    <row r="1371" spans="1:8">
      <c r="A1371" t="n">
        <v>14417</v>
      </c>
      <c r="B1371" s="16" t="n">
        <v>49</v>
      </c>
      <c r="C1371" s="7" t="n">
        <v>3</v>
      </c>
      <c r="D1371" s="7" t="n">
        <v>0.800000011920929</v>
      </c>
      <c r="E1371" s="7" t="n">
        <v>500</v>
      </c>
      <c r="F1371" s="7" t="n">
        <v>0</v>
      </c>
    </row>
    <row r="1372" spans="1:8">
      <c r="A1372" t="s">
        <v>4</v>
      </c>
      <c r="B1372" s="4" t="s">
        <v>5</v>
      </c>
      <c r="C1372" s="4" t="s">
        <v>14</v>
      </c>
      <c r="D1372" s="4" t="s">
        <v>10</v>
      </c>
      <c r="E1372" s="4" t="s">
        <v>6</v>
      </c>
    </row>
    <row r="1373" spans="1:8">
      <c r="A1373" t="n">
        <v>14426</v>
      </c>
      <c r="B1373" s="41" t="n">
        <v>51</v>
      </c>
      <c r="C1373" s="7" t="n">
        <v>4</v>
      </c>
      <c r="D1373" s="7" t="n">
        <v>7013</v>
      </c>
      <c r="E1373" s="7" t="s">
        <v>119</v>
      </c>
    </row>
    <row r="1374" spans="1:8">
      <c r="A1374" t="s">
        <v>4</v>
      </c>
      <c r="B1374" s="4" t="s">
        <v>5</v>
      </c>
      <c r="C1374" s="4" t="s">
        <v>10</v>
      </c>
    </row>
    <row r="1375" spans="1:8">
      <c r="A1375" t="n">
        <v>14440</v>
      </c>
      <c r="B1375" s="28" t="n">
        <v>16</v>
      </c>
      <c r="C1375" s="7" t="n">
        <v>0</v>
      </c>
    </row>
    <row r="1376" spans="1:8">
      <c r="A1376" t="s">
        <v>4</v>
      </c>
      <c r="B1376" s="4" t="s">
        <v>5</v>
      </c>
      <c r="C1376" s="4" t="s">
        <v>10</v>
      </c>
      <c r="D1376" s="4" t="s">
        <v>14</v>
      </c>
      <c r="E1376" s="4" t="s">
        <v>9</v>
      </c>
      <c r="F1376" s="4" t="s">
        <v>112</v>
      </c>
      <c r="G1376" s="4" t="s">
        <v>14</v>
      </c>
      <c r="H1376" s="4" t="s">
        <v>14</v>
      </c>
      <c r="I1376" s="4" t="s">
        <v>14</v>
      </c>
      <c r="J1376" s="4" t="s">
        <v>9</v>
      </c>
      <c r="K1376" s="4" t="s">
        <v>112</v>
      </c>
      <c r="L1376" s="4" t="s">
        <v>14</v>
      </c>
      <c r="M1376" s="4" t="s">
        <v>14</v>
      </c>
      <c r="N1376" s="4" t="s">
        <v>14</v>
      </c>
      <c r="O1376" s="4" t="s">
        <v>9</v>
      </c>
      <c r="P1376" s="4" t="s">
        <v>112</v>
      </c>
      <c r="Q1376" s="4" t="s">
        <v>14</v>
      </c>
      <c r="R1376" s="4" t="s">
        <v>14</v>
      </c>
    </row>
    <row r="1377" spans="1:18">
      <c r="A1377" t="n">
        <v>14443</v>
      </c>
      <c r="B1377" s="49" t="n">
        <v>26</v>
      </c>
      <c r="C1377" s="7" t="n">
        <v>7013</v>
      </c>
      <c r="D1377" s="7" t="n">
        <v>17</v>
      </c>
      <c r="E1377" s="7" t="n">
        <v>37379</v>
      </c>
      <c r="F1377" s="7" t="s">
        <v>176</v>
      </c>
      <c r="G1377" s="7" t="n">
        <v>2</v>
      </c>
      <c r="H1377" s="7" t="n">
        <v>3</v>
      </c>
      <c r="I1377" s="7" t="n">
        <v>17</v>
      </c>
      <c r="J1377" s="7" t="n">
        <v>37380</v>
      </c>
      <c r="K1377" s="7" t="s">
        <v>177</v>
      </c>
      <c r="L1377" s="7" t="n">
        <v>2</v>
      </c>
      <c r="M1377" s="7" t="n">
        <v>3</v>
      </c>
      <c r="N1377" s="7" t="n">
        <v>17</v>
      </c>
      <c r="O1377" s="7" t="n">
        <v>37381</v>
      </c>
      <c r="P1377" s="7" t="s">
        <v>178</v>
      </c>
      <c r="Q1377" s="7" t="n">
        <v>2</v>
      </c>
      <c r="R1377" s="7" t="n">
        <v>0</v>
      </c>
    </row>
    <row r="1378" spans="1:18">
      <c r="A1378" t="s">
        <v>4</v>
      </c>
      <c r="B1378" s="4" t="s">
        <v>5</v>
      </c>
    </row>
    <row r="1379" spans="1:18">
      <c r="A1379" t="n">
        <v>14667</v>
      </c>
      <c r="B1379" s="50" t="n">
        <v>28</v>
      </c>
    </row>
    <row r="1380" spans="1:18">
      <c r="A1380" t="s">
        <v>4</v>
      </c>
      <c r="B1380" s="4" t="s">
        <v>5</v>
      </c>
      <c r="C1380" s="4" t="s">
        <v>10</v>
      </c>
      <c r="D1380" s="4" t="s">
        <v>14</v>
      </c>
    </row>
    <row r="1381" spans="1:18">
      <c r="A1381" t="n">
        <v>14668</v>
      </c>
      <c r="B1381" s="51" t="n">
        <v>89</v>
      </c>
      <c r="C1381" s="7" t="n">
        <v>65533</v>
      </c>
      <c r="D1381" s="7" t="n">
        <v>1</v>
      </c>
    </row>
    <row r="1382" spans="1:18">
      <c r="A1382" t="s">
        <v>4</v>
      </c>
      <c r="B1382" s="4" t="s">
        <v>5</v>
      </c>
      <c r="C1382" s="4" t="s">
        <v>14</v>
      </c>
      <c r="D1382" s="4" t="s">
        <v>10</v>
      </c>
      <c r="E1382" s="4" t="s">
        <v>10</v>
      </c>
      <c r="F1382" s="4" t="s">
        <v>14</v>
      </c>
    </row>
    <row r="1383" spans="1:18">
      <c r="A1383" t="n">
        <v>14672</v>
      </c>
      <c r="B1383" s="59" t="n">
        <v>25</v>
      </c>
      <c r="C1383" s="7" t="n">
        <v>1</v>
      </c>
      <c r="D1383" s="7" t="n">
        <v>260</v>
      </c>
      <c r="E1383" s="7" t="n">
        <v>640</v>
      </c>
      <c r="F1383" s="7" t="n">
        <v>2</v>
      </c>
    </row>
    <row r="1384" spans="1:18">
      <c r="A1384" t="s">
        <v>4</v>
      </c>
      <c r="B1384" s="4" t="s">
        <v>5</v>
      </c>
      <c r="C1384" s="4" t="s">
        <v>14</v>
      </c>
      <c r="D1384" s="4" t="s">
        <v>10</v>
      </c>
      <c r="E1384" s="4" t="s">
        <v>6</v>
      </c>
    </row>
    <row r="1385" spans="1:18">
      <c r="A1385" t="n">
        <v>14679</v>
      </c>
      <c r="B1385" s="41" t="n">
        <v>51</v>
      </c>
      <c r="C1385" s="7" t="n">
        <v>4</v>
      </c>
      <c r="D1385" s="7" t="n">
        <v>0</v>
      </c>
      <c r="E1385" s="7" t="s">
        <v>179</v>
      </c>
    </row>
    <row r="1386" spans="1:18">
      <c r="A1386" t="s">
        <v>4</v>
      </c>
      <c r="B1386" s="4" t="s">
        <v>5</v>
      </c>
      <c r="C1386" s="4" t="s">
        <v>10</v>
      </c>
    </row>
    <row r="1387" spans="1:18">
      <c r="A1387" t="n">
        <v>14692</v>
      </c>
      <c r="B1387" s="28" t="n">
        <v>16</v>
      </c>
      <c r="C1387" s="7" t="n">
        <v>0</v>
      </c>
    </row>
    <row r="1388" spans="1:18">
      <c r="A1388" t="s">
        <v>4</v>
      </c>
      <c r="B1388" s="4" t="s">
        <v>5</v>
      </c>
      <c r="C1388" s="4" t="s">
        <v>10</v>
      </c>
      <c r="D1388" s="4" t="s">
        <v>14</v>
      </c>
      <c r="E1388" s="4" t="s">
        <v>9</v>
      </c>
      <c r="F1388" s="4" t="s">
        <v>112</v>
      </c>
      <c r="G1388" s="4" t="s">
        <v>14</v>
      </c>
      <c r="H1388" s="4" t="s">
        <v>14</v>
      </c>
    </row>
    <row r="1389" spans="1:18">
      <c r="A1389" t="n">
        <v>14695</v>
      </c>
      <c r="B1389" s="49" t="n">
        <v>26</v>
      </c>
      <c r="C1389" s="7" t="n">
        <v>0</v>
      </c>
      <c r="D1389" s="7" t="n">
        <v>17</v>
      </c>
      <c r="E1389" s="7" t="n">
        <v>53096</v>
      </c>
      <c r="F1389" s="7" t="s">
        <v>180</v>
      </c>
      <c r="G1389" s="7" t="n">
        <v>2</v>
      </c>
      <c r="H1389" s="7" t="n">
        <v>0</v>
      </c>
    </row>
    <row r="1390" spans="1:18">
      <c r="A1390" t="s">
        <v>4</v>
      </c>
      <c r="B1390" s="4" t="s">
        <v>5</v>
      </c>
    </row>
    <row r="1391" spans="1:18">
      <c r="A1391" t="n">
        <v>14727</v>
      </c>
      <c r="B1391" s="50" t="n">
        <v>28</v>
      </c>
    </row>
    <row r="1392" spans="1:18">
      <c r="A1392" t="s">
        <v>4</v>
      </c>
      <c r="B1392" s="4" t="s">
        <v>5</v>
      </c>
      <c r="C1392" s="4" t="s">
        <v>10</v>
      </c>
      <c r="D1392" s="4" t="s">
        <v>14</v>
      </c>
    </row>
    <row r="1393" spans="1:18">
      <c r="A1393" t="n">
        <v>14728</v>
      </c>
      <c r="B1393" s="51" t="n">
        <v>89</v>
      </c>
      <c r="C1393" s="7" t="n">
        <v>65533</v>
      </c>
      <c r="D1393" s="7" t="n">
        <v>1</v>
      </c>
    </row>
    <row r="1394" spans="1:18">
      <c r="A1394" t="s">
        <v>4</v>
      </c>
      <c r="B1394" s="4" t="s">
        <v>5</v>
      </c>
      <c r="C1394" s="4" t="s">
        <v>14</v>
      </c>
      <c r="D1394" s="4" t="s">
        <v>10</v>
      </c>
      <c r="E1394" s="4" t="s">
        <v>10</v>
      </c>
      <c r="F1394" s="4" t="s">
        <v>14</v>
      </c>
    </row>
    <row r="1395" spans="1:18">
      <c r="A1395" t="n">
        <v>14732</v>
      </c>
      <c r="B1395" s="59" t="n">
        <v>25</v>
      </c>
      <c r="C1395" s="7" t="n">
        <v>1</v>
      </c>
      <c r="D1395" s="7" t="n">
        <v>60</v>
      </c>
      <c r="E1395" s="7" t="n">
        <v>640</v>
      </c>
      <c r="F1395" s="7" t="n">
        <v>2</v>
      </c>
    </row>
    <row r="1396" spans="1:18">
      <c r="A1396" t="s">
        <v>4</v>
      </c>
      <c r="B1396" s="4" t="s">
        <v>5</v>
      </c>
      <c r="C1396" s="4" t="s">
        <v>14</v>
      </c>
      <c r="D1396" s="4" t="s">
        <v>10</v>
      </c>
      <c r="E1396" s="4" t="s">
        <v>6</v>
      </c>
    </row>
    <row r="1397" spans="1:18">
      <c r="A1397" t="n">
        <v>14739</v>
      </c>
      <c r="B1397" s="41" t="n">
        <v>51</v>
      </c>
      <c r="C1397" s="7" t="n">
        <v>4</v>
      </c>
      <c r="D1397" s="7" t="n">
        <v>1</v>
      </c>
      <c r="E1397" s="7" t="s">
        <v>181</v>
      </c>
    </row>
    <row r="1398" spans="1:18">
      <c r="A1398" t="s">
        <v>4</v>
      </c>
      <c r="B1398" s="4" t="s">
        <v>5</v>
      </c>
      <c r="C1398" s="4" t="s">
        <v>10</v>
      </c>
    </row>
    <row r="1399" spans="1:18">
      <c r="A1399" t="n">
        <v>14752</v>
      </c>
      <c r="B1399" s="28" t="n">
        <v>16</v>
      </c>
      <c r="C1399" s="7" t="n">
        <v>0</v>
      </c>
    </row>
    <row r="1400" spans="1:18">
      <c r="A1400" t="s">
        <v>4</v>
      </c>
      <c r="B1400" s="4" t="s">
        <v>5</v>
      </c>
      <c r="C1400" s="4" t="s">
        <v>10</v>
      </c>
      <c r="D1400" s="4" t="s">
        <v>14</v>
      </c>
      <c r="E1400" s="4" t="s">
        <v>9</v>
      </c>
      <c r="F1400" s="4" t="s">
        <v>112</v>
      </c>
      <c r="G1400" s="4" t="s">
        <v>14</v>
      </c>
      <c r="H1400" s="4" t="s">
        <v>14</v>
      </c>
    </row>
    <row r="1401" spans="1:18">
      <c r="A1401" t="n">
        <v>14755</v>
      </c>
      <c r="B1401" s="49" t="n">
        <v>26</v>
      </c>
      <c r="C1401" s="7" t="n">
        <v>1</v>
      </c>
      <c r="D1401" s="7" t="n">
        <v>17</v>
      </c>
      <c r="E1401" s="7" t="n">
        <v>1463</v>
      </c>
      <c r="F1401" s="7" t="s">
        <v>182</v>
      </c>
      <c r="G1401" s="7" t="n">
        <v>2</v>
      </c>
      <c r="H1401" s="7" t="n">
        <v>0</v>
      </c>
    </row>
    <row r="1402" spans="1:18">
      <c r="A1402" t="s">
        <v>4</v>
      </c>
      <c r="B1402" s="4" t="s">
        <v>5</v>
      </c>
    </row>
    <row r="1403" spans="1:18">
      <c r="A1403" t="n">
        <v>14812</v>
      </c>
      <c r="B1403" s="50" t="n">
        <v>28</v>
      </c>
    </row>
    <row r="1404" spans="1:18">
      <c r="A1404" t="s">
        <v>4</v>
      </c>
      <c r="B1404" s="4" t="s">
        <v>5</v>
      </c>
      <c r="C1404" s="4" t="s">
        <v>10</v>
      </c>
      <c r="D1404" s="4" t="s">
        <v>14</v>
      </c>
    </row>
    <row r="1405" spans="1:18">
      <c r="A1405" t="n">
        <v>14813</v>
      </c>
      <c r="B1405" s="51" t="n">
        <v>89</v>
      </c>
      <c r="C1405" s="7" t="n">
        <v>65533</v>
      </c>
      <c r="D1405" s="7" t="n">
        <v>1</v>
      </c>
    </row>
    <row r="1406" spans="1:18">
      <c r="A1406" t="s">
        <v>4</v>
      </c>
      <c r="B1406" s="4" t="s">
        <v>5</v>
      </c>
      <c r="C1406" s="4" t="s">
        <v>14</v>
      </c>
      <c r="D1406" s="4" t="s">
        <v>10</v>
      </c>
      <c r="E1406" s="4" t="s">
        <v>10</v>
      </c>
      <c r="F1406" s="4" t="s">
        <v>14</v>
      </c>
    </row>
    <row r="1407" spans="1:18">
      <c r="A1407" t="n">
        <v>14817</v>
      </c>
      <c r="B1407" s="59" t="n">
        <v>25</v>
      </c>
      <c r="C1407" s="7" t="n">
        <v>1</v>
      </c>
      <c r="D1407" s="7" t="n">
        <v>65535</v>
      </c>
      <c r="E1407" s="7" t="n">
        <v>500</v>
      </c>
      <c r="F1407" s="7" t="n">
        <v>6</v>
      </c>
    </row>
    <row r="1408" spans="1:18">
      <c r="A1408" t="s">
        <v>4</v>
      </c>
      <c r="B1408" s="4" t="s">
        <v>5</v>
      </c>
      <c r="C1408" s="4" t="s">
        <v>14</v>
      </c>
      <c r="D1408" s="4" t="s">
        <v>10</v>
      </c>
      <c r="E1408" s="4" t="s">
        <v>6</v>
      </c>
    </row>
    <row r="1409" spans="1:8">
      <c r="A1409" t="n">
        <v>14824</v>
      </c>
      <c r="B1409" s="41" t="n">
        <v>51</v>
      </c>
      <c r="C1409" s="7" t="n">
        <v>4</v>
      </c>
      <c r="D1409" s="7" t="n">
        <v>7</v>
      </c>
      <c r="E1409" s="7" t="s">
        <v>183</v>
      </c>
    </row>
    <row r="1410" spans="1:8">
      <c r="A1410" t="s">
        <v>4</v>
      </c>
      <c r="B1410" s="4" t="s">
        <v>5</v>
      </c>
      <c r="C1410" s="4" t="s">
        <v>10</v>
      </c>
    </row>
    <row r="1411" spans="1:8">
      <c r="A1411" t="n">
        <v>14837</v>
      </c>
      <c r="B1411" s="28" t="n">
        <v>16</v>
      </c>
      <c r="C1411" s="7" t="n">
        <v>0</v>
      </c>
    </row>
    <row r="1412" spans="1:8">
      <c r="A1412" t="s">
        <v>4</v>
      </c>
      <c r="B1412" s="4" t="s">
        <v>5</v>
      </c>
      <c r="C1412" s="4" t="s">
        <v>10</v>
      </c>
      <c r="D1412" s="4" t="s">
        <v>14</v>
      </c>
      <c r="E1412" s="4" t="s">
        <v>9</v>
      </c>
      <c r="F1412" s="4" t="s">
        <v>112</v>
      </c>
      <c r="G1412" s="4" t="s">
        <v>14</v>
      </c>
      <c r="H1412" s="4" t="s">
        <v>14</v>
      </c>
    </row>
    <row r="1413" spans="1:8">
      <c r="A1413" t="n">
        <v>14840</v>
      </c>
      <c r="B1413" s="49" t="n">
        <v>26</v>
      </c>
      <c r="C1413" s="7" t="n">
        <v>7</v>
      </c>
      <c r="D1413" s="7" t="n">
        <v>17</v>
      </c>
      <c r="E1413" s="7" t="n">
        <v>4479</v>
      </c>
      <c r="F1413" s="7" t="s">
        <v>184</v>
      </c>
      <c r="G1413" s="7" t="n">
        <v>2</v>
      </c>
      <c r="H1413" s="7" t="n">
        <v>0</v>
      </c>
    </row>
    <row r="1414" spans="1:8">
      <c r="A1414" t="s">
        <v>4</v>
      </c>
      <c r="B1414" s="4" t="s">
        <v>5</v>
      </c>
    </row>
    <row r="1415" spans="1:8">
      <c r="A1415" t="n">
        <v>14879</v>
      </c>
      <c r="B1415" s="50" t="n">
        <v>28</v>
      </c>
    </row>
    <row r="1416" spans="1:8">
      <c r="A1416" t="s">
        <v>4</v>
      </c>
      <c r="B1416" s="4" t="s">
        <v>5</v>
      </c>
      <c r="C1416" s="4" t="s">
        <v>10</v>
      </c>
      <c r="D1416" s="4" t="s">
        <v>14</v>
      </c>
    </row>
    <row r="1417" spans="1:8">
      <c r="A1417" t="n">
        <v>14880</v>
      </c>
      <c r="B1417" s="51" t="n">
        <v>89</v>
      </c>
      <c r="C1417" s="7" t="n">
        <v>65533</v>
      </c>
      <c r="D1417" s="7" t="n">
        <v>1</v>
      </c>
    </row>
    <row r="1418" spans="1:8">
      <c r="A1418" t="s">
        <v>4</v>
      </c>
      <c r="B1418" s="4" t="s">
        <v>5</v>
      </c>
      <c r="C1418" s="4" t="s">
        <v>14</v>
      </c>
      <c r="D1418" s="4" t="s">
        <v>10</v>
      </c>
      <c r="E1418" s="4" t="s">
        <v>10</v>
      </c>
      <c r="F1418" s="4" t="s">
        <v>14</v>
      </c>
    </row>
    <row r="1419" spans="1:8">
      <c r="A1419" t="n">
        <v>14884</v>
      </c>
      <c r="B1419" s="59" t="n">
        <v>25</v>
      </c>
      <c r="C1419" s="7" t="n">
        <v>1</v>
      </c>
      <c r="D1419" s="7" t="n">
        <v>260</v>
      </c>
      <c r="E1419" s="7" t="n">
        <v>640</v>
      </c>
      <c r="F1419" s="7" t="n">
        <v>2</v>
      </c>
    </row>
    <row r="1420" spans="1:8">
      <c r="A1420" t="s">
        <v>4</v>
      </c>
      <c r="B1420" s="4" t="s">
        <v>5</v>
      </c>
      <c r="C1420" s="4" t="s">
        <v>14</v>
      </c>
      <c r="D1420" s="4" t="s">
        <v>10</v>
      </c>
      <c r="E1420" s="4" t="s">
        <v>6</v>
      </c>
    </row>
    <row r="1421" spans="1:8">
      <c r="A1421" t="n">
        <v>14891</v>
      </c>
      <c r="B1421" s="41" t="n">
        <v>51</v>
      </c>
      <c r="C1421" s="7" t="n">
        <v>4</v>
      </c>
      <c r="D1421" s="7" t="n">
        <v>3</v>
      </c>
      <c r="E1421" s="7" t="s">
        <v>185</v>
      </c>
    </row>
    <row r="1422" spans="1:8">
      <c r="A1422" t="s">
        <v>4</v>
      </c>
      <c r="B1422" s="4" t="s">
        <v>5</v>
      </c>
      <c r="C1422" s="4" t="s">
        <v>10</v>
      </c>
    </row>
    <row r="1423" spans="1:8">
      <c r="A1423" t="n">
        <v>14905</v>
      </c>
      <c r="B1423" s="28" t="n">
        <v>16</v>
      </c>
      <c r="C1423" s="7" t="n">
        <v>0</v>
      </c>
    </row>
    <row r="1424" spans="1:8">
      <c r="A1424" t="s">
        <v>4</v>
      </c>
      <c r="B1424" s="4" t="s">
        <v>5</v>
      </c>
      <c r="C1424" s="4" t="s">
        <v>10</v>
      </c>
      <c r="D1424" s="4" t="s">
        <v>14</v>
      </c>
      <c r="E1424" s="4" t="s">
        <v>9</v>
      </c>
      <c r="F1424" s="4" t="s">
        <v>112</v>
      </c>
      <c r="G1424" s="4" t="s">
        <v>14</v>
      </c>
      <c r="H1424" s="4" t="s">
        <v>14</v>
      </c>
    </row>
    <row r="1425" spans="1:8">
      <c r="A1425" t="n">
        <v>14908</v>
      </c>
      <c r="B1425" s="49" t="n">
        <v>26</v>
      </c>
      <c r="C1425" s="7" t="n">
        <v>3</v>
      </c>
      <c r="D1425" s="7" t="n">
        <v>17</v>
      </c>
      <c r="E1425" s="7" t="n">
        <v>2444</v>
      </c>
      <c r="F1425" s="7" t="s">
        <v>186</v>
      </c>
      <c r="G1425" s="7" t="n">
        <v>2</v>
      </c>
      <c r="H1425" s="7" t="n">
        <v>0</v>
      </c>
    </row>
    <row r="1426" spans="1:8">
      <c r="A1426" t="s">
        <v>4</v>
      </c>
      <c r="B1426" s="4" t="s">
        <v>5</v>
      </c>
    </row>
    <row r="1427" spans="1:8">
      <c r="A1427" t="n">
        <v>14943</v>
      </c>
      <c r="B1427" s="50" t="n">
        <v>28</v>
      </c>
    </row>
    <row r="1428" spans="1:8">
      <c r="A1428" t="s">
        <v>4</v>
      </c>
      <c r="B1428" s="4" t="s">
        <v>5</v>
      </c>
      <c r="C1428" s="4" t="s">
        <v>10</v>
      </c>
      <c r="D1428" s="4" t="s">
        <v>14</v>
      </c>
    </row>
    <row r="1429" spans="1:8">
      <c r="A1429" t="n">
        <v>14944</v>
      </c>
      <c r="B1429" s="51" t="n">
        <v>89</v>
      </c>
      <c r="C1429" s="7" t="n">
        <v>65533</v>
      </c>
      <c r="D1429" s="7" t="n">
        <v>1</v>
      </c>
    </row>
    <row r="1430" spans="1:8">
      <c r="A1430" t="s">
        <v>4</v>
      </c>
      <c r="B1430" s="4" t="s">
        <v>5</v>
      </c>
      <c r="C1430" s="4" t="s">
        <v>14</v>
      </c>
      <c r="D1430" s="4" t="s">
        <v>10</v>
      </c>
      <c r="E1430" s="4" t="s">
        <v>10</v>
      </c>
      <c r="F1430" s="4" t="s">
        <v>14</v>
      </c>
    </row>
    <row r="1431" spans="1:8">
      <c r="A1431" t="n">
        <v>14948</v>
      </c>
      <c r="B1431" s="59" t="n">
        <v>25</v>
      </c>
      <c r="C1431" s="7" t="n">
        <v>1</v>
      </c>
      <c r="D1431" s="7" t="n">
        <v>60</v>
      </c>
      <c r="E1431" s="7" t="n">
        <v>640</v>
      </c>
      <c r="F1431" s="7" t="n">
        <v>2</v>
      </c>
    </row>
    <row r="1432" spans="1:8">
      <c r="A1432" t="s">
        <v>4</v>
      </c>
      <c r="B1432" s="4" t="s">
        <v>5</v>
      </c>
      <c r="C1432" s="4" t="s">
        <v>14</v>
      </c>
      <c r="D1432" s="4" t="s">
        <v>10</v>
      </c>
      <c r="E1432" s="4" t="s">
        <v>6</v>
      </c>
    </row>
    <row r="1433" spans="1:8">
      <c r="A1433" t="n">
        <v>14955</v>
      </c>
      <c r="B1433" s="41" t="n">
        <v>51</v>
      </c>
      <c r="C1433" s="7" t="n">
        <v>4</v>
      </c>
      <c r="D1433" s="7" t="n">
        <v>4</v>
      </c>
      <c r="E1433" s="7" t="s">
        <v>181</v>
      </c>
    </row>
    <row r="1434" spans="1:8">
      <c r="A1434" t="s">
        <v>4</v>
      </c>
      <c r="B1434" s="4" t="s">
        <v>5</v>
      </c>
      <c r="C1434" s="4" t="s">
        <v>10</v>
      </c>
    </row>
    <row r="1435" spans="1:8">
      <c r="A1435" t="n">
        <v>14968</v>
      </c>
      <c r="B1435" s="28" t="n">
        <v>16</v>
      </c>
      <c r="C1435" s="7" t="n">
        <v>0</v>
      </c>
    </row>
    <row r="1436" spans="1:8">
      <c r="A1436" t="s">
        <v>4</v>
      </c>
      <c r="B1436" s="4" t="s">
        <v>5</v>
      </c>
      <c r="C1436" s="4" t="s">
        <v>10</v>
      </c>
      <c r="D1436" s="4" t="s">
        <v>14</v>
      </c>
      <c r="E1436" s="4" t="s">
        <v>9</v>
      </c>
      <c r="F1436" s="4" t="s">
        <v>112</v>
      </c>
      <c r="G1436" s="4" t="s">
        <v>14</v>
      </c>
      <c r="H1436" s="4" t="s">
        <v>14</v>
      </c>
    </row>
    <row r="1437" spans="1:8">
      <c r="A1437" t="n">
        <v>14971</v>
      </c>
      <c r="B1437" s="49" t="n">
        <v>26</v>
      </c>
      <c r="C1437" s="7" t="n">
        <v>4</v>
      </c>
      <c r="D1437" s="7" t="n">
        <v>17</v>
      </c>
      <c r="E1437" s="7" t="n">
        <v>7458</v>
      </c>
      <c r="F1437" s="7" t="s">
        <v>187</v>
      </c>
      <c r="G1437" s="7" t="n">
        <v>2</v>
      </c>
      <c r="H1437" s="7" t="n">
        <v>0</v>
      </c>
    </row>
    <row r="1438" spans="1:8">
      <c r="A1438" t="s">
        <v>4</v>
      </c>
      <c r="B1438" s="4" t="s">
        <v>5</v>
      </c>
    </row>
    <row r="1439" spans="1:8">
      <c r="A1439" t="n">
        <v>15029</v>
      </c>
      <c r="B1439" s="50" t="n">
        <v>28</v>
      </c>
    </row>
    <row r="1440" spans="1:8">
      <c r="A1440" t="s">
        <v>4</v>
      </c>
      <c r="B1440" s="4" t="s">
        <v>5</v>
      </c>
      <c r="C1440" s="4" t="s">
        <v>10</v>
      </c>
      <c r="D1440" s="4" t="s">
        <v>14</v>
      </c>
    </row>
    <row r="1441" spans="1:8">
      <c r="A1441" t="n">
        <v>15030</v>
      </c>
      <c r="B1441" s="51" t="n">
        <v>89</v>
      </c>
      <c r="C1441" s="7" t="n">
        <v>65533</v>
      </c>
      <c r="D1441" s="7" t="n">
        <v>1</v>
      </c>
    </row>
    <row r="1442" spans="1:8">
      <c r="A1442" t="s">
        <v>4</v>
      </c>
      <c r="B1442" s="4" t="s">
        <v>5</v>
      </c>
      <c r="C1442" s="4" t="s">
        <v>14</v>
      </c>
      <c r="D1442" s="4" t="s">
        <v>10</v>
      </c>
      <c r="E1442" s="4" t="s">
        <v>10</v>
      </c>
      <c r="F1442" s="4" t="s">
        <v>14</v>
      </c>
    </row>
    <row r="1443" spans="1:8">
      <c r="A1443" t="n">
        <v>15034</v>
      </c>
      <c r="B1443" s="59" t="n">
        <v>25</v>
      </c>
      <c r="C1443" s="7" t="n">
        <v>1</v>
      </c>
      <c r="D1443" s="7" t="n">
        <v>65535</v>
      </c>
      <c r="E1443" s="7" t="n">
        <v>65535</v>
      </c>
      <c r="F1443" s="7" t="n">
        <v>0</v>
      </c>
    </row>
    <row r="1444" spans="1:8">
      <c r="A1444" t="s">
        <v>4</v>
      </c>
      <c r="B1444" s="4" t="s">
        <v>5</v>
      </c>
      <c r="C1444" s="4" t="s">
        <v>14</v>
      </c>
      <c r="D1444" s="4" t="s">
        <v>10</v>
      </c>
      <c r="E1444" s="4" t="s">
        <v>10</v>
      </c>
      <c r="F1444" s="4" t="s">
        <v>9</v>
      </c>
    </row>
    <row r="1445" spans="1:8">
      <c r="A1445" t="n">
        <v>15041</v>
      </c>
      <c r="B1445" s="46" t="n">
        <v>84</v>
      </c>
      <c r="C1445" s="7" t="n">
        <v>0</v>
      </c>
      <c r="D1445" s="7" t="n">
        <v>0</v>
      </c>
      <c r="E1445" s="7" t="n">
        <v>0</v>
      </c>
      <c r="F1445" s="7" t="n">
        <v>1056964608</v>
      </c>
    </row>
    <row r="1446" spans="1:8">
      <c r="A1446" t="s">
        <v>4</v>
      </c>
      <c r="B1446" s="4" t="s">
        <v>5</v>
      </c>
      <c r="C1446" s="4" t="s">
        <v>14</v>
      </c>
      <c r="D1446" s="4" t="s">
        <v>14</v>
      </c>
      <c r="E1446" s="4" t="s">
        <v>21</v>
      </c>
      <c r="F1446" s="4" t="s">
        <v>21</v>
      </c>
      <c r="G1446" s="4" t="s">
        <v>21</v>
      </c>
      <c r="H1446" s="4" t="s">
        <v>10</v>
      </c>
    </row>
    <row r="1447" spans="1:8">
      <c r="A1447" t="n">
        <v>15051</v>
      </c>
      <c r="B1447" s="45" t="n">
        <v>45</v>
      </c>
      <c r="C1447" s="7" t="n">
        <v>2</v>
      </c>
      <c r="D1447" s="7" t="n">
        <v>3</v>
      </c>
      <c r="E1447" s="7" t="n">
        <v>0.0399999991059303</v>
      </c>
      <c r="F1447" s="7" t="n">
        <v>33</v>
      </c>
      <c r="G1447" s="7" t="n">
        <v>5.19999980926514</v>
      </c>
      <c r="H1447" s="7" t="n">
        <v>3000</v>
      </c>
    </row>
    <row r="1448" spans="1:8">
      <c r="A1448" t="s">
        <v>4</v>
      </c>
      <c r="B1448" s="4" t="s">
        <v>5</v>
      </c>
      <c r="C1448" s="4" t="s">
        <v>14</v>
      </c>
      <c r="D1448" s="4" t="s">
        <v>14</v>
      </c>
      <c r="E1448" s="4" t="s">
        <v>21</v>
      </c>
      <c r="F1448" s="4" t="s">
        <v>21</v>
      </c>
      <c r="G1448" s="4" t="s">
        <v>21</v>
      </c>
      <c r="H1448" s="4" t="s">
        <v>10</v>
      </c>
      <c r="I1448" s="4" t="s">
        <v>14</v>
      </c>
    </row>
    <row r="1449" spans="1:8">
      <c r="A1449" t="n">
        <v>15068</v>
      </c>
      <c r="B1449" s="45" t="n">
        <v>45</v>
      </c>
      <c r="C1449" s="7" t="n">
        <v>4</v>
      </c>
      <c r="D1449" s="7" t="n">
        <v>3</v>
      </c>
      <c r="E1449" s="7" t="n">
        <v>340</v>
      </c>
      <c r="F1449" s="7" t="n">
        <v>345</v>
      </c>
      <c r="G1449" s="7" t="n">
        <v>0</v>
      </c>
      <c r="H1449" s="7" t="n">
        <v>3000</v>
      </c>
      <c r="I1449" s="7" t="n">
        <v>0</v>
      </c>
    </row>
    <row r="1450" spans="1:8">
      <c r="A1450" t="s">
        <v>4</v>
      </c>
      <c r="B1450" s="4" t="s">
        <v>5</v>
      </c>
      <c r="C1450" s="4" t="s">
        <v>14</v>
      </c>
      <c r="D1450" s="4" t="s">
        <v>14</v>
      </c>
      <c r="E1450" s="4" t="s">
        <v>21</v>
      </c>
      <c r="F1450" s="4" t="s">
        <v>10</v>
      </c>
    </row>
    <row r="1451" spans="1:8">
      <c r="A1451" t="n">
        <v>15086</v>
      </c>
      <c r="B1451" s="45" t="n">
        <v>45</v>
      </c>
      <c r="C1451" s="7" t="n">
        <v>5</v>
      </c>
      <c r="D1451" s="7" t="n">
        <v>3</v>
      </c>
      <c r="E1451" s="7" t="n">
        <v>6</v>
      </c>
      <c r="F1451" s="7" t="n">
        <v>3000</v>
      </c>
    </row>
    <row r="1452" spans="1:8">
      <c r="A1452" t="s">
        <v>4</v>
      </c>
      <c r="B1452" s="4" t="s">
        <v>5</v>
      </c>
      <c r="C1452" s="4" t="s">
        <v>14</v>
      </c>
      <c r="D1452" s="4" t="s">
        <v>10</v>
      </c>
    </row>
    <row r="1453" spans="1:8">
      <c r="A1453" t="n">
        <v>15095</v>
      </c>
      <c r="B1453" s="45" t="n">
        <v>45</v>
      </c>
      <c r="C1453" s="7" t="n">
        <v>7</v>
      </c>
      <c r="D1453" s="7" t="n">
        <v>255</v>
      </c>
    </row>
    <row r="1454" spans="1:8">
      <c r="A1454" t="s">
        <v>4</v>
      </c>
      <c r="B1454" s="4" t="s">
        <v>5</v>
      </c>
      <c r="C1454" s="4" t="s">
        <v>14</v>
      </c>
      <c r="D1454" s="4" t="s">
        <v>14</v>
      </c>
      <c r="E1454" s="4" t="s">
        <v>21</v>
      </c>
      <c r="F1454" s="4" t="s">
        <v>10</v>
      </c>
    </row>
    <row r="1455" spans="1:8">
      <c r="A1455" t="n">
        <v>15099</v>
      </c>
      <c r="B1455" s="45" t="n">
        <v>45</v>
      </c>
      <c r="C1455" s="7" t="n">
        <v>5</v>
      </c>
      <c r="D1455" s="7" t="n">
        <v>3</v>
      </c>
      <c r="E1455" s="7" t="n">
        <v>7</v>
      </c>
      <c r="F1455" s="7" t="n">
        <v>30000</v>
      </c>
    </row>
    <row r="1456" spans="1:8">
      <c r="A1456" t="s">
        <v>4</v>
      </c>
      <c r="B1456" s="4" t="s">
        <v>5</v>
      </c>
      <c r="C1456" s="4" t="s">
        <v>14</v>
      </c>
      <c r="D1456" s="4" t="s">
        <v>10</v>
      </c>
      <c r="E1456" s="4" t="s">
        <v>10</v>
      </c>
      <c r="F1456" s="4" t="s">
        <v>9</v>
      </c>
    </row>
    <row r="1457" spans="1:9">
      <c r="A1457" t="n">
        <v>15108</v>
      </c>
      <c r="B1457" s="46" t="n">
        <v>84</v>
      </c>
      <c r="C1457" s="7" t="n">
        <v>0</v>
      </c>
      <c r="D1457" s="7" t="n">
        <v>0</v>
      </c>
      <c r="E1457" s="7" t="n">
        <v>0</v>
      </c>
      <c r="F1457" s="7" t="n">
        <v>1045220557</v>
      </c>
    </row>
    <row r="1458" spans="1:9">
      <c r="A1458" t="s">
        <v>4</v>
      </c>
      <c r="B1458" s="4" t="s">
        <v>5</v>
      </c>
      <c r="C1458" s="4" t="s">
        <v>10</v>
      </c>
    </row>
    <row r="1459" spans="1:9">
      <c r="A1459" t="n">
        <v>15118</v>
      </c>
      <c r="B1459" s="28" t="n">
        <v>16</v>
      </c>
      <c r="C1459" s="7" t="n">
        <v>800</v>
      </c>
    </row>
    <row r="1460" spans="1:9">
      <c r="A1460" t="s">
        <v>4</v>
      </c>
      <c r="B1460" s="4" t="s">
        <v>5</v>
      </c>
      <c r="C1460" s="4" t="s">
        <v>14</v>
      </c>
      <c r="D1460" s="4" t="s">
        <v>10</v>
      </c>
      <c r="E1460" s="4" t="s">
        <v>10</v>
      </c>
      <c r="F1460" s="4" t="s">
        <v>14</v>
      </c>
    </row>
    <row r="1461" spans="1:9">
      <c r="A1461" t="n">
        <v>15121</v>
      </c>
      <c r="B1461" s="59" t="n">
        <v>25</v>
      </c>
      <c r="C1461" s="7" t="n">
        <v>1</v>
      </c>
      <c r="D1461" s="7" t="n">
        <v>260</v>
      </c>
      <c r="E1461" s="7" t="n">
        <v>640</v>
      </c>
      <c r="F1461" s="7" t="n">
        <v>1</v>
      </c>
    </row>
    <row r="1462" spans="1:9">
      <c r="A1462" t="s">
        <v>4</v>
      </c>
      <c r="B1462" s="4" t="s">
        <v>5</v>
      </c>
      <c r="C1462" s="4" t="s">
        <v>14</v>
      </c>
      <c r="D1462" s="4" t="s">
        <v>10</v>
      </c>
      <c r="E1462" s="4" t="s">
        <v>6</v>
      </c>
    </row>
    <row r="1463" spans="1:9">
      <c r="A1463" t="n">
        <v>15128</v>
      </c>
      <c r="B1463" s="41" t="n">
        <v>51</v>
      </c>
      <c r="C1463" s="7" t="n">
        <v>4</v>
      </c>
      <c r="D1463" s="7" t="n">
        <v>5</v>
      </c>
      <c r="E1463" s="7" t="s">
        <v>143</v>
      </c>
    </row>
    <row r="1464" spans="1:9">
      <c r="A1464" t="s">
        <v>4</v>
      </c>
      <c r="B1464" s="4" t="s">
        <v>5</v>
      </c>
      <c r="C1464" s="4" t="s">
        <v>10</v>
      </c>
    </row>
    <row r="1465" spans="1:9">
      <c r="A1465" t="n">
        <v>15142</v>
      </c>
      <c r="B1465" s="28" t="n">
        <v>16</v>
      </c>
      <c r="C1465" s="7" t="n">
        <v>0</v>
      </c>
    </row>
    <row r="1466" spans="1:9">
      <c r="A1466" t="s">
        <v>4</v>
      </c>
      <c r="B1466" s="4" t="s">
        <v>5</v>
      </c>
      <c r="C1466" s="4" t="s">
        <v>10</v>
      </c>
      <c r="D1466" s="4" t="s">
        <v>14</v>
      </c>
      <c r="E1466" s="4" t="s">
        <v>9</v>
      </c>
      <c r="F1466" s="4" t="s">
        <v>112</v>
      </c>
      <c r="G1466" s="4" t="s">
        <v>14</v>
      </c>
      <c r="H1466" s="4" t="s">
        <v>14</v>
      </c>
      <c r="I1466" s="4" t="s">
        <v>14</v>
      </c>
      <c r="J1466" s="4" t="s">
        <v>9</v>
      </c>
      <c r="K1466" s="4" t="s">
        <v>112</v>
      </c>
      <c r="L1466" s="4" t="s">
        <v>14</v>
      </c>
      <c r="M1466" s="4" t="s">
        <v>14</v>
      </c>
    </row>
    <row r="1467" spans="1:9">
      <c r="A1467" t="n">
        <v>15145</v>
      </c>
      <c r="B1467" s="49" t="n">
        <v>26</v>
      </c>
      <c r="C1467" s="7" t="n">
        <v>5</v>
      </c>
      <c r="D1467" s="7" t="n">
        <v>17</v>
      </c>
      <c r="E1467" s="7" t="n">
        <v>3462</v>
      </c>
      <c r="F1467" s="7" t="s">
        <v>188</v>
      </c>
      <c r="G1467" s="7" t="n">
        <v>2</v>
      </c>
      <c r="H1467" s="7" t="n">
        <v>3</v>
      </c>
      <c r="I1467" s="7" t="n">
        <v>17</v>
      </c>
      <c r="J1467" s="7" t="n">
        <v>3463</v>
      </c>
      <c r="K1467" s="7" t="s">
        <v>189</v>
      </c>
      <c r="L1467" s="7" t="n">
        <v>2</v>
      </c>
      <c r="M1467" s="7" t="n">
        <v>0</v>
      </c>
    </row>
    <row r="1468" spans="1:9">
      <c r="A1468" t="s">
        <v>4</v>
      </c>
      <c r="B1468" s="4" t="s">
        <v>5</v>
      </c>
    </row>
    <row r="1469" spans="1:9">
      <c r="A1469" t="n">
        <v>15321</v>
      </c>
      <c r="B1469" s="50" t="n">
        <v>28</v>
      </c>
    </row>
    <row r="1470" spans="1:9">
      <c r="A1470" t="s">
        <v>4</v>
      </c>
      <c r="B1470" s="4" t="s">
        <v>5</v>
      </c>
      <c r="C1470" s="4" t="s">
        <v>10</v>
      </c>
      <c r="D1470" s="4" t="s">
        <v>14</v>
      </c>
    </row>
    <row r="1471" spans="1:9">
      <c r="A1471" t="n">
        <v>15322</v>
      </c>
      <c r="B1471" s="51" t="n">
        <v>89</v>
      </c>
      <c r="C1471" s="7" t="n">
        <v>65533</v>
      </c>
      <c r="D1471" s="7" t="n">
        <v>1</v>
      </c>
    </row>
    <row r="1472" spans="1:9">
      <c r="A1472" t="s">
        <v>4</v>
      </c>
      <c r="B1472" s="4" t="s">
        <v>5</v>
      </c>
      <c r="C1472" s="4" t="s">
        <v>14</v>
      </c>
      <c r="D1472" s="4" t="s">
        <v>10</v>
      </c>
      <c r="E1472" s="4" t="s">
        <v>10</v>
      </c>
      <c r="F1472" s="4" t="s">
        <v>14</v>
      </c>
    </row>
    <row r="1473" spans="1:13">
      <c r="A1473" t="n">
        <v>15326</v>
      </c>
      <c r="B1473" s="59" t="n">
        <v>25</v>
      </c>
      <c r="C1473" s="7" t="n">
        <v>1</v>
      </c>
      <c r="D1473" s="7" t="n">
        <v>260</v>
      </c>
      <c r="E1473" s="7" t="n">
        <v>640</v>
      </c>
      <c r="F1473" s="7" t="n">
        <v>2</v>
      </c>
    </row>
    <row r="1474" spans="1:13">
      <c r="A1474" t="s">
        <v>4</v>
      </c>
      <c r="B1474" s="4" t="s">
        <v>5</v>
      </c>
      <c r="C1474" s="4" t="s">
        <v>14</v>
      </c>
      <c r="D1474" s="4" t="s">
        <v>10</v>
      </c>
      <c r="E1474" s="4" t="s">
        <v>6</v>
      </c>
    </row>
    <row r="1475" spans="1:13">
      <c r="A1475" t="n">
        <v>15333</v>
      </c>
      <c r="B1475" s="41" t="n">
        <v>51</v>
      </c>
      <c r="C1475" s="7" t="n">
        <v>4</v>
      </c>
      <c r="D1475" s="7" t="n">
        <v>7032</v>
      </c>
      <c r="E1475" s="7" t="s">
        <v>143</v>
      </c>
    </row>
    <row r="1476" spans="1:13">
      <c r="A1476" t="s">
        <v>4</v>
      </c>
      <c r="B1476" s="4" t="s">
        <v>5</v>
      </c>
      <c r="C1476" s="4" t="s">
        <v>10</v>
      </c>
    </row>
    <row r="1477" spans="1:13">
      <c r="A1477" t="n">
        <v>15347</v>
      </c>
      <c r="B1477" s="28" t="n">
        <v>16</v>
      </c>
      <c r="C1477" s="7" t="n">
        <v>0</v>
      </c>
    </row>
    <row r="1478" spans="1:13">
      <c r="A1478" t="s">
        <v>4</v>
      </c>
      <c r="B1478" s="4" t="s">
        <v>5</v>
      </c>
      <c r="C1478" s="4" t="s">
        <v>10</v>
      </c>
      <c r="D1478" s="4" t="s">
        <v>14</v>
      </c>
      <c r="E1478" s="4" t="s">
        <v>9</v>
      </c>
      <c r="F1478" s="4" t="s">
        <v>112</v>
      </c>
      <c r="G1478" s="4" t="s">
        <v>14</v>
      </c>
      <c r="H1478" s="4" t="s">
        <v>14</v>
      </c>
      <c r="I1478" s="4" t="s">
        <v>14</v>
      </c>
      <c r="J1478" s="4" t="s">
        <v>9</v>
      </c>
      <c r="K1478" s="4" t="s">
        <v>112</v>
      </c>
      <c r="L1478" s="4" t="s">
        <v>14</v>
      </c>
      <c r="M1478" s="4" t="s">
        <v>14</v>
      </c>
    </row>
    <row r="1479" spans="1:13">
      <c r="A1479" t="n">
        <v>15350</v>
      </c>
      <c r="B1479" s="49" t="n">
        <v>26</v>
      </c>
      <c r="C1479" s="7" t="n">
        <v>7032</v>
      </c>
      <c r="D1479" s="7" t="n">
        <v>17</v>
      </c>
      <c r="E1479" s="7" t="n">
        <v>18520</v>
      </c>
      <c r="F1479" s="7" t="s">
        <v>190</v>
      </c>
      <c r="G1479" s="7" t="n">
        <v>2</v>
      </c>
      <c r="H1479" s="7" t="n">
        <v>3</v>
      </c>
      <c r="I1479" s="7" t="n">
        <v>17</v>
      </c>
      <c r="J1479" s="7" t="n">
        <v>18521</v>
      </c>
      <c r="K1479" s="7" t="s">
        <v>191</v>
      </c>
      <c r="L1479" s="7" t="n">
        <v>2</v>
      </c>
      <c r="M1479" s="7" t="n">
        <v>0</v>
      </c>
    </row>
    <row r="1480" spans="1:13">
      <c r="A1480" t="s">
        <v>4</v>
      </c>
      <c r="B1480" s="4" t="s">
        <v>5</v>
      </c>
    </row>
    <row r="1481" spans="1:13">
      <c r="A1481" t="n">
        <v>15574</v>
      </c>
      <c r="B1481" s="50" t="n">
        <v>28</v>
      </c>
    </row>
    <row r="1482" spans="1:13">
      <c r="A1482" t="s">
        <v>4</v>
      </c>
      <c r="B1482" s="4" t="s">
        <v>5</v>
      </c>
      <c r="C1482" s="4" t="s">
        <v>10</v>
      </c>
      <c r="D1482" s="4" t="s">
        <v>14</v>
      </c>
    </row>
    <row r="1483" spans="1:13">
      <c r="A1483" t="n">
        <v>15575</v>
      </c>
      <c r="B1483" s="51" t="n">
        <v>89</v>
      </c>
      <c r="C1483" s="7" t="n">
        <v>65533</v>
      </c>
      <c r="D1483" s="7" t="n">
        <v>1</v>
      </c>
    </row>
    <row r="1484" spans="1:13">
      <c r="A1484" t="s">
        <v>4</v>
      </c>
      <c r="B1484" s="4" t="s">
        <v>5</v>
      </c>
      <c r="C1484" s="4" t="s">
        <v>14</v>
      </c>
      <c r="D1484" s="4" t="s">
        <v>10</v>
      </c>
      <c r="E1484" s="4" t="s">
        <v>10</v>
      </c>
      <c r="F1484" s="4" t="s">
        <v>14</v>
      </c>
    </row>
    <row r="1485" spans="1:13">
      <c r="A1485" t="n">
        <v>15579</v>
      </c>
      <c r="B1485" s="59" t="n">
        <v>25</v>
      </c>
      <c r="C1485" s="7" t="n">
        <v>1</v>
      </c>
      <c r="D1485" s="7" t="n">
        <v>60</v>
      </c>
      <c r="E1485" s="7" t="n">
        <v>500</v>
      </c>
      <c r="F1485" s="7" t="n">
        <v>2</v>
      </c>
    </row>
    <row r="1486" spans="1:13">
      <c r="A1486" t="s">
        <v>4</v>
      </c>
      <c r="B1486" s="4" t="s">
        <v>5</v>
      </c>
      <c r="C1486" s="4" t="s">
        <v>14</v>
      </c>
      <c r="D1486" s="4" t="s">
        <v>10</v>
      </c>
      <c r="E1486" s="4" t="s">
        <v>6</v>
      </c>
    </row>
    <row r="1487" spans="1:13">
      <c r="A1487" t="n">
        <v>15586</v>
      </c>
      <c r="B1487" s="41" t="n">
        <v>51</v>
      </c>
      <c r="C1487" s="7" t="n">
        <v>4</v>
      </c>
      <c r="D1487" s="7" t="n">
        <v>7013</v>
      </c>
      <c r="E1487" s="7" t="s">
        <v>192</v>
      </c>
    </row>
    <row r="1488" spans="1:13">
      <c r="A1488" t="s">
        <v>4</v>
      </c>
      <c r="B1488" s="4" t="s">
        <v>5</v>
      </c>
      <c r="C1488" s="4" t="s">
        <v>10</v>
      </c>
    </row>
    <row r="1489" spans="1:13">
      <c r="A1489" t="n">
        <v>15599</v>
      </c>
      <c r="B1489" s="28" t="n">
        <v>16</v>
      </c>
      <c r="C1489" s="7" t="n">
        <v>0</v>
      </c>
    </row>
    <row r="1490" spans="1:13">
      <c r="A1490" t="s">
        <v>4</v>
      </c>
      <c r="B1490" s="4" t="s">
        <v>5</v>
      </c>
      <c r="C1490" s="4" t="s">
        <v>10</v>
      </c>
      <c r="D1490" s="4" t="s">
        <v>14</v>
      </c>
      <c r="E1490" s="4" t="s">
        <v>9</v>
      </c>
      <c r="F1490" s="4" t="s">
        <v>112</v>
      </c>
      <c r="G1490" s="4" t="s">
        <v>14</v>
      </c>
      <c r="H1490" s="4" t="s">
        <v>14</v>
      </c>
      <c r="I1490" s="4" t="s">
        <v>14</v>
      </c>
      <c r="J1490" s="4" t="s">
        <v>9</v>
      </c>
      <c r="K1490" s="4" t="s">
        <v>112</v>
      </c>
      <c r="L1490" s="4" t="s">
        <v>14</v>
      </c>
      <c r="M1490" s="4" t="s">
        <v>14</v>
      </c>
    </row>
    <row r="1491" spans="1:13">
      <c r="A1491" t="n">
        <v>15602</v>
      </c>
      <c r="B1491" s="49" t="n">
        <v>26</v>
      </c>
      <c r="C1491" s="7" t="n">
        <v>7013</v>
      </c>
      <c r="D1491" s="7" t="n">
        <v>17</v>
      </c>
      <c r="E1491" s="7" t="n">
        <v>37382</v>
      </c>
      <c r="F1491" s="7" t="s">
        <v>193</v>
      </c>
      <c r="G1491" s="7" t="n">
        <v>2</v>
      </c>
      <c r="H1491" s="7" t="n">
        <v>3</v>
      </c>
      <c r="I1491" s="7" t="n">
        <v>17</v>
      </c>
      <c r="J1491" s="7" t="n">
        <v>37383</v>
      </c>
      <c r="K1491" s="7" t="s">
        <v>194</v>
      </c>
      <c r="L1491" s="7" t="n">
        <v>2</v>
      </c>
      <c r="M1491" s="7" t="n">
        <v>0</v>
      </c>
    </row>
    <row r="1492" spans="1:13">
      <c r="A1492" t="s">
        <v>4</v>
      </c>
      <c r="B1492" s="4" t="s">
        <v>5</v>
      </c>
    </row>
    <row r="1493" spans="1:13">
      <c r="A1493" t="n">
        <v>15755</v>
      </c>
      <c r="B1493" s="50" t="n">
        <v>28</v>
      </c>
    </row>
    <row r="1494" spans="1:13">
      <c r="A1494" t="s">
        <v>4</v>
      </c>
      <c r="B1494" s="4" t="s">
        <v>5</v>
      </c>
      <c r="C1494" s="4" t="s">
        <v>10</v>
      </c>
      <c r="D1494" s="4" t="s">
        <v>14</v>
      </c>
    </row>
    <row r="1495" spans="1:13">
      <c r="A1495" t="n">
        <v>15756</v>
      </c>
      <c r="B1495" s="51" t="n">
        <v>89</v>
      </c>
      <c r="C1495" s="7" t="n">
        <v>65533</v>
      </c>
      <c r="D1495" s="7" t="n">
        <v>1</v>
      </c>
    </row>
    <row r="1496" spans="1:13">
      <c r="A1496" t="s">
        <v>4</v>
      </c>
      <c r="B1496" s="4" t="s">
        <v>5</v>
      </c>
      <c r="C1496" s="4" t="s">
        <v>14</v>
      </c>
      <c r="D1496" s="4" t="s">
        <v>10</v>
      </c>
      <c r="E1496" s="4" t="s">
        <v>10</v>
      </c>
      <c r="F1496" s="4" t="s">
        <v>14</v>
      </c>
    </row>
    <row r="1497" spans="1:13">
      <c r="A1497" t="n">
        <v>15760</v>
      </c>
      <c r="B1497" s="59" t="n">
        <v>25</v>
      </c>
      <c r="C1497" s="7" t="n">
        <v>1</v>
      </c>
      <c r="D1497" s="7" t="n">
        <v>65535</v>
      </c>
      <c r="E1497" s="7" t="n">
        <v>65535</v>
      </c>
      <c r="F1497" s="7" t="n">
        <v>0</v>
      </c>
    </row>
    <row r="1498" spans="1:13">
      <c r="A1498" t="s">
        <v>4</v>
      </c>
      <c r="B1498" s="4" t="s">
        <v>5</v>
      </c>
      <c r="C1498" s="4" t="s">
        <v>14</v>
      </c>
      <c r="D1498" s="4" t="s">
        <v>10</v>
      </c>
      <c r="E1498" s="4" t="s">
        <v>21</v>
      </c>
    </row>
    <row r="1499" spans="1:13">
      <c r="A1499" t="n">
        <v>15767</v>
      </c>
      <c r="B1499" s="21" t="n">
        <v>58</v>
      </c>
      <c r="C1499" s="7" t="n">
        <v>101</v>
      </c>
      <c r="D1499" s="7" t="n">
        <v>500</v>
      </c>
      <c r="E1499" s="7" t="n">
        <v>1</v>
      </c>
    </row>
    <row r="1500" spans="1:13">
      <c r="A1500" t="s">
        <v>4</v>
      </c>
      <c r="B1500" s="4" t="s">
        <v>5</v>
      </c>
      <c r="C1500" s="4" t="s">
        <v>14</v>
      </c>
      <c r="D1500" s="4" t="s">
        <v>10</v>
      </c>
    </row>
    <row r="1501" spans="1:13">
      <c r="A1501" t="n">
        <v>15775</v>
      </c>
      <c r="B1501" s="21" t="n">
        <v>58</v>
      </c>
      <c r="C1501" s="7" t="n">
        <v>254</v>
      </c>
      <c r="D1501" s="7" t="n">
        <v>0</v>
      </c>
    </row>
    <row r="1502" spans="1:13">
      <c r="A1502" t="s">
        <v>4</v>
      </c>
      <c r="B1502" s="4" t="s">
        <v>5</v>
      </c>
      <c r="C1502" s="4" t="s">
        <v>14</v>
      </c>
      <c r="D1502" s="4" t="s">
        <v>14</v>
      </c>
      <c r="E1502" s="4" t="s">
        <v>21</v>
      </c>
      <c r="F1502" s="4" t="s">
        <v>21</v>
      </c>
      <c r="G1502" s="4" t="s">
        <v>21</v>
      </c>
      <c r="H1502" s="4" t="s">
        <v>10</v>
      </c>
    </row>
    <row r="1503" spans="1:13">
      <c r="A1503" t="n">
        <v>15779</v>
      </c>
      <c r="B1503" s="45" t="n">
        <v>45</v>
      </c>
      <c r="C1503" s="7" t="n">
        <v>2</v>
      </c>
      <c r="D1503" s="7" t="n">
        <v>3</v>
      </c>
      <c r="E1503" s="7" t="n">
        <v>0.349999994039536</v>
      </c>
      <c r="F1503" s="7" t="n">
        <v>30.4899997711182</v>
      </c>
      <c r="G1503" s="7" t="n">
        <v>8.5</v>
      </c>
      <c r="H1503" s="7" t="n">
        <v>0</v>
      </c>
    </row>
    <row r="1504" spans="1:13">
      <c r="A1504" t="s">
        <v>4</v>
      </c>
      <c r="B1504" s="4" t="s">
        <v>5</v>
      </c>
      <c r="C1504" s="4" t="s">
        <v>14</v>
      </c>
      <c r="D1504" s="4" t="s">
        <v>14</v>
      </c>
      <c r="E1504" s="4" t="s">
        <v>21</v>
      </c>
      <c r="F1504" s="4" t="s">
        <v>21</v>
      </c>
      <c r="G1504" s="4" t="s">
        <v>21</v>
      </c>
      <c r="H1504" s="4" t="s">
        <v>10</v>
      </c>
      <c r="I1504" s="4" t="s">
        <v>14</v>
      </c>
    </row>
    <row r="1505" spans="1:13">
      <c r="A1505" t="n">
        <v>15796</v>
      </c>
      <c r="B1505" s="45" t="n">
        <v>45</v>
      </c>
      <c r="C1505" s="7" t="n">
        <v>4</v>
      </c>
      <c r="D1505" s="7" t="n">
        <v>3</v>
      </c>
      <c r="E1505" s="7" t="n">
        <v>340</v>
      </c>
      <c r="F1505" s="7" t="n">
        <v>332</v>
      </c>
      <c r="G1505" s="7" t="n">
        <v>0</v>
      </c>
      <c r="H1505" s="7" t="n">
        <v>0</v>
      </c>
      <c r="I1505" s="7" t="n">
        <v>0</v>
      </c>
    </row>
    <row r="1506" spans="1:13">
      <c r="A1506" t="s">
        <v>4</v>
      </c>
      <c r="B1506" s="4" t="s">
        <v>5</v>
      </c>
      <c r="C1506" s="4" t="s">
        <v>14</v>
      </c>
      <c r="D1506" s="4" t="s">
        <v>14</v>
      </c>
      <c r="E1506" s="4" t="s">
        <v>21</v>
      </c>
      <c r="F1506" s="4" t="s">
        <v>10</v>
      </c>
    </row>
    <row r="1507" spans="1:13">
      <c r="A1507" t="n">
        <v>15814</v>
      </c>
      <c r="B1507" s="45" t="n">
        <v>45</v>
      </c>
      <c r="C1507" s="7" t="n">
        <v>5</v>
      </c>
      <c r="D1507" s="7" t="n">
        <v>3</v>
      </c>
      <c r="E1507" s="7" t="n">
        <v>1.29999995231628</v>
      </c>
      <c r="F1507" s="7" t="n">
        <v>0</v>
      </c>
    </row>
    <row r="1508" spans="1:13">
      <c r="A1508" t="s">
        <v>4</v>
      </c>
      <c r="B1508" s="4" t="s">
        <v>5</v>
      </c>
      <c r="C1508" s="4" t="s">
        <v>14</v>
      </c>
      <c r="D1508" s="4" t="s">
        <v>14</v>
      </c>
      <c r="E1508" s="4" t="s">
        <v>21</v>
      </c>
      <c r="F1508" s="4" t="s">
        <v>10</v>
      </c>
    </row>
    <row r="1509" spans="1:13">
      <c r="A1509" t="n">
        <v>15823</v>
      </c>
      <c r="B1509" s="45" t="n">
        <v>45</v>
      </c>
      <c r="C1509" s="7" t="n">
        <v>11</v>
      </c>
      <c r="D1509" s="7" t="n">
        <v>3</v>
      </c>
      <c r="E1509" s="7" t="n">
        <v>40.2000007629395</v>
      </c>
      <c r="F1509" s="7" t="n">
        <v>0</v>
      </c>
    </row>
    <row r="1510" spans="1:13">
      <c r="A1510" t="s">
        <v>4</v>
      </c>
      <c r="B1510" s="4" t="s">
        <v>5</v>
      </c>
      <c r="C1510" s="4" t="s">
        <v>14</v>
      </c>
      <c r="D1510" s="4" t="s">
        <v>14</v>
      </c>
      <c r="E1510" s="4" t="s">
        <v>21</v>
      </c>
      <c r="F1510" s="4" t="s">
        <v>21</v>
      </c>
      <c r="G1510" s="4" t="s">
        <v>21</v>
      </c>
      <c r="H1510" s="4" t="s">
        <v>10</v>
      </c>
      <c r="I1510" s="4" t="s">
        <v>14</v>
      </c>
    </row>
    <row r="1511" spans="1:13">
      <c r="A1511" t="n">
        <v>15832</v>
      </c>
      <c r="B1511" s="45" t="n">
        <v>45</v>
      </c>
      <c r="C1511" s="7" t="n">
        <v>4</v>
      </c>
      <c r="D1511" s="7" t="n">
        <v>3</v>
      </c>
      <c r="E1511" s="7" t="n">
        <v>340</v>
      </c>
      <c r="F1511" s="7" t="n">
        <v>322</v>
      </c>
      <c r="G1511" s="7" t="n">
        <v>5</v>
      </c>
      <c r="H1511" s="7" t="n">
        <v>4000</v>
      </c>
      <c r="I1511" s="7" t="n">
        <v>0</v>
      </c>
    </row>
    <row r="1512" spans="1:13">
      <c r="A1512" t="s">
        <v>4</v>
      </c>
      <c r="B1512" s="4" t="s">
        <v>5</v>
      </c>
      <c r="C1512" s="4" t="s">
        <v>10</v>
      </c>
      <c r="D1512" s="4" t="s">
        <v>10</v>
      </c>
      <c r="E1512" s="4" t="s">
        <v>10</v>
      </c>
    </row>
    <row r="1513" spans="1:13">
      <c r="A1513" t="n">
        <v>15850</v>
      </c>
      <c r="B1513" s="42" t="n">
        <v>61</v>
      </c>
      <c r="C1513" s="7" t="n">
        <v>7013</v>
      </c>
      <c r="D1513" s="7" t="n">
        <v>65533</v>
      </c>
      <c r="E1513" s="7" t="n">
        <v>1000</v>
      </c>
    </row>
    <row r="1514" spans="1:13">
      <c r="A1514" t="s">
        <v>4</v>
      </c>
      <c r="B1514" s="4" t="s">
        <v>5</v>
      </c>
      <c r="C1514" s="4" t="s">
        <v>10</v>
      </c>
      <c r="D1514" s="4" t="s">
        <v>10</v>
      </c>
      <c r="E1514" s="4" t="s">
        <v>21</v>
      </c>
      <c r="F1514" s="4" t="s">
        <v>21</v>
      </c>
      <c r="G1514" s="4" t="s">
        <v>21</v>
      </c>
      <c r="H1514" s="4" t="s">
        <v>21</v>
      </c>
      <c r="I1514" s="4" t="s">
        <v>14</v>
      </c>
      <c r="J1514" s="4" t="s">
        <v>10</v>
      </c>
    </row>
    <row r="1515" spans="1:13">
      <c r="A1515" t="n">
        <v>15857</v>
      </c>
      <c r="B1515" s="52" t="n">
        <v>55</v>
      </c>
      <c r="C1515" s="7" t="n">
        <v>7013</v>
      </c>
      <c r="D1515" s="7" t="n">
        <v>65533</v>
      </c>
      <c r="E1515" s="7" t="n">
        <v>0.819999992847443</v>
      </c>
      <c r="F1515" s="7" t="n">
        <v>29.1100006103516</v>
      </c>
      <c r="G1515" s="7" t="n">
        <v>8.5</v>
      </c>
      <c r="H1515" s="7" t="n">
        <v>1.20000004768372</v>
      </c>
      <c r="I1515" s="7" t="n">
        <v>1</v>
      </c>
      <c r="J1515" s="7" t="n">
        <v>1</v>
      </c>
    </row>
    <row r="1516" spans="1:13">
      <c r="A1516" t="s">
        <v>4</v>
      </c>
      <c r="B1516" s="4" t="s">
        <v>5</v>
      </c>
      <c r="C1516" s="4" t="s">
        <v>10</v>
      </c>
      <c r="D1516" s="4" t="s">
        <v>14</v>
      </c>
    </row>
    <row r="1517" spans="1:13">
      <c r="A1517" t="n">
        <v>15881</v>
      </c>
      <c r="B1517" s="53" t="n">
        <v>56</v>
      </c>
      <c r="C1517" s="7" t="n">
        <v>7013</v>
      </c>
      <c r="D1517" s="7" t="n">
        <v>0</v>
      </c>
    </row>
    <row r="1518" spans="1:13">
      <c r="A1518" t="s">
        <v>4</v>
      </c>
      <c r="B1518" s="4" t="s">
        <v>5</v>
      </c>
      <c r="C1518" s="4" t="s">
        <v>14</v>
      </c>
      <c r="D1518" s="4" t="s">
        <v>10</v>
      </c>
    </row>
    <row r="1519" spans="1:13">
      <c r="A1519" t="n">
        <v>15885</v>
      </c>
      <c r="B1519" s="21" t="n">
        <v>58</v>
      </c>
      <c r="C1519" s="7" t="n">
        <v>255</v>
      </c>
      <c r="D1519" s="7" t="n">
        <v>0</v>
      </c>
    </row>
    <row r="1520" spans="1:13">
      <c r="A1520" t="s">
        <v>4</v>
      </c>
      <c r="B1520" s="4" t="s">
        <v>5</v>
      </c>
      <c r="C1520" s="4" t="s">
        <v>10</v>
      </c>
      <c r="D1520" s="4" t="s">
        <v>14</v>
      </c>
      <c r="E1520" s="4" t="s">
        <v>6</v>
      </c>
      <c r="F1520" s="4" t="s">
        <v>21</v>
      </c>
      <c r="G1520" s="4" t="s">
        <v>21</v>
      </c>
      <c r="H1520" s="4" t="s">
        <v>21</v>
      </c>
    </row>
    <row r="1521" spans="1:10">
      <c r="A1521" t="n">
        <v>15889</v>
      </c>
      <c r="B1521" s="37" t="n">
        <v>48</v>
      </c>
      <c r="C1521" s="7" t="n">
        <v>7013</v>
      </c>
      <c r="D1521" s="7" t="n">
        <v>0</v>
      </c>
      <c r="E1521" s="7" t="s">
        <v>85</v>
      </c>
      <c r="F1521" s="7" t="n">
        <v>-1</v>
      </c>
      <c r="G1521" s="7" t="n">
        <v>1</v>
      </c>
      <c r="H1521" s="7" t="n">
        <v>0</v>
      </c>
    </row>
    <row r="1522" spans="1:10">
      <c r="A1522" t="s">
        <v>4</v>
      </c>
      <c r="B1522" s="4" t="s">
        <v>5</v>
      </c>
      <c r="C1522" s="4" t="s">
        <v>10</v>
      </c>
    </row>
    <row r="1523" spans="1:10">
      <c r="A1523" t="n">
        <v>15915</v>
      </c>
      <c r="B1523" s="28" t="n">
        <v>16</v>
      </c>
      <c r="C1523" s="7" t="n">
        <v>1000</v>
      </c>
    </row>
    <row r="1524" spans="1:10">
      <c r="A1524" t="s">
        <v>4</v>
      </c>
      <c r="B1524" s="4" t="s">
        <v>5</v>
      </c>
      <c r="C1524" s="4" t="s">
        <v>14</v>
      </c>
      <c r="D1524" s="4" t="s">
        <v>10</v>
      </c>
      <c r="E1524" s="4" t="s">
        <v>6</v>
      </c>
    </row>
    <row r="1525" spans="1:10">
      <c r="A1525" t="n">
        <v>15918</v>
      </c>
      <c r="B1525" s="41" t="n">
        <v>51</v>
      </c>
      <c r="C1525" s="7" t="n">
        <v>4</v>
      </c>
      <c r="D1525" s="7" t="n">
        <v>7013</v>
      </c>
      <c r="E1525" s="7" t="s">
        <v>192</v>
      </c>
    </row>
    <row r="1526" spans="1:10">
      <c r="A1526" t="s">
        <v>4</v>
      </c>
      <c r="B1526" s="4" t="s">
        <v>5</v>
      </c>
      <c r="C1526" s="4" t="s">
        <v>10</v>
      </c>
    </row>
    <row r="1527" spans="1:10">
      <c r="A1527" t="n">
        <v>15931</v>
      </c>
      <c r="B1527" s="28" t="n">
        <v>16</v>
      </c>
      <c r="C1527" s="7" t="n">
        <v>0</v>
      </c>
    </row>
    <row r="1528" spans="1:10">
      <c r="A1528" t="s">
        <v>4</v>
      </c>
      <c r="B1528" s="4" t="s">
        <v>5</v>
      </c>
      <c r="C1528" s="4" t="s">
        <v>10</v>
      </c>
      <c r="D1528" s="4" t="s">
        <v>14</v>
      </c>
      <c r="E1528" s="4" t="s">
        <v>9</v>
      </c>
      <c r="F1528" s="4" t="s">
        <v>112</v>
      </c>
      <c r="G1528" s="4" t="s">
        <v>14</v>
      </c>
      <c r="H1528" s="4" t="s">
        <v>14</v>
      </c>
    </row>
    <row r="1529" spans="1:10">
      <c r="A1529" t="n">
        <v>15934</v>
      </c>
      <c r="B1529" s="49" t="n">
        <v>26</v>
      </c>
      <c r="C1529" s="7" t="n">
        <v>7013</v>
      </c>
      <c r="D1529" s="7" t="n">
        <v>17</v>
      </c>
      <c r="E1529" s="7" t="n">
        <v>37384</v>
      </c>
      <c r="F1529" s="7" t="s">
        <v>195</v>
      </c>
      <c r="G1529" s="7" t="n">
        <v>2</v>
      </c>
      <c r="H1529" s="7" t="n">
        <v>0</v>
      </c>
    </row>
    <row r="1530" spans="1:10">
      <c r="A1530" t="s">
        <v>4</v>
      </c>
      <c r="B1530" s="4" t="s">
        <v>5</v>
      </c>
    </row>
    <row r="1531" spans="1:10">
      <c r="A1531" t="n">
        <v>16015</v>
      </c>
      <c r="B1531" s="50" t="n">
        <v>28</v>
      </c>
    </row>
    <row r="1532" spans="1:10">
      <c r="A1532" t="s">
        <v>4</v>
      </c>
      <c r="B1532" s="4" t="s">
        <v>5</v>
      </c>
      <c r="C1532" s="4" t="s">
        <v>10</v>
      </c>
      <c r="D1532" s="4" t="s">
        <v>14</v>
      </c>
    </row>
    <row r="1533" spans="1:10">
      <c r="A1533" t="n">
        <v>16016</v>
      </c>
      <c r="B1533" s="51" t="n">
        <v>89</v>
      </c>
      <c r="C1533" s="7" t="n">
        <v>65533</v>
      </c>
      <c r="D1533" s="7" t="n">
        <v>1</v>
      </c>
    </row>
    <row r="1534" spans="1:10">
      <c r="A1534" t="s">
        <v>4</v>
      </c>
      <c r="B1534" s="4" t="s">
        <v>5</v>
      </c>
      <c r="C1534" s="4" t="s">
        <v>14</v>
      </c>
      <c r="D1534" s="4" t="s">
        <v>10</v>
      </c>
      <c r="E1534" s="4" t="s">
        <v>10</v>
      </c>
      <c r="F1534" s="4" t="s">
        <v>14</v>
      </c>
    </row>
    <row r="1535" spans="1:10">
      <c r="A1535" t="n">
        <v>16020</v>
      </c>
      <c r="B1535" s="59" t="n">
        <v>25</v>
      </c>
      <c r="C1535" s="7" t="n">
        <v>1</v>
      </c>
      <c r="D1535" s="7" t="n">
        <v>260</v>
      </c>
      <c r="E1535" s="7" t="n">
        <v>640</v>
      </c>
      <c r="F1535" s="7" t="n">
        <v>2</v>
      </c>
    </row>
    <row r="1536" spans="1:10">
      <c r="A1536" t="s">
        <v>4</v>
      </c>
      <c r="B1536" s="4" t="s">
        <v>5</v>
      </c>
      <c r="C1536" s="4" t="s">
        <v>14</v>
      </c>
      <c r="D1536" s="4" t="s">
        <v>10</v>
      </c>
      <c r="E1536" s="4" t="s">
        <v>6</v>
      </c>
    </row>
    <row r="1537" spans="1:8">
      <c r="A1537" t="n">
        <v>16027</v>
      </c>
      <c r="B1537" s="41" t="n">
        <v>51</v>
      </c>
      <c r="C1537" s="7" t="n">
        <v>4</v>
      </c>
      <c r="D1537" s="7" t="n">
        <v>3</v>
      </c>
      <c r="E1537" s="7" t="s">
        <v>196</v>
      </c>
    </row>
    <row r="1538" spans="1:8">
      <c r="A1538" t="s">
        <v>4</v>
      </c>
      <c r="B1538" s="4" t="s">
        <v>5</v>
      </c>
      <c r="C1538" s="4" t="s">
        <v>10</v>
      </c>
    </row>
    <row r="1539" spans="1:8">
      <c r="A1539" t="n">
        <v>16041</v>
      </c>
      <c r="B1539" s="28" t="n">
        <v>16</v>
      </c>
      <c r="C1539" s="7" t="n">
        <v>0</v>
      </c>
    </row>
    <row r="1540" spans="1:8">
      <c r="A1540" t="s">
        <v>4</v>
      </c>
      <c r="B1540" s="4" t="s">
        <v>5</v>
      </c>
      <c r="C1540" s="4" t="s">
        <v>10</v>
      </c>
      <c r="D1540" s="4" t="s">
        <v>14</v>
      </c>
      <c r="E1540" s="4" t="s">
        <v>9</v>
      </c>
      <c r="F1540" s="4" t="s">
        <v>112</v>
      </c>
      <c r="G1540" s="4" t="s">
        <v>14</v>
      </c>
      <c r="H1540" s="4" t="s">
        <v>14</v>
      </c>
    </row>
    <row r="1541" spans="1:8">
      <c r="A1541" t="n">
        <v>16044</v>
      </c>
      <c r="B1541" s="49" t="n">
        <v>26</v>
      </c>
      <c r="C1541" s="7" t="n">
        <v>3</v>
      </c>
      <c r="D1541" s="7" t="n">
        <v>17</v>
      </c>
      <c r="E1541" s="7" t="n">
        <v>2445</v>
      </c>
      <c r="F1541" s="7" t="s">
        <v>197</v>
      </c>
      <c r="G1541" s="7" t="n">
        <v>2</v>
      </c>
      <c r="H1541" s="7" t="n">
        <v>0</v>
      </c>
    </row>
    <row r="1542" spans="1:8">
      <c r="A1542" t="s">
        <v>4</v>
      </c>
      <c r="B1542" s="4" t="s">
        <v>5</v>
      </c>
    </row>
    <row r="1543" spans="1:8">
      <c r="A1543" t="n">
        <v>16067</v>
      </c>
      <c r="B1543" s="50" t="n">
        <v>28</v>
      </c>
    </row>
    <row r="1544" spans="1:8">
      <c r="A1544" t="s">
        <v>4</v>
      </c>
      <c r="B1544" s="4" t="s">
        <v>5</v>
      </c>
      <c r="C1544" s="4" t="s">
        <v>10</v>
      </c>
      <c r="D1544" s="4" t="s">
        <v>14</v>
      </c>
    </row>
    <row r="1545" spans="1:8">
      <c r="A1545" t="n">
        <v>16068</v>
      </c>
      <c r="B1545" s="51" t="n">
        <v>89</v>
      </c>
      <c r="C1545" s="7" t="n">
        <v>65533</v>
      </c>
      <c r="D1545" s="7" t="n">
        <v>1</v>
      </c>
    </row>
    <row r="1546" spans="1:8">
      <c r="A1546" t="s">
        <v>4</v>
      </c>
      <c r="B1546" s="4" t="s">
        <v>5</v>
      </c>
      <c r="C1546" s="4" t="s">
        <v>14</v>
      </c>
      <c r="D1546" s="4" t="s">
        <v>10</v>
      </c>
      <c r="E1546" s="4" t="s">
        <v>10</v>
      </c>
      <c r="F1546" s="4" t="s">
        <v>14</v>
      </c>
    </row>
    <row r="1547" spans="1:8">
      <c r="A1547" t="n">
        <v>16072</v>
      </c>
      <c r="B1547" s="59" t="n">
        <v>25</v>
      </c>
      <c r="C1547" s="7" t="n">
        <v>1</v>
      </c>
      <c r="D1547" s="7" t="n">
        <v>60</v>
      </c>
      <c r="E1547" s="7" t="n">
        <v>640</v>
      </c>
      <c r="F1547" s="7" t="n">
        <v>2</v>
      </c>
    </row>
    <row r="1548" spans="1:8">
      <c r="A1548" t="s">
        <v>4</v>
      </c>
      <c r="B1548" s="4" t="s">
        <v>5</v>
      </c>
      <c r="C1548" s="4" t="s">
        <v>14</v>
      </c>
      <c r="D1548" s="4" t="s">
        <v>10</v>
      </c>
      <c r="E1548" s="4" t="s">
        <v>6</v>
      </c>
    </row>
    <row r="1549" spans="1:8">
      <c r="A1549" t="n">
        <v>16079</v>
      </c>
      <c r="B1549" s="41" t="n">
        <v>51</v>
      </c>
      <c r="C1549" s="7" t="n">
        <v>4</v>
      </c>
      <c r="D1549" s="7" t="n">
        <v>6</v>
      </c>
      <c r="E1549" s="7" t="s">
        <v>185</v>
      </c>
    </row>
    <row r="1550" spans="1:8">
      <c r="A1550" t="s">
        <v>4</v>
      </c>
      <c r="B1550" s="4" t="s">
        <v>5</v>
      </c>
      <c r="C1550" s="4" t="s">
        <v>10</v>
      </c>
    </row>
    <row r="1551" spans="1:8">
      <c r="A1551" t="n">
        <v>16093</v>
      </c>
      <c r="B1551" s="28" t="n">
        <v>16</v>
      </c>
      <c r="C1551" s="7" t="n">
        <v>0</v>
      </c>
    </row>
    <row r="1552" spans="1:8">
      <c r="A1552" t="s">
        <v>4</v>
      </c>
      <c r="B1552" s="4" t="s">
        <v>5</v>
      </c>
      <c r="C1552" s="4" t="s">
        <v>10</v>
      </c>
      <c r="D1552" s="4" t="s">
        <v>14</v>
      </c>
      <c r="E1552" s="4" t="s">
        <v>9</v>
      </c>
      <c r="F1552" s="4" t="s">
        <v>112</v>
      </c>
      <c r="G1552" s="4" t="s">
        <v>14</v>
      </c>
      <c r="H1552" s="4" t="s">
        <v>14</v>
      </c>
    </row>
    <row r="1553" spans="1:8">
      <c r="A1553" t="n">
        <v>16096</v>
      </c>
      <c r="B1553" s="49" t="n">
        <v>26</v>
      </c>
      <c r="C1553" s="7" t="n">
        <v>6</v>
      </c>
      <c r="D1553" s="7" t="n">
        <v>17</v>
      </c>
      <c r="E1553" s="7" t="n">
        <v>8485</v>
      </c>
      <c r="F1553" s="7" t="s">
        <v>198</v>
      </c>
      <c r="G1553" s="7" t="n">
        <v>2</v>
      </c>
      <c r="H1553" s="7" t="n">
        <v>0</v>
      </c>
    </row>
    <row r="1554" spans="1:8">
      <c r="A1554" t="s">
        <v>4</v>
      </c>
      <c r="B1554" s="4" t="s">
        <v>5</v>
      </c>
      <c r="C1554" s="4" t="s">
        <v>10</v>
      </c>
    </row>
    <row r="1555" spans="1:8">
      <c r="A1555" t="n">
        <v>16189</v>
      </c>
      <c r="B1555" s="28" t="n">
        <v>16</v>
      </c>
      <c r="C1555" s="7" t="n">
        <v>2000</v>
      </c>
    </row>
    <row r="1556" spans="1:8">
      <c r="A1556" t="s">
        <v>4</v>
      </c>
      <c r="B1556" s="4" t="s">
        <v>5</v>
      </c>
      <c r="C1556" s="4" t="s">
        <v>14</v>
      </c>
      <c r="D1556" s="4" t="s">
        <v>10</v>
      </c>
      <c r="E1556" s="4" t="s">
        <v>6</v>
      </c>
      <c r="F1556" s="4" t="s">
        <v>6</v>
      </c>
      <c r="G1556" s="4" t="s">
        <v>6</v>
      </c>
      <c r="H1556" s="4" t="s">
        <v>6</v>
      </c>
    </row>
    <row r="1557" spans="1:8">
      <c r="A1557" t="n">
        <v>16192</v>
      </c>
      <c r="B1557" s="41" t="n">
        <v>51</v>
      </c>
      <c r="C1557" s="7" t="n">
        <v>3</v>
      </c>
      <c r="D1557" s="7" t="n">
        <v>6</v>
      </c>
      <c r="E1557" s="7" t="s">
        <v>199</v>
      </c>
      <c r="F1557" s="7" t="s">
        <v>13</v>
      </c>
      <c r="G1557" s="7" t="s">
        <v>96</v>
      </c>
      <c r="H1557" s="7" t="s">
        <v>97</v>
      </c>
    </row>
    <row r="1558" spans="1:8">
      <c r="A1558" t="s">
        <v>4</v>
      </c>
      <c r="B1558" s="4" t="s">
        <v>5</v>
      </c>
    </row>
    <row r="1559" spans="1:8">
      <c r="A1559" t="n">
        <v>16212</v>
      </c>
      <c r="B1559" s="50" t="n">
        <v>28</v>
      </c>
    </row>
    <row r="1560" spans="1:8">
      <c r="A1560" t="s">
        <v>4</v>
      </c>
      <c r="B1560" s="4" t="s">
        <v>5</v>
      </c>
      <c r="C1560" s="4" t="s">
        <v>10</v>
      </c>
      <c r="D1560" s="4" t="s">
        <v>14</v>
      </c>
    </row>
    <row r="1561" spans="1:8">
      <c r="A1561" t="n">
        <v>16213</v>
      </c>
      <c r="B1561" s="51" t="n">
        <v>89</v>
      </c>
      <c r="C1561" s="7" t="n">
        <v>65533</v>
      </c>
      <c r="D1561" s="7" t="n">
        <v>1</v>
      </c>
    </row>
    <row r="1562" spans="1:8">
      <c r="A1562" t="s">
        <v>4</v>
      </c>
      <c r="B1562" s="4" t="s">
        <v>5</v>
      </c>
      <c r="C1562" s="4" t="s">
        <v>14</v>
      </c>
      <c r="D1562" s="4" t="s">
        <v>10</v>
      </c>
      <c r="E1562" s="4" t="s">
        <v>10</v>
      </c>
      <c r="F1562" s="4" t="s">
        <v>14</v>
      </c>
    </row>
    <row r="1563" spans="1:8">
      <c r="A1563" t="n">
        <v>16217</v>
      </c>
      <c r="B1563" s="59" t="n">
        <v>25</v>
      </c>
      <c r="C1563" s="7" t="n">
        <v>1</v>
      </c>
      <c r="D1563" s="7" t="n">
        <v>65535</v>
      </c>
      <c r="E1563" s="7" t="n">
        <v>65535</v>
      </c>
      <c r="F1563" s="7" t="n">
        <v>0</v>
      </c>
    </row>
    <row r="1564" spans="1:8">
      <c r="A1564" t="s">
        <v>4</v>
      </c>
      <c r="B1564" s="4" t="s">
        <v>5</v>
      </c>
      <c r="C1564" s="4" t="s">
        <v>14</v>
      </c>
      <c r="D1564" s="4" t="s">
        <v>10</v>
      </c>
      <c r="E1564" s="4" t="s">
        <v>6</v>
      </c>
      <c r="F1564" s="4" t="s">
        <v>6</v>
      </c>
      <c r="G1564" s="4" t="s">
        <v>6</v>
      </c>
      <c r="H1564" s="4" t="s">
        <v>6</v>
      </c>
    </row>
    <row r="1565" spans="1:8">
      <c r="A1565" t="n">
        <v>16224</v>
      </c>
      <c r="B1565" s="41" t="n">
        <v>51</v>
      </c>
      <c r="C1565" s="7" t="n">
        <v>3</v>
      </c>
      <c r="D1565" s="7" t="n">
        <v>7013</v>
      </c>
      <c r="E1565" s="7" t="s">
        <v>142</v>
      </c>
      <c r="F1565" s="7" t="s">
        <v>97</v>
      </c>
      <c r="G1565" s="7" t="s">
        <v>96</v>
      </c>
      <c r="H1565" s="7" t="s">
        <v>97</v>
      </c>
    </row>
    <row r="1566" spans="1:8">
      <c r="A1566" t="s">
        <v>4</v>
      </c>
      <c r="B1566" s="4" t="s">
        <v>5</v>
      </c>
      <c r="C1566" s="4" t="s">
        <v>10</v>
      </c>
      <c r="D1566" s="4" t="s">
        <v>14</v>
      </c>
      <c r="E1566" s="4" t="s">
        <v>6</v>
      </c>
      <c r="F1566" s="4" t="s">
        <v>21</v>
      </c>
      <c r="G1566" s="4" t="s">
        <v>21</v>
      </c>
      <c r="H1566" s="4" t="s">
        <v>21</v>
      </c>
    </row>
    <row r="1567" spans="1:8">
      <c r="A1567" t="n">
        <v>16237</v>
      </c>
      <c r="B1567" s="37" t="n">
        <v>48</v>
      </c>
      <c r="C1567" s="7" t="n">
        <v>7013</v>
      </c>
      <c r="D1567" s="7" t="n">
        <v>0</v>
      </c>
      <c r="E1567" s="7" t="s">
        <v>86</v>
      </c>
      <c r="F1567" s="7" t="n">
        <v>-1</v>
      </c>
      <c r="G1567" s="7" t="n">
        <v>1</v>
      </c>
      <c r="H1567" s="7" t="n">
        <v>0</v>
      </c>
    </row>
    <row r="1568" spans="1:8">
      <c r="A1568" t="s">
        <v>4</v>
      </c>
      <c r="B1568" s="4" t="s">
        <v>5</v>
      </c>
      <c r="C1568" s="4" t="s">
        <v>10</v>
      </c>
    </row>
    <row r="1569" spans="1:8">
      <c r="A1569" t="n">
        <v>16264</v>
      </c>
      <c r="B1569" s="28" t="n">
        <v>16</v>
      </c>
      <c r="C1569" s="7" t="n">
        <v>1200</v>
      </c>
    </row>
    <row r="1570" spans="1:8">
      <c r="A1570" t="s">
        <v>4</v>
      </c>
      <c r="B1570" s="4" t="s">
        <v>5</v>
      </c>
      <c r="C1570" s="4" t="s">
        <v>10</v>
      </c>
      <c r="D1570" s="4" t="s">
        <v>10</v>
      </c>
      <c r="E1570" s="4" t="s">
        <v>10</v>
      </c>
    </row>
    <row r="1571" spans="1:8">
      <c r="A1571" t="n">
        <v>16267</v>
      </c>
      <c r="B1571" s="42" t="n">
        <v>61</v>
      </c>
      <c r="C1571" s="7" t="n">
        <v>7013</v>
      </c>
      <c r="D1571" s="7" t="n">
        <v>0</v>
      </c>
      <c r="E1571" s="7" t="n">
        <v>1000</v>
      </c>
    </row>
    <row r="1572" spans="1:8">
      <c r="A1572" t="s">
        <v>4</v>
      </c>
      <c r="B1572" s="4" t="s">
        <v>5</v>
      </c>
      <c r="C1572" s="4" t="s">
        <v>10</v>
      </c>
      <c r="D1572" s="4" t="s">
        <v>10</v>
      </c>
      <c r="E1572" s="4" t="s">
        <v>21</v>
      </c>
      <c r="F1572" s="4" t="s">
        <v>21</v>
      </c>
      <c r="G1572" s="4" t="s">
        <v>21</v>
      </c>
      <c r="H1572" s="4" t="s">
        <v>21</v>
      </c>
      <c r="I1572" s="4" t="s">
        <v>14</v>
      </c>
      <c r="J1572" s="4" t="s">
        <v>10</v>
      </c>
    </row>
    <row r="1573" spans="1:8">
      <c r="A1573" t="n">
        <v>16274</v>
      </c>
      <c r="B1573" s="52" t="n">
        <v>55</v>
      </c>
      <c r="C1573" s="7" t="n">
        <v>7013</v>
      </c>
      <c r="D1573" s="7" t="n">
        <v>65533</v>
      </c>
      <c r="E1573" s="7" t="n">
        <v>0.819999992847443</v>
      </c>
      <c r="F1573" s="7" t="n">
        <v>29.1100006103516</v>
      </c>
      <c r="G1573" s="7" t="n">
        <v>9.30000019073486</v>
      </c>
      <c r="H1573" s="7" t="n">
        <v>1.20000004768372</v>
      </c>
      <c r="I1573" s="7" t="n">
        <v>1</v>
      </c>
      <c r="J1573" s="7" t="n">
        <v>1</v>
      </c>
    </row>
    <row r="1574" spans="1:8">
      <c r="A1574" t="s">
        <v>4</v>
      </c>
      <c r="B1574" s="4" t="s">
        <v>5</v>
      </c>
      <c r="C1574" s="4" t="s">
        <v>10</v>
      </c>
    </row>
    <row r="1575" spans="1:8">
      <c r="A1575" t="n">
        <v>16298</v>
      </c>
      <c r="B1575" s="28" t="n">
        <v>16</v>
      </c>
      <c r="C1575" s="7" t="n">
        <v>500</v>
      </c>
    </row>
    <row r="1576" spans="1:8">
      <c r="A1576" t="s">
        <v>4</v>
      </c>
      <c r="B1576" s="4" t="s">
        <v>5</v>
      </c>
      <c r="C1576" s="4" t="s">
        <v>14</v>
      </c>
      <c r="D1576" s="4" t="s">
        <v>10</v>
      </c>
      <c r="E1576" s="4" t="s">
        <v>21</v>
      </c>
    </row>
    <row r="1577" spans="1:8">
      <c r="A1577" t="n">
        <v>16301</v>
      </c>
      <c r="B1577" s="21" t="n">
        <v>58</v>
      </c>
      <c r="C1577" s="7" t="n">
        <v>101</v>
      </c>
      <c r="D1577" s="7" t="n">
        <v>300</v>
      </c>
      <c r="E1577" s="7" t="n">
        <v>1</v>
      </c>
    </row>
    <row r="1578" spans="1:8">
      <c r="A1578" t="s">
        <v>4</v>
      </c>
      <c r="B1578" s="4" t="s">
        <v>5</v>
      </c>
      <c r="C1578" s="4" t="s">
        <v>14</v>
      </c>
      <c r="D1578" s="4" t="s">
        <v>10</v>
      </c>
    </row>
    <row r="1579" spans="1:8">
      <c r="A1579" t="n">
        <v>16309</v>
      </c>
      <c r="B1579" s="21" t="n">
        <v>58</v>
      </c>
      <c r="C1579" s="7" t="n">
        <v>254</v>
      </c>
      <c r="D1579" s="7" t="n">
        <v>0</v>
      </c>
    </row>
    <row r="1580" spans="1:8">
      <c r="A1580" t="s">
        <v>4</v>
      </c>
      <c r="B1580" s="4" t="s">
        <v>5</v>
      </c>
      <c r="C1580" s="4" t="s">
        <v>14</v>
      </c>
      <c r="D1580" s="4" t="s">
        <v>14</v>
      </c>
      <c r="E1580" s="4" t="s">
        <v>21</v>
      </c>
      <c r="F1580" s="4" t="s">
        <v>21</v>
      </c>
      <c r="G1580" s="4" t="s">
        <v>21</v>
      </c>
      <c r="H1580" s="4" t="s">
        <v>10</v>
      </c>
    </row>
    <row r="1581" spans="1:8">
      <c r="A1581" t="n">
        <v>16313</v>
      </c>
      <c r="B1581" s="45" t="n">
        <v>45</v>
      </c>
      <c r="C1581" s="7" t="n">
        <v>2</v>
      </c>
      <c r="D1581" s="7" t="n">
        <v>3</v>
      </c>
      <c r="E1581" s="7" t="n">
        <v>0.569999992847443</v>
      </c>
      <c r="F1581" s="7" t="n">
        <v>30.8199996948242</v>
      </c>
      <c r="G1581" s="7" t="n">
        <v>9.0600004196167</v>
      </c>
      <c r="H1581" s="7" t="n">
        <v>0</v>
      </c>
    </row>
    <row r="1582" spans="1:8">
      <c r="A1582" t="s">
        <v>4</v>
      </c>
      <c r="B1582" s="4" t="s">
        <v>5</v>
      </c>
      <c r="C1582" s="4" t="s">
        <v>14</v>
      </c>
      <c r="D1582" s="4" t="s">
        <v>14</v>
      </c>
      <c r="E1582" s="4" t="s">
        <v>21</v>
      </c>
      <c r="F1582" s="4" t="s">
        <v>21</v>
      </c>
      <c r="G1582" s="4" t="s">
        <v>21</v>
      </c>
      <c r="H1582" s="4" t="s">
        <v>10</v>
      </c>
      <c r="I1582" s="4" t="s">
        <v>14</v>
      </c>
    </row>
    <row r="1583" spans="1:8">
      <c r="A1583" t="n">
        <v>16330</v>
      </c>
      <c r="B1583" s="45" t="n">
        <v>45</v>
      </c>
      <c r="C1583" s="7" t="n">
        <v>4</v>
      </c>
      <c r="D1583" s="7" t="n">
        <v>3</v>
      </c>
      <c r="E1583" s="7" t="n">
        <v>334.200012207031</v>
      </c>
      <c r="F1583" s="7" t="n">
        <v>40.7700004577637</v>
      </c>
      <c r="G1583" s="7" t="n">
        <v>0</v>
      </c>
      <c r="H1583" s="7" t="n">
        <v>0</v>
      </c>
      <c r="I1583" s="7" t="n">
        <v>0</v>
      </c>
    </row>
    <row r="1584" spans="1:8">
      <c r="A1584" t="s">
        <v>4</v>
      </c>
      <c r="B1584" s="4" t="s">
        <v>5</v>
      </c>
      <c r="C1584" s="4" t="s">
        <v>14</v>
      </c>
      <c r="D1584" s="4" t="s">
        <v>14</v>
      </c>
      <c r="E1584" s="4" t="s">
        <v>21</v>
      </c>
      <c r="F1584" s="4" t="s">
        <v>10</v>
      </c>
    </row>
    <row r="1585" spans="1:10">
      <c r="A1585" t="n">
        <v>16348</v>
      </c>
      <c r="B1585" s="45" t="n">
        <v>45</v>
      </c>
      <c r="C1585" s="7" t="n">
        <v>5</v>
      </c>
      <c r="D1585" s="7" t="n">
        <v>3</v>
      </c>
      <c r="E1585" s="7" t="n">
        <v>1.60000002384186</v>
      </c>
      <c r="F1585" s="7" t="n">
        <v>0</v>
      </c>
    </row>
    <row r="1586" spans="1:10">
      <c r="A1586" t="s">
        <v>4</v>
      </c>
      <c r="B1586" s="4" t="s">
        <v>5</v>
      </c>
      <c r="C1586" s="4" t="s">
        <v>14</v>
      </c>
      <c r="D1586" s="4" t="s">
        <v>14</v>
      </c>
      <c r="E1586" s="4" t="s">
        <v>21</v>
      </c>
      <c r="F1586" s="4" t="s">
        <v>10</v>
      </c>
    </row>
    <row r="1587" spans="1:10">
      <c r="A1587" t="n">
        <v>16357</v>
      </c>
      <c r="B1587" s="45" t="n">
        <v>45</v>
      </c>
      <c r="C1587" s="7" t="n">
        <v>5</v>
      </c>
      <c r="D1587" s="7" t="n">
        <v>3</v>
      </c>
      <c r="E1587" s="7" t="n">
        <v>1.79999995231628</v>
      </c>
      <c r="F1587" s="7" t="n">
        <v>30000</v>
      </c>
    </row>
    <row r="1588" spans="1:10">
      <c r="A1588" t="s">
        <v>4</v>
      </c>
      <c r="B1588" s="4" t="s">
        <v>5</v>
      </c>
      <c r="C1588" s="4" t="s">
        <v>14</v>
      </c>
      <c r="D1588" s="4" t="s">
        <v>14</v>
      </c>
      <c r="E1588" s="4" t="s">
        <v>21</v>
      </c>
      <c r="F1588" s="4" t="s">
        <v>10</v>
      </c>
    </row>
    <row r="1589" spans="1:10">
      <c r="A1589" t="n">
        <v>16366</v>
      </c>
      <c r="B1589" s="45" t="n">
        <v>45</v>
      </c>
      <c r="C1589" s="7" t="n">
        <v>11</v>
      </c>
      <c r="D1589" s="7" t="n">
        <v>3</v>
      </c>
      <c r="E1589" s="7" t="n">
        <v>45.9000015258789</v>
      </c>
      <c r="F1589" s="7" t="n">
        <v>0</v>
      </c>
    </row>
    <row r="1590" spans="1:10">
      <c r="A1590" t="s">
        <v>4</v>
      </c>
      <c r="B1590" s="4" t="s">
        <v>5</v>
      </c>
      <c r="C1590" s="4" t="s">
        <v>14</v>
      </c>
      <c r="D1590" s="4" t="s">
        <v>14</v>
      </c>
      <c r="E1590" s="4" t="s">
        <v>21</v>
      </c>
      <c r="F1590" s="4" t="s">
        <v>21</v>
      </c>
      <c r="G1590" s="4" t="s">
        <v>21</v>
      </c>
      <c r="H1590" s="4" t="s">
        <v>10</v>
      </c>
    </row>
    <row r="1591" spans="1:10">
      <c r="A1591" t="n">
        <v>16375</v>
      </c>
      <c r="B1591" s="45" t="n">
        <v>45</v>
      </c>
      <c r="C1591" s="7" t="n">
        <v>2</v>
      </c>
      <c r="D1591" s="7" t="n">
        <v>3</v>
      </c>
      <c r="E1591" s="7" t="n">
        <v>0.899999976158142</v>
      </c>
      <c r="F1591" s="7" t="n">
        <v>30.5799999237061</v>
      </c>
      <c r="G1591" s="7" t="n">
        <v>9.4399995803833</v>
      </c>
      <c r="H1591" s="7" t="n">
        <v>0</v>
      </c>
    </row>
    <row r="1592" spans="1:10">
      <c r="A1592" t="s">
        <v>4</v>
      </c>
      <c r="B1592" s="4" t="s">
        <v>5</v>
      </c>
      <c r="C1592" s="4" t="s">
        <v>14</v>
      </c>
      <c r="D1592" s="4" t="s">
        <v>14</v>
      </c>
      <c r="E1592" s="4" t="s">
        <v>21</v>
      </c>
      <c r="F1592" s="4" t="s">
        <v>21</v>
      </c>
      <c r="G1592" s="4" t="s">
        <v>21</v>
      </c>
      <c r="H1592" s="4" t="s">
        <v>10</v>
      </c>
      <c r="I1592" s="4" t="s">
        <v>14</v>
      </c>
    </row>
    <row r="1593" spans="1:10">
      <c r="A1593" t="n">
        <v>16392</v>
      </c>
      <c r="B1593" s="45" t="n">
        <v>45</v>
      </c>
      <c r="C1593" s="7" t="n">
        <v>4</v>
      </c>
      <c r="D1593" s="7" t="n">
        <v>3</v>
      </c>
      <c r="E1593" s="7" t="n">
        <v>339.190002441406</v>
      </c>
      <c r="F1593" s="7" t="n">
        <v>45.5</v>
      </c>
      <c r="G1593" s="7" t="n">
        <v>-10</v>
      </c>
      <c r="H1593" s="7" t="n">
        <v>0</v>
      </c>
      <c r="I1593" s="7" t="n">
        <v>0</v>
      </c>
    </row>
    <row r="1594" spans="1:10">
      <c r="A1594" t="s">
        <v>4</v>
      </c>
      <c r="B1594" s="4" t="s">
        <v>5</v>
      </c>
      <c r="C1594" s="4" t="s">
        <v>14</v>
      </c>
      <c r="D1594" s="4" t="s">
        <v>14</v>
      </c>
      <c r="E1594" s="4" t="s">
        <v>21</v>
      </c>
      <c r="F1594" s="4" t="s">
        <v>10</v>
      </c>
    </row>
    <row r="1595" spans="1:10">
      <c r="A1595" t="n">
        <v>16410</v>
      </c>
      <c r="B1595" s="45" t="n">
        <v>45</v>
      </c>
      <c r="C1595" s="7" t="n">
        <v>5</v>
      </c>
      <c r="D1595" s="7" t="n">
        <v>3</v>
      </c>
      <c r="E1595" s="7" t="n">
        <v>1</v>
      </c>
      <c r="F1595" s="7" t="n">
        <v>0</v>
      </c>
    </row>
    <row r="1596" spans="1:10">
      <c r="A1596" t="s">
        <v>4</v>
      </c>
      <c r="B1596" s="4" t="s">
        <v>5</v>
      </c>
      <c r="C1596" s="4" t="s">
        <v>14</v>
      </c>
      <c r="D1596" s="4" t="s">
        <v>14</v>
      </c>
      <c r="E1596" s="4" t="s">
        <v>21</v>
      </c>
      <c r="F1596" s="4" t="s">
        <v>10</v>
      </c>
    </row>
    <row r="1597" spans="1:10">
      <c r="A1597" t="n">
        <v>16419</v>
      </c>
      <c r="B1597" s="45" t="n">
        <v>45</v>
      </c>
      <c r="C1597" s="7" t="n">
        <v>11</v>
      </c>
      <c r="D1597" s="7" t="n">
        <v>3</v>
      </c>
      <c r="E1597" s="7" t="n">
        <v>45.9000015258789</v>
      </c>
      <c r="F1597" s="7" t="n">
        <v>0</v>
      </c>
    </row>
    <row r="1598" spans="1:10">
      <c r="A1598" t="s">
        <v>4</v>
      </c>
      <c r="B1598" s="4" t="s">
        <v>5</v>
      </c>
      <c r="C1598" s="4" t="s">
        <v>10</v>
      </c>
      <c r="D1598" s="4" t="s">
        <v>14</v>
      </c>
    </row>
    <row r="1599" spans="1:10">
      <c r="A1599" t="n">
        <v>16428</v>
      </c>
      <c r="B1599" s="53" t="n">
        <v>56</v>
      </c>
      <c r="C1599" s="7" t="n">
        <v>7013</v>
      </c>
      <c r="D1599" s="7" t="n">
        <v>0</v>
      </c>
    </row>
    <row r="1600" spans="1:10">
      <c r="A1600" t="s">
        <v>4</v>
      </c>
      <c r="B1600" s="4" t="s">
        <v>5</v>
      </c>
      <c r="C1600" s="4" t="s">
        <v>14</v>
      </c>
      <c r="D1600" s="4" t="s">
        <v>10</v>
      </c>
      <c r="E1600" s="4" t="s">
        <v>6</v>
      </c>
    </row>
    <row r="1601" spans="1:9">
      <c r="A1601" t="n">
        <v>16432</v>
      </c>
      <c r="B1601" s="41" t="n">
        <v>51</v>
      </c>
      <c r="C1601" s="7" t="n">
        <v>4</v>
      </c>
      <c r="D1601" s="7" t="n">
        <v>7013</v>
      </c>
      <c r="E1601" s="7" t="s">
        <v>200</v>
      </c>
    </row>
    <row r="1602" spans="1:9">
      <c r="A1602" t="s">
        <v>4</v>
      </c>
      <c r="B1602" s="4" t="s">
        <v>5</v>
      </c>
      <c r="C1602" s="4" t="s">
        <v>10</v>
      </c>
    </row>
    <row r="1603" spans="1:9">
      <c r="A1603" t="n">
        <v>16446</v>
      </c>
      <c r="B1603" s="28" t="n">
        <v>16</v>
      </c>
      <c r="C1603" s="7" t="n">
        <v>0</v>
      </c>
    </row>
    <row r="1604" spans="1:9">
      <c r="A1604" t="s">
        <v>4</v>
      </c>
      <c r="B1604" s="4" t="s">
        <v>5</v>
      </c>
      <c r="C1604" s="4" t="s">
        <v>10</v>
      </c>
      <c r="D1604" s="4" t="s">
        <v>14</v>
      </c>
      <c r="E1604" s="4" t="s">
        <v>9</v>
      </c>
      <c r="F1604" s="4" t="s">
        <v>112</v>
      </c>
      <c r="G1604" s="4" t="s">
        <v>14</v>
      </c>
      <c r="H1604" s="4" t="s">
        <v>14</v>
      </c>
      <c r="I1604" s="4" t="s">
        <v>14</v>
      </c>
      <c r="J1604" s="4" t="s">
        <v>9</v>
      </c>
      <c r="K1604" s="4" t="s">
        <v>112</v>
      </c>
      <c r="L1604" s="4" t="s">
        <v>14</v>
      </c>
      <c r="M1604" s="4" t="s">
        <v>14</v>
      </c>
    </row>
    <row r="1605" spans="1:9">
      <c r="A1605" t="n">
        <v>16449</v>
      </c>
      <c r="B1605" s="49" t="n">
        <v>26</v>
      </c>
      <c r="C1605" s="7" t="n">
        <v>7013</v>
      </c>
      <c r="D1605" s="7" t="n">
        <v>17</v>
      </c>
      <c r="E1605" s="7" t="n">
        <v>37385</v>
      </c>
      <c r="F1605" s="7" t="s">
        <v>201</v>
      </c>
      <c r="G1605" s="7" t="n">
        <v>2</v>
      </c>
      <c r="H1605" s="7" t="n">
        <v>3</v>
      </c>
      <c r="I1605" s="7" t="n">
        <v>17</v>
      </c>
      <c r="J1605" s="7" t="n">
        <v>37386</v>
      </c>
      <c r="K1605" s="7" t="s">
        <v>202</v>
      </c>
      <c r="L1605" s="7" t="n">
        <v>2</v>
      </c>
      <c r="M1605" s="7" t="n">
        <v>0</v>
      </c>
    </row>
    <row r="1606" spans="1:9">
      <c r="A1606" t="s">
        <v>4</v>
      </c>
      <c r="B1606" s="4" t="s">
        <v>5</v>
      </c>
    </row>
    <row r="1607" spans="1:9">
      <c r="A1607" t="n">
        <v>16620</v>
      </c>
      <c r="B1607" s="50" t="n">
        <v>28</v>
      </c>
    </row>
    <row r="1608" spans="1:9">
      <c r="A1608" t="s">
        <v>4</v>
      </c>
      <c r="B1608" s="4" t="s">
        <v>5</v>
      </c>
      <c r="C1608" s="4" t="s">
        <v>10</v>
      </c>
      <c r="D1608" s="4" t="s">
        <v>14</v>
      </c>
    </row>
    <row r="1609" spans="1:9">
      <c r="A1609" t="n">
        <v>16621</v>
      </c>
      <c r="B1609" s="51" t="n">
        <v>89</v>
      </c>
      <c r="C1609" s="7" t="n">
        <v>65533</v>
      </c>
      <c r="D1609" s="7" t="n">
        <v>1</v>
      </c>
    </row>
    <row r="1610" spans="1:9">
      <c r="A1610" t="s">
        <v>4</v>
      </c>
      <c r="B1610" s="4" t="s">
        <v>5</v>
      </c>
      <c r="C1610" s="4" t="s">
        <v>14</v>
      </c>
      <c r="D1610" s="4" t="s">
        <v>10</v>
      </c>
      <c r="E1610" s="4" t="s">
        <v>10</v>
      </c>
      <c r="F1610" s="4" t="s">
        <v>14</v>
      </c>
    </row>
    <row r="1611" spans="1:9">
      <c r="A1611" t="n">
        <v>16625</v>
      </c>
      <c r="B1611" s="59" t="n">
        <v>25</v>
      </c>
      <c r="C1611" s="7" t="n">
        <v>1</v>
      </c>
      <c r="D1611" s="7" t="n">
        <v>260</v>
      </c>
      <c r="E1611" s="7" t="n">
        <v>640</v>
      </c>
      <c r="F1611" s="7" t="n">
        <v>1</v>
      </c>
    </row>
    <row r="1612" spans="1:9">
      <c r="A1612" t="s">
        <v>4</v>
      </c>
      <c r="B1612" s="4" t="s">
        <v>5</v>
      </c>
      <c r="C1612" s="4" t="s">
        <v>14</v>
      </c>
      <c r="D1612" s="4" t="s">
        <v>10</v>
      </c>
      <c r="E1612" s="4" t="s">
        <v>6</v>
      </c>
    </row>
    <row r="1613" spans="1:9">
      <c r="A1613" t="n">
        <v>16632</v>
      </c>
      <c r="B1613" s="41" t="n">
        <v>51</v>
      </c>
      <c r="C1613" s="7" t="n">
        <v>4</v>
      </c>
      <c r="D1613" s="7" t="n">
        <v>0</v>
      </c>
      <c r="E1613" s="7" t="s">
        <v>183</v>
      </c>
    </row>
    <row r="1614" spans="1:9">
      <c r="A1614" t="s">
        <v>4</v>
      </c>
      <c r="B1614" s="4" t="s">
        <v>5</v>
      </c>
      <c r="C1614" s="4" t="s">
        <v>10</v>
      </c>
    </row>
    <row r="1615" spans="1:9">
      <c r="A1615" t="n">
        <v>16645</v>
      </c>
      <c r="B1615" s="28" t="n">
        <v>16</v>
      </c>
      <c r="C1615" s="7" t="n">
        <v>0</v>
      </c>
    </row>
    <row r="1616" spans="1:9">
      <c r="A1616" t="s">
        <v>4</v>
      </c>
      <c r="B1616" s="4" t="s">
        <v>5</v>
      </c>
      <c r="C1616" s="4" t="s">
        <v>10</v>
      </c>
      <c r="D1616" s="4" t="s">
        <v>14</v>
      </c>
      <c r="E1616" s="4" t="s">
        <v>9</v>
      </c>
      <c r="F1616" s="4" t="s">
        <v>112</v>
      </c>
      <c r="G1616" s="4" t="s">
        <v>14</v>
      </c>
      <c r="H1616" s="4" t="s">
        <v>14</v>
      </c>
    </row>
    <row r="1617" spans="1:13">
      <c r="A1617" t="n">
        <v>16648</v>
      </c>
      <c r="B1617" s="49" t="n">
        <v>26</v>
      </c>
      <c r="C1617" s="7" t="n">
        <v>0</v>
      </c>
      <c r="D1617" s="7" t="n">
        <v>17</v>
      </c>
      <c r="E1617" s="7" t="n">
        <v>53097</v>
      </c>
      <c r="F1617" s="7" t="s">
        <v>203</v>
      </c>
      <c r="G1617" s="7" t="n">
        <v>2</v>
      </c>
      <c r="H1617" s="7" t="n">
        <v>0</v>
      </c>
    </row>
    <row r="1618" spans="1:13">
      <c r="A1618" t="s">
        <v>4</v>
      </c>
      <c r="B1618" s="4" t="s">
        <v>5</v>
      </c>
    </row>
    <row r="1619" spans="1:13">
      <c r="A1619" t="n">
        <v>16673</v>
      </c>
      <c r="B1619" s="50" t="n">
        <v>28</v>
      </c>
    </row>
    <row r="1620" spans="1:13">
      <c r="A1620" t="s">
        <v>4</v>
      </c>
      <c r="B1620" s="4" t="s">
        <v>5</v>
      </c>
      <c r="C1620" s="4" t="s">
        <v>10</v>
      </c>
      <c r="D1620" s="4" t="s">
        <v>14</v>
      </c>
    </row>
    <row r="1621" spans="1:13">
      <c r="A1621" t="n">
        <v>16674</v>
      </c>
      <c r="B1621" s="51" t="n">
        <v>89</v>
      </c>
      <c r="C1621" s="7" t="n">
        <v>65533</v>
      </c>
      <c r="D1621" s="7" t="n">
        <v>1</v>
      </c>
    </row>
    <row r="1622" spans="1:13">
      <c r="A1622" t="s">
        <v>4</v>
      </c>
      <c r="B1622" s="4" t="s">
        <v>5</v>
      </c>
      <c r="C1622" s="4" t="s">
        <v>14</v>
      </c>
      <c r="D1622" s="4" t="s">
        <v>10</v>
      </c>
      <c r="E1622" s="4" t="s">
        <v>10</v>
      </c>
      <c r="F1622" s="4" t="s">
        <v>14</v>
      </c>
    </row>
    <row r="1623" spans="1:13">
      <c r="A1623" t="n">
        <v>16678</v>
      </c>
      <c r="B1623" s="59" t="n">
        <v>25</v>
      </c>
      <c r="C1623" s="7" t="n">
        <v>1</v>
      </c>
      <c r="D1623" s="7" t="n">
        <v>60</v>
      </c>
      <c r="E1623" s="7" t="n">
        <v>640</v>
      </c>
      <c r="F1623" s="7" t="n">
        <v>1</v>
      </c>
    </row>
    <row r="1624" spans="1:13">
      <c r="A1624" t="s">
        <v>4</v>
      </c>
      <c r="B1624" s="4" t="s">
        <v>5</v>
      </c>
      <c r="C1624" s="4" t="s">
        <v>14</v>
      </c>
      <c r="D1624" s="4" t="s">
        <v>10</v>
      </c>
      <c r="E1624" s="4" t="s">
        <v>6</v>
      </c>
    </row>
    <row r="1625" spans="1:13">
      <c r="A1625" t="n">
        <v>16685</v>
      </c>
      <c r="B1625" s="41" t="n">
        <v>51</v>
      </c>
      <c r="C1625" s="7" t="n">
        <v>4</v>
      </c>
      <c r="D1625" s="7" t="n">
        <v>9</v>
      </c>
      <c r="E1625" s="7" t="s">
        <v>204</v>
      </c>
    </row>
    <row r="1626" spans="1:13">
      <c r="A1626" t="s">
        <v>4</v>
      </c>
      <c r="B1626" s="4" t="s">
        <v>5</v>
      </c>
      <c r="C1626" s="4" t="s">
        <v>10</v>
      </c>
    </row>
    <row r="1627" spans="1:13">
      <c r="A1627" t="n">
        <v>16699</v>
      </c>
      <c r="B1627" s="28" t="n">
        <v>16</v>
      </c>
      <c r="C1627" s="7" t="n">
        <v>0</v>
      </c>
    </row>
    <row r="1628" spans="1:13">
      <c r="A1628" t="s">
        <v>4</v>
      </c>
      <c r="B1628" s="4" t="s">
        <v>5</v>
      </c>
      <c r="C1628" s="4" t="s">
        <v>10</v>
      </c>
      <c r="D1628" s="4" t="s">
        <v>14</v>
      </c>
      <c r="E1628" s="4" t="s">
        <v>9</v>
      </c>
      <c r="F1628" s="4" t="s">
        <v>112</v>
      </c>
      <c r="G1628" s="4" t="s">
        <v>14</v>
      </c>
      <c r="H1628" s="4" t="s">
        <v>14</v>
      </c>
    </row>
    <row r="1629" spans="1:13">
      <c r="A1629" t="n">
        <v>16702</v>
      </c>
      <c r="B1629" s="49" t="n">
        <v>26</v>
      </c>
      <c r="C1629" s="7" t="n">
        <v>9</v>
      </c>
      <c r="D1629" s="7" t="n">
        <v>17</v>
      </c>
      <c r="E1629" s="7" t="n">
        <v>5413</v>
      </c>
      <c r="F1629" s="7" t="s">
        <v>205</v>
      </c>
      <c r="G1629" s="7" t="n">
        <v>2</v>
      </c>
      <c r="H1629" s="7" t="n">
        <v>0</v>
      </c>
    </row>
    <row r="1630" spans="1:13">
      <c r="A1630" t="s">
        <v>4</v>
      </c>
      <c r="B1630" s="4" t="s">
        <v>5</v>
      </c>
    </row>
    <row r="1631" spans="1:13">
      <c r="A1631" t="n">
        <v>16731</v>
      </c>
      <c r="B1631" s="50" t="n">
        <v>28</v>
      </c>
    </row>
    <row r="1632" spans="1:13">
      <c r="A1632" t="s">
        <v>4</v>
      </c>
      <c r="B1632" s="4" t="s">
        <v>5</v>
      </c>
      <c r="C1632" s="4" t="s">
        <v>10</v>
      </c>
      <c r="D1632" s="4" t="s">
        <v>14</v>
      </c>
    </row>
    <row r="1633" spans="1:8">
      <c r="A1633" t="n">
        <v>16732</v>
      </c>
      <c r="B1633" s="51" t="n">
        <v>89</v>
      </c>
      <c r="C1633" s="7" t="n">
        <v>65533</v>
      </c>
      <c r="D1633" s="7" t="n">
        <v>1</v>
      </c>
    </row>
    <row r="1634" spans="1:8">
      <c r="A1634" t="s">
        <v>4</v>
      </c>
      <c r="B1634" s="4" t="s">
        <v>5</v>
      </c>
      <c r="C1634" s="4" t="s">
        <v>14</v>
      </c>
      <c r="D1634" s="4" t="s">
        <v>10</v>
      </c>
      <c r="E1634" s="4" t="s">
        <v>10</v>
      </c>
      <c r="F1634" s="4" t="s">
        <v>14</v>
      </c>
    </row>
    <row r="1635" spans="1:8">
      <c r="A1635" t="n">
        <v>16736</v>
      </c>
      <c r="B1635" s="59" t="n">
        <v>25</v>
      </c>
      <c r="C1635" s="7" t="n">
        <v>1</v>
      </c>
      <c r="D1635" s="7" t="n">
        <v>260</v>
      </c>
      <c r="E1635" s="7" t="n">
        <v>640</v>
      </c>
      <c r="F1635" s="7" t="n">
        <v>1</v>
      </c>
    </row>
    <row r="1636" spans="1:8">
      <c r="A1636" t="s">
        <v>4</v>
      </c>
      <c r="B1636" s="4" t="s">
        <v>5</v>
      </c>
      <c r="C1636" s="4" t="s">
        <v>14</v>
      </c>
      <c r="D1636" s="4" t="s">
        <v>10</v>
      </c>
      <c r="E1636" s="4" t="s">
        <v>6</v>
      </c>
    </row>
    <row r="1637" spans="1:8">
      <c r="A1637" t="n">
        <v>16743</v>
      </c>
      <c r="B1637" s="41" t="n">
        <v>51</v>
      </c>
      <c r="C1637" s="7" t="n">
        <v>4</v>
      </c>
      <c r="D1637" s="7" t="n">
        <v>8</v>
      </c>
      <c r="E1637" s="7" t="s">
        <v>179</v>
      </c>
    </row>
    <row r="1638" spans="1:8">
      <c r="A1638" t="s">
        <v>4</v>
      </c>
      <c r="B1638" s="4" t="s">
        <v>5</v>
      </c>
      <c r="C1638" s="4" t="s">
        <v>10</v>
      </c>
    </row>
    <row r="1639" spans="1:8">
      <c r="A1639" t="n">
        <v>16756</v>
      </c>
      <c r="B1639" s="28" t="n">
        <v>16</v>
      </c>
      <c r="C1639" s="7" t="n">
        <v>0</v>
      </c>
    </row>
    <row r="1640" spans="1:8">
      <c r="A1640" t="s">
        <v>4</v>
      </c>
      <c r="B1640" s="4" t="s">
        <v>5</v>
      </c>
      <c r="C1640" s="4" t="s">
        <v>10</v>
      </c>
      <c r="D1640" s="4" t="s">
        <v>14</v>
      </c>
      <c r="E1640" s="4" t="s">
        <v>9</v>
      </c>
      <c r="F1640" s="4" t="s">
        <v>112</v>
      </c>
      <c r="G1640" s="4" t="s">
        <v>14</v>
      </c>
      <c r="H1640" s="4" t="s">
        <v>14</v>
      </c>
    </row>
    <row r="1641" spans="1:8">
      <c r="A1641" t="n">
        <v>16759</v>
      </c>
      <c r="B1641" s="49" t="n">
        <v>26</v>
      </c>
      <c r="C1641" s="7" t="n">
        <v>8</v>
      </c>
      <c r="D1641" s="7" t="n">
        <v>17</v>
      </c>
      <c r="E1641" s="7" t="n">
        <v>9409</v>
      </c>
      <c r="F1641" s="7" t="s">
        <v>206</v>
      </c>
      <c r="G1641" s="7" t="n">
        <v>2</v>
      </c>
      <c r="H1641" s="7" t="n">
        <v>0</v>
      </c>
    </row>
    <row r="1642" spans="1:8">
      <c r="A1642" t="s">
        <v>4</v>
      </c>
      <c r="B1642" s="4" t="s">
        <v>5</v>
      </c>
    </row>
    <row r="1643" spans="1:8">
      <c r="A1643" t="n">
        <v>16836</v>
      </c>
      <c r="B1643" s="50" t="n">
        <v>28</v>
      </c>
    </row>
    <row r="1644" spans="1:8">
      <c r="A1644" t="s">
        <v>4</v>
      </c>
      <c r="B1644" s="4" t="s">
        <v>5</v>
      </c>
      <c r="C1644" s="4" t="s">
        <v>10</v>
      </c>
      <c r="D1644" s="4" t="s">
        <v>14</v>
      </c>
    </row>
    <row r="1645" spans="1:8">
      <c r="A1645" t="n">
        <v>16837</v>
      </c>
      <c r="B1645" s="51" t="n">
        <v>89</v>
      </c>
      <c r="C1645" s="7" t="n">
        <v>65533</v>
      </c>
      <c r="D1645" s="7" t="n">
        <v>1</v>
      </c>
    </row>
    <row r="1646" spans="1:8">
      <c r="A1646" t="s">
        <v>4</v>
      </c>
      <c r="B1646" s="4" t="s">
        <v>5</v>
      </c>
      <c r="C1646" s="4" t="s">
        <v>14</v>
      </c>
      <c r="D1646" s="4" t="s">
        <v>10</v>
      </c>
      <c r="E1646" s="4" t="s">
        <v>10</v>
      </c>
      <c r="F1646" s="4" t="s">
        <v>14</v>
      </c>
    </row>
    <row r="1647" spans="1:8">
      <c r="A1647" t="n">
        <v>16841</v>
      </c>
      <c r="B1647" s="59" t="n">
        <v>25</v>
      </c>
      <c r="C1647" s="7" t="n">
        <v>1</v>
      </c>
      <c r="D1647" s="7" t="n">
        <v>65535</v>
      </c>
      <c r="E1647" s="7" t="n">
        <v>65535</v>
      </c>
      <c r="F1647" s="7" t="n">
        <v>0</v>
      </c>
    </row>
    <row r="1648" spans="1:8">
      <c r="A1648" t="s">
        <v>4</v>
      </c>
      <c r="B1648" s="4" t="s">
        <v>5</v>
      </c>
      <c r="C1648" s="4" t="s">
        <v>14</v>
      </c>
      <c r="D1648" s="4" t="s">
        <v>10</v>
      </c>
      <c r="E1648" s="4" t="s">
        <v>10</v>
      </c>
      <c r="F1648" s="4" t="s">
        <v>9</v>
      </c>
    </row>
    <row r="1649" spans="1:8">
      <c r="A1649" t="n">
        <v>16848</v>
      </c>
      <c r="B1649" s="46" t="n">
        <v>84</v>
      </c>
      <c r="C1649" s="7" t="n">
        <v>0</v>
      </c>
      <c r="D1649" s="7" t="n">
        <v>0</v>
      </c>
      <c r="E1649" s="7" t="n">
        <v>0</v>
      </c>
      <c r="F1649" s="7" t="n">
        <v>1050253722</v>
      </c>
    </row>
    <row r="1650" spans="1:8">
      <c r="A1650" t="s">
        <v>4</v>
      </c>
      <c r="B1650" s="4" t="s">
        <v>5</v>
      </c>
      <c r="C1650" s="4" t="s">
        <v>14</v>
      </c>
      <c r="D1650" s="4" t="s">
        <v>14</v>
      </c>
      <c r="E1650" s="4" t="s">
        <v>21</v>
      </c>
      <c r="F1650" s="4" t="s">
        <v>21</v>
      </c>
      <c r="G1650" s="4" t="s">
        <v>21</v>
      </c>
      <c r="H1650" s="4" t="s">
        <v>10</v>
      </c>
    </row>
    <row r="1651" spans="1:8">
      <c r="A1651" t="n">
        <v>16858</v>
      </c>
      <c r="B1651" s="45" t="n">
        <v>45</v>
      </c>
      <c r="C1651" s="7" t="n">
        <v>2</v>
      </c>
      <c r="D1651" s="7" t="n">
        <v>3</v>
      </c>
      <c r="E1651" s="7" t="n">
        <v>0.939999997615814</v>
      </c>
      <c r="F1651" s="7" t="n">
        <v>30.6000003814697</v>
      </c>
      <c r="G1651" s="7" t="n">
        <v>9.39000034332275</v>
      </c>
      <c r="H1651" s="7" t="n">
        <v>2000</v>
      </c>
    </row>
    <row r="1652" spans="1:8">
      <c r="A1652" t="s">
        <v>4</v>
      </c>
      <c r="B1652" s="4" t="s">
        <v>5</v>
      </c>
      <c r="C1652" s="4" t="s">
        <v>14</v>
      </c>
      <c r="D1652" s="4" t="s">
        <v>14</v>
      </c>
      <c r="E1652" s="4" t="s">
        <v>21</v>
      </c>
      <c r="F1652" s="4" t="s">
        <v>21</v>
      </c>
      <c r="G1652" s="4" t="s">
        <v>21</v>
      </c>
      <c r="H1652" s="4" t="s">
        <v>10</v>
      </c>
      <c r="I1652" s="4" t="s">
        <v>14</v>
      </c>
    </row>
    <row r="1653" spans="1:8">
      <c r="A1653" t="n">
        <v>16875</v>
      </c>
      <c r="B1653" s="45" t="n">
        <v>45</v>
      </c>
      <c r="C1653" s="7" t="n">
        <v>4</v>
      </c>
      <c r="D1653" s="7" t="n">
        <v>3</v>
      </c>
      <c r="E1653" s="7" t="n">
        <v>340</v>
      </c>
      <c r="F1653" s="7" t="n">
        <v>25.7199993133545</v>
      </c>
      <c r="G1653" s="7" t="n">
        <v>-10</v>
      </c>
      <c r="H1653" s="7" t="n">
        <v>2000</v>
      </c>
      <c r="I1653" s="7" t="n">
        <v>1</v>
      </c>
    </row>
    <row r="1654" spans="1:8">
      <c r="A1654" t="s">
        <v>4</v>
      </c>
      <c r="B1654" s="4" t="s">
        <v>5</v>
      </c>
      <c r="C1654" s="4" t="s">
        <v>14</v>
      </c>
      <c r="D1654" s="4" t="s">
        <v>14</v>
      </c>
      <c r="E1654" s="4" t="s">
        <v>21</v>
      </c>
      <c r="F1654" s="4" t="s">
        <v>10</v>
      </c>
    </row>
    <row r="1655" spans="1:8">
      <c r="A1655" t="n">
        <v>16893</v>
      </c>
      <c r="B1655" s="45" t="n">
        <v>45</v>
      </c>
      <c r="C1655" s="7" t="n">
        <v>5</v>
      </c>
      <c r="D1655" s="7" t="n">
        <v>3</v>
      </c>
      <c r="E1655" s="7" t="n">
        <v>1</v>
      </c>
      <c r="F1655" s="7" t="n">
        <v>2000</v>
      </c>
    </row>
    <row r="1656" spans="1:8">
      <c r="A1656" t="s">
        <v>4</v>
      </c>
      <c r="B1656" s="4" t="s">
        <v>5</v>
      </c>
      <c r="C1656" s="4" t="s">
        <v>10</v>
      </c>
      <c r="D1656" s="4" t="s">
        <v>14</v>
      </c>
      <c r="E1656" s="4" t="s">
        <v>6</v>
      </c>
      <c r="F1656" s="4" t="s">
        <v>21</v>
      </c>
      <c r="G1656" s="4" t="s">
        <v>21</v>
      </c>
      <c r="H1656" s="4" t="s">
        <v>21</v>
      </c>
    </row>
    <row r="1657" spans="1:8">
      <c r="A1657" t="n">
        <v>16902</v>
      </c>
      <c r="B1657" s="37" t="n">
        <v>48</v>
      </c>
      <c r="C1657" s="7" t="n">
        <v>7013</v>
      </c>
      <c r="D1657" s="7" t="n">
        <v>0</v>
      </c>
      <c r="E1657" s="7" t="s">
        <v>84</v>
      </c>
      <c r="F1657" s="7" t="n">
        <v>-1</v>
      </c>
      <c r="G1657" s="7" t="n">
        <v>1</v>
      </c>
      <c r="H1657" s="7" t="n">
        <v>0</v>
      </c>
    </row>
    <row r="1658" spans="1:8">
      <c r="A1658" t="s">
        <v>4</v>
      </c>
      <c r="B1658" s="4" t="s">
        <v>5</v>
      </c>
      <c r="C1658" s="4" t="s">
        <v>14</v>
      </c>
      <c r="D1658" s="4" t="s">
        <v>10</v>
      </c>
    </row>
    <row r="1659" spans="1:8">
      <c r="A1659" t="n">
        <v>16928</v>
      </c>
      <c r="B1659" s="45" t="n">
        <v>45</v>
      </c>
      <c r="C1659" s="7" t="n">
        <v>7</v>
      </c>
      <c r="D1659" s="7" t="n">
        <v>255</v>
      </c>
    </row>
    <row r="1660" spans="1:8">
      <c r="A1660" t="s">
        <v>4</v>
      </c>
      <c r="B1660" s="4" t="s">
        <v>5</v>
      </c>
      <c r="C1660" s="4" t="s">
        <v>14</v>
      </c>
      <c r="D1660" s="4" t="s">
        <v>14</v>
      </c>
      <c r="E1660" s="4" t="s">
        <v>21</v>
      </c>
      <c r="F1660" s="4" t="s">
        <v>10</v>
      </c>
    </row>
    <row r="1661" spans="1:8">
      <c r="A1661" t="n">
        <v>16932</v>
      </c>
      <c r="B1661" s="45" t="n">
        <v>45</v>
      </c>
      <c r="C1661" s="7" t="n">
        <v>5</v>
      </c>
      <c r="D1661" s="7" t="n">
        <v>3</v>
      </c>
      <c r="E1661" s="7" t="n">
        <v>1.20000004768372</v>
      </c>
      <c r="F1661" s="7" t="n">
        <v>5000</v>
      </c>
    </row>
    <row r="1662" spans="1:8">
      <c r="A1662" t="s">
        <v>4</v>
      </c>
      <c r="B1662" s="4" t="s">
        <v>5</v>
      </c>
      <c r="C1662" s="4" t="s">
        <v>14</v>
      </c>
      <c r="D1662" s="4" t="s">
        <v>10</v>
      </c>
      <c r="E1662" s="4" t="s">
        <v>10</v>
      </c>
      <c r="F1662" s="4" t="s">
        <v>9</v>
      </c>
    </row>
    <row r="1663" spans="1:8">
      <c r="A1663" t="n">
        <v>16941</v>
      </c>
      <c r="B1663" s="46" t="n">
        <v>84</v>
      </c>
      <c r="C1663" s="7" t="n">
        <v>1</v>
      </c>
      <c r="D1663" s="7" t="n">
        <v>0</v>
      </c>
      <c r="E1663" s="7" t="n">
        <v>0</v>
      </c>
      <c r="F1663" s="7" t="n">
        <v>0</v>
      </c>
    </row>
    <row r="1664" spans="1:8">
      <c r="A1664" t="s">
        <v>4</v>
      </c>
      <c r="B1664" s="4" t="s">
        <v>5</v>
      </c>
      <c r="C1664" s="4" t="s">
        <v>14</v>
      </c>
      <c r="D1664" s="4" t="s">
        <v>10</v>
      </c>
      <c r="E1664" s="4" t="s">
        <v>10</v>
      </c>
      <c r="F1664" s="4" t="s">
        <v>9</v>
      </c>
    </row>
    <row r="1665" spans="1:9">
      <c r="A1665" t="n">
        <v>16951</v>
      </c>
      <c r="B1665" s="46" t="n">
        <v>84</v>
      </c>
      <c r="C1665" s="7" t="n">
        <v>0</v>
      </c>
      <c r="D1665" s="7" t="n">
        <v>2</v>
      </c>
      <c r="E1665" s="7" t="n">
        <v>0</v>
      </c>
      <c r="F1665" s="7" t="n">
        <v>1036831949</v>
      </c>
    </row>
    <row r="1666" spans="1:9">
      <c r="A1666" t="s">
        <v>4</v>
      </c>
      <c r="B1666" s="4" t="s">
        <v>5</v>
      </c>
      <c r="C1666" s="4" t="s">
        <v>14</v>
      </c>
      <c r="D1666" s="4" t="s">
        <v>21</v>
      </c>
      <c r="E1666" s="4" t="s">
        <v>21</v>
      </c>
      <c r="F1666" s="4" t="s">
        <v>21</v>
      </c>
    </row>
    <row r="1667" spans="1:9">
      <c r="A1667" t="n">
        <v>16961</v>
      </c>
      <c r="B1667" s="45" t="n">
        <v>45</v>
      </c>
      <c r="C1667" s="7" t="n">
        <v>9</v>
      </c>
      <c r="D1667" s="7" t="n">
        <v>0.0500000007450581</v>
      </c>
      <c r="E1667" s="7" t="n">
        <v>0.0500000007450581</v>
      </c>
      <c r="F1667" s="7" t="n">
        <v>0.200000002980232</v>
      </c>
    </row>
    <row r="1668" spans="1:9">
      <c r="A1668" t="s">
        <v>4</v>
      </c>
      <c r="B1668" s="4" t="s">
        <v>5</v>
      </c>
      <c r="C1668" s="4" t="s">
        <v>14</v>
      </c>
      <c r="D1668" s="4" t="s">
        <v>10</v>
      </c>
      <c r="E1668" s="4" t="s">
        <v>6</v>
      </c>
    </row>
    <row r="1669" spans="1:9">
      <c r="A1669" t="n">
        <v>16975</v>
      </c>
      <c r="B1669" s="41" t="n">
        <v>51</v>
      </c>
      <c r="C1669" s="7" t="n">
        <v>4</v>
      </c>
      <c r="D1669" s="7" t="n">
        <v>7013</v>
      </c>
      <c r="E1669" s="7" t="s">
        <v>207</v>
      </c>
    </row>
    <row r="1670" spans="1:9">
      <c r="A1670" t="s">
        <v>4</v>
      </c>
      <c r="B1670" s="4" t="s">
        <v>5</v>
      </c>
      <c r="C1670" s="4" t="s">
        <v>10</v>
      </c>
    </row>
    <row r="1671" spans="1:9">
      <c r="A1671" t="n">
        <v>16988</v>
      </c>
      <c r="B1671" s="28" t="n">
        <v>16</v>
      </c>
      <c r="C1671" s="7" t="n">
        <v>0</v>
      </c>
    </row>
    <row r="1672" spans="1:9">
      <c r="A1672" t="s">
        <v>4</v>
      </c>
      <c r="B1672" s="4" t="s">
        <v>5</v>
      </c>
      <c r="C1672" s="4" t="s">
        <v>10</v>
      </c>
      <c r="D1672" s="4" t="s">
        <v>14</v>
      </c>
      <c r="E1672" s="4" t="s">
        <v>9</v>
      </c>
      <c r="F1672" s="4" t="s">
        <v>112</v>
      </c>
      <c r="G1672" s="4" t="s">
        <v>14</v>
      </c>
      <c r="H1672" s="4" t="s">
        <v>14</v>
      </c>
    </row>
    <row r="1673" spans="1:9">
      <c r="A1673" t="n">
        <v>16991</v>
      </c>
      <c r="B1673" s="49" t="n">
        <v>26</v>
      </c>
      <c r="C1673" s="7" t="n">
        <v>7013</v>
      </c>
      <c r="D1673" s="7" t="n">
        <v>17</v>
      </c>
      <c r="E1673" s="7" t="n">
        <v>37387</v>
      </c>
      <c r="F1673" s="7" t="s">
        <v>208</v>
      </c>
      <c r="G1673" s="7" t="n">
        <v>2</v>
      </c>
      <c r="H1673" s="7" t="n">
        <v>0</v>
      </c>
    </row>
    <row r="1674" spans="1:9">
      <c r="A1674" t="s">
        <v>4</v>
      </c>
      <c r="B1674" s="4" t="s">
        <v>5</v>
      </c>
    </row>
    <row r="1675" spans="1:9">
      <c r="A1675" t="n">
        <v>17124</v>
      </c>
      <c r="B1675" s="50" t="n">
        <v>28</v>
      </c>
    </row>
    <row r="1676" spans="1:9">
      <c r="A1676" t="s">
        <v>4</v>
      </c>
      <c r="B1676" s="4" t="s">
        <v>5</v>
      </c>
      <c r="C1676" s="4" t="s">
        <v>14</v>
      </c>
      <c r="D1676" s="4" t="s">
        <v>10</v>
      </c>
      <c r="E1676" s="4" t="s">
        <v>9</v>
      </c>
      <c r="F1676" s="4" t="s">
        <v>10</v>
      </c>
    </row>
    <row r="1677" spans="1:9">
      <c r="A1677" t="n">
        <v>17125</v>
      </c>
      <c r="B1677" s="14" t="n">
        <v>50</v>
      </c>
      <c r="C1677" s="7" t="n">
        <v>3</v>
      </c>
      <c r="D1677" s="7" t="n">
        <v>8200</v>
      </c>
      <c r="E1677" s="7" t="n">
        <v>0</v>
      </c>
      <c r="F1677" s="7" t="n">
        <v>1000</v>
      </c>
    </row>
    <row r="1678" spans="1:9">
      <c r="A1678" t="s">
        <v>4</v>
      </c>
      <c r="B1678" s="4" t="s">
        <v>5</v>
      </c>
      <c r="C1678" s="4" t="s">
        <v>14</v>
      </c>
      <c r="D1678" s="4" t="s">
        <v>10</v>
      </c>
      <c r="E1678" s="4" t="s">
        <v>9</v>
      </c>
      <c r="F1678" s="4" t="s">
        <v>10</v>
      </c>
    </row>
    <row r="1679" spans="1:9">
      <c r="A1679" t="n">
        <v>17135</v>
      </c>
      <c r="B1679" s="14" t="n">
        <v>50</v>
      </c>
      <c r="C1679" s="7" t="n">
        <v>3</v>
      </c>
      <c r="D1679" s="7" t="n">
        <v>5042</v>
      </c>
      <c r="E1679" s="7" t="n">
        <v>0</v>
      </c>
      <c r="F1679" s="7" t="n">
        <v>1000</v>
      </c>
    </row>
    <row r="1680" spans="1:9">
      <c r="A1680" t="s">
        <v>4</v>
      </c>
      <c r="B1680" s="4" t="s">
        <v>5</v>
      </c>
      <c r="C1680" s="4" t="s">
        <v>14</v>
      </c>
      <c r="D1680" s="4" t="s">
        <v>14</v>
      </c>
      <c r="E1680" s="4" t="s">
        <v>14</v>
      </c>
      <c r="F1680" s="4" t="s">
        <v>21</v>
      </c>
      <c r="G1680" s="4" t="s">
        <v>21</v>
      </c>
      <c r="H1680" s="4" t="s">
        <v>21</v>
      </c>
      <c r="I1680" s="4" t="s">
        <v>21</v>
      </c>
      <c r="J1680" s="4" t="s">
        <v>21</v>
      </c>
    </row>
    <row r="1681" spans="1:10">
      <c r="A1681" t="n">
        <v>17145</v>
      </c>
      <c r="B1681" s="30" t="n">
        <v>76</v>
      </c>
      <c r="C1681" s="7" t="n">
        <v>1</v>
      </c>
      <c r="D1681" s="7" t="n">
        <v>3</v>
      </c>
      <c r="E1681" s="7" t="n">
        <v>0</v>
      </c>
      <c r="F1681" s="7" t="n">
        <v>1</v>
      </c>
      <c r="G1681" s="7" t="n">
        <v>1</v>
      </c>
      <c r="H1681" s="7" t="n">
        <v>1</v>
      </c>
      <c r="I1681" s="7" t="n">
        <v>1</v>
      </c>
      <c r="J1681" s="7" t="n">
        <v>1000</v>
      </c>
    </row>
    <row r="1682" spans="1:10">
      <c r="A1682" t="s">
        <v>4</v>
      </c>
      <c r="B1682" s="4" t="s">
        <v>5</v>
      </c>
      <c r="C1682" s="4" t="s">
        <v>14</v>
      </c>
      <c r="D1682" s="4" t="s">
        <v>14</v>
      </c>
    </row>
    <row r="1683" spans="1:10">
      <c r="A1683" t="n">
        <v>17169</v>
      </c>
      <c r="B1683" s="58" t="n">
        <v>77</v>
      </c>
      <c r="C1683" s="7" t="n">
        <v>1</v>
      </c>
      <c r="D1683" s="7" t="n">
        <v>3</v>
      </c>
    </row>
    <row r="1684" spans="1:10">
      <c r="A1684" t="s">
        <v>4</v>
      </c>
      <c r="B1684" s="4" t="s">
        <v>5</v>
      </c>
      <c r="C1684" s="4" t="s">
        <v>10</v>
      </c>
    </row>
    <row r="1685" spans="1:10">
      <c r="A1685" t="n">
        <v>17172</v>
      </c>
      <c r="B1685" s="28" t="n">
        <v>16</v>
      </c>
      <c r="C1685" s="7" t="n">
        <v>500</v>
      </c>
    </row>
    <row r="1686" spans="1:10">
      <c r="A1686" t="s">
        <v>4</v>
      </c>
      <c r="B1686" s="4" t="s">
        <v>5</v>
      </c>
      <c r="C1686" s="4" t="s">
        <v>14</v>
      </c>
      <c r="D1686" s="4" t="s">
        <v>10</v>
      </c>
      <c r="E1686" s="4" t="s">
        <v>10</v>
      </c>
      <c r="F1686" s="4" t="s">
        <v>14</v>
      </c>
    </row>
    <row r="1687" spans="1:10">
      <c r="A1687" t="n">
        <v>17175</v>
      </c>
      <c r="B1687" s="59" t="n">
        <v>25</v>
      </c>
      <c r="C1687" s="7" t="n">
        <v>1</v>
      </c>
      <c r="D1687" s="7" t="n">
        <v>260</v>
      </c>
      <c r="E1687" s="7" t="n">
        <v>640</v>
      </c>
      <c r="F1687" s="7" t="n">
        <v>2</v>
      </c>
    </row>
    <row r="1688" spans="1:10">
      <c r="A1688" t="s">
        <v>4</v>
      </c>
      <c r="B1688" s="4" t="s">
        <v>5</v>
      </c>
      <c r="C1688" s="4" t="s">
        <v>14</v>
      </c>
      <c r="D1688" s="4" t="s">
        <v>10</v>
      </c>
      <c r="E1688" s="4" t="s">
        <v>6</v>
      </c>
    </row>
    <row r="1689" spans="1:10">
      <c r="A1689" t="n">
        <v>17182</v>
      </c>
      <c r="B1689" s="41" t="n">
        <v>51</v>
      </c>
      <c r="C1689" s="7" t="n">
        <v>4</v>
      </c>
      <c r="D1689" s="7" t="n">
        <v>7013</v>
      </c>
      <c r="E1689" s="7" t="s">
        <v>209</v>
      </c>
    </row>
    <row r="1690" spans="1:10">
      <c r="A1690" t="s">
        <v>4</v>
      </c>
      <c r="B1690" s="4" t="s">
        <v>5</v>
      </c>
      <c r="C1690" s="4" t="s">
        <v>10</v>
      </c>
    </row>
    <row r="1691" spans="1:10">
      <c r="A1691" t="n">
        <v>17196</v>
      </c>
      <c r="B1691" s="28" t="n">
        <v>16</v>
      </c>
      <c r="C1691" s="7" t="n">
        <v>0</v>
      </c>
    </row>
    <row r="1692" spans="1:10">
      <c r="A1692" t="s">
        <v>4</v>
      </c>
      <c r="B1692" s="4" t="s">
        <v>5</v>
      </c>
      <c r="C1692" s="4" t="s">
        <v>10</v>
      </c>
      <c r="D1692" s="4" t="s">
        <v>14</v>
      </c>
      <c r="E1692" s="4" t="s">
        <v>9</v>
      </c>
      <c r="F1692" s="4" t="s">
        <v>112</v>
      </c>
      <c r="G1692" s="4" t="s">
        <v>14</v>
      </c>
      <c r="H1692" s="4" t="s">
        <v>14</v>
      </c>
      <c r="I1692" s="4" t="s">
        <v>14</v>
      </c>
      <c r="J1692" s="4" t="s">
        <v>9</v>
      </c>
      <c r="K1692" s="4" t="s">
        <v>112</v>
      </c>
      <c r="L1692" s="4" t="s">
        <v>14</v>
      </c>
      <c r="M1692" s="4" t="s">
        <v>14</v>
      </c>
    </row>
    <row r="1693" spans="1:10">
      <c r="A1693" t="n">
        <v>17199</v>
      </c>
      <c r="B1693" s="49" t="n">
        <v>26</v>
      </c>
      <c r="C1693" s="7" t="n">
        <v>7013</v>
      </c>
      <c r="D1693" s="7" t="n">
        <v>17</v>
      </c>
      <c r="E1693" s="7" t="n">
        <v>37388</v>
      </c>
      <c r="F1693" s="7" t="s">
        <v>210</v>
      </c>
      <c r="G1693" s="7" t="n">
        <v>2</v>
      </c>
      <c r="H1693" s="7" t="n">
        <v>3</v>
      </c>
      <c r="I1693" s="7" t="n">
        <v>17</v>
      </c>
      <c r="J1693" s="7" t="n">
        <v>37389</v>
      </c>
      <c r="K1693" s="7" t="s">
        <v>211</v>
      </c>
      <c r="L1693" s="7" t="n">
        <v>2</v>
      </c>
      <c r="M1693" s="7" t="n">
        <v>0</v>
      </c>
    </row>
    <row r="1694" spans="1:10">
      <c r="A1694" t="s">
        <v>4</v>
      </c>
      <c r="B1694" s="4" t="s">
        <v>5</v>
      </c>
    </row>
    <row r="1695" spans="1:10">
      <c r="A1695" t="n">
        <v>17379</v>
      </c>
      <c r="B1695" s="50" t="n">
        <v>28</v>
      </c>
    </row>
    <row r="1696" spans="1:10">
      <c r="A1696" t="s">
        <v>4</v>
      </c>
      <c r="B1696" s="4" t="s">
        <v>5</v>
      </c>
      <c r="C1696" s="4" t="s">
        <v>14</v>
      </c>
      <c r="D1696" s="4" t="s">
        <v>10</v>
      </c>
      <c r="E1696" s="4" t="s">
        <v>10</v>
      </c>
      <c r="F1696" s="4" t="s">
        <v>14</v>
      </c>
    </row>
    <row r="1697" spans="1:13">
      <c r="A1697" t="n">
        <v>17380</v>
      </c>
      <c r="B1697" s="59" t="n">
        <v>25</v>
      </c>
      <c r="C1697" s="7" t="n">
        <v>1</v>
      </c>
      <c r="D1697" s="7" t="n">
        <v>65535</v>
      </c>
      <c r="E1697" s="7" t="n">
        <v>65535</v>
      </c>
      <c r="F1697" s="7" t="n">
        <v>0</v>
      </c>
    </row>
    <row r="1698" spans="1:13">
      <c r="A1698" t="s">
        <v>4</v>
      </c>
      <c r="B1698" s="4" t="s">
        <v>5</v>
      </c>
      <c r="C1698" s="4" t="s">
        <v>14</v>
      </c>
      <c r="D1698" s="4" t="s">
        <v>14</v>
      </c>
      <c r="E1698" s="4" t="s">
        <v>21</v>
      </c>
      <c r="F1698" s="4" t="s">
        <v>21</v>
      </c>
      <c r="G1698" s="4" t="s">
        <v>21</v>
      </c>
      <c r="H1698" s="4" t="s">
        <v>10</v>
      </c>
    </row>
    <row r="1699" spans="1:13">
      <c r="A1699" t="n">
        <v>17387</v>
      </c>
      <c r="B1699" s="45" t="n">
        <v>45</v>
      </c>
      <c r="C1699" s="7" t="n">
        <v>2</v>
      </c>
      <c r="D1699" s="7" t="n">
        <v>3</v>
      </c>
      <c r="E1699" s="7" t="n">
        <v>0.879999995231628</v>
      </c>
      <c r="F1699" s="7" t="n">
        <v>30.6000003814697</v>
      </c>
      <c r="G1699" s="7" t="n">
        <v>9.40999984741211</v>
      </c>
      <c r="H1699" s="7" t="n">
        <v>60000</v>
      </c>
    </row>
    <row r="1700" spans="1:13">
      <c r="A1700" t="s">
        <v>4</v>
      </c>
      <c r="B1700" s="4" t="s">
        <v>5</v>
      </c>
      <c r="C1700" s="4" t="s">
        <v>14</v>
      </c>
      <c r="D1700" s="4" t="s">
        <v>14</v>
      </c>
      <c r="E1700" s="4" t="s">
        <v>21</v>
      </c>
      <c r="F1700" s="4" t="s">
        <v>21</v>
      </c>
      <c r="G1700" s="4" t="s">
        <v>21</v>
      </c>
      <c r="H1700" s="4" t="s">
        <v>10</v>
      </c>
      <c r="I1700" s="4" t="s">
        <v>14</v>
      </c>
    </row>
    <row r="1701" spans="1:13">
      <c r="A1701" t="n">
        <v>17404</v>
      </c>
      <c r="B1701" s="45" t="n">
        <v>45</v>
      </c>
      <c r="C1701" s="7" t="n">
        <v>4</v>
      </c>
      <c r="D1701" s="7" t="n">
        <v>3</v>
      </c>
      <c r="E1701" s="7" t="n">
        <v>340</v>
      </c>
      <c r="F1701" s="7" t="n">
        <v>20</v>
      </c>
      <c r="G1701" s="7" t="n">
        <v>-10</v>
      </c>
      <c r="H1701" s="7" t="n">
        <v>60000</v>
      </c>
      <c r="I1701" s="7" t="n">
        <v>0</v>
      </c>
    </row>
    <row r="1702" spans="1:13">
      <c r="A1702" t="s">
        <v>4</v>
      </c>
      <c r="B1702" s="4" t="s">
        <v>5</v>
      </c>
      <c r="C1702" s="4" t="s">
        <v>14</v>
      </c>
      <c r="D1702" s="4" t="s">
        <v>14</v>
      </c>
      <c r="E1702" s="4" t="s">
        <v>21</v>
      </c>
      <c r="F1702" s="4" t="s">
        <v>10</v>
      </c>
    </row>
    <row r="1703" spans="1:13">
      <c r="A1703" t="n">
        <v>17422</v>
      </c>
      <c r="B1703" s="45" t="n">
        <v>45</v>
      </c>
      <c r="C1703" s="7" t="n">
        <v>5</v>
      </c>
      <c r="D1703" s="7" t="n">
        <v>3</v>
      </c>
      <c r="E1703" s="7" t="n">
        <v>1.20000004768372</v>
      </c>
      <c r="F1703" s="7" t="n">
        <v>60000</v>
      </c>
    </row>
    <row r="1704" spans="1:13">
      <c r="A1704" t="s">
        <v>4</v>
      </c>
      <c r="B1704" s="4" t="s">
        <v>5</v>
      </c>
      <c r="C1704" s="4" t="s">
        <v>14</v>
      </c>
      <c r="D1704" s="4" t="s">
        <v>10</v>
      </c>
      <c r="E1704" s="4" t="s">
        <v>9</v>
      </c>
      <c r="F1704" s="4" t="s">
        <v>10</v>
      </c>
    </row>
    <row r="1705" spans="1:13">
      <c r="A1705" t="n">
        <v>17431</v>
      </c>
      <c r="B1705" s="14" t="n">
        <v>50</v>
      </c>
      <c r="C1705" s="7" t="n">
        <v>3</v>
      </c>
      <c r="D1705" s="7" t="n">
        <v>8200</v>
      </c>
      <c r="E1705" s="7" t="n">
        <v>1036831949</v>
      </c>
      <c r="F1705" s="7" t="n">
        <v>1000</v>
      </c>
    </row>
    <row r="1706" spans="1:13">
      <c r="A1706" t="s">
        <v>4</v>
      </c>
      <c r="B1706" s="4" t="s">
        <v>5</v>
      </c>
      <c r="C1706" s="4" t="s">
        <v>14</v>
      </c>
      <c r="D1706" s="4" t="s">
        <v>10</v>
      </c>
      <c r="E1706" s="4" t="s">
        <v>9</v>
      </c>
      <c r="F1706" s="4" t="s">
        <v>10</v>
      </c>
    </row>
    <row r="1707" spans="1:13">
      <c r="A1707" t="n">
        <v>17441</v>
      </c>
      <c r="B1707" s="14" t="n">
        <v>50</v>
      </c>
      <c r="C1707" s="7" t="n">
        <v>3</v>
      </c>
      <c r="D1707" s="7" t="n">
        <v>5042</v>
      </c>
      <c r="E1707" s="7" t="n">
        <v>1045220557</v>
      </c>
      <c r="F1707" s="7" t="n">
        <v>1000</v>
      </c>
    </row>
    <row r="1708" spans="1:13">
      <c r="A1708" t="s">
        <v>4</v>
      </c>
      <c r="B1708" s="4" t="s">
        <v>5</v>
      </c>
      <c r="C1708" s="4" t="s">
        <v>14</v>
      </c>
      <c r="D1708" s="4" t="s">
        <v>14</v>
      </c>
      <c r="E1708" s="4" t="s">
        <v>14</v>
      </c>
      <c r="F1708" s="4" t="s">
        <v>21</v>
      </c>
      <c r="G1708" s="4" t="s">
        <v>21</v>
      </c>
      <c r="H1708" s="4" t="s">
        <v>21</v>
      </c>
      <c r="I1708" s="4" t="s">
        <v>21</v>
      </c>
      <c r="J1708" s="4" t="s">
        <v>21</v>
      </c>
    </row>
    <row r="1709" spans="1:13">
      <c r="A1709" t="n">
        <v>17451</v>
      </c>
      <c r="B1709" s="30" t="n">
        <v>76</v>
      </c>
      <c r="C1709" s="7" t="n">
        <v>1</v>
      </c>
      <c r="D1709" s="7" t="n">
        <v>3</v>
      </c>
      <c r="E1709" s="7" t="n">
        <v>0</v>
      </c>
      <c r="F1709" s="7" t="n">
        <v>1</v>
      </c>
      <c r="G1709" s="7" t="n">
        <v>1</v>
      </c>
      <c r="H1709" s="7" t="n">
        <v>1</v>
      </c>
      <c r="I1709" s="7" t="n">
        <v>0</v>
      </c>
      <c r="J1709" s="7" t="n">
        <v>1000</v>
      </c>
    </row>
    <row r="1710" spans="1:13">
      <c r="A1710" t="s">
        <v>4</v>
      </c>
      <c r="B1710" s="4" t="s">
        <v>5</v>
      </c>
      <c r="C1710" s="4" t="s">
        <v>14</v>
      </c>
      <c r="D1710" s="4" t="s">
        <v>14</v>
      </c>
    </row>
    <row r="1711" spans="1:13">
      <c r="A1711" t="n">
        <v>17475</v>
      </c>
      <c r="B1711" s="58" t="n">
        <v>77</v>
      </c>
      <c r="C1711" s="7" t="n">
        <v>1</v>
      </c>
      <c r="D1711" s="7" t="n">
        <v>3</v>
      </c>
    </row>
    <row r="1712" spans="1:13">
      <c r="A1712" t="s">
        <v>4</v>
      </c>
      <c r="B1712" s="4" t="s">
        <v>5</v>
      </c>
      <c r="C1712" s="4" t="s">
        <v>14</v>
      </c>
      <c r="D1712" s="4" t="s">
        <v>10</v>
      </c>
      <c r="E1712" s="4" t="s">
        <v>10</v>
      </c>
      <c r="F1712" s="4" t="s">
        <v>14</v>
      </c>
    </row>
    <row r="1713" spans="1:10">
      <c r="A1713" t="n">
        <v>17478</v>
      </c>
      <c r="B1713" s="59" t="n">
        <v>25</v>
      </c>
      <c r="C1713" s="7" t="n">
        <v>1</v>
      </c>
      <c r="D1713" s="7" t="n">
        <v>260</v>
      </c>
      <c r="E1713" s="7" t="n">
        <v>640</v>
      </c>
      <c r="F1713" s="7" t="n">
        <v>1</v>
      </c>
    </row>
    <row r="1714" spans="1:10">
      <c r="A1714" t="s">
        <v>4</v>
      </c>
      <c r="B1714" s="4" t="s">
        <v>5</v>
      </c>
      <c r="C1714" s="4" t="s">
        <v>14</v>
      </c>
      <c r="D1714" s="4" t="s">
        <v>10</v>
      </c>
      <c r="E1714" s="4" t="s">
        <v>6</v>
      </c>
    </row>
    <row r="1715" spans="1:10">
      <c r="A1715" t="n">
        <v>17485</v>
      </c>
      <c r="B1715" s="41" t="n">
        <v>51</v>
      </c>
      <c r="C1715" s="7" t="n">
        <v>4</v>
      </c>
      <c r="D1715" s="7" t="n">
        <v>6</v>
      </c>
      <c r="E1715" s="7" t="s">
        <v>181</v>
      </c>
    </row>
    <row r="1716" spans="1:10">
      <c r="A1716" t="s">
        <v>4</v>
      </c>
      <c r="B1716" s="4" t="s">
        <v>5</v>
      </c>
      <c r="C1716" s="4" t="s">
        <v>10</v>
      </c>
    </row>
    <row r="1717" spans="1:10">
      <c r="A1717" t="n">
        <v>17498</v>
      </c>
      <c r="B1717" s="28" t="n">
        <v>16</v>
      </c>
      <c r="C1717" s="7" t="n">
        <v>0</v>
      </c>
    </row>
    <row r="1718" spans="1:10">
      <c r="A1718" t="s">
        <v>4</v>
      </c>
      <c r="B1718" s="4" t="s">
        <v>5</v>
      </c>
      <c r="C1718" s="4" t="s">
        <v>10</v>
      </c>
      <c r="D1718" s="4" t="s">
        <v>14</v>
      </c>
      <c r="E1718" s="4" t="s">
        <v>9</v>
      </c>
      <c r="F1718" s="4" t="s">
        <v>112</v>
      </c>
      <c r="G1718" s="4" t="s">
        <v>14</v>
      </c>
      <c r="H1718" s="4" t="s">
        <v>14</v>
      </c>
    </row>
    <row r="1719" spans="1:10">
      <c r="A1719" t="n">
        <v>17501</v>
      </c>
      <c r="B1719" s="49" t="n">
        <v>26</v>
      </c>
      <c r="C1719" s="7" t="n">
        <v>6</v>
      </c>
      <c r="D1719" s="7" t="n">
        <v>17</v>
      </c>
      <c r="E1719" s="7" t="n">
        <v>8486</v>
      </c>
      <c r="F1719" s="7" t="s">
        <v>212</v>
      </c>
      <c r="G1719" s="7" t="n">
        <v>2</v>
      </c>
      <c r="H1719" s="7" t="n">
        <v>0</v>
      </c>
    </row>
    <row r="1720" spans="1:10">
      <c r="A1720" t="s">
        <v>4</v>
      </c>
      <c r="B1720" s="4" t="s">
        <v>5</v>
      </c>
    </row>
    <row r="1721" spans="1:10">
      <c r="A1721" t="n">
        <v>17531</v>
      </c>
      <c r="B1721" s="50" t="n">
        <v>28</v>
      </c>
    </row>
    <row r="1722" spans="1:10">
      <c r="A1722" t="s">
        <v>4</v>
      </c>
      <c r="B1722" s="4" t="s">
        <v>5</v>
      </c>
      <c r="C1722" s="4" t="s">
        <v>10</v>
      </c>
      <c r="D1722" s="4" t="s">
        <v>14</v>
      </c>
    </row>
    <row r="1723" spans="1:10">
      <c r="A1723" t="n">
        <v>17532</v>
      </c>
      <c r="B1723" s="51" t="n">
        <v>89</v>
      </c>
      <c r="C1723" s="7" t="n">
        <v>65533</v>
      </c>
      <c r="D1723" s="7" t="n">
        <v>1</v>
      </c>
    </row>
    <row r="1724" spans="1:10">
      <c r="A1724" t="s">
        <v>4</v>
      </c>
      <c r="B1724" s="4" t="s">
        <v>5</v>
      </c>
      <c r="C1724" s="4" t="s">
        <v>14</v>
      </c>
      <c r="D1724" s="4" t="s">
        <v>10</v>
      </c>
      <c r="E1724" s="4" t="s">
        <v>10</v>
      </c>
      <c r="F1724" s="4" t="s">
        <v>14</v>
      </c>
    </row>
    <row r="1725" spans="1:10">
      <c r="A1725" t="n">
        <v>17536</v>
      </c>
      <c r="B1725" s="59" t="n">
        <v>25</v>
      </c>
      <c r="C1725" s="7" t="n">
        <v>1</v>
      </c>
      <c r="D1725" s="7" t="n">
        <v>65535</v>
      </c>
      <c r="E1725" s="7" t="n">
        <v>65535</v>
      </c>
      <c r="F1725" s="7" t="n">
        <v>0</v>
      </c>
    </row>
    <row r="1726" spans="1:10">
      <c r="A1726" t="s">
        <v>4</v>
      </c>
      <c r="B1726" s="4" t="s">
        <v>5</v>
      </c>
      <c r="C1726" s="4" t="s">
        <v>14</v>
      </c>
      <c r="D1726" s="4" t="s">
        <v>10</v>
      </c>
      <c r="E1726" s="4" t="s">
        <v>10</v>
      </c>
      <c r="F1726" s="4" t="s">
        <v>14</v>
      </c>
    </row>
    <row r="1727" spans="1:10">
      <c r="A1727" t="n">
        <v>17543</v>
      </c>
      <c r="B1727" s="59" t="n">
        <v>25</v>
      </c>
      <c r="C1727" s="7" t="n">
        <v>1</v>
      </c>
      <c r="D1727" s="7" t="n">
        <v>260</v>
      </c>
      <c r="E1727" s="7" t="n">
        <v>640</v>
      </c>
      <c r="F1727" s="7" t="n">
        <v>2</v>
      </c>
    </row>
    <row r="1728" spans="1:10">
      <c r="A1728" t="s">
        <v>4</v>
      </c>
      <c r="B1728" s="4" t="s">
        <v>5</v>
      </c>
      <c r="C1728" s="4" t="s">
        <v>14</v>
      </c>
      <c r="D1728" s="4" t="s">
        <v>10</v>
      </c>
      <c r="E1728" s="4" t="s">
        <v>6</v>
      </c>
    </row>
    <row r="1729" spans="1:8">
      <c r="A1729" t="n">
        <v>17550</v>
      </c>
      <c r="B1729" s="41" t="n">
        <v>51</v>
      </c>
      <c r="C1729" s="7" t="n">
        <v>4</v>
      </c>
      <c r="D1729" s="7" t="n">
        <v>3</v>
      </c>
      <c r="E1729" s="7" t="s">
        <v>167</v>
      </c>
    </row>
    <row r="1730" spans="1:8">
      <c r="A1730" t="s">
        <v>4</v>
      </c>
      <c r="B1730" s="4" t="s">
        <v>5</v>
      </c>
      <c r="C1730" s="4" t="s">
        <v>10</v>
      </c>
    </row>
    <row r="1731" spans="1:8">
      <c r="A1731" t="n">
        <v>17563</v>
      </c>
      <c r="B1731" s="28" t="n">
        <v>16</v>
      </c>
      <c r="C1731" s="7" t="n">
        <v>0</v>
      </c>
    </row>
    <row r="1732" spans="1:8">
      <c r="A1732" t="s">
        <v>4</v>
      </c>
      <c r="B1732" s="4" t="s">
        <v>5</v>
      </c>
      <c r="C1732" s="4" t="s">
        <v>10</v>
      </c>
      <c r="D1732" s="4" t="s">
        <v>14</v>
      </c>
      <c r="E1732" s="4" t="s">
        <v>9</v>
      </c>
      <c r="F1732" s="4" t="s">
        <v>112</v>
      </c>
      <c r="G1732" s="4" t="s">
        <v>14</v>
      </c>
      <c r="H1732" s="4" t="s">
        <v>14</v>
      </c>
    </row>
    <row r="1733" spans="1:8">
      <c r="A1733" t="n">
        <v>17566</v>
      </c>
      <c r="B1733" s="49" t="n">
        <v>26</v>
      </c>
      <c r="C1733" s="7" t="n">
        <v>3</v>
      </c>
      <c r="D1733" s="7" t="n">
        <v>17</v>
      </c>
      <c r="E1733" s="7" t="n">
        <v>2446</v>
      </c>
      <c r="F1733" s="7" t="s">
        <v>213</v>
      </c>
      <c r="G1733" s="7" t="n">
        <v>2</v>
      </c>
      <c r="H1733" s="7" t="n">
        <v>0</v>
      </c>
    </row>
    <row r="1734" spans="1:8">
      <c r="A1734" t="s">
        <v>4</v>
      </c>
      <c r="B1734" s="4" t="s">
        <v>5</v>
      </c>
    </row>
    <row r="1735" spans="1:8">
      <c r="A1735" t="n">
        <v>17659</v>
      </c>
      <c r="B1735" s="50" t="n">
        <v>28</v>
      </c>
    </row>
    <row r="1736" spans="1:8">
      <c r="A1736" t="s">
        <v>4</v>
      </c>
      <c r="B1736" s="4" t="s">
        <v>5</v>
      </c>
      <c r="C1736" s="4" t="s">
        <v>10</v>
      </c>
      <c r="D1736" s="4" t="s">
        <v>14</v>
      </c>
    </row>
    <row r="1737" spans="1:8">
      <c r="A1737" t="n">
        <v>17660</v>
      </c>
      <c r="B1737" s="51" t="n">
        <v>89</v>
      </c>
      <c r="C1737" s="7" t="n">
        <v>65533</v>
      </c>
      <c r="D1737" s="7" t="n">
        <v>1</v>
      </c>
    </row>
    <row r="1738" spans="1:8">
      <c r="A1738" t="s">
        <v>4</v>
      </c>
      <c r="B1738" s="4" t="s">
        <v>5</v>
      </c>
      <c r="C1738" s="4" t="s">
        <v>14</v>
      </c>
      <c r="D1738" s="4" t="s">
        <v>10</v>
      </c>
      <c r="E1738" s="4" t="s">
        <v>10</v>
      </c>
      <c r="F1738" s="4" t="s">
        <v>14</v>
      </c>
    </row>
    <row r="1739" spans="1:8">
      <c r="A1739" t="n">
        <v>17664</v>
      </c>
      <c r="B1739" s="59" t="n">
        <v>25</v>
      </c>
      <c r="C1739" s="7" t="n">
        <v>1</v>
      </c>
      <c r="D1739" s="7" t="n">
        <v>65535</v>
      </c>
      <c r="E1739" s="7" t="n">
        <v>65535</v>
      </c>
      <c r="F1739" s="7" t="n">
        <v>0</v>
      </c>
    </row>
    <row r="1740" spans="1:8">
      <c r="A1740" t="s">
        <v>4</v>
      </c>
      <c r="B1740" s="4" t="s">
        <v>5</v>
      </c>
      <c r="C1740" s="4" t="s">
        <v>10</v>
      </c>
      <c r="D1740" s="4" t="s">
        <v>14</v>
      </c>
      <c r="E1740" s="4" t="s">
        <v>6</v>
      </c>
      <c r="F1740" s="4" t="s">
        <v>21</v>
      </c>
      <c r="G1740" s="4" t="s">
        <v>21</v>
      </c>
      <c r="H1740" s="4" t="s">
        <v>21</v>
      </c>
    </row>
    <row r="1741" spans="1:8">
      <c r="A1741" t="n">
        <v>17671</v>
      </c>
      <c r="B1741" s="37" t="n">
        <v>48</v>
      </c>
      <c r="C1741" s="7" t="n">
        <v>7013</v>
      </c>
      <c r="D1741" s="7" t="n">
        <v>0</v>
      </c>
      <c r="E1741" s="7" t="s">
        <v>31</v>
      </c>
      <c r="F1741" s="7" t="n">
        <v>0.400000005960464</v>
      </c>
      <c r="G1741" s="7" t="n">
        <v>1</v>
      </c>
      <c r="H1741" s="7" t="n">
        <v>0</v>
      </c>
    </row>
    <row r="1742" spans="1:8">
      <c r="A1742" t="s">
        <v>4</v>
      </c>
      <c r="B1742" s="4" t="s">
        <v>5</v>
      </c>
      <c r="C1742" s="4" t="s">
        <v>10</v>
      </c>
    </row>
    <row r="1743" spans="1:8">
      <c r="A1743" t="n">
        <v>17695</v>
      </c>
      <c r="B1743" s="28" t="n">
        <v>16</v>
      </c>
      <c r="C1743" s="7" t="n">
        <v>500</v>
      </c>
    </row>
    <row r="1744" spans="1:8">
      <c r="A1744" t="s">
        <v>4</v>
      </c>
      <c r="B1744" s="4" t="s">
        <v>5</v>
      </c>
      <c r="C1744" s="4" t="s">
        <v>14</v>
      </c>
      <c r="D1744" s="4" t="s">
        <v>10</v>
      </c>
      <c r="E1744" s="4" t="s">
        <v>6</v>
      </c>
    </row>
    <row r="1745" spans="1:8">
      <c r="A1745" t="n">
        <v>17698</v>
      </c>
      <c r="B1745" s="41" t="n">
        <v>51</v>
      </c>
      <c r="C1745" s="7" t="n">
        <v>4</v>
      </c>
      <c r="D1745" s="7" t="n">
        <v>7013</v>
      </c>
      <c r="E1745" s="7" t="s">
        <v>119</v>
      </c>
    </row>
    <row r="1746" spans="1:8">
      <c r="A1746" t="s">
        <v>4</v>
      </c>
      <c r="B1746" s="4" t="s">
        <v>5</v>
      </c>
      <c r="C1746" s="4" t="s">
        <v>10</v>
      </c>
    </row>
    <row r="1747" spans="1:8">
      <c r="A1747" t="n">
        <v>17712</v>
      </c>
      <c r="B1747" s="28" t="n">
        <v>16</v>
      </c>
      <c r="C1747" s="7" t="n">
        <v>0</v>
      </c>
    </row>
    <row r="1748" spans="1:8">
      <c r="A1748" t="s">
        <v>4</v>
      </c>
      <c r="B1748" s="4" t="s">
        <v>5</v>
      </c>
      <c r="C1748" s="4" t="s">
        <v>10</v>
      </c>
      <c r="D1748" s="4" t="s">
        <v>14</v>
      </c>
      <c r="E1748" s="4" t="s">
        <v>9</v>
      </c>
      <c r="F1748" s="4" t="s">
        <v>112</v>
      </c>
      <c r="G1748" s="4" t="s">
        <v>14</v>
      </c>
      <c r="H1748" s="4" t="s">
        <v>14</v>
      </c>
      <c r="I1748" s="4" t="s">
        <v>14</v>
      </c>
      <c r="J1748" s="4" t="s">
        <v>9</v>
      </c>
      <c r="K1748" s="4" t="s">
        <v>112</v>
      </c>
      <c r="L1748" s="4" t="s">
        <v>14</v>
      </c>
      <c r="M1748" s="4" t="s">
        <v>14</v>
      </c>
    </row>
    <row r="1749" spans="1:8">
      <c r="A1749" t="n">
        <v>17715</v>
      </c>
      <c r="B1749" s="49" t="n">
        <v>26</v>
      </c>
      <c r="C1749" s="7" t="n">
        <v>7013</v>
      </c>
      <c r="D1749" s="7" t="n">
        <v>17</v>
      </c>
      <c r="E1749" s="7" t="n">
        <v>37390</v>
      </c>
      <c r="F1749" s="7" t="s">
        <v>214</v>
      </c>
      <c r="G1749" s="7" t="n">
        <v>2</v>
      </c>
      <c r="H1749" s="7" t="n">
        <v>3</v>
      </c>
      <c r="I1749" s="7" t="n">
        <v>17</v>
      </c>
      <c r="J1749" s="7" t="n">
        <v>37391</v>
      </c>
      <c r="K1749" s="7" t="s">
        <v>215</v>
      </c>
      <c r="L1749" s="7" t="n">
        <v>2</v>
      </c>
      <c r="M1749" s="7" t="n">
        <v>0</v>
      </c>
    </row>
    <row r="1750" spans="1:8">
      <c r="A1750" t="s">
        <v>4</v>
      </c>
      <c r="B1750" s="4" t="s">
        <v>5</v>
      </c>
    </row>
    <row r="1751" spans="1:8">
      <c r="A1751" t="n">
        <v>17918</v>
      </c>
      <c r="B1751" s="50" t="n">
        <v>28</v>
      </c>
    </row>
    <row r="1752" spans="1:8">
      <c r="A1752" t="s">
        <v>4</v>
      </c>
      <c r="B1752" s="4" t="s">
        <v>5</v>
      </c>
      <c r="C1752" s="4" t="s">
        <v>14</v>
      </c>
      <c r="D1752" s="4" t="s">
        <v>10</v>
      </c>
      <c r="E1752" s="4" t="s">
        <v>6</v>
      </c>
      <c r="F1752" s="4" t="s">
        <v>6</v>
      </c>
      <c r="G1752" s="4" t="s">
        <v>6</v>
      </c>
      <c r="H1752" s="4" t="s">
        <v>6</v>
      </c>
    </row>
    <row r="1753" spans="1:8">
      <c r="A1753" t="n">
        <v>17919</v>
      </c>
      <c r="B1753" s="41" t="n">
        <v>51</v>
      </c>
      <c r="C1753" s="7" t="n">
        <v>3</v>
      </c>
      <c r="D1753" s="7" t="n">
        <v>7013</v>
      </c>
      <c r="E1753" s="7" t="s">
        <v>110</v>
      </c>
      <c r="F1753" s="7" t="s">
        <v>95</v>
      </c>
      <c r="G1753" s="7" t="s">
        <v>96</v>
      </c>
      <c r="H1753" s="7" t="s">
        <v>97</v>
      </c>
    </row>
    <row r="1754" spans="1:8">
      <c r="A1754" t="s">
        <v>4</v>
      </c>
      <c r="B1754" s="4" t="s">
        <v>5</v>
      </c>
      <c r="C1754" s="4" t="s">
        <v>10</v>
      </c>
      <c r="D1754" s="4" t="s">
        <v>14</v>
      </c>
      <c r="E1754" s="4" t="s">
        <v>6</v>
      </c>
      <c r="F1754" s="4" t="s">
        <v>21</v>
      </c>
      <c r="G1754" s="4" t="s">
        <v>21</v>
      </c>
      <c r="H1754" s="4" t="s">
        <v>21</v>
      </c>
    </row>
    <row r="1755" spans="1:8">
      <c r="A1755" t="n">
        <v>17932</v>
      </c>
      <c r="B1755" s="37" t="n">
        <v>48</v>
      </c>
      <c r="C1755" s="7" t="n">
        <v>7013</v>
      </c>
      <c r="D1755" s="7" t="n">
        <v>0</v>
      </c>
      <c r="E1755" s="7" t="s">
        <v>75</v>
      </c>
      <c r="F1755" s="7" t="n">
        <v>-1</v>
      </c>
      <c r="G1755" s="7" t="n">
        <v>1</v>
      </c>
      <c r="H1755" s="7" t="n">
        <v>0</v>
      </c>
    </row>
    <row r="1756" spans="1:8">
      <c r="A1756" t="s">
        <v>4</v>
      </c>
      <c r="B1756" s="4" t="s">
        <v>5</v>
      </c>
      <c r="C1756" s="4" t="s">
        <v>10</v>
      </c>
    </row>
    <row r="1757" spans="1:8">
      <c r="A1757" t="n">
        <v>17957</v>
      </c>
      <c r="B1757" s="28" t="n">
        <v>16</v>
      </c>
      <c r="C1757" s="7" t="n">
        <v>500</v>
      </c>
    </row>
    <row r="1758" spans="1:8">
      <c r="A1758" t="s">
        <v>4</v>
      </c>
      <c r="B1758" s="4" t="s">
        <v>5</v>
      </c>
      <c r="C1758" s="4" t="s">
        <v>14</v>
      </c>
      <c r="D1758" s="4" t="s">
        <v>10</v>
      </c>
      <c r="E1758" s="4" t="s">
        <v>6</v>
      </c>
    </row>
    <row r="1759" spans="1:8">
      <c r="A1759" t="n">
        <v>17960</v>
      </c>
      <c r="B1759" s="41" t="n">
        <v>51</v>
      </c>
      <c r="C1759" s="7" t="n">
        <v>4</v>
      </c>
      <c r="D1759" s="7" t="n">
        <v>7013</v>
      </c>
      <c r="E1759" s="7" t="s">
        <v>143</v>
      </c>
    </row>
    <row r="1760" spans="1:8">
      <c r="A1760" t="s">
        <v>4</v>
      </c>
      <c r="B1760" s="4" t="s">
        <v>5</v>
      </c>
      <c r="C1760" s="4" t="s">
        <v>10</v>
      </c>
    </row>
    <row r="1761" spans="1:13">
      <c r="A1761" t="n">
        <v>17974</v>
      </c>
      <c r="B1761" s="28" t="n">
        <v>16</v>
      </c>
      <c r="C1761" s="7" t="n">
        <v>0</v>
      </c>
    </row>
    <row r="1762" spans="1:13">
      <c r="A1762" t="s">
        <v>4</v>
      </c>
      <c r="B1762" s="4" t="s">
        <v>5</v>
      </c>
      <c r="C1762" s="4" t="s">
        <v>10</v>
      </c>
      <c r="D1762" s="4" t="s">
        <v>14</v>
      </c>
      <c r="E1762" s="4" t="s">
        <v>9</v>
      </c>
      <c r="F1762" s="4" t="s">
        <v>112</v>
      </c>
      <c r="G1762" s="4" t="s">
        <v>14</v>
      </c>
      <c r="H1762" s="4" t="s">
        <v>14</v>
      </c>
      <c r="I1762" s="4" t="s">
        <v>14</v>
      </c>
      <c r="J1762" s="4" t="s">
        <v>9</v>
      </c>
      <c r="K1762" s="4" t="s">
        <v>112</v>
      </c>
      <c r="L1762" s="4" t="s">
        <v>14</v>
      </c>
      <c r="M1762" s="4" t="s">
        <v>14</v>
      </c>
    </row>
    <row r="1763" spans="1:13">
      <c r="A1763" t="n">
        <v>17977</v>
      </c>
      <c r="B1763" s="49" t="n">
        <v>26</v>
      </c>
      <c r="C1763" s="7" t="n">
        <v>7013</v>
      </c>
      <c r="D1763" s="7" t="n">
        <v>17</v>
      </c>
      <c r="E1763" s="7" t="n">
        <v>37392</v>
      </c>
      <c r="F1763" s="7" t="s">
        <v>216</v>
      </c>
      <c r="G1763" s="7" t="n">
        <v>2</v>
      </c>
      <c r="H1763" s="7" t="n">
        <v>3</v>
      </c>
      <c r="I1763" s="7" t="n">
        <v>17</v>
      </c>
      <c r="J1763" s="7" t="n">
        <v>37393</v>
      </c>
      <c r="K1763" s="7" t="s">
        <v>217</v>
      </c>
      <c r="L1763" s="7" t="n">
        <v>2</v>
      </c>
      <c r="M1763" s="7" t="n">
        <v>0</v>
      </c>
    </row>
    <row r="1764" spans="1:13">
      <c r="A1764" t="s">
        <v>4</v>
      </c>
      <c r="B1764" s="4" t="s">
        <v>5</v>
      </c>
    </row>
    <row r="1765" spans="1:13">
      <c r="A1765" t="n">
        <v>18201</v>
      </c>
      <c r="B1765" s="50" t="n">
        <v>28</v>
      </c>
    </row>
    <row r="1766" spans="1:13">
      <c r="A1766" t="s">
        <v>4</v>
      </c>
      <c r="B1766" s="4" t="s">
        <v>5</v>
      </c>
      <c r="C1766" s="4" t="s">
        <v>14</v>
      </c>
      <c r="D1766" s="4" t="s">
        <v>10</v>
      </c>
      <c r="E1766" s="4" t="s">
        <v>6</v>
      </c>
    </row>
    <row r="1767" spans="1:13">
      <c r="A1767" t="n">
        <v>18202</v>
      </c>
      <c r="B1767" s="41" t="n">
        <v>51</v>
      </c>
      <c r="C1767" s="7" t="n">
        <v>4</v>
      </c>
      <c r="D1767" s="7" t="n">
        <v>7013</v>
      </c>
      <c r="E1767" s="7" t="s">
        <v>13</v>
      </c>
    </row>
    <row r="1768" spans="1:13">
      <c r="A1768" t="s">
        <v>4</v>
      </c>
      <c r="B1768" s="4" t="s">
        <v>5</v>
      </c>
      <c r="C1768" s="4" t="s">
        <v>10</v>
      </c>
    </row>
    <row r="1769" spans="1:13">
      <c r="A1769" t="n">
        <v>18207</v>
      </c>
      <c r="B1769" s="28" t="n">
        <v>16</v>
      </c>
      <c r="C1769" s="7" t="n">
        <v>0</v>
      </c>
    </row>
    <row r="1770" spans="1:13">
      <c r="A1770" t="s">
        <v>4</v>
      </c>
      <c r="B1770" s="4" t="s">
        <v>5</v>
      </c>
      <c r="C1770" s="4" t="s">
        <v>10</v>
      </c>
      <c r="D1770" s="4" t="s">
        <v>14</v>
      </c>
      <c r="E1770" s="4" t="s">
        <v>9</v>
      </c>
      <c r="F1770" s="4" t="s">
        <v>112</v>
      </c>
      <c r="G1770" s="4" t="s">
        <v>14</v>
      </c>
      <c r="H1770" s="4" t="s">
        <v>14</v>
      </c>
    </row>
    <row r="1771" spans="1:13">
      <c r="A1771" t="n">
        <v>18210</v>
      </c>
      <c r="B1771" s="49" t="n">
        <v>26</v>
      </c>
      <c r="C1771" s="7" t="n">
        <v>7013</v>
      </c>
      <c r="D1771" s="7" t="n">
        <v>17</v>
      </c>
      <c r="E1771" s="7" t="n">
        <v>37394</v>
      </c>
      <c r="F1771" s="7" t="s">
        <v>218</v>
      </c>
      <c r="G1771" s="7" t="n">
        <v>2</v>
      </c>
      <c r="H1771" s="7" t="n">
        <v>0</v>
      </c>
    </row>
    <row r="1772" spans="1:13">
      <c r="A1772" t="s">
        <v>4</v>
      </c>
      <c r="B1772" s="4" t="s">
        <v>5</v>
      </c>
    </row>
    <row r="1773" spans="1:13">
      <c r="A1773" t="n">
        <v>18324</v>
      </c>
      <c r="B1773" s="50" t="n">
        <v>28</v>
      </c>
    </row>
    <row r="1774" spans="1:13">
      <c r="A1774" t="s">
        <v>4</v>
      </c>
      <c r="B1774" s="4" t="s">
        <v>5</v>
      </c>
      <c r="C1774" s="4" t="s">
        <v>10</v>
      </c>
      <c r="D1774" s="4" t="s">
        <v>14</v>
      </c>
    </row>
    <row r="1775" spans="1:13">
      <c r="A1775" t="n">
        <v>18325</v>
      </c>
      <c r="B1775" s="51" t="n">
        <v>89</v>
      </c>
      <c r="C1775" s="7" t="n">
        <v>65533</v>
      </c>
      <c r="D1775" s="7" t="n">
        <v>1</v>
      </c>
    </row>
    <row r="1776" spans="1:13">
      <c r="A1776" t="s">
        <v>4</v>
      </c>
      <c r="B1776" s="4" t="s">
        <v>5</v>
      </c>
      <c r="C1776" s="4" t="s">
        <v>14</v>
      </c>
      <c r="D1776" s="4" t="s">
        <v>10</v>
      </c>
      <c r="E1776" s="4" t="s">
        <v>10</v>
      </c>
      <c r="F1776" s="4" t="s">
        <v>14</v>
      </c>
    </row>
    <row r="1777" spans="1:13">
      <c r="A1777" t="n">
        <v>18329</v>
      </c>
      <c r="B1777" s="59" t="n">
        <v>25</v>
      </c>
      <c r="C1777" s="7" t="n">
        <v>1</v>
      </c>
      <c r="D1777" s="7" t="n">
        <v>260</v>
      </c>
      <c r="E1777" s="7" t="n">
        <v>640</v>
      </c>
      <c r="F1777" s="7" t="n">
        <v>1</v>
      </c>
    </row>
    <row r="1778" spans="1:13">
      <c r="A1778" t="s">
        <v>4</v>
      </c>
      <c r="B1778" s="4" t="s">
        <v>5</v>
      </c>
      <c r="C1778" s="4" t="s">
        <v>14</v>
      </c>
      <c r="D1778" s="4" t="s">
        <v>10</v>
      </c>
      <c r="E1778" s="4" t="s">
        <v>6</v>
      </c>
    </row>
    <row r="1779" spans="1:13">
      <c r="A1779" t="n">
        <v>18336</v>
      </c>
      <c r="B1779" s="41" t="n">
        <v>51</v>
      </c>
      <c r="C1779" s="7" t="n">
        <v>4</v>
      </c>
      <c r="D1779" s="7" t="n">
        <v>0</v>
      </c>
      <c r="E1779" s="7" t="s">
        <v>181</v>
      </c>
    </row>
    <row r="1780" spans="1:13">
      <c r="A1780" t="s">
        <v>4</v>
      </c>
      <c r="B1780" s="4" t="s">
        <v>5</v>
      </c>
      <c r="C1780" s="4" t="s">
        <v>10</v>
      </c>
    </row>
    <row r="1781" spans="1:13">
      <c r="A1781" t="n">
        <v>18349</v>
      </c>
      <c r="B1781" s="28" t="n">
        <v>16</v>
      </c>
      <c r="C1781" s="7" t="n">
        <v>0</v>
      </c>
    </row>
    <row r="1782" spans="1:13">
      <c r="A1782" t="s">
        <v>4</v>
      </c>
      <c r="B1782" s="4" t="s">
        <v>5</v>
      </c>
      <c r="C1782" s="4" t="s">
        <v>10</v>
      </c>
      <c r="D1782" s="4" t="s">
        <v>14</v>
      </c>
      <c r="E1782" s="4" t="s">
        <v>9</v>
      </c>
      <c r="F1782" s="4" t="s">
        <v>112</v>
      </c>
      <c r="G1782" s="4" t="s">
        <v>14</v>
      </c>
      <c r="H1782" s="4" t="s">
        <v>14</v>
      </c>
    </row>
    <row r="1783" spans="1:13">
      <c r="A1783" t="n">
        <v>18352</v>
      </c>
      <c r="B1783" s="49" t="n">
        <v>26</v>
      </c>
      <c r="C1783" s="7" t="n">
        <v>0</v>
      </c>
      <c r="D1783" s="7" t="n">
        <v>17</v>
      </c>
      <c r="E1783" s="7" t="n">
        <v>53098</v>
      </c>
      <c r="F1783" s="7" t="s">
        <v>148</v>
      </c>
      <c r="G1783" s="7" t="n">
        <v>2</v>
      </c>
      <c r="H1783" s="7" t="n">
        <v>0</v>
      </c>
    </row>
    <row r="1784" spans="1:13">
      <c r="A1784" t="s">
        <v>4</v>
      </c>
      <c r="B1784" s="4" t="s">
        <v>5</v>
      </c>
    </row>
    <row r="1785" spans="1:13">
      <c r="A1785" t="n">
        <v>18373</v>
      </c>
      <c r="B1785" s="50" t="n">
        <v>28</v>
      </c>
    </row>
    <row r="1786" spans="1:13">
      <c r="A1786" t="s">
        <v>4</v>
      </c>
      <c r="B1786" s="4" t="s">
        <v>5</v>
      </c>
      <c r="C1786" s="4" t="s">
        <v>10</v>
      </c>
      <c r="D1786" s="4" t="s">
        <v>14</v>
      </c>
    </row>
    <row r="1787" spans="1:13">
      <c r="A1787" t="n">
        <v>18374</v>
      </c>
      <c r="B1787" s="51" t="n">
        <v>89</v>
      </c>
      <c r="C1787" s="7" t="n">
        <v>65533</v>
      </c>
      <c r="D1787" s="7" t="n">
        <v>1</v>
      </c>
    </row>
    <row r="1788" spans="1:13">
      <c r="A1788" t="s">
        <v>4</v>
      </c>
      <c r="B1788" s="4" t="s">
        <v>5</v>
      </c>
      <c r="C1788" s="4" t="s">
        <v>14</v>
      </c>
      <c r="D1788" s="4" t="s">
        <v>10</v>
      </c>
      <c r="E1788" s="4" t="s">
        <v>10</v>
      </c>
      <c r="F1788" s="4" t="s">
        <v>14</v>
      </c>
    </row>
    <row r="1789" spans="1:13">
      <c r="A1789" t="n">
        <v>18378</v>
      </c>
      <c r="B1789" s="59" t="n">
        <v>25</v>
      </c>
      <c r="C1789" s="7" t="n">
        <v>1</v>
      </c>
      <c r="D1789" s="7" t="n">
        <v>60</v>
      </c>
      <c r="E1789" s="7" t="n">
        <v>640</v>
      </c>
      <c r="F1789" s="7" t="n">
        <v>1</v>
      </c>
    </row>
    <row r="1790" spans="1:13">
      <c r="A1790" t="s">
        <v>4</v>
      </c>
      <c r="B1790" s="4" t="s">
        <v>5</v>
      </c>
      <c r="C1790" s="4" t="s">
        <v>14</v>
      </c>
      <c r="D1790" s="4" t="s">
        <v>10</v>
      </c>
      <c r="E1790" s="4" t="s">
        <v>6</v>
      </c>
    </row>
    <row r="1791" spans="1:13">
      <c r="A1791" t="n">
        <v>18385</v>
      </c>
      <c r="B1791" s="41" t="n">
        <v>51</v>
      </c>
      <c r="C1791" s="7" t="n">
        <v>4</v>
      </c>
      <c r="D1791" s="7" t="n">
        <v>2</v>
      </c>
      <c r="E1791" s="7" t="s">
        <v>181</v>
      </c>
    </row>
    <row r="1792" spans="1:13">
      <c r="A1792" t="s">
        <v>4</v>
      </c>
      <c r="B1792" s="4" t="s">
        <v>5</v>
      </c>
      <c r="C1792" s="4" t="s">
        <v>10</v>
      </c>
    </row>
    <row r="1793" spans="1:8">
      <c r="A1793" t="n">
        <v>18398</v>
      </c>
      <c r="B1793" s="28" t="n">
        <v>16</v>
      </c>
      <c r="C1793" s="7" t="n">
        <v>0</v>
      </c>
    </row>
    <row r="1794" spans="1:8">
      <c r="A1794" t="s">
        <v>4</v>
      </c>
      <c r="B1794" s="4" t="s">
        <v>5</v>
      </c>
      <c r="C1794" s="4" t="s">
        <v>10</v>
      </c>
      <c r="D1794" s="4" t="s">
        <v>14</v>
      </c>
      <c r="E1794" s="4" t="s">
        <v>9</v>
      </c>
      <c r="F1794" s="4" t="s">
        <v>112</v>
      </c>
      <c r="G1794" s="4" t="s">
        <v>14</v>
      </c>
      <c r="H1794" s="4" t="s">
        <v>14</v>
      </c>
    </row>
    <row r="1795" spans="1:8">
      <c r="A1795" t="n">
        <v>18401</v>
      </c>
      <c r="B1795" s="49" t="n">
        <v>26</v>
      </c>
      <c r="C1795" s="7" t="n">
        <v>2</v>
      </c>
      <c r="D1795" s="7" t="n">
        <v>17</v>
      </c>
      <c r="E1795" s="7" t="n">
        <v>6469</v>
      </c>
      <c r="F1795" s="7" t="s">
        <v>219</v>
      </c>
      <c r="G1795" s="7" t="n">
        <v>2</v>
      </c>
      <c r="H1795" s="7" t="n">
        <v>0</v>
      </c>
    </row>
    <row r="1796" spans="1:8">
      <c r="A1796" t="s">
        <v>4</v>
      </c>
      <c r="B1796" s="4" t="s">
        <v>5</v>
      </c>
    </row>
    <row r="1797" spans="1:8">
      <c r="A1797" t="n">
        <v>18433</v>
      </c>
      <c r="B1797" s="50" t="n">
        <v>28</v>
      </c>
    </row>
    <row r="1798" spans="1:8">
      <c r="A1798" t="s">
        <v>4</v>
      </c>
      <c r="B1798" s="4" t="s">
        <v>5</v>
      </c>
      <c r="C1798" s="4" t="s">
        <v>10</v>
      </c>
      <c r="D1798" s="4" t="s">
        <v>14</v>
      </c>
    </row>
    <row r="1799" spans="1:8">
      <c r="A1799" t="n">
        <v>18434</v>
      </c>
      <c r="B1799" s="51" t="n">
        <v>89</v>
      </c>
      <c r="C1799" s="7" t="n">
        <v>65533</v>
      </c>
      <c r="D1799" s="7" t="n">
        <v>1</v>
      </c>
    </row>
    <row r="1800" spans="1:8">
      <c r="A1800" t="s">
        <v>4</v>
      </c>
      <c r="B1800" s="4" t="s">
        <v>5</v>
      </c>
      <c r="C1800" s="4" t="s">
        <v>14</v>
      </c>
      <c r="D1800" s="4" t="s">
        <v>10</v>
      </c>
      <c r="E1800" s="4" t="s">
        <v>10</v>
      </c>
      <c r="F1800" s="4" t="s">
        <v>14</v>
      </c>
    </row>
    <row r="1801" spans="1:8">
      <c r="A1801" t="n">
        <v>18438</v>
      </c>
      <c r="B1801" s="59" t="n">
        <v>25</v>
      </c>
      <c r="C1801" s="7" t="n">
        <v>1</v>
      </c>
      <c r="D1801" s="7" t="n">
        <v>65535</v>
      </c>
      <c r="E1801" s="7" t="n">
        <v>500</v>
      </c>
      <c r="F1801" s="7" t="n">
        <v>6</v>
      </c>
    </row>
    <row r="1802" spans="1:8">
      <c r="A1802" t="s">
        <v>4</v>
      </c>
      <c r="B1802" s="4" t="s">
        <v>5</v>
      </c>
      <c r="C1802" s="4" t="s">
        <v>14</v>
      </c>
      <c r="D1802" s="4" t="s">
        <v>10</v>
      </c>
      <c r="E1802" s="4" t="s">
        <v>6</v>
      </c>
    </row>
    <row r="1803" spans="1:8">
      <c r="A1803" t="n">
        <v>18445</v>
      </c>
      <c r="B1803" s="41" t="n">
        <v>51</v>
      </c>
      <c r="C1803" s="7" t="n">
        <v>4</v>
      </c>
      <c r="D1803" s="7" t="n">
        <v>4</v>
      </c>
      <c r="E1803" s="7" t="s">
        <v>179</v>
      </c>
    </row>
    <row r="1804" spans="1:8">
      <c r="A1804" t="s">
        <v>4</v>
      </c>
      <c r="B1804" s="4" t="s">
        <v>5</v>
      </c>
      <c r="C1804" s="4" t="s">
        <v>10</v>
      </c>
    </row>
    <row r="1805" spans="1:8">
      <c r="A1805" t="n">
        <v>18458</v>
      </c>
      <c r="B1805" s="28" t="n">
        <v>16</v>
      </c>
      <c r="C1805" s="7" t="n">
        <v>0</v>
      </c>
    </row>
    <row r="1806" spans="1:8">
      <c r="A1806" t="s">
        <v>4</v>
      </c>
      <c r="B1806" s="4" t="s">
        <v>5</v>
      </c>
      <c r="C1806" s="4" t="s">
        <v>10</v>
      </c>
      <c r="D1806" s="4" t="s">
        <v>14</v>
      </c>
      <c r="E1806" s="4" t="s">
        <v>9</v>
      </c>
      <c r="F1806" s="4" t="s">
        <v>112</v>
      </c>
      <c r="G1806" s="4" t="s">
        <v>14</v>
      </c>
      <c r="H1806" s="4" t="s">
        <v>14</v>
      </c>
    </row>
    <row r="1807" spans="1:8">
      <c r="A1807" t="n">
        <v>18461</v>
      </c>
      <c r="B1807" s="49" t="n">
        <v>26</v>
      </c>
      <c r="C1807" s="7" t="n">
        <v>4</v>
      </c>
      <c r="D1807" s="7" t="n">
        <v>17</v>
      </c>
      <c r="E1807" s="7" t="n">
        <v>7459</v>
      </c>
      <c r="F1807" s="7" t="s">
        <v>220</v>
      </c>
      <c r="G1807" s="7" t="n">
        <v>2</v>
      </c>
      <c r="H1807" s="7" t="n">
        <v>0</v>
      </c>
    </row>
    <row r="1808" spans="1:8">
      <c r="A1808" t="s">
        <v>4</v>
      </c>
      <c r="B1808" s="4" t="s">
        <v>5</v>
      </c>
    </row>
    <row r="1809" spans="1:8">
      <c r="A1809" t="n">
        <v>18550</v>
      </c>
      <c r="B1809" s="50" t="n">
        <v>28</v>
      </c>
    </row>
    <row r="1810" spans="1:8">
      <c r="A1810" t="s">
        <v>4</v>
      </c>
      <c r="B1810" s="4" t="s">
        <v>5</v>
      </c>
      <c r="C1810" s="4" t="s">
        <v>14</v>
      </c>
      <c r="D1810" s="4" t="s">
        <v>10</v>
      </c>
      <c r="E1810" s="4" t="s">
        <v>10</v>
      </c>
      <c r="F1810" s="4" t="s">
        <v>14</v>
      </c>
    </row>
    <row r="1811" spans="1:8">
      <c r="A1811" t="n">
        <v>18551</v>
      </c>
      <c r="B1811" s="59" t="n">
        <v>25</v>
      </c>
      <c r="C1811" s="7" t="n">
        <v>1</v>
      </c>
      <c r="D1811" s="7" t="n">
        <v>65535</v>
      </c>
      <c r="E1811" s="7" t="n">
        <v>65535</v>
      </c>
      <c r="F1811" s="7" t="n">
        <v>0</v>
      </c>
    </row>
    <row r="1812" spans="1:8">
      <c r="A1812" t="s">
        <v>4</v>
      </c>
      <c r="B1812" s="4" t="s">
        <v>5</v>
      </c>
      <c r="C1812" s="4" t="s">
        <v>10</v>
      </c>
      <c r="D1812" s="4" t="s">
        <v>14</v>
      </c>
      <c r="E1812" s="4" t="s">
        <v>6</v>
      </c>
      <c r="F1812" s="4" t="s">
        <v>21</v>
      </c>
      <c r="G1812" s="4" t="s">
        <v>21</v>
      </c>
      <c r="H1812" s="4" t="s">
        <v>21</v>
      </c>
    </row>
    <row r="1813" spans="1:8">
      <c r="A1813" t="n">
        <v>18558</v>
      </c>
      <c r="B1813" s="37" t="n">
        <v>48</v>
      </c>
      <c r="C1813" s="7" t="n">
        <v>7013</v>
      </c>
      <c r="D1813" s="7" t="n">
        <v>0</v>
      </c>
      <c r="E1813" s="7" t="s">
        <v>87</v>
      </c>
      <c r="F1813" s="7" t="n">
        <v>-1</v>
      </c>
      <c r="G1813" s="7" t="n">
        <v>1</v>
      </c>
      <c r="H1813" s="7" t="n">
        <v>5.60519385729927e-45</v>
      </c>
    </row>
    <row r="1814" spans="1:8">
      <c r="A1814" t="s">
        <v>4</v>
      </c>
      <c r="B1814" s="4" t="s">
        <v>5</v>
      </c>
      <c r="C1814" s="4" t="s">
        <v>10</v>
      </c>
    </row>
    <row r="1815" spans="1:8">
      <c r="A1815" t="n">
        <v>18586</v>
      </c>
      <c r="B1815" s="28" t="n">
        <v>16</v>
      </c>
      <c r="C1815" s="7" t="n">
        <v>500</v>
      </c>
    </row>
    <row r="1816" spans="1:8">
      <c r="A1816" t="s">
        <v>4</v>
      </c>
      <c r="B1816" s="4" t="s">
        <v>5</v>
      </c>
      <c r="C1816" s="4" t="s">
        <v>14</v>
      </c>
      <c r="D1816" s="4" t="s">
        <v>10</v>
      </c>
      <c r="E1816" s="4" t="s">
        <v>6</v>
      </c>
    </row>
    <row r="1817" spans="1:8">
      <c r="A1817" t="n">
        <v>18589</v>
      </c>
      <c r="B1817" s="41" t="n">
        <v>51</v>
      </c>
      <c r="C1817" s="7" t="n">
        <v>4</v>
      </c>
      <c r="D1817" s="7" t="n">
        <v>7013</v>
      </c>
      <c r="E1817" s="7" t="s">
        <v>119</v>
      </c>
    </row>
    <row r="1818" spans="1:8">
      <c r="A1818" t="s">
        <v>4</v>
      </c>
      <c r="B1818" s="4" t="s">
        <v>5</v>
      </c>
      <c r="C1818" s="4" t="s">
        <v>10</v>
      </c>
    </row>
    <row r="1819" spans="1:8">
      <c r="A1819" t="n">
        <v>18603</v>
      </c>
      <c r="B1819" s="28" t="n">
        <v>16</v>
      </c>
      <c r="C1819" s="7" t="n">
        <v>0</v>
      </c>
    </row>
    <row r="1820" spans="1:8">
      <c r="A1820" t="s">
        <v>4</v>
      </c>
      <c r="B1820" s="4" t="s">
        <v>5</v>
      </c>
      <c r="C1820" s="4" t="s">
        <v>10</v>
      </c>
      <c r="D1820" s="4" t="s">
        <v>14</v>
      </c>
      <c r="E1820" s="4" t="s">
        <v>9</v>
      </c>
      <c r="F1820" s="4" t="s">
        <v>112</v>
      </c>
      <c r="G1820" s="4" t="s">
        <v>14</v>
      </c>
      <c r="H1820" s="4" t="s">
        <v>14</v>
      </c>
      <c r="I1820" s="4" t="s">
        <v>14</v>
      </c>
      <c r="J1820" s="4" t="s">
        <v>9</v>
      </c>
      <c r="K1820" s="4" t="s">
        <v>112</v>
      </c>
      <c r="L1820" s="4" t="s">
        <v>14</v>
      </c>
      <c r="M1820" s="4" t="s">
        <v>14</v>
      </c>
      <c r="N1820" s="4" t="s">
        <v>14</v>
      </c>
      <c r="O1820" s="4" t="s">
        <v>9</v>
      </c>
      <c r="P1820" s="4" t="s">
        <v>112</v>
      </c>
      <c r="Q1820" s="4" t="s">
        <v>14</v>
      </c>
      <c r="R1820" s="4" t="s">
        <v>14</v>
      </c>
    </row>
    <row r="1821" spans="1:8">
      <c r="A1821" t="n">
        <v>18606</v>
      </c>
      <c r="B1821" s="49" t="n">
        <v>26</v>
      </c>
      <c r="C1821" s="7" t="n">
        <v>7013</v>
      </c>
      <c r="D1821" s="7" t="n">
        <v>17</v>
      </c>
      <c r="E1821" s="7" t="n">
        <v>37395</v>
      </c>
      <c r="F1821" s="7" t="s">
        <v>221</v>
      </c>
      <c r="G1821" s="7" t="n">
        <v>2</v>
      </c>
      <c r="H1821" s="7" t="n">
        <v>3</v>
      </c>
      <c r="I1821" s="7" t="n">
        <v>17</v>
      </c>
      <c r="J1821" s="7" t="n">
        <v>37396</v>
      </c>
      <c r="K1821" s="7" t="s">
        <v>222</v>
      </c>
      <c r="L1821" s="7" t="n">
        <v>2</v>
      </c>
      <c r="M1821" s="7" t="n">
        <v>3</v>
      </c>
      <c r="N1821" s="7" t="n">
        <v>17</v>
      </c>
      <c r="O1821" s="7" t="n">
        <v>37397</v>
      </c>
      <c r="P1821" s="7" t="s">
        <v>223</v>
      </c>
      <c r="Q1821" s="7" t="n">
        <v>2</v>
      </c>
      <c r="R1821" s="7" t="n">
        <v>0</v>
      </c>
    </row>
    <row r="1822" spans="1:8">
      <c r="A1822" t="s">
        <v>4</v>
      </c>
      <c r="B1822" s="4" t="s">
        <v>5</v>
      </c>
    </row>
    <row r="1823" spans="1:8">
      <c r="A1823" t="n">
        <v>18953</v>
      </c>
      <c r="B1823" s="50" t="n">
        <v>28</v>
      </c>
    </row>
    <row r="1824" spans="1:8">
      <c r="A1824" t="s">
        <v>4</v>
      </c>
      <c r="B1824" s="4" t="s">
        <v>5</v>
      </c>
      <c r="C1824" s="4" t="s">
        <v>10</v>
      </c>
      <c r="D1824" s="4" t="s">
        <v>10</v>
      </c>
      <c r="E1824" s="4" t="s">
        <v>10</v>
      </c>
    </row>
    <row r="1825" spans="1:18">
      <c r="A1825" t="n">
        <v>18954</v>
      </c>
      <c r="B1825" s="42" t="n">
        <v>61</v>
      </c>
      <c r="C1825" s="7" t="n">
        <v>7013</v>
      </c>
      <c r="D1825" s="7" t="n">
        <v>65533</v>
      </c>
      <c r="E1825" s="7" t="n">
        <v>1000</v>
      </c>
    </row>
    <row r="1826" spans="1:18">
      <c r="A1826" t="s">
        <v>4</v>
      </c>
      <c r="B1826" s="4" t="s">
        <v>5</v>
      </c>
      <c r="C1826" s="4" t="s">
        <v>10</v>
      </c>
      <c r="D1826" s="4" t="s">
        <v>21</v>
      </c>
      <c r="E1826" s="4" t="s">
        <v>21</v>
      </c>
      <c r="F1826" s="4" t="s">
        <v>14</v>
      </c>
    </row>
    <row r="1827" spans="1:18">
      <c r="A1827" t="n">
        <v>18961</v>
      </c>
      <c r="B1827" s="55" t="n">
        <v>52</v>
      </c>
      <c r="C1827" s="7" t="n">
        <v>7013</v>
      </c>
      <c r="D1827" s="7" t="n">
        <v>190</v>
      </c>
      <c r="E1827" s="7" t="n">
        <v>10</v>
      </c>
      <c r="F1827" s="7" t="n">
        <v>0</v>
      </c>
    </row>
    <row r="1828" spans="1:18">
      <c r="A1828" t="s">
        <v>4</v>
      </c>
      <c r="B1828" s="4" t="s">
        <v>5</v>
      </c>
      <c r="C1828" s="4" t="s">
        <v>10</v>
      </c>
    </row>
    <row r="1829" spans="1:18">
      <c r="A1829" t="n">
        <v>18973</v>
      </c>
      <c r="B1829" s="56" t="n">
        <v>54</v>
      </c>
      <c r="C1829" s="7" t="n">
        <v>7013</v>
      </c>
    </row>
    <row r="1830" spans="1:18">
      <c r="A1830" t="s">
        <v>4</v>
      </c>
      <c r="B1830" s="4" t="s">
        <v>5</v>
      </c>
      <c r="C1830" s="4" t="s">
        <v>10</v>
      </c>
      <c r="D1830" s="4" t="s">
        <v>21</v>
      </c>
      <c r="E1830" s="4" t="s">
        <v>21</v>
      </c>
      <c r="F1830" s="4" t="s">
        <v>21</v>
      </c>
      <c r="G1830" s="4" t="s">
        <v>10</v>
      </c>
      <c r="H1830" s="4" t="s">
        <v>10</v>
      </c>
    </row>
    <row r="1831" spans="1:18">
      <c r="A1831" t="n">
        <v>18976</v>
      </c>
      <c r="B1831" s="54" t="n">
        <v>60</v>
      </c>
      <c r="C1831" s="7" t="n">
        <v>7013</v>
      </c>
      <c r="D1831" s="7" t="n">
        <v>0</v>
      </c>
      <c r="E1831" s="7" t="n">
        <v>25</v>
      </c>
      <c r="F1831" s="7" t="n">
        <v>0</v>
      </c>
      <c r="G1831" s="7" t="n">
        <v>300</v>
      </c>
      <c r="H1831" s="7" t="n">
        <v>0</v>
      </c>
    </row>
    <row r="1832" spans="1:18">
      <c r="A1832" t="s">
        <v>4</v>
      </c>
      <c r="B1832" s="4" t="s">
        <v>5</v>
      </c>
      <c r="C1832" s="4" t="s">
        <v>10</v>
      </c>
    </row>
    <row r="1833" spans="1:18">
      <c r="A1833" t="n">
        <v>18995</v>
      </c>
      <c r="B1833" s="28" t="n">
        <v>16</v>
      </c>
      <c r="C1833" s="7" t="n">
        <v>500</v>
      </c>
    </row>
    <row r="1834" spans="1:18">
      <c r="A1834" t="s">
        <v>4</v>
      </c>
      <c r="B1834" s="4" t="s">
        <v>5</v>
      </c>
      <c r="C1834" s="4" t="s">
        <v>14</v>
      </c>
      <c r="D1834" s="4" t="s">
        <v>10</v>
      </c>
      <c r="E1834" s="4" t="s">
        <v>21</v>
      </c>
    </row>
    <row r="1835" spans="1:18">
      <c r="A1835" t="n">
        <v>18998</v>
      </c>
      <c r="B1835" s="21" t="n">
        <v>58</v>
      </c>
      <c r="C1835" s="7" t="n">
        <v>101</v>
      </c>
      <c r="D1835" s="7" t="n">
        <v>500</v>
      </c>
      <c r="E1835" s="7" t="n">
        <v>1</v>
      </c>
    </row>
    <row r="1836" spans="1:18">
      <c r="A1836" t="s">
        <v>4</v>
      </c>
      <c r="B1836" s="4" t="s">
        <v>5</v>
      </c>
      <c r="C1836" s="4" t="s">
        <v>14</v>
      </c>
      <c r="D1836" s="4" t="s">
        <v>10</v>
      </c>
    </row>
    <row r="1837" spans="1:18">
      <c r="A1837" t="n">
        <v>19006</v>
      </c>
      <c r="B1837" s="21" t="n">
        <v>58</v>
      </c>
      <c r="C1837" s="7" t="n">
        <v>254</v>
      </c>
      <c r="D1837" s="7" t="n">
        <v>0</v>
      </c>
    </row>
    <row r="1838" spans="1:18">
      <c r="A1838" t="s">
        <v>4</v>
      </c>
      <c r="B1838" s="4" t="s">
        <v>5</v>
      </c>
      <c r="C1838" s="4" t="s">
        <v>14</v>
      </c>
    </row>
    <row r="1839" spans="1:18">
      <c r="A1839" t="n">
        <v>19010</v>
      </c>
      <c r="B1839" s="45" t="n">
        <v>45</v>
      </c>
      <c r="C1839" s="7" t="n">
        <v>0</v>
      </c>
    </row>
    <row r="1840" spans="1:18">
      <c r="A1840" t="s">
        <v>4</v>
      </c>
      <c r="B1840" s="4" t="s">
        <v>5</v>
      </c>
      <c r="C1840" s="4" t="s">
        <v>14</v>
      </c>
      <c r="D1840" s="4" t="s">
        <v>14</v>
      </c>
      <c r="E1840" s="4" t="s">
        <v>21</v>
      </c>
      <c r="F1840" s="4" t="s">
        <v>21</v>
      </c>
      <c r="G1840" s="4" t="s">
        <v>21</v>
      </c>
      <c r="H1840" s="4" t="s">
        <v>10</v>
      </c>
    </row>
    <row r="1841" spans="1:8">
      <c r="A1841" t="n">
        <v>19012</v>
      </c>
      <c r="B1841" s="45" t="n">
        <v>45</v>
      </c>
      <c r="C1841" s="7" t="n">
        <v>2</v>
      </c>
      <c r="D1841" s="7" t="n">
        <v>3</v>
      </c>
      <c r="E1841" s="7" t="n">
        <v>-0.140000000596046</v>
      </c>
      <c r="F1841" s="7" t="n">
        <v>33.7000007629395</v>
      </c>
      <c r="G1841" s="7" t="n">
        <v>5.40000009536743</v>
      </c>
      <c r="H1841" s="7" t="n">
        <v>0</v>
      </c>
    </row>
    <row r="1842" spans="1:8">
      <c r="A1842" t="s">
        <v>4</v>
      </c>
      <c r="B1842" s="4" t="s">
        <v>5</v>
      </c>
      <c r="C1842" s="4" t="s">
        <v>14</v>
      </c>
      <c r="D1842" s="4" t="s">
        <v>14</v>
      </c>
      <c r="E1842" s="4" t="s">
        <v>21</v>
      </c>
      <c r="F1842" s="4" t="s">
        <v>21</v>
      </c>
      <c r="G1842" s="4" t="s">
        <v>21</v>
      </c>
      <c r="H1842" s="4" t="s">
        <v>10</v>
      </c>
      <c r="I1842" s="4" t="s">
        <v>14</v>
      </c>
    </row>
    <row r="1843" spans="1:8">
      <c r="A1843" t="n">
        <v>19029</v>
      </c>
      <c r="B1843" s="45" t="n">
        <v>45</v>
      </c>
      <c r="C1843" s="7" t="n">
        <v>4</v>
      </c>
      <c r="D1843" s="7" t="n">
        <v>3</v>
      </c>
      <c r="E1843" s="7" t="n">
        <v>36.3400001525879</v>
      </c>
      <c r="F1843" s="7" t="n">
        <v>238.669998168945</v>
      </c>
      <c r="G1843" s="7" t="n">
        <v>0</v>
      </c>
      <c r="H1843" s="7" t="n">
        <v>0</v>
      </c>
      <c r="I1843" s="7" t="n">
        <v>0</v>
      </c>
    </row>
    <row r="1844" spans="1:8">
      <c r="A1844" t="s">
        <v>4</v>
      </c>
      <c r="B1844" s="4" t="s">
        <v>5</v>
      </c>
      <c r="C1844" s="4" t="s">
        <v>14</v>
      </c>
      <c r="D1844" s="4" t="s">
        <v>14</v>
      </c>
      <c r="E1844" s="4" t="s">
        <v>21</v>
      </c>
      <c r="F1844" s="4" t="s">
        <v>10</v>
      </c>
    </row>
    <row r="1845" spans="1:8">
      <c r="A1845" t="n">
        <v>19047</v>
      </c>
      <c r="B1845" s="45" t="n">
        <v>45</v>
      </c>
      <c r="C1845" s="7" t="n">
        <v>5</v>
      </c>
      <c r="D1845" s="7" t="n">
        <v>3</v>
      </c>
      <c r="E1845" s="7" t="n">
        <v>3.40000009536743</v>
      </c>
      <c r="F1845" s="7" t="n">
        <v>0</v>
      </c>
    </row>
    <row r="1846" spans="1:8">
      <c r="A1846" t="s">
        <v>4</v>
      </c>
      <c r="B1846" s="4" t="s">
        <v>5</v>
      </c>
      <c r="C1846" s="4" t="s">
        <v>14</v>
      </c>
      <c r="D1846" s="4" t="s">
        <v>14</v>
      </c>
      <c r="E1846" s="4" t="s">
        <v>21</v>
      </c>
      <c r="F1846" s="4" t="s">
        <v>10</v>
      </c>
    </row>
    <row r="1847" spans="1:8">
      <c r="A1847" t="n">
        <v>19056</v>
      </c>
      <c r="B1847" s="45" t="n">
        <v>45</v>
      </c>
      <c r="C1847" s="7" t="n">
        <v>11</v>
      </c>
      <c r="D1847" s="7" t="n">
        <v>3</v>
      </c>
      <c r="E1847" s="7" t="n">
        <v>37.9000015258789</v>
      </c>
      <c r="F1847" s="7" t="n">
        <v>0</v>
      </c>
    </row>
    <row r="1848" spans="1:8">
      <c r="A1848" t="s">
        <v>4</v>
      </c>
      <c r="B1848" s="4" t="s">
        <v>5</v>
      </c>
      <c r="C1848" s="4" t="s">
        <v>14</v>
      </c>
      <c r="D1848" s="4" t="s">
        <v>14</v>
      </c>
      <c r="E1848" s="4" t="s">
        <v>21</v>
      </c>
      <c r="F1848" s="4" t="s">
        <v>10</v>
      </c>
    </row>
    <row r="1849" spans="1:8">
      <c r="A1849" t="n">
        <v>19065</v>
      </c>
      <c r="B1849" s="45" t="n">
        <v>45</v>
      </c>
      <c r="C1849" s="7" t="n">
        <v>5</v>
      </c>
      <c r="D1849" s="7" t="n">
        <v>3</v>
      </c>
      <c r="E1849" s="7" t="n">
        <v>3.40000009536743</v>
      </c>
      <c r="F1849" s="7" t="n">
        <v>0</v>
      </c>
    </row>
    <row r="1850" spans="1:8">
      <c r="A1850" t="s">
        <v>4</v>
      </c>
      <c r="B1850" s="4" t="s">
        <v>5</v>
      </c>
      <c r="C1850" s="4" t="s">
        <v>14</v>
      </c>
      <c r="D1850" s="4" t="s">
        <v>14</v>
      </c>
      <c r="E1850" s="4" t="s">
        <v>21</v>
      </c>
      <c r="F1850" s="4" t="s">
        <v>10</v>
      </c>
    </row>
    <row r="1851" spans="1:8">
      <c r="A1851" t="n">
        <v>19074</v>
      </c>
      <c r="B1851" s="45" t="n">
        <v>45</v>
      </c>
      <c r="C1851" s="7" t="n">
        <v>5</v>
      </c>
      <c r="D1851" s="7" t="n">
        <v>3</v>
      </c>
      <c r="E1851" s="7" t="n">
        <v>4</v>
      </c>
      <c r="F1851" s="7" t="n">
        <v>30000</v>
      </c>
    </row>
    <row r="1852" spans="1:8">
      <c r="A1852" t="s">
        <v>4</v>
      </c>
      <c r="B1852" s="4" t="s">
        <v>5</v>
      </c>
      <c r="C1852" s="4" t="s">
        <v>14</v>
      </c>
      <c r="D1852" s="4" t="s">
        <v>10</v>
      </c>
    </row>
    <row r="1853" spans="1:8">
      <c r="A1853" t="n">
        <v>19083</v>
      </c>
      <c r="B1853" s="21" t="n">
        <v>58</v>
      </c>
      <c r="C1853" s="7" t="n">
        <v>255</v>
      </c>
      <c r="D1853" s="7" t="n">
        <v>0</v>
      </c>
    </row>
    <row r="1854" spans="1:8">
      <c r="A1854" t="s">
        <v>4</v>
      </c>
      <c r="B1854" s="4" t="s">
        <v>5</v>
      </c>
      <c r="C1854" s="4" t="s">
        <v>10</v>
      </c>
    </row>
    <row r="1855" spans="1:8">
      <c r="A1855" t="n">
        <v>19087</v>
      </c>
      <c r="B1855" s="28" t="n">
        <v>16</v>
      </c>
      <c r="C1855" s="7" t="n">
        <v>300</v>
      </c>
    </row>
    <row r="1856" spans="1:8">
      <c r="A1856" t="s">
        <v>4</v>
      </c>
      <c r="B1856" s="4" t="s">
        <v>5</v>
      </c>
      <c r="C1856" s="4" t="s">
        <v>14</v>
      </c>
      <c r="D1856" s="4" t="s">
        <v>10</v>
      </c>
      <c r="E1856" s="4" t="s">
        <v>6</v>
      </c>
    </row>
    <row r="1857" spans="1:9">
      <c r="A1857" t="n">
        <v>19090</v>
      </c>
      <c r="B1857" s="41" t="n">
        <v>51</v>
      </c>
      <c r="C1857" s="7" t="n">
        <v>4</v>
      </c>
      <c r="D1857" s="7" t="n">
        <v>7013</v>
      </c>
      <c r="E1857" s="7" t="s">
        <v>224</v>
      </c>
    </row>
    <row r="1858" spans="1:9">
      <c r="A1858" t="s">
        <v>4</v>
      </c>
      <c r="B1858" s="4" t="s">
        <v>5</v>
      </c>
      <c r="C1858" s="4" t="s">
        <v>10</v>
      </c>
    </row>
    <row r="1859" spans="1:9">
      <c r="A1859" t="n">
        <v>19104</v>
      </c>
      <c r="B1859" s="28" t="n">
        <v>16</v>
      </c>
      <c r="C1859" s="7" t="n">
        <v>0</v>
      </c>
    </row>
    <row r="1860" spans="1:9">
      <c r="A1860" t="s">
        <v>4</v>
      </c>
      <c r="B1860" s="4" t="s">
        <v>5</v>
      </c>
      <c r="C1860" s="4" t="s">
        <v>10</v>
      </c>
      <c r="D1860" s="4" t="s">
        <v>14</v>
      </c>
      <c r="E1860" s="4" t="s">
        <v>9</v>
      </c>
      <c r="F1860" s="4" t="s">
        <v>112</v>
      </c>
      <c r="G1860" s="4" t="s">
        <v>14</v>
      </c>
      <c r="H1860" s="4" t="s">
        <v>14</v>
      </c>
      <c r="I1860" s="4" t="s">
        <v>14</v>
      </c>
      <c r="J1860" s="4" t="s">
        <v>9</v>
      </c>
      <c r="K1860" s="4" t="s">
        <v>112</v>
      </c>
      <c r="L1860" s="4" t="s">
        <v>14</v>
      </c>
      <c r="M1860" s="4" t="s">
        <v>14</v>
      </c>
      <c r="N1860" s="4" t="s">
        <v>14</v>
      </c>
      <c r="O1860" s="4" t="s">
        <v>9</v>
      </c>
      <c r="P1860" s="4" t="s">
        <v>112</v>
      </c>
      <c r="Q1860" s="4" t="s">
        <v>14</v>
      </c>
      <c r="R1860" s="4" t="s">
        <v>14</v>
      </c>
    </row>
    <row r="1861" spans="1:9">
      <c r="A1861" t="n">
        <v>19107</v>
      </c>
      <c r="B1861" s="49" t="n">
        <v>26</v>
      </c>
      <c r="C1861" s="7" t="n">
        <v>7013</v>
      </c>
      <c r="D1861" s="7" t="n">
        <v>17</v>
      </c>
      <c r="E1861" s="7" t="n">
        <v>37398</v>
      </c>
      <c r="F1861" s="7" t="s">
        <v>225</v>
      </c>
      <c r="G1861" s="7" t="n">
        <v>2</v>
      </c>
      <c r="H1861" s="7" t="n">
        <v>3</v>
      </c>
      <c r="I1861" s="7" t="n">
        <v>17</v>
      </c>
      <c r="J1861" s="7" t="n">
        <v>37399</v>
      </c>
      <c r="K1861" s="7" t="s">
        <v>226</v>
      </c>
      <c r="L1861" s="7" t="n">
        <v>2</v>
      </c>
      <c r="M1861" s="7" t="n">
        <v>3</v>
      </c>
      <c r="N1861" s="7" t="n">
        <v>17</v>
      </c>
      <c r="O1861" s="7" t="n">
        <v>37400</v>
      </c>
      <c r="P1861" s="7" t="s">
        <v>227</v>
      </c>
      <c r="Q1861" s="7" t="n">
        <v>2</v>
      </c>
      <c r="R1861" s="7" t="n">
        <v>0</v>
      </c>
    </row>
    <row r="1862" spans="1:9">
      <c r="A1862" t="s">
        <v>4</v>
      </c>
      <c r="B1862" s="4" t="s">
        <v>5</v>
      </c>
    </row>
    <row r="1863" spans="1:9">
      <c r="A1863" t="n">
        <v>19533</v>
      </c>
      <c r="B1863" s="50" t="n">
        <v>28</v>
      </c>
    </row>
    <row r="1864" spans="1:9">
      <c r="A1864" t="s">
        <v>4</v>
      </c>
      <c r="B1864" s="4" t="s">
        <v>5</v>
      </c>
      <c r="C1864" s="4" t="s">
        <v>10</v>
      </c>
      <c r="D1864" s="4" t="s">
        <v>14</v>
      </c>
      <c r="E1864" s="4" t="s">
        <v>6</v>
      </c>
      <c r="F1864" s="4" t="s">
        <v>21</v>
      </c>
      <c r="G1864" s="4" t="s">
        <v>21</v>
      </c>
      <c r="H1864" s="4" t="s">
        <v>21</v>
      </c>
    </row>
    <row r="1865" spans="1:9">
      <c r="A1865" t="n">
        <v>19534</v>
      </c>
      <c r="B1865" s="37" t="n">
        <v>48</v>
      </c>
      <c r="C1865" s="7" t="n">
        <v>7013</v>
      </c>
      <c r="D1865" s="7" t="n">
        <v>0</v>
      </c>
      <c r="E1865" s="7" t="s">
        <v>84</v>
      </c>
      <c r="F1865" s="7" t="n">
        <v>-1</v>
      </c>
      <c r="G1865" s="7" t="n">
        <v>1</v>
      </c>
      <c r="H1865" s="7" t="n">
        <v>0</v>
      </c>
    </row>
    <row r="1866" spans="1:9">
      <c r="A1866" t="s">
        <v>4</v>
      </c>
      <c r="B1866" s="4" t="s">
        <v>5</v>
      </c>
      <c r="C1866" s="4" t="s">
        <v>10</v>
      </c>
    </row>
    <row r="1867" spans="1:9">
      <c r="A1867" t="n">
        <v>19560</v>
      </c>
      <c r="B1867" s="28" t="n">
        <v>16</v>
      </c>
      <c r="C1867" s="7" t="n">
        <v>1200</v>
      </c>
    </row>
    <row r="1868" spans="1:9">
      <c r="A1868" t="s">
        <v>4</v>
      </c>
      <c r="B1868" s="4" t="s">
        <v>5</v>
      </c>
      <c r="C1868" s="4" t="s">
        <v>14</v>
      </c>
      <c r="D1868" s="4" t="s">
        <v>21</v>
      </c>
      <c r="E1868" s="4" t="s">
        <v>21</v>
      </c>
      <c r="F1868" s="4" t="s">
        <v>21</v>
      </c>
    </row>
    <row r="1869" spans="1:9">
      <c r="A1869" t="n">
        <v>19563</v>
      </c>
      <c r="B1869" s="45" t="n">
        <v>45</v>
      </c>
      <c r="C1869" s="7" t="n">
        <v>9</v>
      </c>
      <c r="D1869" s="7" t="n">
        <v>0.100000001490116</v>
      </c>
      <c r="E1869" s="7" t="n">
        <v>0.100000001490116</v>
      </c>
      <c r="F1869" s="7" t="n">
        <v>0.200000002980232</v>
      </c>
    </row>
    <row r="1870" spans="1:9">
      <c r="A1870" t="s">
        <v>4</v>
      </c>
      <c r="B1870" s="4" t="s">
        <v>5</v>
      </c>
      <c r="C1870" s="4" t="s">
        <v>14</v>
      </c>
      <c r="D1870" s="4" t="s">
        <v>10</v>
      </c>
      <c r="E1870" s="4" t="s">
        <v>6</v>
      </c>
    </row>
    <row r="1871" spans="1:9">
      <c r="A1871" t="n">
        <v>19577</v>
      </c>
      <c r="B1871" s="41" t="n">
        <v>51</v>
      </c>
      <c r="C1871" s="7" t="n">
        <v>4</v>
      </c>
      <c r="D1871" s="7" t="n">
        <v>7013</v>
      </c>
      <c r="E1871" s="7" t="s">
        <v>207</v>
      </c>
    </row>
    <row r="1872" spans="1:9">
      <c r="A1872" t="s">
        <v>4</v>
      </c>
      <c r="B1872" s="4" t="s">
        <v>5</v>
      </c>
      <c r="C1872" s="4" t="s">
        <v>10</v>
      </c>
    </row>
    <row r="1873" spans="1:18">
      <c r="A1873" t="n">
        <v>19590</v>
      </c>
      <c r="B1873" s="28" t="n">
        <v>16</v>
      </c>
      <c r="C1873" s="7" t="n">
        <v>0</v>
      </c>
    </row>
    <row r="1874" spans="1:18">
      <c r="A1874" t="s">
        <v>4</v>
      </c>
      <c r="B1874" s="4" t="s">
        <v>5</v>
      </c>
      <c r="C1874" s="4" t="s">
        <v>10</v>
      </c>
      <c r="D1874" s="4" t="s">
        <v>14</v>
      </c>
      <c r="E1874" s="4" t="s">
        <v>9</v>
      </c>
      <c r="F1874" s="4" t="s">
        <v>112</v>
      </c>
      <c r="G1874" s="4" t="s">
        <v>14</v>
      </c>
      <c r="H1874" s="4" t="s">
        <v>14</v>
      </c>
    </row>
    <row r="1875" spans="1:18">
      <c r="A1875" t="n">
        <v>19593</v>
      </c>
      <c r="B1875" s="49" t="n">
        <v>26</v>
      </c>
      <c r="C1875" s="7" t="n">
        <v>7013</v>
      </c>
      <c r="D1875" s="7" t="n">
        <v>17</v>
      </c>
      <c r="E1875" s="7" t="n">
        <v>37401</v>
      </c>
      <c r="F1875" s="7" t="s">
        <v>228</v>
      </c>
      <c r="G1875" s="7" t="n">
        <v>2</v>
      </c>
      <c r="H1875" s="7" t="n">
        <v>0</v>
      </c>
    </row>
    <row r="1876" spans="1:18">
      <c r="A1876" t="s">
        <v>4</v>
      </c>
      <c r="B1876" s="4" t="s">
        <v>5</v>
      </c>
    </row>
    <row r="1877" spans="1:18">
      <c r="A1877" t="n">
        <v>19654</v>
      </c>
      <c r="B1877" s="50" t="n">
        <v>28</v>
      </c>
    </row>
    <row r="1878" spans="1:18">
      <c r="A1878" t="s">
        <v>4</v>
      </c>
      <c r="B1878" s="4" t="s">
        <v>5</v>
      </c>
      <c r="C1878" s="4" t="s">
        <v>10</v>
      </c>
      <c r="D1878" s="4" t="s">
        <v>14</v>
      </c>
    </row>
    <row r="1879" spans="1:18">
      <c r="A1879" t="n">
        <v>19655</v>
      </c>
      <c r="B1879" s="51" t="n">
        <v>89</v>
      </c>
      <c r="C1879" s="7" t="n">
        <v>65533</v>
      </c>
      <c r="D1879" s="7" t="n">
        <v>1</v>
      </c>
    </row>
    <row r="1880" spans="1:18">
      <c r="A1880" t="s">
        <v>4</v>
      </c>
      <c r="B1880" s="4" t="s">
        <v>5</v>
      </c>
      <c r="C1880" s="4" t="s">
        <v>14</v>
      </c>
      <c r="D1880" s="4" t="s">
        <v>10</v>
      </c>
      <c r="E1880" s="4" t="s">
        <v>10</v>
      </c>
      <c r="F1880" s="4" t="s">
        <v>14</v>
      </c>
    </row>
    <row r="1881" spans="1:18">
      <c r="A1881" t="n">
        <v>19659</v>
      </c>
      <c r="B1881" s="59" t="n">
        <v>25</v>
      </c>
      <c r="C1881" s="7" t="n">
        <v>1</v>
      </c>
      <c r="D1881" s="7" t="n">
        <v>65535</v>
      </c>
      <c r="E1881" s="7" t="n">
        <v>140</v>
      </c>
      <c r="F1881" s="7" t="n">
        <v>5</v>
      </c>
    </row>
    <row r="1882" spans="1:18">
      <c r="A1882" t="s">
        <v>4</v>
      </c>
      <c r="B1882" s="4" t="s">
        <v>5</v>
      </c>
      <c r="C1882" s="4" t="s">
        <v>14</v>
      </c>
      <c r="D1882" s="4" t="s">
        <v>10</v>
      </c>
      <c r="E1882" s="4" t="s">
        <v>6</v>
      </c>
    </row>
    <row r="1883" spans="1:18">
      <c r="A1883" t="n">
        <v>19666</v>
      </c>
      <c r="B1883" s="41" t="n">
        <v>51</v>
      </c>
      <c r="C1883" s="7" t="n">
        <v>4</v>
      </c>
      <c r="D1883" s="7" t="n">
        <v>3</v>
      </c>
      <c r="E1883" s="7" t="s">
        <v>179</v>
      </c>
    </row>
    <row r="1884" spans="1:18">
      <c r="A1884" t="s">
        <v>4</v>
      </c>
      <c r="B1884" s="4" t="s">
        <v>5</v>
      </c>
      <c r="C1884" s="4" t="s">
        <v>10</v>
      </c>
    </row>
    <row r="1885" spans="1:18">
      <c r="A1885" t="n">
        <v>19679</v>
      </c>
      <c r="B1885" s="28" t="n">
        <v>16</v>
      </c>
      <c r="C1885" s="7" t="n">
        <v>0</v>
      </c>
    </row>
    <row r="1886" spans="1:18">
      <c r="A1886" t="s">
        <v>4</v>
      </c>
      <c r="B1886" s="4" t="s">
        <v>5</v>
      </c>
      <c r="C1886" s="4" t="s">
        <v>10</v>
      </c>
      <c r="D1886" s="4" t="s">
        <v>14</v>
      </c>
      <c r="E1886" s="4" t="s">
        <v>9</v>
      </c>
      <c r="F1886" s="4" t="s">
        <v>112</v>
      </c>
      <c r="G1886" s="4" t="s">
        <v>14</v>
      </c>
      <c r="H1886" s="4" t="s">
        <v>14</v>
      </c>
    </row>
    <row r="1887" spans="1:18">
      <c r="A1887" t="n">
        <v>19682</v>
      </c>
      <c r="B1887" s="49" t="n">
        <v>26</v>
      </c>
      <c r="C1887" s="7" t="n">
        <v>3</v>
      </c>
      <c r="D1887" s="7" t="n">
        <v>17</v>
      </c>
      <c r="E1887" s="7" t="n">
        <v>2447</v>
      </c>
      <c r="F1887" s="7" t="s">
        <v>229</v>
      </c>
      <c r="G1887" s="7" t="n">
        <v>2</v>
      </c>
      <c r="H1887" s="7" t="n">
        <v>0</v>
      </c>
    </row>
    <row r="1888" spans="1:18">
      <c r="A1888" t="s">
        <v>4</v>
      </c>
      <c r="B1888" s="4" t="s">
        <v>5</v>
      </c>
    </row>
    <row r="1889" spans="1:8">
      <c r="A1889" t="n">
        <v>19715</v>
      </c>
      <c r="B1889" s="50" t="n">
        <v>28</v>
      </c>
    </row>
    <row r="1890" spans="1:8">
      <c r="A1890" t="s">
        <v>4</v>
      </c>
      <c r="B1890" s="4" t="s">
        <v>5</v>
      </c>
      <c r="C1890" s="4" t="s">
        <v>10</v>
      </c>
      <c r="D1890" s="4" t="s">
        <v>14</v>
      </c>
    </row>
    <row r="1891" spans="1:8">
      <c r="A1891" t="n">
        <v>19716</v>
      </c>
      <c r="B1891" s="51" t="n">
        <v>89</v>
      </c>
      <c r="C1891" s="7" t="n">
        <v>65533</v>
      </c>
      <c r="D1891" s="7" t="n">
        <v>1</v>
      </c>
    </row>
    <row r="1892" spans="1:8">
      <c r="A1892" t="s">
        <v>4</v>
      </c>
      <c r="B1892" s="4" t="s">
        <v>5</v>
      </c>
      <c r="C1892" s="4" t="s">
        <v>14</v>
      </c>
      <c r="D1892" s="4" t="s">
        <v>10</v>
      </c>
      <c r="E1892" s="4" t="s">
        <v>10</v>
      </c>
      <c r="F1892" s="4" t="s">
        <v>14</v>
      </c>
    </row>
    <row r="1893" spans="1:8">
      <c r="A1893" t="n">
        <v>19720</v>
      </c>
      <c r="B1893" s="59" t="n">
        <v>25</v>
      </c>
      <c r="C1893" s="7" t="n">
        <v>1</v>
      </c>
      <c r="D1893" s="7" t="n">
        <v>60</v>
      </c>
      <c r="E1893" s="7" t="n">
        <v>280</v>
      </c>
      <c r="F1893" s="7" t="n">
        <v>2</v>
      </c>
    </row>
    <row r="1894" spans="1:8">
      <c r="A1894" t="s">
        <v>4</v>
      </c>
      <c r="B1894" s="4" t="s">
        <v>5</v>
      </c>
      <c r="C1894" s="4" t="s">
        <v>14</v>
      </c>
      <c r="D1894" s="4" t="s">
        <v>10</v>
      </c>
      <c r="E1894" s="4" t="s">
        <v>6</v>
      </c>
    </row>
    <row r="1895" spans="1:8">
      <c r="A1895" t="n">
        <v>19727</v>
      </c>
      <c r="B1895" s="41" t="n">
        <v>51</v>
      </c>
      <c r="C1895" s="7" t="n">
        <v>4</v>
      </c>
      <c r="D1895" s="7" t="n">
        <v>1</v>
      </c>
      <c r="E1895" s="7" t="s">
        <v>179</v>
      </c>
    </row>
    <row r="1896" spans="1:8">
      <c r="A1896" t="s">
        <v>4</v>
      </c>
      <c r="B1896" s="4" t="s">
        <v>5</v>
      </c>
      <c r="C1896" s="4" t="s">
        <v>10</v>
      </c>
    </row>
    <row r="1897" spans="1:8">
      <c r="A1897" t="n">
        <v>19740</v>
      </c>
      <c r="B1897" s="28" t="n">
        <v>16</v>
      </c>
      <c r="C1897" s="7" t="n">
        <v>0</v>
      </c>
    </row>
    <row r="1898" spans="1:8">
      <c r="A1898" t="s">
        <v>4</v>
      </c>
      <c r="B1898" s="4" t="s">
        <v>5</v>
      </c>
      <c r="C1898" s="4" t="s">
        <v>10</v>
      </c>
      <c r="D1898" s="4" t="s">
        <v>14</v>
      </c>
      <c r="E1898" s="4" t="s">
        <v>9</v>
      </c>
      <c r="F1898" s="4" t="s">
        <v>112</v>
      </c>
      <c r="G1898" s="4" t="s">
        <v>14</v>
      </c>
      <c r="H1898" s="4" t="s">
        <v>14</v>
      </c>
    </row>
    <row r="1899" spans="1:8">
      <c r="A1899" t="n">
        <v>19743</v>
      </c>
      <c r="B1899" s="49" t="n">
        <v>26</v>
      </c>
      <c r="C1899" s="7" t="n">
        <v>1</v>
      </c>
      <c r="D1899" s="7" t="n">
        <v>17</v>
      </c>
      <c r="E1899" s="7" t="n">
        <v>1464</v>
      </c>
      <c r="F1899" s="7" t="s">
        <v>230</v>
      </c>
      <c r="G1899" s="7" t="n">
        <v>2</v>
      </c>
      <c r="H1899" s="7" t="n">
        <v>0</v>
      </c>
    </row>
    <row r="1900" spans="1:8">
      <c r="A1900" t="s">
        <v>4</v>
      </c>
      <c r="B1900" s="4" t="s">
        <v>5</v>
      </c>
    </row>
    <row r="1901" spans="1:8">
      <c r="A1901" t="n">
        <v>19804</v>
      </c>
      <c r="B1901" s="50" t="n">
        <v>28</v>
      </c>
    </row>
    <row r="1902" spans="1:8">
      <c r="A1902" t="s">
        <v>4</v>
      </c>
      <c r="B1902" s="4" t="s">
        <v>5</v>
      </c>
      <c r="C1902" s="4" t="s">
        <v>10</v>
      </c>
      <c r="D1902" s="4" t="s">
        <v>14</v>
      </c>
    </row>
    <row r="1903" spans="1:8">
      <c r="A1903" t="n">
        <v>19805</v>
      </c>
      <c r="B1903" s="51" t="n">
        <v>89</v>
      </c>
      <c r="C1903" s="7" t="n">
        <v>65533</v>
      </c>
      <c r="D1903" s="7" t="n">
        <v>1</v>
      </c>
    </row>
    <row r="1904" spans="1:8">
      <c r="A1904" t="s">
        <v>4</v>
      </c>
      <c r="B1904" s="4" t="s">
        <v>5</v>
      </c>
      <c r="C1904" s="4" t="s">
        <v>14</v>
      </c>
      <c r="D1904" s="4" t="s">
        <v>10</v>
      </c>
      <c r="E1904" s="4" t="s">
        <v>10</v>
      </c>
      <c r="F1904" s="4" t="s">
        <v>14</v>
      </c>
    </row>
    <row r="1905" spans="1:8">
      <c r="A1905" t="n">
        <v>19809</v>
      </c>
      <c r="B1905" s="59" t="n">
        <v>25</v>
      </c>
      <c r="C1905" s="7" t="n">
        <v>1</v>
      </c>
      <c r="D1905" s="7" t="n">
        <v>65535</v>
      </c>
      <c r="E1905" s="7" t="n">
        <v>65535</v>
      </c>
      <c r="F1905" s="7" t="n">
        <v>0</v>
      </c>
    </row>
    <row r="1906" spans="1:8">
      <c r="A1906" t="s">
        <v>4</v>
      </c>
      <c r="B1906" s="4" t="s">
        <v>5</v>
      </c>
      <c r="C1906" s="4" t="s">
        <v>14</v>
      </c>
      <c r="D1906" s="4" t="s">
        <v>10</v>
      </c>
      <c r="E1906" s="4" t="s">
        <v>14</v>
      </c>
    </row>
    <row r="1907" spans="1:8">
      <c r="A1907" t="n">
        <v>19816</v>
      </c>
      <c r="B1907" s="16" t="n">
        <v>49</v>
      </c>
      <c r="C1907" s="7" t="n">
        <v>1</v>
      </c>
      <c r="D1907" s="7" t="n">
        <v>4000</v>
      </c>
      <c r="E1907" s="7" t="n">
        <v>0</v>
      </c>
    </row>
    <row r="1908" spans="1:8">
      <c r="A1908" t="s">
        <v>4</v>
      </c>
      <c r="B1908" s="4" t="s">
        <v>5</v>
      </c>
      <c r="C1908" s="4" t="s">
        <v>14</v>
      </c>
      <c r="D1908" s="4" t="s">
        <v>10</v>
      </c>
      <c r="E1908" s="4" t="s">
        <v>21</v>
      </c>
    </row>
    <row r="1909" spans="1:8">
      <c r="A1909" t="n">
        <v>19821</v>
      </c>
      <c r="B1909" s="21" t="n">
        <v>58</v>
      </c>
      <c r="C1909" s="7" t="n">
        <v>101</v>
      </c>
      <c r="D1909" s="7" t="n">
        <v>1000</v>
      </c>
      <c r="E1909" s="7" t="n">
        <v>1</v>
      </c>
    </row>
    <row r="1910" spans="1:8">
      <c r="A1910" t="s">
        <v>4</v>
      </c>
      <c r="B1910" s="4" t="s">
        <v>5</v>
      </c>
      <c r="C1910" s="4" t="s">
        <v>14</v>
      </c>
      <c r="D1910" s="4" t="s">
        <v>10</v>
      </c>
    </row>
    <row r="1911" spans="1:8">
      <c r="A1911" t="n">
        <v>19829</v>
      </c>
      <c r="B1911" s="21" t="n">
        <v>58</v>
      </c>
      <c r="C1911" s="7" t="n">
        <v>254</v>
      </c>
      <c r="D1911" s="7" t="n">
        <v>0</v>
      </c>
    </row>
    <row r="1912" spans="1:8">
      <c r="A1912" t="s">
        <v>4</v>
      </c>
      <c r="B1912" s="4" t="s">
        <v>5</v>
      </c>
      <c r="C1912" s="4" t="s">
        <v>14</v>
      </c>
      <c r="D1912" s="4" t="s">
        <v>14</v>
      </c>
      <c r="E1912" s="4" t="s">
        <v>21</v>
      </c>
      <c r="F1912" s="4" t="s">
        <v>21</v>
      </c>
      <c r="G1912" s="4" t="s">
        <v>21</v>
      </c>
      <c r="H1912" s="4" t="s">
        <v>10</v>
      </c>
    </row>
    <row r="1913" spans="1:8">
      <c r="A1913" t="n">
        <v>19833</v>
      </c>
      <c r="B1913" s="45" t="n">
        <v>45</v>
      </c>
      <c r="C1913" s="7" t="n">
        <v>2</v>
      </c>
      <c r="D1913" s="7" t="n">
        <v>3</v>
      </c>
      <c r="E1913" s="7" t="n">
        <v>0.0500000007450581</v>
      </c>
      <c r="F1913" s="7" t="n">
        <v>19.8299999237061</v>
      </c>
      <c r="G1913" s="7" t="n">
        <v>41.0499992370605</v>
      </c>
      <c r="H1913" s="7" t="n">
        <v>0</v>
      </c>
    </row>
    <row r="1914" spans="1:8">
      <c r="A1914" t="s">
        <v>4</v>
      </c>
      <c r="B1914" s="4" t="s">
        <v>5</v>
      </c>
      <c r="C1914" s="4" t="s">
        <v>14</v>
      </c>
      <c r="D1914" s="4" t="s">
        <v>14</v>
      </c>
      <c r="E1914" s="4" t="s">
        <v>21</v>
      </c>
      <c r="F1914" s="4" t="s">
        <v>21</v>
      </c>
      <c r="G1914" s="4" t="s">
        <v>21</v>
      </c>
      <c r="H1914" s="4" t="s">
        <v>10</v>
      </c>
      <c r="I1914" s="4" t="s">
        <v>14</v>
      </c>
    </row>
    <row r="1915" spans="1:8">
      <c r="A1915" t="n">
        <v>19850</v>
      </c>
      <c r="B1915" s="45" t="n">
        <v>45</v>
      </c>
      <c r="C1915" s="7" t="n">
        <v>4</v>
      </c>
      <c r="D1915" s="7" t="n">
        <v>3</v>
      </c>
      <c r="E1915" s="7" t="n">
        <v>349</v>
      </c>
      <c r="F1915" s="7" t="n">
        <v>229</v>
      </c>
      <c r="G1915" s="7" t="n">
        <v>10</v>
      </c>
      <c r="H1915" s="7" t="n">
        <v>0</v>
      </c>
      <c r="I1915" s="7" t="n">
        <v>0</v>
      </c>
    </row>
    <row r="1916" spans="1:8">
      <c r="A1916" t="s">
        <v>4</v>
      </c>
      <c r="B1916" s="4" t="s">
        <v>5</v>
      </c>
      <c r="C1916" s="4" t="s">
        <v>14</v>
      </c>
      <c r="D1916" s="4" t="s">
        <v>14</v>
      </c>
      <c r="E1916" s="4" t="s">
        <v>21</v>
      </c>
      <c r="F1916" s="4" t="s">
        <v>10</v>
      </c>
    </row>
    <row r="1917" spans="1:8">
      <c r="A1917" t="n">
        <v>19868</v>
      </c>
      <c r="B1917" s="45" t="n">
        <v>45</v>
      </c>
      <c r="C1917" s="7" t="n">
        <v>5</v>
      </c>
      <c r="D1917" s="7" t="n">
        <v>3</v>
      </c>
      <c r="E1917" s="7" t="n">
        <v>1.20000004768372</v>
      </c>
      <c r="F1917" s="7" t="n">
        <v>0</v>
      </c>
    </row>
    <row r="1918" spans="1:8">
      <c r="A1918" t="s">
        <v>4</v>
      </c>
      <c r="B1918" s="4" t="s">
        <v>5</v>
      </c>
      <c r="C1918" s="4" t="s">
        <v>14</v>
      </c>
      <c r="D1918" s="4" t="s">
        <v>14</v>
      </c>
      <c r="E1918" s="4" t="s">
        <v>21</v>
      </c>
      <c r="F1918" s="4" t="s">
        <v>10</v>
      </c>
    </row>
    <row r="1919" spans="1:8">
      <c r="A1919" t="n">
        <v>19877</v>
      </c>
      <c r="B1919" s="45" t="n">
        <v>45</v>
      </c>
      <c r="C1919" s="7" t="n">
        <v>11</v>
      </c>
      <c r="D1919" s="7" t="n">
        <v>3</v>
      </c>
      <c r="E1919" s="7" t="n">
        <v>40.0999984741211</v>
      </c>
      <c r="F1919" s="7" t="n">
        <v>0</v>
      </c>
    </row>
    <row r="1920" spans="1:8">
      <c r="A1920" t="s">
        <v>4</v>
      </c>
      <c r="B1920" s="4" t="s">
        <v>5</v>
      </c>
      <c r="C1920" s="4" t="s">
        <v>14</v>
      </c>
      <c r="D1920" s="4" t="s">
        <v>14</v>
      </c>
      <c r="E1920" s="4" t="s">
        <v>21</v>
      </c>
      <c r="F1920" s="4" t="s">
        <v>21</v>
      </c>
      <c r="G1920" s="4" t="s">
        <v>21</v>
      </c>
      <c r="H1920" s="4" t="s">
        <v>10</v>
      </c>
      <c r="I1920" s="4" t="s">
        <v>14</v>
      </c>
    </row>
    <row r="1921" spans="1:9">
      <c r="A1921" t="n">
        <v>19886</v>
      </c>
      <c r="B1921" s="45" t="n">
        <v>45</v>
      </c>
      <c r="C1921" s="7" t="n">
        <v>4</v>
      </c>
      <c r="D1921" s="7" t="n">
        <v>3</v>
      </c>
      <c r="E1921" s="7" t="n">
        <v>357</v>
      </c>
      <c r="F1921" s="7" t="n">
        <v>207</v>
      </c>
      <c r="G1921" s="7" t="n">
        <v>10</v>
      </c>
      <c r="H1921" s="7" t="n">
        <v>30000</v>
      </c>
      <c r="I1921" s="7" t="n">
        <v>0</v>
      </c>
    </row>
    <row r="1922" spans="1:9">
      <c r="A1922" t="s">
        <v>4</v>
      </c>
      <c r="B1922" s="4" t="s">
        <v>5</v>
      </c>
      <c r="C1922" s="4" t="s">
        <v>14</v>
      </c>
      <c r="D1922" s="4" t="s">
        <v>14</v>
      </c>
      <c r="E1922" s="4" t="s">
        <v>21</v>
      </c>
      <c r="F1922" s="4" t="s">
        <v>10</v>
      </c>
    </row>
    <row r="1923" spans="1:9">
      <c r="A1923" t="n">
        <v>19904</v>
      </c>
      <c r="B1923" s="45" t="n">
        <v>45</v>
      </c>
      <c r="C1923" s="7" t="n">
        <v>5</v>
      </c>
      <c r="D1923" s="7" t="n">
        <v>3</v>
      </c>
      <c r="E1923" s="7" t="n">
        <v>1.10000002384186</v>
      </c>
      <c r="F1923" s="7" t="n">
        <v>30000</v>
      </c>
    </row>
    <row r="1924" spans="1:9">
      <c r="A1924" t="s">
        <v>4</v>
      </c>
      <c r="B1924" s="4" t="s">
        <v>5</v>
      </c>
      <c r="C1924" s="4" t="s">
        <v>10</v>
      </c>
      <c r="D1924" s="4" t="s">
        <v>14</v>
      </c>
      <c r="E1924" s="4" t="s">
        <v>6</v>
      </c>
      <c r="F1924" s="4" t="s">
        <v>21</v>
      </c>
      <c r="G1924" s="4" t="s">
        <v>21</v>
      </c>
      <c r="H1924" s="4" t="s">
        <v>21</v>
      </c>
    </row>
    <row r="1925" spans="1:9">
      <c r="A1925" t="n">
        <v>19913</v>
      </c>
      <c r="B1925" s="37" t="n">
        <v>48</v>
      </c>
      <c r="C1925" s="7" t="n">
        <v>7013</v>
      </c>
      <c r="D1925" s="7" t="n">
        <v>0</v>
      </c>
      <c r="E1925" s="7" t="s">
        <v>31</v>
      </c>
      <c r="F1925" s="7" t="n">
        <v>-1</v>
      </c>
      <c r="G1925" s="7" t="n">
        <v>1</v>
      </c>
      <c r="H1925" s="7" t="n">
        <v>0</v>
      </c>
    </row>
    <row r="1926" spans="1:9">
      <c r="A1926" t="s">
        <v>4</v>
      </c>
      <c r="B1926" s="4" t="s">
        <v>5</v>
      </c>
      <c r="C1926" s="4" t="s">
        <v>10</v>
      </c>
      <c r="D1926" s="4" t="s">
        <v>21</v>
      </c>
      <c r="E1926" s="4" t="s">
        <v>21</v>
      </c>
      <c r="F1926" s="4" t="s">
        <v>14</v>
      </c>
    </row>
    <row r="1927" spans="1:9">
      <c r="A1927" t="n">
        <v>19937</v>
      </c>
      <c r="B1927" s="55" t="n">
        <v>52</v>
      </c>
      <c r="C1927" s="7" t="n">
        <v>7013</v>
      </c>
      <c r="D1927" s="7" t="n">
        <v>0</v>
      </c>
      <c r="E1927" s="7" t="n">
        <v>0</v>
      </c>
      <c r="F1927" s="7" t="n">
        <v>0</v>
      </c>
    </row>
    <row r="1928" spans="1:9">
      <c r="A1928" t="s">
        <v>4</v>
      </c>
      <c r="B1928" s="4" t="s">
        <v>5</v>
      </c>
      <c r="C1928" s="4" t="s">
        <v>14</v>
      </c>
      <c r="D1928" s="4" t="s">
        <v>10</v>
      </c>
      <c r="E1928" s="4" t="s">
        <v>6</v>
      </c>
      <c r="F1928" s="4" t="s">
        <v>6</v>
      </c>
      <c r="G1928" s="4" t="s">
        <v>6</v>
      </c>
      <c r="H1928" s="4" t="s">
        <v>6</v>
      </c>
    </row>
    <row r="1929" spans="1:9">
      <c r="A1929" t="n">
        <v>19949</v>
      </c>
      <c r="B1929" s="41" t="n">
        <v>51</v>
      </c>
      <c r="C1929" s="7" t="n">
        <v>3</v>
      </c>
      <c r="D1929" s="7" t="n">
        <v>0</v>
      </c>
      <c r="E1929" s="7" t="s">
        <v>153</v>
      </c>
      <c r="F1929" s="7" t="s">
        <v>95</v>
      </c>
      <c r="G1929" s="7" t="s">
        <v>96</v>
      </c>
      <c r="H1929" s="7" t="s">
        <v>97</v>
      </c>
    </row>
    <row r="1930" spans="1:9">
      <c r="A1930" t="s">
        <v>4</v>
      </c>
      <c r="B1930" s="4" t="s">
        <v>5</v>
      </c>
      <c r="C1930" s="4" t="s">
        <v>14</v>
      </c>
      <c r="D1930" s="4" t="s">
        <v>10</v>
      </c>
      <c r="E1930" s="4" t="s">
        <v>6</v>
      </c>
      <c r="F1930" s="4" t="s">
        <v>6</v>
      </c>
      <c r="G1930" s="4" t="s">
        <v>6</v>
      </c>
      <c r="H1930" s="4" t="s">
        <v>6</v>
      </c>
    </row>
    <row r="1931" spans="1:9">
      <c r="A1931" t="n">
        <v>19962</v>
      </c>
      <c r="B1931" s="41" t="n">
        <v>51</v>
      </c>
      <c r="C1931" s="7" t="n">
        <v>3</v>
      </c>
      <c r="D1931" s="7" t="n">
        <v>9</v>
      </c>
      <c r="E1931" s="7" t="s">
        <v>98</v>
      </c>
      <c r="F1931" s="7" t="s">
        <v>95</v>
      </c>
      <c r="G1931" s="7" t="s">
        <v>96</v>
      </c>
      <c r="H1931" s="7" t="s">
        <v>97</v>
      </c>
    </row>
    <row r="1932" spans="1:9">
      <c r="A1932" t="s">
        <v>4</v>
      </c>
      <c r="B1932" s="4" t="s">
        <v>5</v>
      </c>
      <c r="C1932" s="4" t="s">
        <v>14</v>
      </c>
      <c r="D1932" s="4" t="s">
        <v>10</v>
      </c>
      <c r="E1932" s="4" t="s">
        <v>6</v>
      </c>
      <c r="F1932" s="4" t="s">
        <v>6</v>
      </c>
      <c r="G1932" s="4" t="s">
        <v>6</v>
      </c>
      <c r="H1932" s="4" t="s">
        <v>6</v>
      </c>
    </row>
    <row r="1933" spans="1:9">
      <c r="A1933" t="n">
        <v>19983</v>
      </c>
      <c r="B1933" s="41" t="n">
        <v>51</v>
      </c>
      <c r="C1933" s="7" t="n">
        <v>3</v>
      </c>
      <c r="D1933" s="7" t="n">
        <v>11</v>
      </c>
      <c r="E1933" s="7" t="s">
        <v>98</v>
      </c>
      <c r="F1933" s="7" t="s">
        <v>95</v>
      </c>
      <c r="G1933" s="7" t="s">
        <v>96</v>
      </c>
      <c r="H1933" s="7" t="s">
        <v>97</v>
      </c>
    </row>
    <row r="1934" spans="1:9">
      <c r="A1934" t="s">
        <v>4</v>
      </c>
      <c r="B1934" s="4" t="s">
        <v>5</v>
      </c>
      <c r="C1934" s="4" t="s">
        <v>14</v>
      </c>
      <c r="D1934" s="4" t="s">
        <v>10</v>
      </c>
      <c r="E1934" s="4" t="s">
        <v>6</v>
      </c>
      <c r="F1934" s="4" t="s">
        <v>6</v>
      </c>
      <c r="G1934" s="4" t="s">
        <v>6</v>
      </c>
      <c r="H1934" s="4" t="s">
        <v>6</v>
      </c>
    </row>
    <row r="1935" spans="1:9">
      <c r="A1935" t="n">
        <v>20004</v>
      </c>
      <c r="B1935" s="41" t="n">
        <v>51</v>
      </c>
      <c r="C1935" s="7" t="n">
        <v>3</v>
      </c>
      <c r="D1935" s="7" t="n">
        <v>8</v>
      </c>
      <c r="E1935" s="7" t="s">
        <v>98</v>
      </c>
      <c r="F1935" s="7" t="s">
        <v>95</v>
      </c>
      <c r="G1935" s="7" t="s">
        <v>96</v>
      </c>
      <c r="H1935" s="7" t="s">
        <v>97</v>
      </c>
    </row>
    <row r="1936" spans="1:9">
      <c r="A1936" t="s">
        <v>4</v>
      </c>
      <c r="B1936" s="4" t="s">
        <v>5</v>
      </c>
      <c r="C1936" s="4" t="s">
        <v>14</v>
      </c>
      <c r="D1936" s="4" t="s">
        <v>10</v>
      </c>
    </row>
    <row r="1937" spans="1:9">
      <c r="A1937" t="n">
        <v>20025</v>
      </c>
      <c r="B1937" s="21" t="n">
        <v>58</v>
      </c>
      <c r="C1937" s="7" t="n">
        <v>255</v>
      </c>
      <c r="D1937" s="7" t="n">
        <v>0</v>
      </c>
    </row>
    <row r="1938" spans="1:9">
      <c r="A1938" t="s">
        <v>4</v>
      </c>
      <c r="B1938" s="4" t="s">
        <v>5</v>
      </c>
      <c r="C1938" s="4" t="s">
        <v>10</v>
      </c>
      <c r="D1938" s="4" t="s">
        <v>14</v>
      </c>
      <c r="E1938" s="4" t="s">
        <v>21</v>
      </c>
      <c r="F1938" s="4" t="s">
        <v>10</v>
      </c>
    </row>
    <row r="1939" spans="1:9">
      <c r="A1939" t="n">
        <v>20029</v>
      </c>
      <c r="B1939" s="57" t="n">
        <v>59</v>
      </c>
      <c r="C1939" s="7" t="n">
        <v>0</v>
      </c>
      <c r="D1939" s="7" t="n">
        <v>8</v>
      </c>
      <c r="E1939" s="7" t="n">
        <v>0.150000005960464</v>
      </c>
      <c r="F1939" s="7" t="n">
        <v>0</v>
      </c>
    </row>
    <row r="1940" spans="1:9">
      <c r="A1940" t="s">
        <v>4</v>
      </c>
      <c r="B1940" s="4" t="s">
        <v>5</v>
      </c>
      <c r="C1940" s="4" t="s">
        <v>10</v>
      </c>
    </row>
    <row r="1941" spans="1:9">
      <c r="A1941" t="n">
        <v>20039</v>
      </c>
      <c r="B1941" s="28" t="n">
        <v>16</v>
      </c>
      <c r="C1941" s="7" t="n">
        <v>2000</v>
      </c>
    </row>
    <row r="1942" spans="1:9">
      <c r="A1942" t="s">
        <v>4</v>
      </c>
      <c r="B1942" s="4" t="s">
        <v>5</v>
      </c>
      <c r="C1942" s="4" t="s">
        <v>10</v>
      </c>
      <c r="D1942" s="4" t="s">
        <v>14</v>
      </c>
      <c r="E1942" s="4" t="s">
        <v>21</v>
      </c>
      <c r="F1942" s="4" t="s">
        <v>10</v>
      </c>
    </row>
    <row r="1943" spans="1:9">
      <c r="A1943" t="n">
        <v>20042</v>
      </c>
      <c r="B1943" s="57" t="n">
        <v>59</v>
      </c>
      <c r="C1943" s="7" t="n">
        <v>0</v>
      </c>
      <c r="D1943" s="7" t="n">
        <v>255</v>
      </c>
      <c r="E1943" s="7" t="n">
        <v>0</v>
      </c>
      <c r="F1943" s="7" t="n">
        <v>0</v>
      </c>
    </row>
    <row r="1944" spans="1:9">
      <c r="A1944" t="s">
        <v>4</v>
      </c>
      <c r="B1944" s="4" t="s">
        <v>5</v>
      </c>
      <c r="C1944" s="4" t="s">
        <v>10</v>
      </c>
    </row>
    <row r="1945" spans="1:9">
      <c r="A1945" t="n">
        <v>20052</v>
      </c>
      <c r="B1945" s="28" t="n">
        <v>16</v>
      </c>
      <c r="C1945" s="7" t="n">
        <v>300</v>
      </c>
    </row>
    <row r="1946" spans="1:9">
      <c r="A1946" t="s">
        <v>4</v>
      </c>
      <c r="B1946" s="4" t="s">
        <v>5</v>
      </c>
      <c r="C1946" s="4" t="s">
        <v>14</v>
      </c>
      <c r="D1946" s="4" t="s">
        <v>10</v>
      </c>
      <c r="E1946" s="4" t="s">
        <v>6</v>
      </c>
    </row>
    <row r="1947" spans="1:9">
      <c r="A1947" t="n">
        <v>20055</v>
      </c>
      <c r="B1947" s="41" t="n">
        <v>51</v>
      </c>
      <c r="C1947" s="7" t="n">
        <v>4</v>
      </c>
      <c r="D1947" s="7" t="n">
        <v>0</v>
      </c>
      <c r="E1947" s="7" t="s">
        <v>130</v>
      </c>
    </row>
    <row r="1948" spans="1:9">
      <c r="A1948" t="s">
        <v>4</v>
      </c>
      <c r="B1948" s="4" t="s">
        <v>5</v>
      </c>
      <c r="C1948" s="4" t="s">
        <v>10</v>
      </c>
    </row>
    <row r="1949" spans="1:9">
      <c r="A1949" t="n">
        <v>20069</v>
      </c>
      <c r="B1949" s="28" t="n">
        <v>16</v>
      </c>
      <c r="C1949" s="7" t="n">
        <v>0</v>
      </c>
    </row>
    <row r="1950" spans="1:9">
      <c r="A1950" t="s">
        <v>4</v>
      </c>
      <c r="B1950" s="4" t="s">
        <v>5</v>
      </c>
      <c r="C1950" s="4" t="s">
        <v>10</v>
      </c>
      <c r="D1950" s="4" t="s">
        <v>14</v>
      </c>
      <c r="E1950" s="4" t="s">
        <v>9</v>
      </c>
      <c r="F1950" s="4" t="s">
        <v>112</v>
      </c>
      <c r="G1950" s="4" t="s">
        <v>14</v>
      </c>
      <c r="H1950" s="4" t="s">
        <v>14</v>
      </c>
      <c r="I1950" s="4" t="s">
        <v>14</v>
      </c>
      <c r="J1950" s="4" t="s">
        <v>9</v>
      </c>
      <c r="K1950" s="4" t="s">
        <v>112</v>
      </c>
      <c r="L1950" s="4" t="s">
        <v>14</v>
      </c>
      <c r="M1950" s="4" t="s">
        <v>14</v>
      </c>
    </row>
    <row r="1951" spans="1:9">
      <c r="A1951" t="n">
        <v>20072</v>
      </c>
      <c r="B1951" s="49" t="n">
        <v>26</v>
      </c>
      <c r="C1951" s="7" t="n">
        <v>0</v>
      </c>
      <c r="D1951" s="7" t="n">
        <v>17</v>
      </c>
      <c r="E1951" s="7" t="n">
        <v>53099</v>
      </c>
      <c r="F1951" s="7" t="s">
        <v>231</v>
      </c>
      <c r="G1951" s="7" t="n">
        <v>2</v>
      </c>
      <c r="H1951" s="7" t="n">
        <v>3</v>
      </c>
      <c r="I1951" s="7" t="n">
        <v>17</v>
      </c>
      <c r="J1951" s="7" t="n">
        <v>53100</v>
      </c>
      <c r="K1951" s="7" t="s">
        <v>232</v>
      </c>
      <c r="L1951" s="7" t="n">
        <v>2</v>
      </c>
      <c r="M1951" s="7" t="n">
        <v>0</v>
      </c>
    </row>
    <row r="1952" spans="1:9">
      <c r="A1952" t="s">
        <v>4</v>
      </c>
      <c r="B1952" s="4" t="s">
        <v>5</v>
      </c>
    </row>
    <row r="1953" spans="1:13">
      <c r="A1953" t="n">
        <v>20283</v>
      </c>
      <c r="B1953" s="50" t="n">
        <v>28</v>
      </c>
    </row>
    <row r="1954" spans="1:13">
      <c r="A1954" t="s">
        <v>4</v>
      </c>
      <c r="B1954" s="4" t="s">
        <v>5</v>
      </c>
      <c r="C1954" s="4" t="s">
        <v>10</v>
      </c>
      <c r="D1954" s="4" t="s">
        <v>14</v>
      </c>
    </row>
    <row r="1955" spans="1:13">
      <c r="A1955" t="n">
        <v>20284</v>
      </c>
      <c r="B1955" s="51" t="n">
        <v>89</v>
      </c>
      <c r="C1955" s="7" t="n">
        <v>65533</v>
      </c>
      <c r="D1955" s="7" t="n">
        <v>1</v>
      </c>
    </row>
    <row r="1956" spans="1:13">
      <c r="A1956" t="s">
        <v>4</v>
      </c>
      <c r="B1956" s="4" t="s">
        <v>5</v>
      </c>
      <c r="C1956" s="4" t="s">
        <v>14</v>
      </c>
      <c r="D1956" s="4" t="s">
        <v>10</v>
      </c>
      <c r="E1956" s="4" t="s">
        <v>10</v>
      </c>
      <c r="F1956" s="4" t="s">
        <v>14</v>
      </c>
    </row>
    <row r="1957" spans="1:13">
      <c r="A1957" t="n">
        <v>20288</v>
      </c>
      <c r="B1957" s="59" t="n">
        <v>25</v>
      </c>
      <c r="C1957" s="7" t="n">
        <v>1</v>
      </c>
      <c r="D1957" s="7" t="n">
        <v>60</v>
      </c>
      <c r="E1957" s="7" t="n">
        <v>280</v>
      </c>
      <c r="F1957" s="7" t="n">
        <v>1</v>
      </c>
    </row>
    <row r="1958" spans="1:13">
      <c r="A1958" t="s">
        <v>4</v>
      </c>
      <c r="B1958" s="4" t="s">
        <v>5</v>
      </c>
      <c r="C1958" s="4" t="s">
        <v>14</v>
      </c>
      <c r="D1958" s="4" t="s">
        <v>10</v>
      </c>
      <c r="E1958" s="4" t="s">
        <v>6</v>
      </c>
    </row>
    <row r="1959" spans="1:13">
      <c r="A1959" t="n">
        <v>20295</v>
      </c>
      <c r="B1959" s="41" t="n">
        <v>51</v>
      </c>
      <c r="C1959" s="7" t="n">
        <v>4</v>
      </c>
      <c r="D1959" s="7" t="n">
        <v>7013</v>
      </c>
      <c r="E1959" s="7" t="s">
        <v>204</v>
      </c>
    </row>
    <row r="1960" spans="1:13">
      <c r="A1960" t="s">
        <v>4</v>
      </c>
      <c r="B1960" s="4" t="s">
        <v>5</v>
      </c>
      <c r="C1960" s="4" t="s">
        <v>10</v>
      </c>
    </row>
    <row r="1961" spans="1:13">
      <c r="A1961" t="n">
        <v>20309</v>
      </c>
      <c r="B1961" s="28" t="n">
        <v>16</v>
      </c>
      <c r="C1961" s="7" t="n">
        <v>0</v>
      </c>
    </row>
    <row r="1962" spans="1:13">
      <c r="A1962" t="s">
        <v>4</v>
      </c>
      <c r="B1962" s="4" t="s">
        <v>5</v>
      </c>
      <c r="C1962" s="4" t="s">
        <v>10</v>
      </c>
      <c r="D1962" s="4" t="s">
        <v>14</v>
      </c>
      <c r="E1962" s="4" t="s">
        <v>9</v>
      </c>
      <c r="F1962" s="4" t="s">
        <v>112</v>
      </c>
      <c r="G1962" s="4" t="s">
        <v>14</v>
      </c>
      <c r="H1962" s="4" t="s">
        <v>14</v>
      </c>
    </row>
    <row r="1963" spans="1:13">
      <c r="A1963" t="n">
        <v>20312</v>
      </c>
      <c r="B1963" s="49" t="n">
        <v>26</v>
      </c>
      <c r="C1963" s="7" t="n">
        <v>7013</v>
      </c>
      <c r="D1963" s="7" t="n">
        <v>17</v>
      </c>
      <c r="E1963" s="7" t="n">
        <v>37402</v>
      </c>
      <c r="F1963" s="7" t="s">
        <v>233</v>
      </c>
      <c r="G1963" s="7" t="n">
        <v>2</v>
      </c>
      <c r="H1963" s="7" t="n">
        <v>0</v>
      </c>
    </row>
    <row r="1964" spans="1:13">
      <c r="A1964" t="s">
        <v>4</v>
      </c>
      <c r="B1964" s="4" t="s">
        <v>5</v>
      </c>
    </row>
    <row r="1965" spans="1:13">
      <c r="A1965" t="n">
        <v>20330</v>
      </c>
      <c r="B1965" s="50" t="n">
        <v>28</v>
      </c>
    </row>
    <row r="1966" spans="1:13">
      <c r="A1966" t="s">
        <v>4</v>
      </c>
      <c r="B1966" s="4" t="s">
        <v>5</v>
      </c>
      <c r="C1966" s="4" t="s">
        <v>10</v>
      </c>
      <c r="D1966" s="4" t="s">
        <v>14</v>
      </c>
    </row>
    <row r="1967" spans="1:13">
      <c r="A1967" t="n">
        <v>20331</v>
      </c>
      <c r="B1967" s="51" t="n">
        <v>89</v>
      </c>
      <c r="C1967" s="7" t="n">
        <v>65533</v>
      </c>
      <c r="D1967" s="7" t="n">
        <v>1</v>
      </c>
    </row>
    <row r="1968" spans="1:13">
      <c r="A1968" t="s">
        <v>4</v>
      </c>
      <c r="B1968" s="4" t="s">
        <v>5</v>
      </c>
      <c r="C1968" s="4" t="s">
        <v>14</v>
      </c>
      <c r="D1968" s="4" t="s">
        <v>10</v>
      </c>
      <c r="E1968" s="4" t="s">
        <v>10</v>
      </c>
      <c r="F1968" s="4" t="s">
        <v>14</v>
      </c>
    </row>
    <row r="1969" spans="1:8">
      <c r="A1969" t="n">
        <v>20335</v>
      </c>
      <c r="B1969" s="59" t="n">
        <v>25</v>
      </c>
      <c r="C1969" s="7" t="n">
        <v>1</v>
      </c>
      <c r="D1969" s="7" t="n">
        <v>65535</v>
      </c>
      <c r="E1969" s="7" t="n">
        <v>65535</v>
      </c>
      <c r="F1969" s="7" t="n">
        <v>0</v>
      </c>
    </row>
    <row r="1970" spans="1:8">
      <c r="A1970" t="s">
        <v>4</v>
      </c>
      <c r="B1970" s="4" t="s">
        <v>5</v>
      </c>
      <c r="C1970" s="4" t="s">
        <v>14</v>
      </c>
      <c r="D1970" s="4" t="s">
        <v>14</v>
      </c>
    </row>
    <row r="1971" spans="1:8">
      <c r="A1971" t="n">
        <v>20342</v>
      </c>
      <c r="B1971" s="16" t="n">
        <v>49</v>
      </c>
      <c r="C1971" s="7" t="n">
        <v>2</v>
      </c>
      <c r="D1971" s="7" t="n">
        <v>0</v>
      </c>
    </row>
    <row r="1972" spans="1:8">
      <c r="A1972" t="s">
        <v>4</v>
      </c>
      <c r="B1972" s="4" t="s">
        <v>5</v>
      </c>
      <c r="C1972" s="4" t="s">
        <v>14</v>
      </c>
      <c r="D1972" s="4" t="s">
        <v>10</v>
      </c>
      <c r="E1972" s="4" t="s">
        <v>9</v>
      </c>
      <c r="F1972" s="4" t="s">
        <v>10</v>
      </c>
      <c r="G1972" s="4" t="s">
        <v>9</v>
      </c>
      <c r="H1972" s="4" t="s">
        <v>14</v>
      </c>
    </row>
    <row r="1973" spans="1:8">
      <c r="A1973" t="n">
        <v>20345</v>
      </c>
      <c r="B1973" s="16" t="n">
        <v>49</v>
      </c>
      <c r="C1973" s="7" t="n">
        <v>0</v>
      </c>
      <c r="D1973" s="7" t="n">
        <v>126</v>
      </c>
      <c r="E1973" s="7" t="n">
        <v>1061997773</v>
      </c>
      <c r="F1973" s="7" t="n">
        <v>0</v>
      </c>
      <c r="G1973" s="7" t="n">
        <v>0</v>
      </c>
      <c r="H1973" s="7" t="n">
        <v>0</v>
      </c>
    </row>
    <row r="1974" spans="1:8">
      <c r="A1974" t="s">
        <v>4</v>
      </c>
      <c r="B1974" s="4" t="s">
        <v>5</v>
      </c>
      <c r="C1974" s="4" t="s">
        <v>14</v>
      </c>
      <c r="D1974" s="4" t="s">
        <v>10</v>
      </c>
      <c r="E1974" s="4" t="s">
        <v>6</v>
      </c>
    </row>
    <row r="1975" spans="1:8">
      <c r="A1975" t="n">
        <v>20360</v>
      </c>
      <c r="B1975" s="41" t="n">
        <v>51</v>
      </c>
      <c r="C1975" s="7" t="n">
        <v>4</v>
      </c>
      <c r="D1975" s="7" t="n">
        <v>0</v>
      </c>
      <c r="E1975" s="7" t="s">
        <v>143</v>
      </c>
    </row>
    <row r="1976" spans="1:8">
      <c r="A1976" t="s">
        <v>4</v>
      </c>
      <c r="B1976" s="4" t="s">
        <v>5</v>
      </c>
      <c r="C1976" s="4" t="s">
        <v>10</v>
      </c>
    </row>
    <row r="1977" spans="1:8">
      <c r="A1977" t="n">
        <v>20374</v>
      </c>
      <c r="B1977" s="28" t="n">
        <v>16</v>
      </c>
      <c r="C1977" s="7" t="n">
        <v>0</v>
      </c>
    </row>
    <row r="1978" spans="1:8">
      <c r="A1978" t="s">
        <v>4</v>
      </c>
      <c r="B1978" s="4" t="s">
        <v>5</v>
      </c>
      <c r="C1978" s="4" t="s">
        <v>10</v>
      </c>
      <c r="D1978" s="4" t="s">
        <v>14</v>
      </c>
      <c r="E1978" s="4" t="s">
        <v>9</v>
      </c>
      <c r="F1978" s="4" t="s">
        <v>112</v>
      </c>
      <c r="G1978" s="4" t="s">
        <v>14</v>
      </c>
      <c r="H1978" s="4" t="s">
        <v>14</v>
      </c>
      <c r="I1978" s="4" t="s">
        <v>14</v>
      </c>
      <c r="J1978" s="4" t="s">
        <v>9</v>
      </c>
      <c r="K1978" s="4" t="s">
        <v>112</v>
      </c>
      <c r="L1978" s="4" t="s">
        <v>14</v>
      </c>
      <c r="M1978" s="4" t="s">
        <v>14</v>
      </c>
    </row>
    <row r="1979" spans="1:8">
      <c r="A1979" t="n">
        <v>20377</v>
      </c>
      <c r="B1979" s="49" t="n">
        <v>26</v>
      </c>
      <c r="C1979" s="7" t="n">
        <v>0</v>
      </c>
      <c r="D1979" s="7" t="n">
        <v>17</v>
      </c>
      <c r="E1979" s="7" t="n">
        <v>53101</v>
      </c>
      <c r="F1979" s="7" t="s">
        <v>234</v>
      </c>
      <c r="G1979" s="7" t="n">
        <v>2</v>
      </c>
      <c r="H1979" s="7" t="n">
        <v>3</v>
      </c>
      <c r="I1979" s="7" t="n">
        <v>17</v>
      </c>
      <c r="J1979" s="7" t="n">
        <v>53102</v>
      </c>
      <c r="K1979" s="7" t="s">
        <v>235</v>
      </c>
      <c r="L1979" s="7" t="n">
        <v>2</v>
      </c>
      <c r="M1979" s="7" t="n">
        <v>0</v>
      </c>
    </row>
    <row r="1980" spans="1:8">
      <c r="A1980" t="s">
        <v>4</v>
      </c>
      <c r="B1980" s="4" t="s">
        <v>5</v>
      </c>
    </row>
    <row r="1981" spans="1:8">
      <c r="A1981" t="n">
        <v>20550</v>
      </c>
      <c r="B1981" s="50" t="n">
        <v>28</v>
      </c>
    </row>
    <row r="1982" spans="1:8">
      <c r="A1982" t="s">
        <v>4</v>
      </c>
      <c r="B1982" s="4" t="s">
        <v>5</v>
      </c>
      <c r="C1982" s="4" t="s">
        <v>10</v>
      </c>
      <c r="D1982" s="4" t="s">
        <v>14</v>
      </c>
      <c r="E1982" s="4" t="s">
        <v>6</v>
      </c>
      <c r="F1982" s="4" t="s">
        <v>21</v>
      </c>
      <c r="G1982" s="4" t="s">
        <v>21</v>
      </c>
      <c r="H1982" s="4" t="s">
        <v>21</v>
      </c>
    </row>
    <row r="1983" spans="1:8">
      <c r="A1983" t="n">
        <v>20551</v>
      </c>
      <c r="B1983" s="37" t="n">
        <v>48</v>
      </c>
      <c r="C1983" s="7" t="n">
        <v>0</v>
      </c>
      <c r="D1983" s="7" t="n">
        <v>0</v>
      </c>
      <c r="E1983" s="7" t="s">
        <v>75</v>
      </c>
      <c r="F1983" s="7" t="n">
        <v>-1</v>
      </c>
      <c r="G1983" s="7" t="n">
        <v>1</v>
      </c>
      <c r="H1983" s="7" t="n">
        <v>0</v>
      </c>
    </row>
    <row r="1984" spans="1:8">
      <c r="A1984" t="s">
        <v>4</v>
      </c>
      <c r="B1984" s="4" t="s">
        <v>5</v>
      </c>
      <c r="C1984" s="4" t="s">
        <v>10</v>
      </c>
    </row>
    <row r="1985" spans="1:13">
      <c r="A1985" t="n">
        <v>20576</v>
      </c>
      <c r="B1985" s="28" t="n">
        <v>16</v>
      </c>
      <c r="C1985" s="7" t="n">
        <v>800</v>
      </c>
    </row>
    <row r="1986" spans="1:13">
      <c r="A1986" t="s">
        <v>4</v>
      </c>
      <c r="B1986" s="4" t="s">
        <v>5</v>
      </c>
      <c r="C1986" s="4" t="s">
        <v>14</v>
      </c>
      <c r="D1986" s="4" t="s">
        <v>10</v>
      </c>
      <c r="E1986" s="4" t="s">
        <v>6</v>
      </c>
    </row>
    <row r="1987" spans="1:13">
      <c r="A1987" t="n">
        <v>20579</v>
      </c>
      <c r="B1987" s="41" t="n">
        <v>51</v>
      </c>
      <c r="C1987" s="7" t="n">
        <v>4</v>
      </c>
      <c r="D1987" s="7" t="n">
        <v>0</v>
      </c>
      <c r="E1987" s="7" t="s">
        <v>209</v>
      </c>
    </row>
    <row r="1988" spans="1:13">
      <c r="A1988" t="s">
        <v>4</v>
      </c>
      <c r="B1988" s="4" t="s">
        <v>5</v>
      </c>
      <c r="C1988" s="4" t="s">
        <v>10</v>
      </c>
    </row>
    <row r="1989" spans="1:13">
      <c r="A1989" t="n">
        <v>20593</v>
      </c>
      <c r="B1989" s="28" t="n">
        <v>16</v>
      </c>
      <c r="C1989" s="7" t="n">
        <v>0</v>
      </c>
    </row>
    <row r="1990" spans="1:13">
      <c r="A1990" t="s">
        <v>4</v>
      </c>
      <c r="B1990" s="4" t="s">
        <v>5</v>
      </c>
      <c r="C1990" s="4" t="s">
        <v>10</v>
      </c>
      <c r="D1990" s="4" t="s">
        <v>14</v>
      </c>
      <c r="E1990" s="4" t="s">
        <v>9</v>
      </c>
      <c r="F1990" s="4" t="s">
        <v>112</v>
      </c>
      <c r="G1990" s="4" t="s">
        <v>14</v>
      </c>
      <c r="H1990" s="4" t="s">
        <v>14</v>
      </c>
      <c r="I1990" s="4" t="s">
        <v>14</v>
      </c>
      <c r="J1990" s="4" t="s">
        <v>9</v>
      </c>
      <c r="K1990" s="4" t="s">
        <v>112</v>
      </c>
      <c r="L1990" s="4" t="s">
        <v>14</v>
      </c>
      <c r="M1990" s="4" t="s">
        <v>14</v>
      </c>
    </row>
    <row r="1991" spans="1:13">
      <c r="A1991" t="n">
        <v>20596</v>
      </c>
      <c r="B1991" s="49" t="n">
        <v>26</v>
      </c>
      <c r="C1991" s="7" t="n">
        <v>0</v>
      </c>
      <c r="D1991" s="7" t="n">
        <v>17</v>
      </c>
      <c r="E1991" s="7" t="n">
        <v>53103</v>
      </c>
      <c r="F1991" s="7" t="s">
        <v>236</v>
      </c>
      <c r="G1991" s="7" t="n">
        <v>2</v>
      </c>
      <c r="H1991" s="7" t="n">
        <v>3</v>
      </c>
      <c r="I1991" s="7" t="n">
        <v>17</v>
      </c>
      <c r="J1991" s="7" t="n">
        <v>53104</v>
      </c>
      <c r="K1991" s="7" t="s">
        <v>237</v>
      </c>
      <c r="L1991" s="7" t="n">
        <v>2</v>
      </c>
      <c r="M1991" s="7" t="n">
        <v>0</v>
      </c>
    </row>
    <row r="1992" spans="1:13">
      <c r="A1992" t="s">
        <v>4</v>
      </c>
      <c r="B1992" s="4" t="s">
        <v>5</v>
      </c>
    </row>
    <row r="1993" spans="1:13">
      <c r="A1993" t="n">
        <v>20754</v>
      </c>
      <c r="B1993" s="50" t="n">
        <v>28</v>
      </c>
    </row>
    <row r="1994" spans="1:13">
      <c r="A1994" t="s">
        <v>4</v>
      </c>
      <c r="B1994" s="4" t="s">
        <v>5</v>
      </c>
      <c r="C1994" s="4" t="s">
        <v>10</v>
      </c>
      <c r="D1994" s="4" t="s">
        <v>14</v>
      </c>
    </row>
    <row r="1995" spans="1:13">
      <c r="A1995" t="n">
        <v>20755</v>
      </c>
      <c r="B1995" s="51" t="n">
        <v>89</v>
      </c>
      <c r="C1995" s="7" t="n">
        <v>65533</v>
      </c>
      <c r="D1995" s="7" t="n">
        <v>1</v>
      </c>
    </row>
    <row r="1996" spans="1:13">
      <c r="A1996" t="s">
        <v>4</v>
      </c>
      <c r="B1996" s="4" t="s">
        <v>5</v>
      </c>
      <c r="C1996" s="4" t="s">
        <v>14</v>
      </c>
      <c r="D1996" s="4" t="s">
        <v>10</v>
      </c>
      <c r="E1996" s="4" t="s">
        <v>10</v>
      </c>
      <c r="F1996" s="4" t="s">
        <v>14</v>
      </c>
    </row>
    <row r="1997" spans="1:13">
      <c r="A1997" t="n">
        <v>20759</v>
      </c>
      <c r="B1997" s="59" t="n">
        <v>25</v>
      </c>
      <c r="C1997" s="7" t="n">
        <v>1</v>
      </c>
      <c r="D1997" s="7" t="n">
        <v>60</v>
      </c>
      <c r="E1997" s="7" t="n">
        <v>280</v>
      </c>
      <c r="F1997" s="7" t="n">
        <v>1</v>
      </c>
    </row>
    <row r="1998" spans="1:13">
      <c r="A1998" t="s">
        <v>4</v>
      </c>
      <c r="B1998" s="4" t="s">
        <v>5</v>
      </c>
      <c r="C1998" s="4" t="s">
        <v>14</v>
      </c>
      <c r="D1998" s="4" t="s">
        <v>10</v>
      </c>
      <c r="E1998" s="4" t="s">
        <v>6</v>
      </c>
    </row>
    <row r="1999" spans="1:13">
      <c r="A1999" t="n">
        <v>20766</v>
      </c>
      <c r="B1999" s="41" t="n">
        <v>51</v>
      </c>
      <c r="C1999" s="7" t="n">
        <v>4</v>
      </c>
      <c r="D1999" s="7" t="n">
        <v>7013</v>
      </c>
      <c r="E1999" s="7" t="s">
        <v>238</v>
      </c>
    </row>
    <row r="2000" spans="1:13">
      <c r="A2000" t="s">
        <v>4</v>
      </c>
      <c r="B2000" s="4" t="s">
        <v>5</v>
      </c>
      <c r="C2000" s="4" t="s">
        <v>10</v>
      </c>
    </row>
    <row r="2001" spans="1:13">
      <c r="A2001" t="n">
        <v>20780</v>
      </c>
      <c r="B2001" s="28" t="n">
        <v>16</v>
      </c>
      <c r="C2001" s="7" t="n">
        <v>0</v>
      </c>
    </row>
    <row r="2002" spans="1:13">
      <c r="A2002" t="s">
        <v>4</v>
      </c>
      <c r="B2002" s="4" t="s">
        <v>5</v>
      </c>
      <c r="C2002" s="4" t="s">
        <v>10</v>
      </c>
      <c r="D2002" s="4" t="s">
        <v>14</v>
      </c>
      <c r="E2002" s="4" t="s">
        <v>9</v>
      </c>
      <c r="F2002" s="4" t="s">
        <v>112</v>
      </c>
      <c r="G2002" s="4" t="s">
        <v>14</v>
      </c>
      <c r="H2002" s="4" t="s">
        <v>14</v>
      </c>
    </row>
    <row r="2003" spans="1:13">
      <c r="A2003" t="n">
        <v>20783</v>
      </c>
      <c r="B2003" s="49" t="n">
        <v>26</v>
      </c>
      <c r="C2003" s="7" t="n">
        <v>7013</v>
      </c>
      <c r="D2003" s="7" t="n">
        <v>17</v>
      </c>
      <c r="E2003" s="7" t="n">
        <v>37403</v>
      </c>
      <c r="F2003" s="7" t="s">
        <v>239</v>
      </c>
      <c r="G2003" s="7" t="n">
        <v>2</v>
      </c>
      <c r="H2003" s="7" t="n">
        <v>0</v>
      </c>
    </row>
    <row r="2004" spans="1:13">
      <c r="A2004" t="s">
        <v>4</v>
      </c>
      <c r="B2004" s="4" t="s">
        <v>5</v>
      </c>
    </row>
    <row r="2005" spans="1:13">
      <c r="A2005" t="n">
        <v>20820</v>
      </c>
      <c r="B2005" s="50" t="n">
        <v>28</v>
      </c>
    </row>
    <row r="2006" spans="1:13">
      <c r="A2006" t="s">
        <v>4</v>
      </c>
      <c r="B2006" s="4" t="s">
        <v>5</v>
      </c>
      <c r="C2006" s="4" t="s">
        <v>10</v>
      </c>
      <c r="D2006" s="4" t="s">
        <v>14</v>
      </c>
    </row>
    <row r="2007" spans="1:13">
      <c r="A2007" t="n">
        <v>20821</v>
      </c>
      <c r="B2007" s="51" t="n">
        <v>89</v>
      </c>
      <c r="C2007" s="7" t="n">
        <v>65533</v>
      </c>
      <c r="D2007" s="7" t="n">
        <v>1</v>
      </c>
    </row>
    <row r="2008" spans="1:13">
      <c r="A2008" t="s">
        <v>4</v>
      </c>
      <c r="B2008" s="4" t="s">
        <v>5</v>
      </c>
      <c r="C2008" s="4" t="s">
        <v>14</v>
      </c>
      <c r="D2008" s="4" t="s">
        <v>10</v>
      </c>
      <c r="E2008" s="4" t="s">
        <v>10</v>
      </c>
      <c r="F2008" s="4" t="s">
        <v>14</v>
      </c>
    </row>
    <row r="2009" spans="1:13">
      <c r="A2009" t="n">
        <v>20825</v>
      </c>
      <c r="B2009" s="59" t="n">
        <v>25</v>
      </c>
      <c r="C2009" s="7" t="n">
        <v>1</v>
      </c>
      <c r="D2009" s="7" t="n">
        <v>65535</v>
      </c>
      <c r="E2009" s="7" t="n">
        <v>65535</v>
      </c>
      <c r="F2009" s="7" t="n">
        <v>0</v>
      </c>
    </row>
    <row r="2010" spans="1:13">
      <c r="A2010" t="s">
        <v>4</v>
      </c>
      <c r="B2010" s="4" t="s">
        <v>5</v>
      </c>
      <c r="C2010" s="4" t="s">
        <v>14</v>
      </c>
      <c r="D2010" s="4" t="s">
        <v>10</v>
      </c>
      <c r="E2010" s="4" t="s">
        <v>21</v>
      </c>
    </row>
    <row r="2011" spans="1:13">
      <c r="A2011" t="n">
        <v>20832</v>
      </c>
      <c r="B2011" s="21" t="n">
        <v>58</v>
      </c>
      <c r="C2011" s="7" t="n">
        <v>101</v>
      </c>
      <c r="D2011" s="7" t="n">
        <v>1000</v>
      </c>
      <c r="E2011" s="7" t="n">
        <v>1</v>
      </c>
    </row>
    <row r="2012" spans="1:13">
      <c r="A2012" t="s">
        <v>4</v>
      </c>
      <c r="B2012" s="4" t="s">
        <v>5</v>
      </c>
      <c r="C2012" s="4" t="s">
        <v>14</v>
      </c>
      <c r="D2012" s="4" t="s">
        <v>10</v>
      </c>
    </row>
    <row r="2013" spans="1:13">
      <c r="A2013" t="n">
        <v>20840</v>
      </c>
      <c r="B2013" s="21" t="n">
        <v>58</v>
      </c>
      <c r="C2013" s="7" t="n">
        <v>254</v>
      </c>
      <c r="D2013" s="7" t="n">
        <v>0</v>
      </c>
    </row>
    <row r="2014" spans="1:13">
      <c r="A2014" t="s">
        <v>4</v>
      </c>
      <c r="B2014" s="4" t="s">
        <v>5</v>
      </c>
      <c r="C2014" s="4" t="s">
        <v>14</v>
      </c>
      <c r="D2014" s="4" t="s">
        <v>14</v>
      </c>
      <c r="E2014" s="4" t="s">
        <v>21</v>
      </c>
      <c r="F2014" s="4" t="s">
        <v>21</v>
      </c>
      <c r="G2014" s="4" t="s">
        <v>21</v>
      </c>
      <c r="H2014" s="4" t="s">
        <v>10</v>
      </c>
    </row>
    <row r="2015" spans="1:13">
      <c r="A2015" t="n">
        <v>20844</v>
      </c>
      <c r="B2015" s="45" t="n">
        <v>45</v>
      </c>
      <c r="C2015" s="7" t="n">
        <v>2</v>
      </c>
      <c r="D2015" s="7" t="n">
        <v>3</v>
      </c>
      <c r="E2015" s="7" t="n">
        <v>0</v>
      </c>
      <c r="F2015" s="7" t="n">
        <v>21.5499992370605</v>
      </c>
      <c r="G2015" s="7" t="n">
        <v>31.7999992370605</v>
      </c>
      <c r="H2015" s="7" t="n">
        <v>0</v>
      </c>
    </row>
    <row r="2016" spans="1:13">
      <c r="A2016" t="s">
        <v>4</v>
      </c>
      <c r="B2016" s="4" t="s">
        <v>5</v>
      </c>
      <c r="C2016" s="4" t="s">
        <v>14</v>
      </c>
      <c r="D2016" s="4" t="s">
        <v>14</v>
      </c>
      <c r="E2016" s="4" t="s">
        <v>21</v>
      </c>
      <c r="F2016" s="4" t="s">
        <v>21</v>
      </c>
      <c r="G2016" s="4" t="s">
        <v>21</v>
      </c>
      <c r="H2016" s="4" t="s">
        <v>10</v>
      </c>
      <c r="I2016" s="4" t="s">
        <v>14</v>
      </c>
    </row>
    <row r="2017" spans="1:9">
      <c r="A2017" t="n">
        <v>20861</v>
      </c>
      <c r="B2017" s="45" t="n">
        <v>45</v>
      </c>
      <c r="C2017" s="7" t="n">
        <v>4</v>
      </c>
      <c r="D2017" s="7" t="n">
        <v>3</v>
      </c>
      <c r="E2017" s="7" t="n">
        <v>345</v>
      </c>
      <c r="F2017" s="7" t="n">
        <v>0</v>
      </c>
      <c r="G2017" s="7" t="n">
        <v>0</v>
      </c>
      <c r="H2017" s="7" t="n">
        <v>0</v>
      </c>
      <c r="I2017" s="7" t="n">
        <v>0</v>
      </c>
    </row>
    <row r="2018" spans="1:9">
      <c r="A2018" t="s">
        <v>4</v>
      </c>
      <c r="B2018" s="4" t="s">
        <v>5</v>
      </c>
      <c r="C2018" s="4" t="s">
        <v>14</v>
      </c>
      <c r="D2018" s="4" t="s">
        <v>14</v>
      </c>
      <c r="E2018" s="4" t="s">
        <v>21</v>
      </c>
      <c r="F2018" s="4" t="s">
        <v>10</v>
      </c>
    </row>
    <row r="2019" spans="1:9">
      <c r="A2019" t="n">
        <v>20879</v>
      </c>
      <c r="B2019" s="45" t="n">
        <v>45</v>
      </c>
      <c r="C2019" s="7" t="n">
        <v>5</v>
      </c>
      <c r="D2019" s="7" t="n">
        <v>3</v>
      </c>
      <c r="E2019" s="7" t="n">
        <v>4.59999990463257</v>
      </c>
      <c r="F2019" s="7" t="n">
        <v>0</v>
      </c>
    </row>
    <row r="2020" spans="1:9">
      <c r="A2020" t="s">
        <v>4</v>
      </c>
      <c r="B2020" s="4" t="s">
        <v>5</v>
      </c>
      <c r="C2020" s="4" t="s">
        <v>14</v>
      </c>
      <c r="D2020" s="4" t="s">
        <v>14</v>
      </c>
      <c r="E2020" s="4" t="s">
        <v>21</v>
      </c>
      <c r="F2020" s="4" t="s">
        <v>10</v>
      </c>
    </row>
    <row r="2021" spans="1:9">
      <c r="A2021" t="n">
        <v>20888</v>
      </c>
      <c r="B2021" s="45" t="n">
        <v>45</v>
      </c>
      <c r="C2021" s="7" t="n">
        <v>11</v>
      </c>
      <c r="D2021" s="7" t="n">
        <v>3</v>
      </c>
      <c r="E2021" s="7" t="n">
        <v>40.0999984741211</v>
      </c>
      <c r="F2021" s="7" t="n">
        <v>0</v>
      </c>
    </row>
    <row r="2022" spans="1:9">
      <c r="A2022" t="s">
        <v>4</v>
      </c>
      <c r="B2022" s="4" t="s">
        <v>5</v>
      </c>
      <c r="C2022" s="4" t="s">
        <v>14</v>
      </c>
      <c r="D2022" s="4" t="s">
        <v>14</v>
      </c>
      <c r="E2022" s="4" t="s">
        <v>21</v>
      </c>
      <c r="F2022" s="4" t="s">
        <v>10</v>
      </c>
    </row>
    <row r="2023" spans="1:9">
      <c r="A2023" t="n">
        <v>20897</v>
      </c>
      <c r="B2023" s="45" t="n">
        <v>45</v>
      </c>
      <c r="C2023" s="7" t="n">
        <v>5</v>
      </c>
      <c r="D2023" s="7" t="n">
        <v>3</v>
      </c>
      <c r="E2023" s="7" t="n">
        <v>3.09999990463257</v>
      </c>
      <c r="F2023" s="7" t="n">
        <v>2500</v>
      </c>
    </row>
    <row r="2024" spans="1:9">
      <c r="A2024" t="s">
        <v>4</v>
      </c>
      <c r="B2024" s="4" t="s">
        <v>5</v>
      </c>
      <c r="C2024" s="4" t="s">
        <v>10</v>
      </c>
      <c r="D2024" s="4" t="s">
        <v>14</v>
      </c>
      <c r="E2024" s="4" t="s">
        <v>6</v>
      </c>
      <c r="F2024" s="4" t="s">
        <v>21</v>
      </c>
      <c r="G2024" s="4" t="s">
        <v>21</v>
      </c>
      <c r="H2024" s="4" t="s">
        <v>21</v>
      </c>
    </row>
    <row r="2025" spans="1:9">
      <c r="A2025" t="n">
        <v>20906</v>
      </c>
      <c r="B2025" s="37" t="n">
        <v>48</v>
      </c>
      <c r="C2025" s="7" t="n">
        <v>0</v>
      </c>
      <c r="D2025" s="7" t="n">
        <v>0</v>
      </c>
      <c r="E2025" s="7" t="s">
        <v>175</v>
      </c>
      <c r="F2025" s="7" t="n">
        <v>-1</v>
      </c>
      <c r="G2025" s="7" t="n">
        <v>1</v>
      </c>
      <c r="H2025" s="7" t="n">
        <v>0</v>
      </c>
    </row>
    <row r="2026" spans="1:9">
      <c r="A2026" t="s">
        <v>4</v>
      </c>
      <c r="B2026" s="4" t="s">
        <v>5</v>
      </c>
      <c r="C2026" s="4" t="s">
        <v>14</v>
      </c>
      <c r="D2026" s="4" t="s">
        <v>10</v>
      </c>
      <c r="E2026" s="4" t="s">
        <v>6</v>
      </c>
      <c r="F2026" s="4" t="s">
        <v>6</v>
      </c>
      <c r="G2026" s="4" t="s">
        <v>6</v>
      </c>
      <c r="H2026" s="4" t="s">
        <v>6</v>
      </c>
    </row>
    <row r="2027" spans="1:9">
      <c r="A2027" t="n">
        <v>20932</v>
      </c>
      <c r="B2027" s="41" t="n">
        <v>51</v>
      </c>
      <c r="C2027" s="7" t="n">
        <v>3</v>
      </c>
      <c r="D2027" s="7" t="n">
        <v>23</v>
      </c>
      <c r="E2027" s="7" t="s">
        <v>110</v>
      </c>
      <c r="F2027" s="7" t="s">
        <v>95</v>
      </c>
      <c r="G2027" s="7" t="s">
        <v>96</v>
      </c>
      <c r="H2027" s="7" t="s">
        <v>97</v>
      </c>
    </row>
    <row r="2028" spans="1:9">
      <c r="A2028" t="s">
        <v>4</v>
      </c>
      <c r="B2028" s="4" t="s">
        <v>5</v>
      </c>
      <c r="C2028" s="4" t="s">
        <v>14</v>
      </c>
      <c r="D2028" s="4" t="s">
        <v>10</v>
      </c>
      <c r="E2028" s="4" t="s">
        <v>6</v>
      </c>
      <c r="F2028" s="4" t="s">
        <v>6</v>
      </c>
      <c r="G2028" s="4" t="s">
        <v>6</v>
      </c>
      <c r="H2028" s="4" t="s">
        <v>6</v>
      </c>
    </row>
    <row r="2029" spans="1:9">
      <c r="A2029" t="n">
        <v>20945</v>
      </c>
      <c r="B2029" s="41" t="n">
        <v>51</v>
      </c>
      <c r="C2029" s="7" t="n">
        <v>3</v>
      </c>
      <c r="D2029" s="7" t="n">
        <v>19</v>
      </c>
      <c r="E2029" s="7" t="s">
        <v>110</v>
      </c>
      <c r="F2029" s="7" t="s">
        <v>97</v>
      </c>
      <c r="G2029" s="7" t="s">
        <v>96</v>
      </c>
      <c r="H2029" s="7" t="s">
        <v>97</v>
      </c>
    </row>
    <row r="2030" spans="1:9">
      <c r="A2030" t="s">
        <v>4</v>
      </c>
      <c r="B2030" s="4" t="s">
        <v>5</v>
      </c>
      <c r="C2030" s="4" t="s">
        <v>10</v>
      </c>
      <c r="D2030" s="4" t="s">
        <v>10</v>
      </c>
      <c r="E2030" s="4" t="s">
        <v>10</v>
      </c>
    </row>
    <row r="2031" spans="1:9">
      <c r="A2031" t="n">
        <v>20958</v>
      </c>
      <c r="B2031" s="42" t="n">
        <v>61</v>
      </c>
      <c r="C2031" s="7" t="n">
        <v>23</v>
      </c>
      <c r="D2031" s="7" t="n">
        <v>65533</v>
      </c>
      <c r="E2031" s="7" t="n">
        <v>1000</v>
      </c>
    </row>
    <row r="2032" spans="1:9">
      <c r="A2032" t="s">
        <v>4</v>
      </c>
      <c r="B2032" s="4" t="s">
        <v>5</v>
      </c>
      <c r="C2032" s="4" t="s">
        <v>10</v>
      </c>
      <c r="D2032" s="4" t="s">
        <v>10</v>
      </c>
      <c r="E2032" s="4" t="s">
        <v>10</v>
      </c>
    </row>
    <row r="2033" spans="1:9">
      <c r="A2033" t="n">
        <v>20965</v>
      </c>
      <c r="B2033" s="42" t="n">
        <v>61</v>
      </c>
      <c r="C2033" s="7" t="n">
        <v>19</v>
      </c>
      <c r="D2033" s="7" t="n">
        <v>65533</v>
      </c>
      <c r="E2033" s="7" t="n">
        <v>1000</v>
      </c>
    </row>
    <row r="2034" spans="1:9">
      <c r="A2034" t="s">
        <v>4</v>
      </c>
      <c r="B2034" s="4" t="s">
        <v>5</v>
      </c>
      <c r="C2034" s="4" t="s">
        <v>10</v>
      </c>
      <c r="D2034" s="4" t="s">
        <v>10</v>
      </c>
      <c r="E2034" s="4" t="s">
        <v>21</v>
      </c>
      <c r="F2034" s="4" t="s">
        <v>21</v>
      </c>
      <c r="G2034" s="4" t="s">
        <v>21</v>
      </c>
      <c r="H2034" s="4" t="s">
        <v>21</v>
      </c>
      <c r="I2034" s="4" t="s">
        <v>14</v>
      </c>
      <c r="J2034" s="4" t="s">
        <v>10</v>
      </c>
    </row>
    <row r="2035" spans="1:9">
      <c r="A2035" t="n">
        <v>20972</v>
      </c>
      <c r="B2035" s="52" t="n">
        <v>55</v>
      </c>
      <c r="C2035" s="7" t="n">
        <v>23</v>
      </c>
      <c r="D2035" s="7" t="n">
        <v>65533</v>
      </c>
      <c r="E2035" s="7" t="n">
        <v>-0.689999997615814</v>
      </c>
      <c r="F2035" s="7" t="n">
        <v>20.25</v>
      </c>
      <c r="G2035" s="7" t="n">
        <v>31.7399997711182</v>
      </c>
      <c r="H2035" s="7" t="n">
        <v>1.5</v>
      </c>
      <c r="I2035" s="7" t="n">
        <v>1</v>
      </c>
      <c r="J2035" s="7" t="n">
        <v>0</v>
      </c>
    </row>
    <row r="2036" spans="1:9">
      <c r="A2036" t="s">
        <v>4</v>
      </c>
      <c r="B2036" s="4" t="s">
        <v>5</v>
      </c>
      <c r="C2036" s="4" t="s">
        <v>10</v>
      </c>
      <c r="D2036" s="4" t="s">
        <v>10</v>
      </c>
      <c r="E2036" s="4" t="s">
        <v>21</v>
      </c>
      <c r="F2036" s="4" t="s">
        <v>21</v>
      </c>
      <c r="G2036" s="4" t="s">
        <v>21</v>
      </c>
      <c r="H2036" s="4" t="s">
        <v>21</v>
      </c>
      <c r="I2036" s="4" t="s">
        <v>14</v>
      </c>
      <c r="J2036" s="4" t="s">
        <v>10</v>
      </c>
    </row>
    <row r="2037" spans="1:9">
      <c r="A2037" t="n">
        <v>20996</v>
      </c>
      <c r="B2037" s="52" t="n">
        <v>55</v>
      </c>
      <c r="C2037" s="7" t="n">
        <v>19</v>
      </c>
      <c r="D2037" s="7" t="n">
        <v>65533</v>
      </c>
      <c r="E2037" s="7" t="n">
        <v>0.879999995231628</v>
      </c>
      <c r="F2037" s="7" t="n">
        <v>20.25</v>
      </c>
      <c r="G2037" s="7" t="n">
        <v>31.7700004577637</v>
      </c>
      <c r="H2037" s="7" t="n">
        <v>1.5</v>
      </c>
      <c r="I2037" s="7" t="n">
        <v>1</v>
      </c>
      <c r="J2037" s="7" t="n">
        <v>0</v>
      </c>
    </row>
    <row r="2038" spans="1:9">
      <c r="A2038" t="s">
        <v>4</v>
      </c>
      <c r="B2038" s="4" t="s">
        <v>5</v>
      </c>
      <c r="C2038" s="4" t="s">
        <v>10</v>
      </c>
      <c r="D2038" s="4" t="s">
        <v>14</v>
      </c>
    </row>
    <row r="2039" spans="1:9">
      <c r="A2039" t="n">
        <v>21020</v>
      </c>
      <c r="B2039" s="53" t="n">
        <v>56</v>
      </c>
      <c r="C2039" s="7" t="n">
        <v>23</v>
      </c>
      <c r="D2039" s="7" t="n">
        <v>0</v>
      </c>
    </row>
    <row r="2040" spans="1:9">
      <c r="A2040" t="s">
        <v>4</v>
      </c>
      <c r="B2040" s="4" t="s">
        <v>5</v>
      </c>
      <c r="C2040" s="4" t="s">
        <v>10</v>
      </c>
      <c r="D2040" s="4" t="s">
        <v>10</v>
      </c>
      <c r="E2040" s="4" t="s">
        <v>21</v>
      </c>
      <c r="F2040" s="4" t="s">
        <v>14</v>
      </c>
    </row>
    <row r="2041" spans="1:9">
      <c r="A2041" t="n">
        <v>21024</v>
      </c>
      <c r="B2041" s="60" t="n">
        <v>53</v>
      </c>
      <c r="C2041" s="7" t="n">
        <v>23</v>
      </c>
      <c r="D2041" s="7" t="n">
        <v>0</v>
      </c>
      <c r="E2041" s="7" t="n">
        <v>10</v>
      </c>
      <c r="F2041" s="7" t="n">
        <v>0</v>
      </c>
    </row>
    <row r="2042" spans="1:9">
      <c r="A2042" t="s">
        <v>4</v>
      </c>
      <c r="B2042" s="4" t="s">
        <v>5</v>
      </c>
      <c r="C2042" s="4" t="s">
        <v>10</v>
      </c>
      <c r="D2042" s="4" t="s">
        <v>14</v>
      </c>
    </row>
    <row r="2043" spans="1:9">
      <c r="A2043" t="n">
        <v>21034</v>
      </c>
      <c r="B2043" s="53" t="n">
        <v>56</v>
      </c>
      <c r="C2043" s="7" t="n">
        <v>19</v>
      </c>
      <c r="D2043" s="7" t="n">
        <v>0</v>
      </c>
    </row>
    <row r="2044" spans="1:9">
      <c r="A2044" t="s">
        <v>4</v>
      </c>
      <c r="B2044" s="4" t="s">
        <v>5</v>
      </c>
      <c r="C2044" s="4" t="s">
        <v>10</v>
      </c>
      <c r="D2044" s="4" t="s">
        <v>10</v>
      </c>
      <c r="E2044" s="4" t="s">
        <v>21</v>
      </c>
      <c r="F2044" s="4" t="s">
        <v>14</v>
      </c>
    </row>
    <row r="2045" spans="1:9">
      <c r="A2045" t="n">
        <v>21038</v>
      </c>
      <c r="B2045" s="60" t="n">
        <v>53</v>
      </c>
      <c r="C2045" s="7" t="n">
        <v>19</v>
      </c>
      <c r="D2045" s="7" t="n">
        <v>0</v>
      </c>
      <c r="E2045" s="7" t="n">
        <v>10</v>
      </c>
      <c r="F2045" s="7" t="n">
        <v>0</v>
      </c>
    </row>
    <row r="2046" spans="1:9">
      <c r="A2046" t="s">
        <v>4</v>
      </c>
      <c r="B2046" s="4" t="s">
        <v>5</v>
      </c>
      <c r="C2046" s="4" t="s">
        <v>10</v>
      </c>
    </row>
    <row r="2047" spans="1:9">
      <c r="A2047" t="n">
        <v>21048</v>
      </c>
      <c r="B2047" s="56" t="n">
        <v>54</v>
      </c>
      <c r="C2047" s="7" t="n">
        <v>23</v>
      </c>
    </row>
    <row r="2048" spans="1:9">
      <c r="A2048" t="s">
        <v>4</v>
      </c>
      <c r="B2048" s="4" t="s">
        <v>5</v>
      </c>
      <c r="C2048" s="4" t="s">
        <v>10</v>
      </c>
      <c r="D2048" s="4" t="s">
        <v>14</v>
      </c>
      <c r="E2048" s="4" t="s">
        <v>6</v>
      </c>
      <c r="F2048" s="4" t="s">
        <v>21</v>
      </c>
      <c r="G2048" s="4" t="s">
        <v>21</v>
      </c>
      <c r="H2048" s="4" t="s">
        <v>21</v>
      </c>
    </row>
    <row r="2049" spans="1:10">
      <c r="A2049" t="n">
        <v>21051</v>
      </c>
      <c r="B2049" s="37" t="n">
        <v>48</v>
      </c>
      <c r="C2049" s="7" t="n">
        <v>23</v>
      </c>
      <c r="D2049" s="7" t="n">
        <v>0</v>
      </c>
      <c r="E2049" s="7" t="s">
        <v>79</v>
      </c>
      <c r="F2049" s="7" t="n">
        <v>-1</v>
      </c>
      <c r="G2049" s="7" t="n">
        <v>1</v>
      </c>
      <c r="H2049" s="7" t="n">
        <v>0</v>
      </c>
    </row>
    <row r="2050" spans="1:10">
      <c r="A2050" t="s">
        <v>4</v>
      </c>
      <c r="B2050" s="4" t="s">
        <v>5</v>
      </c>
      <c r="C2050" s="4" t="s">
        <v>10</v>
      </c>
      <c r="D2050" s="4" t="s">
        <v>10</v>
      </c>
      <c r="E2050" s="4" t="s">
        <v>10</v>
      </c>
    </row>
    <row r="2051" spans="1:10">
      <c r="A2051" t="n">
        <v>21082</v>
      </c>
      <c r="B2051" s="42" t="n">
        <v>61</v>
      </c>
      <c r="C2051" s="7" t="n">
        <v>23</v>
      </c>
      <c r="D2051" s="7" t="n">
        <v>0</v>
      </c>
      <c r="E2051" s="7" t="n">
        <v>1000</v>
      </c>
    </row>
    <row r="2052" spans="1:10">
      <c r="A2052" t="s">
        <v>4</v>
      </c>
      <c r="B2052" s="4" t="s">
        <v>5</v>
      </c>
      <c r="C2052" s="4" t="s">
        <v>10</v>
      </c>
    </row>
    <row r="2053" spans="1:10">
      <c r="A2053" t="n">
        <v>21089</v>
      </c>
      <c r="B2053" s="56" t="n">
        <v>54</v>
      </c>
      <c r="C2053" s="7" t="n">
        <v>19</v>
      </c>
    </row>
    <row r="2054" spans="1:10">
      <c r="A2054" t="s">
        <v>4</v>
      </c>
      <c r="B2054" s="4" t="s">
        <v>5</v>
      </c>
      <c r="C2054" s="4" t="s">
        <v>10</v>
      </c>
      <c r="D2054" s="4" t="s">
        <v>14</v>
      </c>
      <c r="E2054" s="4" t="s">
        <v>6</v>
      </c>
      <c r="F2054" s="4" t="s">
        <v>21</v>
      </c>
      <c r="G2054" s="4" t="s">
        <v>21</v>
      </c>
      <c r="H2054" s="4" t="s">
        <v>21</v>
      </c>
    </row>
    <row r="2055" spans="1:10">
      <c r="A2055" t="n">
        <v>21092</v>
      </c>
      <c r="B2055" s="37" t="n">
        <v>48</v>
      </c>
      <c r="C2055" s="7" t="n">
        <v>19</v>
      </c>
      <c r="D2055" s="7" t="n">
        <v>0</v>
      </c>
      <c r="E2055" s="7" t="s">
        <v>83</v>
      </c>
      <c r="F2055" s="7" t="n">
        <v>-1</v>
      </c>
      <c r="G2055" s="7" t="n">
        <v>1</v>
      </c>
      <c r="H2055" s="7" t="n">
        <v>0</v>
      </c>
    </row>
    <row r="2056" spans="1:10">
      <c r="A2056" t="s">
        <v>4</v>
      </c>
      <c r="B2056" s="4" t="s">
        <v>5</v>
      </c>
      <c r="C2056" s="4" t="s">
        <v>10</v>
      </c>
      <c r="D2056" s="4" t="s">
        <v>10</v>
      </c>
      <c r="E2056" s="4" t="s">
        <v>10</v>
      </c>
    </row>
    <row r="2057" spans="1:10">
      <c r="A2057" t="n">
        <v>21122</v>
      </c>
      <c r="B2057" s="42" t="n">
        <v>61</v>
      </c>
      <c r="C2057" s="7" t="n">
        <v>19</v>
      </c>
      <c r="D2057" s="7" t="n">
        <v>0</v>
      </c>
      <c r="E2057" s="7" t="n">
        <v>1000</v>
      </c>
    </row>
    <row r="2058" spans="1:10">
      <c r="A2058" t="s">
        <v>4</v>
      </c>
      <c r="B2058" s="4" t="s">
        <v>5</v>
      </c>
      <c r="C2058" s="4" t="s">
        <v>14</v>
      </c>
      <c r="D2058" s="4" t="s">
        <v>10</v>
      </c>
    </row>
    <row r="2059" spans="1:10">
      <c r="A2059" t="n">
        <v>21129</v>
      </c>
      <c r="B2059" s="45" t="n">
        <v>45</v>
      </c>
      <c r="C2059" s="7" t="n">
        <v>7</v>
      </c>
      <c r="D2059" s="7" t="n">
        <v>255</v>
      </c>
    </row>
    <row r="2060" spans="1:10">
      <c r="A2060" t="s">
        <v>4</v>
      </c>
      <c r="B2060" s="4" t="s">
        <v>5</v>
      </c>
      <c r="C2060" s="4" t="s">
        <v>14</v>
      </c>
      <c r="D2060" s="4" t="s">
        <v>10</v>
      </c>
      <c r="E2060" s="4" t="s">
        <v>6</v>
      </c>
    </row>
    <row r="2061" spans="1:10">
      <c r="A2061" t="n">
        <v>21133</v>
      </c>
      <c r="B2061" s="41" t="n">
        <v>51</v>
      </c>
      <c r="C2061" s="7" t="n">
        <v>4</v>
      </c>
      <c r="D2061" s="7" t="n">
        <v>19</v>
      </c>
      <c r="E2061" s="7" t="s">
        <v>116</v>
      </c>
    </row>
    <row r="2062" spans="1:10">
      <c r="A2062" t="s">
        <v>4</v>
      </c>
      <c r="B2062" s="4" t="s">
        <v>5</v>
      </c>
      <c r="C2062" s="4" t="s">
        <v>10</v>
      </c>
    </row>
    <row r="2063" spans="1:10">
      <c r="A2063" t="n">
        <v>21146</v>
      </c>
      <c r="B2063" s="28" t="n">
        <v>16</v>
      </c>
      <c r="C2063" s="7" t="n">
        <v>0</v>
      </c>
    </row>
    <row r="2064" spans="1:10">
      <c r="A2064" t="s">
        <v>4</v>
      </c>
      <c r="B2064" s="4" t="s">
        <v>5</v>
      </c>
      <c r="C2064" s="4" t="s">
        <v>10</v>
      </c>
      <c r="D2064" s="4" t="s">
        <v>14</v>
      </c>
      <c r="E2064" s="4" t="s">
        <v>9</v>
      </c>
      <c r="F2064" s="4" t="s">
        <v>112</v>
      </c>
      <c r="G2064" s="4" t="s">
        <v>14</v>
      </c>
      <c r="H2064" s="4" t="s">
        <v>14</v>
      </c>
    </row>
    <row r="2065" spans="1:8">
      <c r="A2065" t="n">
        <v>21149</v>
      </c>
      <c r="B2065" s="49" t="n">
        <v>26</v>
      </c>
      <c r="C2065" s="7" t="n">
        <v>19</v>
      </c>
      <c r="D2065" s="7" t="n">
        <v>17</v>
      </c>
      <c r="E2065" s="7" t="n">
        <v>29456</v>
      </c>
      <c r="F2065" s="7" t="s">
        <v>240</v>
      </c>
      <c r="G2065" s="7" t="n">
        <v>2</v>
      </c>
      <c r="H2065" s="7" t="n">
        <v>0</v>
      </c>
    </row>
    <row r="2066" spans="1:8">
      <c r="A2066" t="s">
        <v>4</v>
      </c>
      <c r="B2066" s="4" t="s">
        <v>5</v>
      </c>
    </row>
    <row r="2067" spans="1:8">
      <c r="A2067" t="n">
        <v>21201</v>
      </c>
      <c r="B2067" s="50" t="n">
        <v>28</v>
      </c>
    </row>
    <row r="2068" spans="1:8">
      <c r="A2068" t="s">
        <v>4</v>
      </c>
      <c r="B2068" s="4" t="s">
        <v>5</v>
      </c>
      <c r="C2068" s="4" t="s">
        <v>10</v>
      </c>
      <c r="D2068" s="4" t="s">
        <v>14</v>
      </c>
    </row>
    <row r="2069" spans="1:8">
      <c r="A2069" t="n">
        <v>21202</v>
      </c>
      <c r="B2069" s="51" t="n">
        <v>89</v>
      </c>
      <c r="C2069" s="7" t="n">
        <v>65533</v>
      </c>
      <c r="D2069" s="7" t="n">
        <v>1</v>
      </c>
    </row>
    <row r="2070" spans="1:8">
      <c r="A2070" t="s">
        <v>4</v>
      </c>
      <c r="B2070" s="4" t="s">
        <v>5</v>
      </c>
      <c r="C2070" s="4" t="s">
        <v>14</v>
      </c>
      <c r="D2070" s="4" t="s">
        <v>10</v>
      </c>
      <c r="E2070" s="4" t="s">
        <v>6</v>
      </c>
    </row>
    <row r="2071" spans="1:8">
      <c r="A2071" t="n">
        <v>21206</v>
      </c>
      <c r="B2071" s="41" t="n">
        <v>51</v>
      </c>
      <c r="C2071" s="7" t="n">
        <v>4</v>
      </c>
      <c r="D2071" s="7" t="n">
        <v>23</v>
      </c>
      <c r="E2071" s="7" t="s">
        <v>241</v>
      </c>
    </row>
    <row r="2072" spans="1:8">
      <c r="A2072" t="s">
        <v>4</v>
      </c>
      <c r="B2072" s="4" t="s">
        <v>5</v>
      </c>
      <c r="C2072" s="4" t="s">
        <v>10</v>
      </c>
    </row>
    <row r="2073" spans="1:8">
      <c r="A2073" t="n">
        <v>21219</v>
      </c>
      <c r="B2073" s="28" t="n">
        <v>16</v>
      </c>
      <c r="C2073" s="7" t="n">
        <v>0</v>
      </c>
    </row>
    <row r="2074" spans="1:8">
      <c r="A2074" t="s">
        <v>4</v>
      </c>
      <c r="B2074" s="4" t="s">
        <v>5</v>
      </c>
      <c r="C2074" s="4" t="s">
        <v>10</v>
      </c>
      <c r="D2074" s="4" t="s">
        <v>14</v>
      </c>
      <c r="E2074" s="4" t="s">
        <v>9</v>
      </c>
      <c r="F2074" s="4" t="s">
        <v>112</v>
      </c>
      <c r="G2074" s="4" t="s">
        <v>14</v>
      </c>
      <c r="H2074" s="4" t="s">
        <v>14</v>
      </c>
    </row>
    <row r="2075" spans="1:8">
      <c r="A2075" t="n">
        <v>21222</v>
      </c>
      <c r="B2075" s="49" t="n">
        <v>26</v>
      </c>
      <c r="C2075" s="7" t="n">
        <v>23</v>
      </c>
      <c r="D2075" s="7" t="n">
        <v>17</v>
      </c>
      <c r="E2075" s="7" t="n">
        <v>28514</v>
      </c>
      <c r="F2075" s="7" t="s">
        <v>242</v>
      </c>
      <c r="G2075" s="7" t="n">
        <v>2</v>
      </c>
      <c r="H2075" s="7" t="n">
        <v>0</v>
      </c>
    </row>
    <row r="2076" spans="1:8">
      <c r="A2076" t="s">
        <v>4</v>
      </c>
      <c r="B2076" s="4" t="s">
        <v>5</v>
      </c>
    </row>
    <row r="2077" spans="1:8">
      <c r="A2077" t="n">
        <v>21303</v>
      </c>
      <c r="B2077" s="50" t="n">
        <v>28</v>
      </c>
    </row>
    <row r="2078" spans="1:8">
      <c r="A2078" t="s">
        <v>4</v>
      </c>
      <c r="B2078" s="4" t="s">
        <v>5</v>
      </c>
      <c r="C2078" s="4" t="s">
        <v>10</v>
      </c>
      <c r="D2078" s="4" t="s">
        <v>14</v>
      </c>
      <c r="E2078" s="4" t="s">
        <v>6</v>
      </c>
      <c r="F2078" s="4" t="s">
        <v>21</v>
      </c>
      <c r="G2078" s="4" t="s">
        <v>21</v>
      </c>
      <c r="H2078" s="4" t="s">
        <v>21</v>
      </c>
    </row>
    <row r="2079" spans="1:8">
      <c r="A2079" t="n">
        <v>21304</v>
      </c>
      <c r="B2079" s="37" t="n">
        <v>48</v>
      </c>
      <c r="C2079" s="7" t="n">
        <v>7013</v>
      </c>
      <c r="D2079" s="7" t="n">
        <v>0</v>
      </c>
      <c r="E2079" s="7" t="s">
        <v>89</v>
      </c>
      <c r="F2079" s="7" t="n">
        <v>-1</v>
      </c>
      <c r="G2079" s="7" t="n">
        <v>1</v>
      </c>
      <c r="H2079" s="7" t="n">
        <v>0</v>
      </c>
    </row>
    <row r="2080" spans="1:8">
      <c r="A2080" t="s">
        <v>4</v>
      </c>
      <c r="B2080" s="4" t="s">
        <v>5</v>
      </c>
      <c r="C2080" s="4" t="s">
        <v>10</v>
      </c>
    </row>
    <row r="2081" spans="1:8">
      <c r="A2081" t="n">
        <v>21330</v>
      </c>
      <c r="B2081" s="28" t="n">
        <v>16</v>
      </c>
      <c r="C2081" s="7" t="n">
        <v>500</v>
      </c>
    </row>
    <row r="2082" spans="1:8">
      <c r="A2082" t="s">
        <v>4</v>
      </c>
      <c r="B2082" s="4" t="s">
        <v>5</v>
      </c>
      <c r="C2082" s="4" t="s">
        <v>14</v>
      </c>
      <c r="D2082" s="4" t="s">
        <v>10</v>
      </c>
      <c r="E2082" s="4" t="s">
        <v>6</v>
      </c>
    </row>
    <row r="2083" spans="1:8">
      <c r="A2083" t="n">
        <v>21333</v>
      </c>
      <c r="B2083" s="41" t="n">
        <v>51</v>
      </c>
      <c r="C2083" s="7" t="n">
        <v>4</v>
      </c>
      <c r="D2083" s="7" t="n">
        <v>7013</v>
      </c>
      <c r="E2083" s="7" t="s">
        <v>143</v>
      </c>
    </row>
    <row r="2084" spans="1:8">
      <c r="A2084" t="s">
        <v>4</v>
      </c>
      <c r="B2084" s="4" t="s">
        <v>5</v>
      </c>
      <c r="C2084" s="4" t="s">
        <v>10</v>
      </c>
    </row>
    <row r="2085" spans="1:8">
      <c r="A2085" t="n">
        <v>21347</v>
      </c>
      <c r="B2085" s="28" t="n">
        <v>16</v>
      </c>
      <c r="C2085" s="7" t="n">
        <v>0</v>
      </c>
    </row>
    <row r="2086" spans="1:8">
      <c r="A2086" t="s">
        <v>4</v>
      </c>
      <c r="B2086" s="4" t="s">
        <v>5</v>
      </c>
      <c r="C2086" s="4" t="s">
        <v>10</v>
      </c>
      <c r="D2086" s="4" t="s">
        <v>14</v>
      </c>
      <c r="E2086" s="4" t="s">
        <v>9</v>
      </c>
      <c r="F2086" s="4" t="s">
        <v>112</v>
      </c>
      <c r="G2086" s="4" t="s">
        <v>14</v>
      </c>
      <c r="H2086" s="4" t="s">
        <v>14</v>
      </c>
      <c r="I2086" s="4" t="s">
        <v>14</v>
      </c>
      <c r="J2086" s="4" t="s">
        <v>9</v>
      </c>
      <c r="K2086" s="4" t="s">
        <v>112</v>
      </c>
      <c r="L2086" s="4" t="s">
        <v>14</v>
      </c>
      <c r="M2086" s="4" t="s">
        <v>14</v>
      </c>
    </row>
    <row r="2087" spans="1:8">
      <c r="A2087" t="n">
        <v>21350</v>
      </c>
      <c r="B2087" s="49" t="n">
        <v>26</v>
      </c>
      <c r="C2087" s="7" t="n">
        <v>7013</v>
      </c>
      <c r="D2087" s="7" t="n">
        <v>17</v>
      </c>
      <c r="E2087" s="7" t="n">
        <v>37404</v>
      </c>
      <c r="F2087" s="7" t="s">
        <v>243</v>
      </c>
      <c r="G2087" s="7" t="n">
        <v>2</v>
      </c>
      <c r="H2087" s="7" t="n">
        <v>3</v>
      </c>
      <c r="I2087" s="7" t="n">
        <v>17</v>
      </c>
      <c r="J2087" s="7" t="n">
        <v>37405</v>
      </c>
      <c r="K2087" s="7" t="s">
        <v>244</v>
      </c>
      <c r="L2087" s="7" t="n">
        <v>2</v>
      </c>
      <c r="M2087" s="7" t="n">
        <v>0</v>
      </c>
    </row>
    <row r="2088" spans="1:8">
      <c r="A2088" t="s">
        <v>4</v>
      </c>
      <c r="B2088" s="4" t="s">
        <v>5</v>
      </c>
    </row>
    <row r="2089" spans="1:8">
      <c r="A2089" t="n">
        <v>21495</v>
      </c>
      <c r="B2089" s="50" t="n">
        <v>28</v>
      </c>
    </row>
    <row r="2090" spans="1:8">
      <c r="A2090" t="s">
        <v>4</v>
      </c>
      <c r="B2090" s="4" t="s">
        <v>5</v>
      </c>
      <c r="C2090" s="4" t="s">
        <v>10</v>
      </c>
      <c r="D2090" s="4" t="s">
        <v>14</v>
      </c>
    </row>
    <row r="2091" spans="1:8">
      <c r="A2091" t="n">
        <v>21496</v>
      </c>
      <c r="B2091" s="51" t="n">
        <v>89</v>
      </c>
      <c r="C2091" s="7" t="n">
        <v>65533</v>
      </c>
      <c r="D2091" s="7" t="n">
        <v>1</v>
      </c>
    </row>
    <row r="2092" spans="1:8">
      <c r="A2092" t="s">
        <v>4</v>
      </c>
      <c r="B2092" s="4" t="s">
        <v>5</v>
      </c>
      <c r="C2092" s="4" t="s">
        <v>14</v>
      </c>
      <c r="D2092" s="4" t="s">
        <v>10</v>
      </c>
      <c r="E2092" s="4" t="s">
        <v>14</v>
      </c>
    </row>
    <row r="2093" spans="1:8">
      <c r="A2093" t="n">
        <v>21500</v>
      </c>
      <c r="B2093" s="16" t="n">
        <v>49</v>
      </c>
      <c r="C2093" s="7" t="n">
        <v>1</v>
      </c>
      <c r="D2093" s="7" t="n">
        <v>5000</v>
      </c>
      <c r="E2093" s="7" t="n">
        <v>0</v>
      </c>
    </row>
    <row r="2094" spans="1:8">
      <c r="A2094" t="s">
        <v>4</v>
      </c>
      <c r="B2094" s="4" t="s">
        <v>5</v>
      </c>
      <c r="C2094" s="4" t="s">
        <v>14</v>
      </c>
      <c r="D2094" s="4" t="s">
        <v>10</v>
      </c>
      <c r="E2094" s="4" t="s">
        <v>21</v>
      </c>
    </row>
    <row r="2095" spans="1:8">
      <c r="A2095" t="n">
        <v>21505</v>
      </c>
      <c r="B2095" s="21" t="n">
        <v>58</v>
      </c>
      <c r="C2095" s="7" t="n">
        <v>101</v>
      </c>
      <c r="D2095" s="7" t="n">
        <v>300</v>
      </c>
      <c r="E2095" s="7" t="n">
        <v>1</v>
      </c>
    </row>
    <row r="2096" spans="1:8">
      <c r="A2096" t="s">
        <v>4</v>
      </c>
      <c r="B2096" s="4" t="s">
        <v>5</v>
      </c>
      <c r="C2096" s="4" t="s">
        <v>14</v>
      </c>
      <c r="D2096" s="4" t="s">
        <v>10</v>
      </c>
    </row>
    <row r="2097" spans="1:13">
      <c r="A2097" t="n">
        <v>21513</v>
      </c>
      <c r="B2097" s="21" t="n">
        <v>58</v>
      </c>
      <c r="C2097" s="7" t="n">
        <v>254</v>
      </c>
      <c r="D2097" s="7" t="n">
        <v>0</v>
      </c>
    </row>
    <row r="2098" spans="1:13">
      <c r="A2098" t="s">
        <v>4</v>
      </c>
      <c r="B2098" s="4" t="s">
        <v>5</v>
      </c>
      <c r="C2098" s="4" t="s">
        <v>14</v>
      </c>
      <c r="D2098" s="4" t="s">
        <v>14</v>
      </c>
      <c r="E2098" s="4" t="s">
        <v>21</v>
      </c>
      <c r="F2098" s="4" t="s">
        <v>21</v>
      </c>
      <c r="G2098" s="4" t="s">
        <v>21</v>
      </c>
      <c r="H2098" s="4" t="s">
        <v>10</v>
      </c>
    </row>
    <row r="2099" spans="1:13">
      <c r="A2099" t="n">
        <v>21517</v>
      </c>
      <c r="B2099" s="45" t="n">
        <v>45</v>
      </c>
      <c r="C2099" s="7" t="n">
        <v>2</v>
      </c>
      <c r="D2099" s="7" t="n">
        <v>3</v>
      </c>
      <c r="E2099" s="7" t="n">
        <v>-0.810000002384186</v>
      </c>
      <c r="F2099" s="7" t="n">
        <v>21.6499996185303</v>
      </c>
      <c r="G2099" s="7" t="n">
        <v>31.9200000762939</v>
      </c>
      <c r="H2099" s="7" t="n">
        <v>0</v>
      </c>
    </row>
    <row r="2100" spans="1:13">
      <c r="A2100" t="s">
        <v>4</v>
      </c>
      <c r="B2100" s="4" t="s">
        <v>5</v>
      </c>
      <c r="C2100" s="4" t="s">
        <v>14</v>
      </c>
      <c r="D2100" s="4" t="s">
        <v>14</v>
      </c>
      <c r="E2100" s="4" t="s">
        <v>21</v>
      </c>
      <c r="F2100" s="4" t="s">
        <v>21</v>
      </c>
      <c r="G2100" s="4" t="s">
        <v>21</v>
      </c>
      <c r="H2100" s="4" t="s">
        <v>10</v>
      </c>
      <c r="I2100" s="4" t="s">
        <v>14</v>
      </c>
    </row>
    <row r="2101" spans="1:13">
      <c r="A2101" t="n">
        <v>21534</v>
      </c>
      <c r="B2101" s="45" t="n">
        <v>45</v>
      </c>
      <c r="C2101" s="7" t="n">
        <v>4</v>
      </c>
      <c r="D2101" s="7" t="n">
        <v>3</v>
      </c>
      <c r="E2101" s="7" t="n">
        <v>357</v>
      </c>
      <c r="F2101" s="7" t="n">
        <v>20</v>
      </c>
      <c r="G2101" s="7" t="n">
        <v>10</v>
      </c>
      <c r="H2101" s="7" t="n">
        <v>0</v>
      </c>
      <c r="I2101" s="7" t="n">
        <v>0</v>
      </c>
    </row>
    <row r="2102" spans="1:13">
      <c r="A2102" t="s">
        <v>4</v>
      </c>
      <c r="B2102" s="4" t="s">
        <v>5</v>
      </c>
      <c r="C2102" s="4" t="s">
        <v>14</v>
      </c>
      <c r="D2102" s="4" t="s">
        <v>14</v>
      </c>
      <c r="E2102" s="4" t="s">
        <v>21</v>
      </c>
      <c r="F2102" s="4" t="s">
        <v>10</v>
      </c>
    </row>
    <row r="2103" spans="1:13">
      <c r="A2103" t="n">
        <v>21552</v>
      </c>
      <c r="B2103" s="45" t="n">
        <v>45</v>
      </c>
      <c r="C2103" s="7" t="n">
        <v>5</v>
      </c>
      <c r="D2103" s="7" t="n">
        <v>3</v>
      </c>
      <c r="E2103" s="7" t="n">
        <v>2.29999995231628</v>
      </c>
      <c r="F2103" s="7" t="n">
        <v>0</v>
      </c>
    </row>
    <row r="2104" spans="1:13">
      <c r="A2104" t="s">
        <v>4</v>
      </c>
      <c r="B2104" s="4" t="s">
        <v>5</v>
      </c>
      <c r="C2104" s="4" t="s">
        <v>14</v>
      </c>
      <c r="D2104" s="4" t="s">
        <v>14</v>
      </c>
      <c r="E2104" s="4" t="s">
        <v>21</v>
      </c>
      <c r="F2104" s="4" t="s">
        <v>10</v>
      </c>
    </row>
    <row r="2105" spans="1:13">
      <c r="A2105" t="n">
        <v>21561</v>
      </c>
      <c r="B2105" s="45" t="n">
        <v>45</v>
      </c>
      <c r="C2105" s="7" t="n">
        <v>11</v>
      </c>
      <c r="D2105" s="7" t="n">
        <v>3</v>
      </c>
      <c r="E2105" s="7" t="n">
        <v>40.0999984741211</v>
      </c>
      <c r="F2105" s="7" t="n">
        <v>0</v>
      </c>
    </row>
    <row r="2106" spans="1:13">
      <c r="A2106" t="s">
        <v>4</v>
      </c>
      <c r="B2106" s="4" t="s">
        <v>5</v>
      </c>
      <c r="C2106" s="4" t="s">
        <v>14</v>
      </c>
      <c r="D2106" s="4" t="s">
        <v>14</v>
      </c>
      <c r="E2106" s="4" t="s">
        <v>21</v>
      </c>
      <c r="F2106" s="4" t="s">
        <v>21</v>
      </c>
      <c r="G2106" s="4" t="s">
        <v>21</v>
      </c>
      <c r="H2106" s="4" t="s">
        <v>10</v>
      </c>
      <c r="I2106" s="4" t="s">
        <v>14</v>
      </c>
    </row>
    <row r="2107" spans="1:13">
      <c r="A2107" t="n">
        <v>21570</v>
      </c>
      <c r="B2107" s="45" t="n">
        <v>45</v>
      </c>
      <c r="C2107" s="7" t="n">
        <v>4</v>
      </c>
      <c r="D2107" s="7" t="n">
        <v>3</v>
      </c>
      <c r="E2107" s="7" t="n">
        <v>357</v>
      </c>
      <c r="F2107" s="7" t="n">
        <v>-20</v>
      </c>
      <c r="G2107" s="7" t="n">
        <v>10</v>
      </c>
      <c r="H2107" s="7" t="n">
        <v>3000</v>
      </c>
      <c r="I2107" s="7" t="n">
        <v>0</v>
      </c>
    </row>
    <row r="2108" spans="1:13">
      <c r="A2108" t="s">
        <v>4</v>
      </c>
      <c r="B2108" s="4" t="s">
        <v>5</v>
      </c>
      <c r="C2108" s="4" t="s">
        <v>14</v>
      </c>
      <c r="D2108" s="4" t="s">
        <v>14</v>
      </c>
      <c r="E2108" s="4" t="s">
        <v>21</v>
      </c>
      <c r="F2108" s="4" t="s">
        <v>10</v>
      </c>
    </row>
    <row r="2109" spans="1:13">
      <c r="A2109" t="n">
        <v>21588</v>
      </c>
      <c r="B2109" s="45" t="n">
        <v>45</v>
      </c>
      <c r="C2109" s="7" t="n">
        <v>5</v>
      </c>
      <c r="D2109" s="7" t="n">
        <v>3</v>
      </c>
      <c r="E2109" s="7" t="n">
        <v>1.5</v>
      </c>
      <c r="F2109" s="7" t="n">
        <v>3000</v>
      </c>
    </row>
    <row r="2110" spans="1:13">
      <c r="A2110" t="s">
        <v>4</v>
      </c>
      <c r="B2110" s="4" t="s">
        <v>5</v>
      </c>
      <c r="C2110" s="4" t="s">
        <v>14</v>
      </c>
      <c r="D2110" s="4" t="s">
        <v>14</v>
      </c>
      <c r="E2110" s="4" t="s">
        <v>21</v>
      </c>
      <c r="F2110" s="4" t="s">
        <v>21</v>
      </c>
      <c r="G2110" s="4" t="s">
        <v>21</v>
      </c>
      <c r="H2110" s="4" t="s">
        <v>10</v>
      </c>
    </row>
    <row r="2111" spans="1:13">
      <c r="A2111" t="n">
        <v>21597</v>
      </c>
      <c r="B2111" s="45" t="n">
        <v>45</v>
      </c>
      <c r="C2111" s="7" t="n">
        <v>2</v>
      </c>
      <c r="D2111" s="7" t="n">
        <v>3</v>
      </c>
      <c r="E2111" s="7" t="n">
        <v>-0.720000028610229</v>
      </c>
      <c r="F2111" s="7" t="n">
        <v>21.6499996185303</v>
      </c>
      <c r="G2111" s="7" t="n">
        <v>31.8500003814697</v>
      </c>
      <c r="H2111" s="7" t="n">
        <v>3000</v>
      </c>
    </row>
    <row r="2112" spans="1:13">
      <c r="A2112" t="s">
        <v>4</v>
      </c>
      <c r="B2112" s="4" t="s">
        <v>5</v>
      </c>
      <c r="C2112" s="4" t="s">
        <v>14</v>
      </c>
      <c r="D2112" s="4" t="s">
        <v>14</v>
      </c>
      <c r="E2112" s="4" t="s">
        <v>21</v>
      </c>
      <c r="F2112" s="4" t="s">
        <v>21</v>
      </c>
      <c r="G2112" s="4" t="s">
        <v>21</v>
      </c>
      <c r="H2112" s="4" t="s">
        <v>10</v>
      </c>
      <c r="I2112" s="4" t="s">
        <v>14</v>
      </c>
    </row>
    <row r="2113" spans="1:9">
      <c r="A2113" t="n">
        <v>21614</v>
      </c>
      <c r="B2113" s="45" t="n">
        <v>45</v>
      </c>
      <c r="C2113" s="7" t="n">
        <v>4</v>
      </c>
      <c r="D2113" s="7" t="n">
        <v>3</v>
      </c>
      <c r="E2113" s="7" t="n">
        <v>357</v>
      </c>
      <c r="F2113" s="7" t="n">
        <v>-20</v>
      </c>
      <c r="G2113" s="7" t="n">
        <v>10</v>
      </c>
      <c r="H2113" s="7" t="n">
        <v>3000</v>
      </c>
      <c r="I2113" s="7" t="n">
        <v>0</v>
      </c>
    </row>
    <row r="2114" spans="1:9">
      <c r="A2114" t="s">
        <v>4</v>
      </c>
      <c r="B2114" s="4" t="s">
        <v>5</v>
      </c>
      <c r="C2114" s="4" t="s">
        <v>14</v>
      </c>
      <c r="D2114" s="4" t="s">
        <v>14</v>
      </c>
      <c r="E2114" s="4" t="s">
        <v>21</v>
      </c>
      <c r="F2114" s="4" t="s">
        <v>10</v>
      </c>
    </row>
    <row r="2115" spans="1:9">
      <c r="A2115" t="n">
        <v>21632</v>
      </c>
      <c r="B2115" s="45" t="n">
        <v>45</v>
      </c>
      <c r="C2115" s="7" t="n">
        <v>5</v>
      </c>
      <c r="D2115" s="7" t="n">
        <v>3</v>
      </c>
      <c r="E2115" s="7" t="n">
        <v>1.5</v>
      </c>
      <c r="F2115" s="7" t="n">
        <v>3000</v>
      </c>
    </row>
    <row r="2116" spans="1:9">
      <c r="A2116" t="s">
        <v>4</v>
      </c>
      <c r="B2116" s="4" t="s">
        <v>5</v>
      </c>
      <c r="C2116" s="4" t="s">
        <v>14</v>
      </c>
      <c r="D2116" s="4" t="s">
        <v>10</v>
      </c>
      <c r="E2116" s="4" t="s">
        <v>6</v>
      </c>
      <c r="F2116" s="4" t="s">
        <v>6</v>
      </c>
      <c r="G2116" s="4" t="s">
        <v>6</v>
      </c>
      <c r="H2116" s="4" t="s">
        <v>6</v>
      </c>
    </row>
    <row r="2117" spans="1:9">
      <c r="A2117" t="n">
        <v>21641</v>
      </c>
      <c r="B2117" s="41" t="n">
        <v>51</v>
      </c>
      <c r="C2117" s="7" t="n">
        <v>3</v>
      </c>
      <c r="D2117" s="7" t="n">
        <v>23</v>
      </c>
      <c r="E2117" s="7" t="s">
        <v>110</v>
      </c>
      <c r="F2117" s="7" t="s">
        <v>95</v>
      </c>
      <c r="G2117" s="7" t="s">
        <v>96</v>
      </c>
      <c r="H2117" s="7" t="s">
        <v>97</v>
      </c>
    </row>
    <row r="2118" spans="1:9">
      <c r="A2118" t="s">
        <v>4</v>
      </c>
      <c r="B2118" s="4" t="s">
        <v>5</v>
      </c>
      <c r="C2118" s="4" t="s">
        <v>14</v>
      </c>
      <c r="D2118" s="4" t="s">
        <v>10</v>
      </c>
      <c r="E2118" s="4" t="s">
        <v>10</v>
      </c>
      <c r="F2118" s="4" t="s">
        <v>9</v>
      </c>
    </row>
    <row r="2119" spans="1:9">
      <c r="A2119" t="n">
        <v>21654</v>
      </c>
      <c r="B2119" s="46" t="n">
        <v>84</v>
      </c>
      <c r="C2119" s="7" t="n">
        <v>0</v>
      </c>
      <c r="D2119" s="7" t="n">
        <v>0</v>
      </c>
      <c r="E2119" s="7" t="n">
        <v>300</v>
      </c>
      <c r="F2119" s="7" t="n">
        <v>1050253722</v>
      </c>
    </row>
    <row r="2120" spans="1:9">
      <c r="A2120" t="s">
        <v>4</v>
      </c>
      <c r="B2120" s="4" t="s">
        <v>5</v>
      </c>
      <c r="C2120" s="4" t="s">
        <v>10</v>
      </c>
      <c r="D2120" s="4" t="s">
        <v>14</v>
      </c>
      <c r="E2120" s="4" t="s">
        <v>6</v>
      </c>
      <c r="F2120" s="4" t="s">
        <v>21</v>
      </c>
      <c r="G2120" s="4" t="s">
        <v>21</v>
      </c>
      <c r="H2120" s="4" t="s">
        <v>21</v>
      </c>
    </row>
    <row r="2121" spans="1:9">
      <c r="A2121" t="n">
        <v>21664</v>
      </c>
      <c r="B2121" s="37" t="n">
        <v>48</v>
      </c>
      <c r="C2121" s="7" t="n">
        <v>23</v>
      </c>
      <c r="D2121" s="7" t="n">
        <v>0</v>
      </c>
      <c r="E2121" s="7" t="s">
        <v>74</v>
      </c>
      <c r="F2121" s="7" t="n">
        <v>-1</v>
      </c>
      <c r="G2121" s="7" t="n">
        <v>1</v>
      </c>
      <c r="H2121" s="7" t="n">
        <v>0</v>
      </c>
    </row>
    <row r="2122" spans="1:9">
      <c r="A2122" t="s">
        <v>4</v>
      </c>
      <c r="B2122" s="4" t="s">
        <v>5</v>
      </c>
      <c r="C2122" s="4" t="s">
        <v>14</v>
      </c>
      <c r="D2122" s="4" t="s">
        <v>10</v>
      </c>
      <c r="E2122" s="4" t="s">
        <v>10</v>
      </c>
      <c r="F2122" s="4" t="s">
        <v>9</v>
      </c>
    </row>
    <row r="2123" spans="1:9">
      <c r="A2123" t="n">
        <v>21690</v>
      </c>
      <c r="B2123" s="46" t="n">
        <v>84</v>
      </c>
      <c r="C2123" s="7" t="n">
        <v>1</v>
      </c>
      <c r="D2123" s="7" t="n">
        <v>0</v>
      </c>
      <c r="E2123" s="7" t="n">
        <v>300</v>
      </c>
      <c r="F2123" s="7" t="n">
        <v>0</v>
      </c>
    </row>
    <row r="2124" spans="1:9">
      <c r="A2124" t="s">
        <v>4</v>
      </c>
      <c r="B2124" s="4" t="s">
        <v>5</v>
      </c>
      <c r="C2124" s="4" t="s">
        <v>10</v>
      </c>
    </row>
    <row r="2125" spans="1:9">
      <c r="A2125" t="n">
        <v>21700</v>
      </c>
      <c r="B2125" s="28" t="n">
        <v>16</v>
      </c>
      <c r="C2125" s="7" t="n">
        <v>1000</v>
      </c>
    </row>
    <row r="2126" spans="1:9">
      <c r="A2126" t="s">
        <v>4</v>
      </c>
      <c r="B2126" s="4" t="s">
        <v>5</v>
      </c>
      <c r="C2126" s="4" t="s">
        <v>14</v>
      </c>
      <c r="D2126" s="4" t="s">
        <v>10</v>
      </c>
      <c r="E2126" s="4" t="s">
        <v>21</v>
      </c>
      <c r="F2126" s="4" t="s">
        <v>10</v>
      </c>
      <c r="G2126" s="4" t="s">
        <v>9</v>
      </c>
      <c r="H2126" s="4" t="s">
        <v>9</v>
      </c>
      <c r="I2126" s="4" t="s">
        <v>10</v>
      </c>
      <c r="J2126" s="4" t="s">
        <v>10</v>
      </c>
      <c r="K2126" s="4" t="s">
        <v>9</v>
      </c>
      <c r="L2126" s="4" t="s">
        <v>9</v>
      </c>
      <c r="M2126" s="4" t="s">
        <v>9</v>
      </c>
      <c r="N2126" s="4" t="s">
        <v>9</v>
      </c>
      <c r="O2126" s="4" t="s">
        <v>6</v>
      </c>
    </row>
    <row r="2127" spans="1:9">
      <c r="A2127" t="n">
        <v>21703</v>
      </c>
      <c r="B2127" s="14" t="n">
        <v>50</v>
      </c>
      <c r="C2127" s="7" t="n">
        <v>0</v>
      </c>
      <c r="D2127" s="7" t="n">
        <v>4556</v>
      </c>
      <c r="E2127" s="7" t="n">
        <v>0.800000011920929</v>
      </c>
      <c r="F2127" s="7" t="n">
        <v>0</v>
      </c>
      <c r="G2127" s="7" t="n">
        <v>0</v>
      </c>
      <c r="H2127" s="7" t="n">
        <v>0</v>
      </c>
      <c r="I2127" s="7" t="n">
        <v>0</v>
      </c>
      <c r="J2127" s="7" t="n">
        <v>65533</v>
      </c>
      <c r="K2127" s="7" t="n">
        <v>0</v>
      </c>
      <c r="L2127" s="7" t="n">
        <v>0</v>
      </c>
      <c r="M2127" s="7" t="n">
        <v>0</v>
      </c>
      <c r="N2127" s="7" t="n">
        <v>0</v>
      </c>
      <c r="O2127" s="7" t="s">
        <v>13</v>
      </c>
    </row>
    <row r="2128" spans="1:9">
      <c r="A2128" t="s">
        <v>4</v>
      </c>
      <c r="B2128" s="4" t="s">
        <v>5</v>
      </c>
      <c r="C2128" s="4" t="s">
        <v>14</v>
      </c>
      <c r="D2128" s="4" t="s">
        <v>10</v>
      </c>
      <c r="E2128" s="4" t="s">
        <v>21</v>
      </c>
      <c r="F2128" s="4" t="s">
        <v>10</v>
      </c>
      <c r="G2128" s="4" t="s">
        <v>9</v>
      </c>
      <c r="H2128" s="4" t="s">
        <v>9</v>
      </c>
      <c r="I2128" s="4" t="s">
        <v>10</v>
      </c>
      <c r="J2128" s="4" t="s">
        <v>10</v>
      </c>
      <c r="K2128" s="4" t="s">
        <v>9</v>
      </c>
      <c r="L2128" s="4" t="s">
        <v>9</v>
      </c>
      <c r="M2128" s="4" t="s">
        <v>9</v>
      </c>
      <c r="N2128" s="4" t="s">
        <v>9</v>
      </c>
      <c r="O2128" s="4" t="s">
        <v>6</v>
      </c>
    </row>
    <row r="2129" spans="1:15">
      <c r="A2129" t="n">
        <v>21742</v>
      </c>
      <c r="B2129" s="14" t="n">
        <v>50</v>
      </c>
      <c r="C2129" s="7" t="n">
        <v>0</v>
      </c>
      <c r="D2129" s="7" t="n">
        <v>4163</v>
      </c>
      <c r="E2129" s="7" t="n">
        <v>0.5</v>
      </c>
      <c r="F2129" s="7" t="n">
        <v>300</v>
      </c>
      <c r="G2129" s="7" t="n">
        <v>0</v>
      </c>
      <c r="H2129" s="7" t="n">
        <v>-1069547520</v>
      </c>
      <c r="I2129" s="7" t="n">
        <v>0</v>
      </c>
      <c r="J2129" s="7" t="n">
        <v>65533</v>
      </c>
      <c r="K2129" s="7" t="n">
        <v>0</v>
      </c>
      <c r="L2129" s="7" t="n">
        <v>0</v>
      </c>
      <c r="M2129" s="7" t="n">
        <v>0</v>
      </c>
      <c r="N2129" s="7" t="n">
        <v>0</v>
      </c>
      <c r="O2129" s="7" t="s">
        <v>13</v>
      </c>
    </row>
    <row r="2130" spans="1:15">
      <c r="A2130" t="s">
        <v>4</v>
      </c>
      <c r="B2130" s="4" t="s">
        <v>5</v>
      </c>
      <c r="C2130" s="4" t="s">
        <v>10</v>
      </c>
    </row>
    <row r="2131" spans="1:15">
      <c r="A2131" t="n">
        <v>21781</v>
      </c>
      <c r="B2131" s="28" t="n">
        <v>16</v>
      </c>
      <c r="C2131" s="7" t="n">
        <v>1800</v>
      </c>
    </row>
    <row r="2132" spans="1:15">
      <c r="A2132" t="s">
        <v>4</v>
      </c>
      <c r="B2132" s="4" t="s">
        <v>5</v>
      </c>
      <c r="C2132" s="4" t="s">
        <v>14</v>
      </c>
      <c r="D2132" s="4" t="s">
        <v>10</v>
      </c>
      <c r="E2132" s="4" t="s">
        <v>21</v>
      </c>
      <c r="F2132" s="4" t="s">
        <v>10</v>
      </c>
      <c r="G2132" s="4" t="s">
        <v>9</v>
      </c>
      <c r="H2132" s="4" t="s">
        <v>9</v>
      </c>
      <c r="I2132" s="4" t="s">
        <v>10</v>
      </c>
      <c r="J2132" s="4" t="s">
        <v>10</v>
      </c>
      <c r="K2132" s="4" t="s">
        <v>9</v>
      </c>
      <c r="L2132" s="4" t="s">
        <v>9</v>
      </c>
      <c r="M2132" s="4" t="s">
        <v>9</v>
      </c>
      <c r="N2132" s="4" t="s">
        <v>9</v>
      </c>
      <c r="O2132" s="4" t="s">
        <v>6</v>
      </c>
    </row>
    <row r="2133" spans="1:15">
      <c r="A2133" t="n">
        <v>21784</v>
      </c>
      <c r="B2133" s="14" t="n">
        <v>50</v>
      </c>
      <c r="C2133" s="7" t="n">
        <v>0</v>
      </c>
      <c r="D2133" s="7" t="n">
        <v>4178</v>
      </c>
      <c r="E2133" s="7" t="n">
        <v>1</v>
      </c>
      <c r="F2133" s="7" t="n">
        <v>0</v>
      </c>
      <c r="G2133" s="7" t="n">
        <v>0</v>
      </c>
      <c r="H2133" s="7" t="n">
        <v>-1082130432</v>
      </c>
      <c r="I2133" s="7" t="n">
        <v>0</v>
      </c>
      <c r="J2133" s="7" t="n">
        <v>65533</v>
      </c>
      <c r="K2133" s="7" t="n">
        <v>0</v>
      </c>
      <c r="L2133" s="7" t="n">
        <v>0</v>
      </c>
      <c r="M2133" s="7" t="n">
        <v>0</v>
      </c>
      <c r="N2133" s="7" t="n">
        <v>0</v>
      </c>
      <c r="O2133" s="7" t="s">
        <v>13</v>
      </c>
    </row>
    <row r="2134" spans="1:15">
      <c r="A2134" t="s">
        <v>4</v>
      </c>
      <c r="B2134" s="4" t="s">
        <v>5</v>
      </c>
      <c r="C2134" s="4" t="s">
        <v>14</v>
      </c>
      <c r="D2134" s="4" t="s">
        <v>10</v>
      </c>
      <c r="E2134" s="4" t="s">
        <v>21</v>
      </c>
      <c r="F2134" s="4" t="s">
        <v>10</v>
      </c>
      <c r="G2134" s="4" t="s">
        <v>9</v>
      </c>
      <c r="H2134" s="4" t="s">
        <v>9</v>
      </c>
      <c r="I2134" s="4" t="s">
        <v>10</v>
      </c>
      <c r="J2134" s="4" t="s">
        <v>10</v>
      </c>
      <c r="K2134" s="4" t="s">
        <v>9</v>
      </c>
      <c r="L2134" s="4" t="s">
        <v>9</v>
      </c>
      <c r="M2134" s="4" t="s">
        <v>9</v>
      </c>
      <c r="N2134" s="4" t="s">
        <v>9</v>
      </c>
      <c r="O2134" s="4" t="s">
        <v>6</v>
      </c>
    </row>
    <row r="2135" spans="1:15">
      <c r="A2135" t="n">
        <v>21823</v>
      </c>
      <c r="B2135" s="14" t="n">
        <v>50</v>
      </c>
      <c r="C2135" s="7" t="n">
        <v>0</v>
      </c>
      <c r="D2135" s="7" t="n">
        <v>4033</v>
      </c>
      <c r="E2135" s="7" t="n">
        <v>0.600000023841858</v>
      </c>
      <c r="F2135" s="7" t="n">
        <v>100</v>
      </c>
      <c r="G2135" s="7" t="n">
        <v>0</v>
      </c>
      <c r="H2135" s="7" t="n">
        <v>-1069547520</v>
      </c>
      <c r="I2135" s="7" t="n">
        <v>0</v>
      </c>
      <c r="J2135" s="7" t="n">
        <v>65533</v>
      </c>
      <c r="K2135" s="7" t="n">
        <v>0</v>
      </c>
      <c r="L2135" s="7" t="n">
        <v>0</v>
      </c>
      <c r="M2135" s="7" t="n">
        <v>0</v>
      </c>
      <c r="N2135" s="7" t="n">
        <v>0</v>
      </c>
      <c r="O2135" s="7" t="s">
        <v>13</v>
      </c>
    </row>
    <row r="2136" spans="1:15">
      <c r="A2136" t="s">
        <v>4</v>
      </c>
      <c r="B2136" s="4" t="s">
        <v>5</v>
      </c>
      <c r="C2136" s="4" t="s">
        <v>14</v>
      </c>
      <c r="D2136" s="4" t="s">
        <v>10</v>
      </c>
    </row>
    <row r="2137" spans="1:15">
      <c r="A2137" t="n">
        <v>21862</v>
      </c>
      <c r="B2137" s="45" t="n">
        <v>45</v>
      </c>
      <c r="C2137" s="7" t="n">
        <v>7</v>
      </c>
      <c r="D2137" s="7" t="n">
        <v>255</v>
      </c>
    </row>
    <row r="2138" spans="1:15">
      <c r="A2138" t="s">
        <v>4</v>
      </c>
      <c r="B2138" s="4" t="s">
        <v>5</v>
      </c>
      <c r="C2138" s="4" t="s">
        <v>14</v>
      </c>
      <c r="D2138" s="4" t="s">
        <v>14</v>
      </c>
      <c r="E2138" s="4" t="s">
        <v>21</v>
      </c>
      <c r="F2138" s="4" t="s">
        <v>10</v>
      </c>
    </row>
    <row r="2139" spans="1:15">
      <c r="A2139" t="n">
        <v>21866</v>
      </c>
      <c r="B2139" s="45" t="n">
        <v>45</v>
      </c>
      <c r="C2139" s="7" t="n">
        <v>5</v>
      </c>
      <c r="D2139" s="7" t="n">
        <v>3</v>
      </c>
      <c r="E2139" s="7" t="n">
        <v>1.70000004768372</v>
      </c>
      <c r="F2139" s="7" t="n">
        <v>20000</v>
      </c>
    </row>
    <row r="2140" spans="1:15">
      <c r="A2140" t="s">
        <v>4</v>
      </c>
      <c r="B2140" s="4" t="s">
        <v>5</v>
      </c>
      <c r="C2140" s="4" t="s">
        <v>10</v>
      </c>
    </row>
    <row r="2141" spans="1:15">
      <c r="A2141" t="n">
        <v>21875</v>
      </c>
      <c r="B2141" s="28" t="n">
        <v>16</v>
      </c>
      <c r="C2141" s="7" t="n">
        <v>300</v>
      </c>
    </row>
    <row r="2142" spans="1:15">
      <c r="A2142" t="s">
        <v>4</v>
      </c>
      <c r="B2142" s="4" t="s">
        <v>5</v>
      </c>
      <c r="C2142" s="4" t="s">
        <v>14</v>
      </c>
      <c r="D2142" s="4" t="s">
        <v>14</v>
      </c>
    </row>
    <row r="2143" spans="1:15">
      <c r="A2143" t="n">
        <v>21878</v>
      </c>
      <c r="B2143" s="16" t="n">
        <v>49</v>
      </c>
      <c r="C2143" s="7" t="n">
        <v>2</v>
      </c>
      <c r="D2143" s="7" t="n">
        <v>0</v>
      </c>
    </row>
    <row r="2144" spans="1:15">
      <c r="A2144" t="s">
        <v>4</v>
      </c>
      <c r="B2144" s="4" t="s">
        <v>5</v>
      </c>
      <c r="C2144" s="4" t="s">
        <v>14</v>
      </c>
      <c r="D2144" s="4" t="s">
        <v>10</v>
      </c>
      <c r="E2144" s="4" t="s">
        <v>9</v>
      </c>
      <c r="F2144" s="4" t="s">
        <v>10</v>
      </c>
      <c r="G2144" s="4" t="s">
        <v>9</v>
      </c>
      <c r="H2144" s="4" t="s">
        <v>14</v>
      </c>
    </row>
    <row r="2145" spans="1:15">
      <c r="A2145" t="n">
        <v>21881</v>
      </c>
      <c r="B2145" s="16" t="n">
        <v>49</v>
      </c>
      <c r="C2145" s="7" t="n">
        <v>0</v>
      </c>
      <c r="D2145" s="7" t="n">
        <v>438</v>
      </c>
      <c r="E2145" s="7" t="n">
        <v>1061997773</v>
      </c>
      <c r="F2145" s="7" t="n">
        <v>0</v>
      </c>
      <c r="G2145" s="7" t="n">
        <v>0</v>
      </c>
      <c r="H2145" s="7" t="n">
        <v>0</v>
      </c>
    </row>
    <row r="2146" spans="1:15">
      <c r="A2146" t="s">
        <v>4</v>
      </c>
      <c r="B2146" s="4" t="s">
        <v>5</v>
      </c>
      <c r="C2146" s="4" t="s">
        <v>14</v>
      </c>
      <c r="D2146" s="4" t="s">
        <v>10</v>
      </c>
      <c r="E2146" s="4" t="s">
        <v>6</v>
      </c>
    </row>
    <row r="2147" spans="1:15">
      <c r="A2147" t="n">
        <v>21896</v>
      </c>
      <c r="B2147" s="41" t="n">
        <v>51</v>
      </c>
      <c r="C2147" s="7" t="n">
        <v>4</v>
      </c>
      <c r="D2147" s="7" t="n">
        <v>23</v>
      </c>
      <c r="E2147" s="7" t="s">
        <v>209</v>
      </c>
    </row>
    <row r="2148" spans="1:15">
      <c r="A2148" t="s">
        <v>4</v>
      </c>
      <c r="B2148" s="4" t="s">
        <v>5</v>
      </c>
      <c r="C2148" s="4" t="s">
        <v>10</v>
      </c>
    </row>
    <row r="2149" spans="1:15">
      <c r="A2149" t="n">
        <v>21910</v>
      </c>
      <c r="B2149" s="28" t="n">
        <v>16</v>
      </c>
      <c r="C2149" s="7" t="n">
        <v>0</v>
      </c>
    </row>
    <row r="2150" spans="1:15">
      <c r="A2150" t="s">
        <v>4</v>
      </c>
      <c r="B2150" s="4" t="s">
        <v>5</v>
      </c>
      <c r="C2150" s="4" t="s">
        <v>10</v>
      </c>
      <c r="D2150" s="4" t="s">
        <v>14</v>
      </c>
      <c r="E2150" s="4" t="s">
        <v>9</v>
      </c>
      <c r="F2150" s="4" t="s">
        <v>112</v>
      </c>
      <c r="G2150" s="4" t="s">
        <v>14</v>
      </c>
      <c r="H2150" s="4" t="s">
        <v>14</v>
      </c>
      <c r="I2150" s="4" t="s">
        <v>14</v>
      </c>
      <c r="J2150" s="4" t="s">
        <v>9</v>
      </c>
      <c r="K2150" s="4" t="s">
        <v>112</v>
      </c>
      <c r="L2150" s="4" t="s">
        <v>14</v>
      </c>
      <c r="M2150" s="4" t="s">
        <v>14</v>
      </c>
    </row>
    <row r="2151" spans="1:15">
      <c r="A2151" t="n">
        <v>21913</v>
      </c>
      <c r="B2151" s="49" t="n">
        <v>26</v>
      </c>
      <c r="C2151" s="7" t="n">
        <v>23</v>
      </c>
      <c r="D2151" s="7" t="n">
        <v>17</v>
      </c>
      <c r="E2151" s="7" t="n">
        <v>28515</v>
      </c>
      <c r="F2151" s="7" t="s">
        <v>245</v>
      </c>
      <c r="G2151" s="7" t="n">
        <v>2</v>
      </c>
      <c r="H2151" s="7" t="n">
        <v>3</v>
      </c>
      <c r="I2151" s="7" t="n">
        <v>17</v>
      </c>
      <c r="J2151" s="7" t="n">
        <v>28516</v>
      </c>
      <c r="K2151" s="7" t="s">
        <v>246</v>
      </c>
      <c r="L2151" s="7" t="n">
        <v>2</v>
      </c>
      <c r="M2151" s="7" t="n">
        <v>0</v>
      </c>
    </row>
    <row r="2152" spans="1:15">
      <c r="A2152" t="s">
        <v>4</v>
      </c>
      <c r="B2152" s="4" t="s">
        <v>5</v>
      </c>
    </row>
    <row r="2153" spans="1:15">
      <c r="A2153" t="n">
        <v>22118</v>
      </c>
      <c r="B2153" s="50" t="n">
        <v>28</v>
      </c>
    </row>
    <row r="2154" spans="1:15">
      <c r="A2154" t="s">
        <v>4</v>
      </c>
      <c r="B2154" s="4" t="s">
        <v>5</v>
      </c>
      <c r="C2154" s="4" t="s">
        <v>10</v>
      </c>
      <c r="D2154" s="4" t="s">
        <v>14</v>
      </c>
    </row>
    <row r="2155" spans="1:15">
      <c r="A2155" t="n">
        <v>22119</v>
      </c>
      <c r="B2155" s="51" t="n">
        <v>89</v>
      </c>
      <c r="C2155" s="7" t="n">
        <v>65533</v>
      </c>
      <c r="D2155" s="7" t="n">
        <v>1</v>
      </c>
    </row>
    <row r="2156" spans="1:15">
      <c r="A2156" t="s">
        <v>4</v>
      </c>
      <c r="B2156" s="4" t="s">
        <v>5</v>
      </c>
      <c r="C2156" s="4" t="s">
        <v>14</v>
      </c>
      <c r="D2156" s="4" t="s">
        <v>10</v>
      </c>
      <c r="E2156" s="4" t="s">
        <v>10</v>
      </c>
      <c r="F2156" s="4" t="s">
        <v>14</v>
      </c>
    </row>
    <row r="2157" spans="1:15">
      <c r="A2157" t="n">
        <v>22123</v>
      </c>
      <c r="B2157" s="59" t="n">
        <v>25</v>
      </c>
      <c r="C2157" s="7" t="n">
        <v>1</v>
      </c>
      <c r="D2157" s="7" t="n">
        <v>60</v>
      </c>
      <c r="E2157" s="7" t="n">
        <v>640</v>
      </c>
      <c r="F2157" s="7" t="n">
        <v>2</v>
      </c>
    </row>
    <row r="2158" spans="1:15">
      <c r="A2158" t="s">
        <v>4</v>
      </c>
      <c r="B2158" s="4" t="s">
        <v>5</v>
      </c>
      <c r="C2158" s="4" t="s">
        <v>14</v>
      </c>
      <c r="D2158" s="4" t="s">
        <v>10</v>
      </c>
      <c r="E2158" s="4" t="s">
        <v>6</v>
      </c>
    </row>
    <row r="2159" spans="1:15">
      <c r="A2159" t="n">
        <v>22130</v>
      </c>
      <c r="B2159" s="41" t="n">
        <v>51</v>
      </c>
      <c r="C2159" s="7" t="n">
        <v>4</v>
      </c>
      <c r="D2159" s="7" t="n">
        <v>2</v>
      </c>
      <c r="E2159" s="7" t="s">
        <v>183</v>
      </c>
    </row>
    <row r="2160" spans="1:15">
      <c r="A2160" t="s">
        <v>4</v>
      </c>
      <c r="B2160" s="4" t="s">
        <v>5</v>
      </c>
      <c r="C2160" s="4" t="s">
        <v>10</v>
      </c>
    </row>
    <row r="2161" spans="1:13">
      <c r="A2161" t="n">
        <v>22143</v>
      </c>
      <c r="B2161" s="28" t="n">
        <v>16</v>
      </c>
      <c r="C2161" s="7" t="n">
        <v>0</v>
      </c>
    </row>
    <row r="2162" spans="1:13">
      <c r="A2162" t="s">
        <v>4</v>
      </c>
      <c r="B2162" s="4" t="s">
        <v>5</v>
      </c>
      <c r="C2162" s="4" t="s">
        <v>10</v>
      </c>
      <c r="D2162" s="4" t="s">
        <v>14</v>
      </c>
      <c r="E2162" s="4" t="s">
        <v>9</v>
      </c>
      <c r="F2162" s="4" t="s">
        <v>112</v>
      </c>
      <c r="G2162" s="4" t="s">
        <v>14</v>
      </c>
      <c r="H2162" s="4" t="s">
        <v>14</v>
      </c>
    </row>
    <row r="2163" spans="1:13">
      <c r="A2163" t="n">
        <v>22146</v>
      </c>
      <c r="B2163" s="49" t="n">
        <v>26</v>
      </c>
      <c r="C2163" s="7" t="n">
        <v>2</v>
      </c>
      <c r="D2163" s="7" t="n">
        <v>17</v>
      </c>
      <c r="E2163" s="7" t="n">
        <v>6470</v>
      </c>
      <c r="F2163" s="7" t="s">
        <v>247</v>
      </c>
      <c r="G2163" s="7" t="n">
        <v>2</v>
      </c>
      <c r="H2163" s="7" t="n">
        <v>0</v>
      </c>
    </row>
    <row r="2164" spans="1:13">
      <c r="A2164" t="s">
        <v>4</v>
      </c>
      <c r="B2164" s="4" t="s">
        <v>5</v>
      </c>
    </row>
    <row r="2165" spans="1:13">
      <c r="A2165" t="n">
        <v>22168</v>
      </c>
      <c r="B2165" s="50" t="n">
        <v>28</v>
      </c>
    </row>
    <row r="2166" spans="1:13">
      <c r="A2166" t="s">
        <v>4</v>
      </c>
      <c r="B2166" s="4" t="s">
        <v>5</v>
      </c>
      <c r="C2166" s="4" t="s">
        <v>10</v>
      </c>
      <c r="D2166" s="4" t="s">
        <v>14</v>
      </c>
    </row>
    <row r="2167" spans="1:13">
      <c r="A2167" t="n">
        <v>22169</v>
      </c>
      <c r="B2167" s="51" t="n">
        <v>89</v>
      </c>
      <c r="C2167" s="7" t="n">
        <v>65533</v>
      </c>
      <c r="D2167" s="7" t="n">
        <v>1</v>
      </c>
    </row>
    <row r="2168" spans="1:13">
      <c r="A2168" t="s">
        <v>4</v>
      </c>
      <c r="B2168" s="4" t="s">
        <v>5</v>
      </c>
      <c r="C2168" s="4" t="s">
        <v>14</v>
      </c>
      <c r="D2168" s="4" t="s">
        <v>10</v>
      </c>
      <c r="E2168" s="4" t="s">
        <v>10</v>
      </c>
      <c r="F2168" s="4" t="s">
        <v>14</v>
      </c>
    </row>
    <row r="2169" spans="1:13">
      <c r="A2169" t="n">
        <v>22173</v>
      </c>
      <c r="B2169" s="59" t="n">
        <v>25</v>
      </c>
      <c r="C2169" s="7" t="n">
        <v>1</v>
      </c>
      <c r="D2169" s="7" t="n">
        <v>260</v>
      </c>
      <c r="E2169" s="7" t="n">
        <v>640</v>
      </c>
      <c r="F2169" s="7" t="n">
        <v>2</v>
      </c>
    </row>
    <row r="2170" spans="1:13">
      <c r="A2170" t="s">
        <v>4</v>
      </c>
      <c r="B2170" s="4" t="s">
        <v>5</v>
      </c>
      <c r="C2170" s="4" t="s">
        <v>14</v>
      </c>
      <c r="D2170" s="4" t="s">
        <v>10</v>
      </c>
      <c r="E2170" s="4" t="s">
        <v>6</v>
      </c>
    </row>
    <row r="2171" spans="1:13">
      <c r="A2171" t="n">
        <v>22180</v>
      </c>
      <c r="B2171" s="41" t="n">
        <v>51</v>
      </c>
      <c r="C2171" s="7" t="n">
        <v>4</v>
      </c>
      <c r="D2171" s="7" t="n">
        <v>6</v>
      </c>
      <c r="E2171" s="7" t="s">
        <v>207</v>
      </c>
    </row>
    <row r="2172" spans="1:13">
      <c r="A2172" t="s">
        <v>4</v>
      </c>
      <c r="B2172" s="4" t="s">
        <v>5</v>
      </c>
      <c r="C2172" s="4" t="s">
        <v>10</v>
      </c>
    </row>
    <row r="2173" spans="1:13">
      <c r="A2173" t="n">
        <v>22193</v>
      </c>
      <c r="B2173" s="28" t="n">
        <v>16</v>
      </c>
      <c r="C2173" s="7" t="n">
        <v>0</v>
      </c>
    </row>
    <row r="2174" spans="1:13">
      <c r="A2174" t="s">
        <v>4</v>
      </c>
      <c r="B2174" s="4" t="s">
        <v>5</v>
      </c>
      <c r="C2174" s="4" t="s">
        <v>10</v>
      </c>
      <c r="D2174" s="4" t="s">
        <v>14</v>
      </c>
      <c r="E2174" s="4" t="s">
        <v>9</v>
      </c>
      <c r="F2174" s="4" t="s">
        <v>112</v>
      </c>
      <c r="G2174" s="4" t="s">
        <v>14</v>
      </c>
      <c r="H2174" s="4" t="s">
        <v>14</v>
      </c>
    </row>
    <row r="2175" spans="1:13">
      <c r="A2175" t="n">
        <v>22196</v>
      </c>
      <c r="B2175" s="49" t="n">
        <v>26</v>
      </c>
      <c r="C2175" s="7" t="n">
        <v>6</v>
      </c>
      <c r="D2175" s="7" t="n">
        <v>17</v>
      </c>
      <c r="E2175" s="7" t="n">
        <v>8487</v>
      </c>
      <c r="F2175" s="7" t="s">
        <v>248</v>
      </c>
      <c r="G2175" s="7" t="n">
        <v>2</v>
      </c>
      <c r="H2175" s="7" t="n">
        <v>0</v>
      </c>
    </row>
    <row r="2176" spans="1:13">
      <c r="A2176" t="s">
        <v>4</v>
      </c>
      <c r="B2176" s="4" t="s">
        <v>5</v>
      </c>
    </row>
    <row r="2177" spans="1:8">
      <c r="A2177" t="n">
        <v>22228</v>
      </c>
      <c r="B2177" s="50" t="n">
        <v>28</v>
      </c>
    </row>
    <row r="2178" spans="1:8">
      <c r="A2178" t="s">
        <v>4</v>
      </c>
      <c r="B2178" s="4" t="s">
        <v>5</v>
      </c>
      <c r="C2178" s="4" t="s">
        <v>10</v>
      </c>
      <c r="D2178" s="4" t="s">
        <v>14</v>
      </c>
    </row>
    <row r="2179" spans="1:8">
      <c r="A2179" t="n">
        <v>22229</v>
      </c>
      <c r="B2179" s="51" t="n">
        <v>89</v>
      </c>
      <c r="C2179" s="7" t="n">
        <v>65533</v>
      </c>
      <c r="D2179" s="7" t="n">
        <v>1</v>
      </c>
    </row>
    <row r="2180" spans="1:8">
      <c r="A2180" t="s">
        <v>4</v>
      </c>
      <c r="B2180" s="4" t="s">
        <v>5</v>
      </c>
      <c r="C2180" s="4" t="s">
        <v>14</v>
      </c>
      <c r="D2180" s="4" t="s">
        <v>10</v>
      </c>
      <c r="E2180" s="4" t="s">
        <v>10</v>
      </c>
      <c r="F2180" s="4" t="s">
        <v>14</v>
      </c>
    </row>
    <row r="2181" spans="1:8">
      <c r="A2181" t="n">
        <v>22233</v>
      </c>
      <c r="B2181" s="59" t="n">
        <v>25</v>
      </c>
      <c r="C2181" s="7" t="n">
        <v>1</v>
      </c>
      <c r="D2181" s="7" t="n">
        <v>65535</v>
      </c>
      <c r="E2181" s="7" t="n">
        <v>65535</v>
      </c>
      <c r="F2181" s="7" t="n">
        <v>0</v>
      </c>
    </row>
    <row r="2182" spans="1:8">
      <c r="A2182" t="s">
        <v>4</v>
      </c>
      <c r="B2182" s="4" t="s">
        <v>5</v>
      </c>
      <c r="C2182" s="4" t="s">
        <v>14</v>
      </c>
      <c r="D2182" s="4" t="s">
        <v>10</v>
      </c>
      <c r="E2182" s="4" t="s">
        <v>21</v>
      </c>
    </row>
    <row r="2183" spans="1:8">
      <c r="A2183" t="n">
        <v>22240</v>
      </c>
      <c r="B2183" s="21" t="n">
        <v>58</v>
      </c>
      <c r="C2183" s="7" t="n">
        <v>101</v>
      </c>
      <c r="D2183" s="7" t="n">
        <v>300</v>
      </c>
      <c r="E2183" s="7" t="n">
        <v>1</v>
      </c>
    </row>
    <row r="2184" spans="1:8">
      <c r="A2184" t="s">
        <v>4</v>
      </c>
      <c r="B2184" s="4" t="s">
        <v>5</v>
      </c>
      <c r="C2184" s="4" t="s">
        <v>14</v>
      </c>
      <c r="D2184" s="4" t="s">
        <v>10</v>
      </c>
    </row>
    <row r="2185" spans="1:8">
      <c r="A2185" t="n">
        <v>22248</v>
      </c>
      <c r="B2185" s="21" t="n">
        <v>58</v>
      </c>
      <c r="C2185" s="7" t="n">
        <v>254</v>
      </c>
      <c r="D2185" s="7" t="n">
        <v>0</v>
      </c>
    </row>
    <row r="2186" spans="1:8">
      <c r="A2186" t="s">
        <v>4</v>
      </c>
      <c r="B2186" s="4" t="s">
        <v>5</v>
      </c>
      <c r="C2186" s="4" t="s">
        <v>14</v>
      </c>
      <c r="D2186" s="4" t="s">
        <v>14</v>
      </c>
      <c r="E2186" s="4" t="s">
        <v>21</v>
      </c>
      <c r="F2186" s="4" t="s">
        <v>21</v>
      </c>
      <c r="G2186" s="4" t="s">
        <v>21</v>
      </c>
      <c r="H2186" s="4" t="s">
        <v>10</v>
      </c>
    </row>
    <row r="2187" spans="1:8">
      <c r="A2187" t="n">
        <v>22252</v>
      </c>
      <c r="B2187" s="45" t="n">
        <v>45</v>
      </c>
      <c r="C2187" s="7" t="n">
        <v>2</v>
      </c>
      <c r="D2187" s="7" t="n">
        <v>3</v>
      </c>
      <c r="E2187" s="7" t="n">
        <v>0.779999971389771</v>
      </c>
      <c r="F2187" s="7" t="n">
        <v>21.5499992370605</v>
      </c>
      <c r="G2187" s="7" t="n">
        <v>31.9699993133545</v>
      </c>
      <c r="H2187" s="7" t="n">
        <v>0</v>
      </c>
    </row>
    <row r="2188" spans="1:8">
      <c r="A2188" t="s">
        <v>4</v>
      </c>
      <c r="B2188" s="4" t="s">
        <v>5</v>
      </c>
      <c r="C2188" s="4" t="s">
        <v>14</v>
      </c>
      <c r="D2188" s="4" t="s">
        <v>14</v>
      </c>
      <c r="E2188" s="4" t="s">
        <v>21</v>
      </c>
      <c r="F2188" s="4" t="s">
        <v>21</v>
      </c>
      <c r="G2188" s="4" t="s">
        <v>21</v>
      </c>
      <c r="H2188" s="4" t="s">
        <v>10</v>
      </c>
      <c r="I2188" s="4" t="s">
        <v>14</v>
      </c>
    </row>
    <row r="2189" spans="1:8">
      <c r="A2189" t="n">
        <v>22269</v>
      </c>
      <c r="B2189" s="45" t="n">
        <v>45</v>
      </c>
      <c r="C2189" s="7" t="n">
        <v>4</v>
      </c>
      <c r="D2189" s="7" t="n">
        <v>3</v>
      </c>
      <c r="E2189" s="7" t="n">
        <v>-3</v>
      </c>
      <c r="F2189" s="7" t="n">
        <v>15</v>
      </c>
      <c r="G2189" s="7" t="n">
        <v>10</v>
      </c>
      <c r="H2189" s="7" t="n">
        <v>0</v>
      </c>
      <c r="I2189" s="7" t="n">
        <v>0</v>
      </c>
    </row>
    <row r="2190" spans="1:8">
      <c r="A2190" t="s">
        <v>4</v>
      </c>
      <c r="B2190" s="4" t="s">
        <v>5</v>
      </c>
      <c r="C2190" s="4" t="s">
        <v>14</v>
      </c>
      <c r="D2190" s="4" t="s">
        <v>14</v>
      </c>
      <c r="E2190" s="4" t="s">
        <v>21</v>
      </c>
      <c r="F2190" s="4" t="s">
        <v>10</v>
      </c>
    </row>
    <row r="2191" spans="1:8">
      <c r="A2191" t="n">
        <v>22287</v>
      </c>
      <c r="B2191" s="45" t="n">
        <v>45</v>
      </c>
      <c r="C2191" s="7" t="n">
        <v>5</v>
      </c>
      <c r="D2191" s="7" t="n">
        <v>3</v>
      </c>
      <c r="E2191" s="7" t="n">
        <v>1.5</v>
      </c>
      <c r="F2191" s="7" t="n">
        <v>0</v>
      </c>
    </row>
    <row r="2192" spans="1:8">
      <c r="A2192" t="s">
        <v>4</v>
      </c>
      <c r="B2192" s="4" t="s">
        <v>5</v>
      </c>
      <c r="C2192" s="4" t="s">
        <v>14</v>
      </c>
      <c r="D2192" s="4" t="s">
        <v>14</v>
      </c>
      <c r="E2192" s="4" t="s">
        <v>21</v>
      </c>
      <c r="F2192" s="4" t="s">
        <v>10</v>
      </c>
    </row>
    <row r="2193" spans="1:9">
      <c r="A2193" t="n">
        <v>22296</v>
      </c>
      <c r="B2193" s="45" t="n">
        <v>45</v>
      </c>
      <c r="C2193" s="7" t="n">
        <v>11</v>
      </c>
      <c r="D2193" s="7" t="n">
        <v>3</v>
      </c>
      <c r="E2193" s="7" t="n">
        <v>40.0999984741211</v>
      </c>
      <c r="F2193" s="7" t="n">
        <v>0</v>
      </c>
    </row>
    <row r="2194" spans="1:9">
      <c r="A2194" t="s">
        <v>4</v>
      </c>
      <c r="B2194" s="4" t="s">
        <v>5</v>
      </c>
      <c r="C2194" s="4" t="s">
        <v>10</v>
      </c>
      <c r="D2194" s="4" t="s">
        <v>21</v>
      </c>
      <c r="E2194" s="4" t="s">
        <v>21</v>
      </c>
      <c r="F2194" s="4" t="s">
        <v>21</v>
      </c>
      <c r="G2194" s="4" t="s">
        <v>21</v>
      </c>
    </row>
    <row r="2195" spans="1:9">
      <c r="A2195" t="n">
        <v>22305</v>
      </c>
      <c r="B2195" s="36" t="n">
        <v>46</v>
      </c>
      <c r="C2195" s="7" t="n">
        <v>7024</v>
      </c>
      <c r="D2195" s="7" t="n">
        <v>1.58000004291534</v>
      </c>
      <c r="E2195" s="7" t="n">
        <v>21.5499992370605</v>
      </c>
      <c r="F2195" s="7" t="n">
        <v>30.1299991607666</v>
      </c>
      <c r="G2195" s="7" t="n">
        <v>345</v>
      </c>
    </row>
    <row r="2196" spans="1:9">
      <c r="A2196" t="s">
        <v>4</v>
      </c>
      <c r="B2196" s="4" t="s">
        <v>5</v>
      </c>
      <c r="C2196" s="4" t="s">
        <v>10</v>
      </c>
      <c r="D2196" s="4" t="s">
        <v>14</v>
      </c>
      <c r="E2196" s="4" t="s">
        <v>6</v>
      </c>
      <c r="F2196" s="4" t="s">
        <v>21</v>
      </c>
      <c r="G2196" s="4" t="s">
        <v>21</v>
      </c>
      <c r="H2196" s="4" t="s">
        <v>21</v>
      </c>
    </row>
    <row r="2197" spans="1:9">
      <c r="A2197" t="n">
        <v>22324</v>
      </c>
      <c r="B2197" s="37" t="n">
        <v>48</v>
      </c>
      <c r="C2197" s="7" t="n">
        <v>7024</v>
      </c>
      <c r="D2197" s="7" t="n">
        <v>0</v>
      </c>
      <c r="E2197" s="7" t="s">
        <v>91</v>
      </c>
      <c r="F2197" s="7" t="n">
        <v>-1</v>
      </c>
      <c r="G2197" s="7" t="n">
        <v>1</v>
      </c>
      <c r="H2197" s="7" t="n">
        <v>0</v>
      </c>
    </row>
    <row r="2198" spans="1:9">
      <c r="A2198" t="s">
        <v>4</v>
      </c>
      <c r="B2198" s="4" t="s">
        <v>5</v>
      </c>
      <c r="C2198" s="4" t="s">
        <v>14</v>
      </c>
      <c r="D2198" s="4" t="s">
        <v>10</v>
      </c>
      <c r="E2198" s="4" t="s">
        <v>10</v>
      </c>
      <c r="F2198" s="4" t="s">
        <v>10</v>
      </c>
      <c r="G2198" s="4" t="s">
        <v>10</v>
      </c>
      <c r="H2198" s="4" t="s">
        <v>10</v>
      </c>
      <c r="I2198" s="4" t="s">
        <v>6</v>
      </c>
      <c r="J2198" s="4" t="s">
        <v>21</v>
      </c>
      <c r="K2198" s="4" t="s">
        <v>21</v>
      </c>
      <c r="L2198" s="4" t="s">
        <v>21</v>
      </c>
      <c r="M2198" s="4" t="s">
        <v>9</v>
      </c>
      <c r="N2198" s="4" t="s">
        <v>9</v>
      </c>
      <c r="O2198" s="4" t="s">
        <v>21</v>
      </c>
      <c r="P2198" s="4" t="s">
        <v>21</v>
      </c>
      <c r="Q2198" s="4" t="s">
        <v>21</v>
      </c>
      <c r="R2198" s="4" t="s">
        <v>21</v>
      </c>
      <c r="S2198" s="4" t="s">
        <v>14</v>
      </c>
    </row>
    <row r="2199" spans="1:9">
      <c r="A2199" t="n">
        <v>22350</v>
      </c>
      <c r="B2199" s="31" t="n">
        <v>39</v>
      </c>
      <c r="C2199" s="7" t="n">
        <v>12</v>
      </c>
      <c r="D2199" s="7" t="n">
        <v>65533</v>
      </c>
      <c r="E2199" s="7" t="n">
        <v>201</v>
      </c>
      <c r="F2199" s="7" t="n">
        <v>0</v>
      </c>
      <c r="G2199" s="7" t="n">
        <v>7024</v>
      </c>
      <c r="H2199" s="7" t="n">
        <v>3</v>
      </c>
      <c r="I2199" s="7" t="s">
        <v>13</v>
      </c>
      <c r="J2199" s="7" t="n">
        <v>0</v>
      </c>
      <c r="K2199" s="7" t="n">
        <v>0</v>
      </c>
      <c r="L2199" s="7" t="n">
        <v>0</v>
      </c>
      <c r="M2199" s="7" t="n">
        <v>0</v>
      </c>
      <c r="N2199" s="7" t="n">
        <v>0</v>
      </c>
      <c r="O2199" s="7" t="n">
        <v>0</v>
      </c>
      <c r="P2199" s="7" t="n">
        <v>1</v>
      </c>
      <c r="Q2199" s="7" t="n">
        <v>1</v>
      </c>
      <c r="R2199" s="7" t="n">
        <v>1</v>
      </c>
      <c r="S2199" s="7" t="n">
        <v>101</v>
      </c>
    </row>
    <row r="2200" spans="1:9">
      <c r="A2200" t="s">
        <v>4</v>
      </c>
      <c r="B2200" s="4" t="s">
        <v>5</v>
      </c>
      <c r="C2200" s="4" t="s">
        <v>10</v>
      </c>
      <c r="D2200" s="4" t="s">
        <v>14</v>
      </c>
      <c r="E2200" s="4" t="s">
        <v>14</v>
      </c>
      <c r="F2200" s="4" t="s">
        <v>6</v>
      </c>
    </row>
    <row r="2201" spans="1:9">
      <c r="A2201" t="n">
        <v>22400</v>
      </c>
      <c r="B2201" s="18" t="n">
        <v>20</v>
      </c>
      <c r="C2201" s="7" t="n">
        <v>7024</v>
      </c>
      <c r="D2201" s="7" t="n">
        <v>2</v>
      </c>
      <c r="E2201" s="7" t="n">
        <v>11</v>
      </c>
      <c r="F2201" s="7" t="s">
        <v>249</v>
      </c>
    </row>
    <row r="2202" spans="1:9">
      <c r="A2202" t="s">
        <v>4</v>
      </c>
      <c r="B2202" s="4" t="s">
        <v>5</v>
      </c>
      <c r="C2202" s="4" t="s">
        <v>14</v>
      </c>
      <c r="D2202" s="4" t="s">
        <v>10</v>
      </c>
      <c r="E2202" s="4" t="s">
        <v>6</v>
      </c>
      <c r="F2202" s="4" t="s">
        <v>6</v>
      </c>
      <c r="G2202" s="4" t="s">
        <v>6</v>
      </c>
      <c r="H2202" s="4" t="s">
        <v>6</v>
      </c>
    </row>
    <row r="2203" spans="1:9">
      <c r="A2203" t="n">
        <v>22424</v>
      </c>
      <c r="B2203" s="41" t="n">
        <v>51</v>
      </c>
      <c r="C2203" s="7" t="n">
        <v>3</v>
      </c>
      <c r="D2203" s="7" t="n">
        <v>19</v>
      </c>
      <c r="E2203" s="7" t="s">
        <v>110</v>
      </c>
      <c r="F2203" s="7" t="s">
        <v>95</v>
      </c>
      <c r="G2203" s="7" t="s">
        <v>96</v>
      </c>
      <c r="H2203" s="7" t="s">
        <v>97</v>
      </c>
    </row>
    <row r="2204" spans="1:9">
      <c r="A2204" t="s">
        <v>4</v>
      </c>
      <c r="B2204" s="4" t="s">
        <v>5</v>
      </c>
      <c r="C2204" s="4" t="s">
        <v>14</v>
      </c>
      <c r="D2204" s="4" t="s">
        <v>14</v>
      </c>
      <c r="E2204" s="4" t="s">
        <v>21</v>
      </c>
      <c r="F2204" s="4" t="s">
        <v>21</v>
      </c>
      <c r="G2204" s="4" t="s">
        <v>21</v>
      </c>
      <c r="H2204" s="4" t="s">
        <v>10</v>
      </c>
    </row>
    <row r="2205" spans="1:9">
      <c r="A2205" t="n">
        <v>22437</v>
      </c>
      <c r="B2205" s="45" t="n">
        <v>45</v>
      </c>
      <c r="C2205" s="7" t="n">
        <v>2</v>
      </c>
      <c r="D2205" s="7" t="n">
        <v>3</v>
      </c>
      <c r="E2205" s="7" t="n">
        <v>0.730000019073486</v>
      </c>
      <c r="F2205" s="7" t="n">
        <v>21.5499992370605</v>
      </c>
      <c r="G2205" s="7" t="n">
        <v>31.9699993133545</v>
      </c>
      <c r="H2205" s="7" t="n">
        <v>1500</v>
      </c>
    </row>
    <row r="2206" spans="1:9">
      <c r="A2206" t="s">
        <v>4</v>
      </c>
      <c r="B2206" s="4" t="s">
        <v>5</v>
      </c>
      <c r="C2206" s="4" t="s">
        <v>14</v>
      </c>
      <c r="D2206" s="4" t="s">
        <v>14</v>
      </c>
      <c r="E2206" s="4" t="s">
        <v>21</v>
      </c>
      <c r="F2206" s="4" t="s">
        <v>21</v>
      </c>
      <c r="G2206" s="4" t="s">
        <v>21</v>
      </c>
      <c r="H2206" s="4" t="s">
        <v>10</v>
      </c>
      <c r="I2206" s="4" t="s">
        <v>14</v>
      </c>
    </row>
    <row r="2207" spans="1:9">
      <c r="A2207" t="n">
        <v>22454</v>
      </c>
      <c r="B2207" s="45" t="n">
        <v>45</v>
      </c>
      <c r="C2207" s="7" t="n">
        <v>4</v>
      </c>
      <c r="D2207" s="7" t="n">
        <v>3</v>
      </c>
      <c r="E2207" s="7" t="n">
        <v>27</v>
      </c>
      <c r="F2207" s="7" t="n">
        <v>-20</v>
      </c>
      <c r="G2207" s="7" t="n">
        <v>10</v>
      </c>
      <c r="H2207" s="7" t="n">
        <v>1500</v>
      </c>
      <c r="I2207" s="7" t="n">
        <v>0</v>
      </c>
    </row>
    <row r="2208" spans="1:9">
      <c r="A2208" t="s">
        <v>4</v>
      </c>
      <c r="B2208" s="4" t="s">
        <v>5</v>
      </c>
      <c r="C2208" s="4" t="s">
        <v>14</v>
      </c>
      <c r="D2208" s="4" t="s">
        <v>14</v>
      </c>
      <c r="E2208" s="4" t="s">
        <v>21</v>
      </c>
      <c r="F2208" s="4" t="s">
        <v>10</v>
      </c>
    </row>
    <row r="2209" spans="1:19">
      <c r="A2209" t="n">
        <v>22472</v>
      </c>
      <c r="B2209" s="45" t="n">
        <v>45</v>
      </c>
      <c r="C2209" s="7" t="n">
        <v>5</v>
      </c>
      <c r="D2209" s="7" t="n">
        <v>3</v>
      </c>
      <c r="E2209" s="7" t="n">
        <v>1.89999997615814</v>
      </c>
      <c r="F2209" s="7" t="n">
        <v>1500</v>
      </c>
    </row>
    <row r="2210" spans="1:19">
      <c r="A2210" t="s">
        <v>4</v>
      </c>
      <c r="B2210" s="4" t="s">
        <v>5</v>
      </c>
      <c r="C2210" s="4" t="s">
        <v>14</v>
      </c>
      <c r="D2210" s="4" t="s">
        <v>10</v>
      </c>
      <c r="E2210" s="4" t="s">
        <v>10</v>
      </c>
      <c r="F2210" s="4" t="s">
        <v>9</v>
      </c>
    </row>
    <row r="2211" spans="1:19">
      <c r="A2211" t="n">
        <v>22481</v>
      </c>
      <c r="B2211" s="46" t="n">
        <v>84</v>
      </c>
      <c r="C2211" s="7" t="n">
        <v>0</v>
      </c>
      <c r="D2211" s="7" t="n">
        <v>0</v>
      </c>
      <c r="E2211" s="7" t="n">
        <v>300</v>
      </c>
      <c r="F2211" s="7" t="n">
        <v>1050253722</v>
      </c>
    </row>
    <row r="2212" spans="1:19">
      <c r="A2212" t="s">
        <v>4</v>
      </c>
      <c r="B2212" s="4" t="s">
        <v>5</v>
      </c>
      <c r="C2212" s="4" t="s">
        <v>10</v>
      </c>
      <c r="D2212" s="4" t="s">
        <v>14</v>
      </c>
      <c r="E2212" s="4" t="s">
        <v>6</v>
      </c>
      <c r="F2212" s="4" t="s">
        <v>21</v>
      </c>
      <c r="G2212" s="4" t="s">
        <v>21</v>
      </c>
      <c r="H2212" s="4" t="s">
        <v>21</v>
      </c>
    </row>
    <row r="2213" spans="1:19">
      <c r="A2213" t="n">
        <v>22491</v>
      </c>
      <c r="B2213" s="37" t="n">
        <v>48</v>
      </c>
      <c r="C2213" s="7" t="n">
        <v>19</v>
      </c>
      <c r="D2213" s="7" t="n">
        <v>0</v>
      </c>
      <c r="E2213" s="7" t="s">
        <v>74</v>
      </c>
      <c r="F2213" s="7" t="n">
        <v>-1</v>
      </c>
      <c r="G2213" s="7" t="n">
        <v>1</v>
      </c>
      <c r="H2213" s="7" t="n">
        <v>0</v>
      </c>
    </row>
    <row r="2214" spans="1:19">
      <c r="A2214" t="s">
        <v>4</v>
      </c>
      <c r="B2214" s="4" t="s">
        <v>5</v>
      </c>
      <c r="C2214" s="4" t="s">
        <v>10</v>
      </c>
    </row>
    <row r="2215" spans="1:19">
      <c r="A2215" t="n">
        <v>22517</v>
      </c>
      <c r="B2215" s="28" t="n">
        <v>16</v>
      </c>
      <c r="C2215" s="7" t="n">
        <v>500</v>
      </c>
    </row>
    <row r="2216" spans="1:19">
      <c r="A2216" t="s">
        <v>4</v>
      </c>
      <c r="B2216" s="4" t="s">
        <v>5</v>
      </c>
      <c r="C2216" s="4" t="s">
        <v>14</v>
      </c>
      <c r="D2216" s="4" t="s">
        <v>10</v>
      </c>
      <c r="E2216" s="4" t="s">
        <v>21</v>
      </c>
      <c r="F2216" s="4" t="s">
        <v>10</v>
      </c>
      <c r="G2216" s="4" t="s">
        <v>9</v>
      </c>
      <c r="H2216" s="4" t="s">
        <v>9</v>
      </c>
      <c r="I2216" s="4" t="s">
        <v>10</v>
      </c>
      <c r="J2216" s="4" t="s">
        <v>10</v>
      </c>
      <c r="K2216" s="4" t="s">
        <v>9</v>
      </c>
      <c r="L2216" s="4" t="s">
        <v>9</v>
      </c>
      <c r="M2216" s="4" t="s">
        <v>9</v>
      </c>
      <c r="N2216" s="4" t="s">
        <v>9</v>
      </c>
      <c r="O2216" s="4" t="s">
        <v>6</v>
      </c>
    </row>
    <row r="2217" spans="1:19">
      <c r="A2217" t="n">
        <v>22520</v>
      </c>
      <c r="B2217" s="14" t="n">
        <v>50</v>
      </c>
      <c r="C2217" s="7" t="n">
        <v>0</v>
      </c>
      <c r="D2217" s="7" t="n">
        <v>1905</v>
      </c>
      <c r="E2217" s="7" t="n">
        <v>1</v>
      </c>
      <c r="F2217" s="7" t="n">
        <v>0</v>
      </c>
      <c r="G2217" s="7" t="n">
        <v>0</v>
      </c>
      <c r="H2217" s="7" t="n">
        <v>0</v>
      </c>
      <c r="I2217" s="7" t="n">
        <v>0</v>
      </c>
      <c r="J2217" s="7" t="n">
        <v>65533</v>
      </c>
      <c r="K2217" s="7" t="n">
        <v>0</v>
      </c>
      <c r="L2217" s="7" t="n">
        <v>0</v>
      </c>
      <c r="M2217" s="7" t="n">
        <v>0</v>
      </c>
      <c r="N2217" s="7" t="n">
        <v>0</v>
      </c>
      <c r="O2217" s="7" t="s">
        <v>13</v>
      </c>
    </row>
    <row r="2218" spans="1:19">
      <c r="A2218" t="s">
        <v>4</v>
      </c>
      <c r="B2218" s="4" t="s">
        <v>5</v>
      </c>
      <c r="C2218" s="4" t="s">
        <v>10</v>
      </c>
    </row>
    <row r="2219" spans="1:19">
      <c r="A2219" t="n">
        <v>22559</v>
      </c>
      <c r="B2219" s="28" t="n">
        <v>16</v>
      </c>
      <c r="C2219" s="7" t="n">
        <v>1000</v>
      </c>
    </row>
    <row r="2220" spans="1:19">
      <c r="A2220" t="s">
        <v>4</v>
      </c>
      <c r="B2220" s="4" t="s">
        <v>5</v>
      </c>
      <c r="C2220" s="4" t="s">
        <v>14</v>
      </c>
      <c r="D2220" s="4" t="s">
        <v>10</v>
      </c>
      <c r="E2220" s="4" t="s">
        <v>10</v>
      </c>
      <c r="F2220" s="4" t="s">
        <v>9</v>
      </c>
    </row>
    <row r="2221" spans="1:19">
      <c r="A2221" t="n">
        <v>22562</v>
      </c>
      <c r="B2221" s="46" t="n">
        <v>84</v>
      </c>
      <c r="C2221" s="7" t="n">
        <v>1</v>
      </c>
      <c r="D2221" s="7" t="n">
        <v>0</v>
      </c>
      <c r="E2221" s="7" t="n">
        <v>300</v>
      </c>
      <c r="F2221" s="7" t="n">
        <v>0</v>
      </c>
    </row>
    <row r="2222" spans="1:19">
      <c r="A2222" t="s">
        <v>4</v>
      </c>
      <c r="B2222" s="4" t="s">
        <v>5</v>
      </c>
      <c r="C2222" s="4" t="s">
        <v>10</v>
      </c>
    </row>
    <row r="2223" spans="1:19">
      <c r="A2223" t="n">
        <v>22572</v>
      </c>
      <c r="B2223" s="28" t="n">
        <v>16</v>
      </c>
      <c r="C2223" s="7" t="n">
        <v>500</v>
      </c>
    </row>
    <row r="2224" spans="1:19">
      <c r="A2224" t="s">
        <v>4</v>
      </c>
      <c r="B2224" s="4" t="s">
        <v>5</v>
      </c>
      <c r="C2224" s="4" t="s">
        <v>14</v>
      </c>
      <c r="D2224" s="4" t="s">
        <v>10</v>
      </c>
    </row>
    <row r="2225" spans="1:15">
      <c r="A2225" t="n">
        <v>22575</v>
      </c>
      <c r="B2225" s="45" t="n">
        <v>45</v>
      </c>
      <c r="C2225" s="7" t="n">
        <v>7</v>
      </c>
      <c r="D2225" s="7" t="n">
        <v>255</v>
      </c>
    </row>
    <row r="2226" spans="1:15">
      <c r="A2226" t="s">
        <v>4</v>
      </c>
      <c r="B2226" s="4" t="s">
        <v>5</v>
      </c>
      <c r="C2226" s="4" t="s">
        <v>14</v>
      </c>
      <c r="D2226" s="4" t="s">
        <v>10</v>
      </c>
      <c r="E2226" s="4" t="s">
        <v>21</v>
      </c>
    </row>
    <row r="2227" spans="1:15">
      <c r="A2227" t="n">
        <v>22579</v>
      </c>
      <c r="B2227" s="21" t="n">
        <v>58</v>
      </c>
      <c r="C2227" s="7" t="n">
        <v>101</v>
      </c>
      <c r="D2227" s="7" t="n">
        <v>300</v>
      </c>
      <c r="E2227" s="7" t="n">
        <v>1</v>
      </c>
    </row>
    <row r="2228" spans="1:15">
      <c r="A2228" t="s">
        <v>4</v>
      </c>
      <c r="B2228" s="4" t="s">
        <v>5</v>
      </c>
      <c r="C2228" s="4" t="s">
        <v>14</v>
      </c>
      <c r="D2228" s="4" t="s">
        <v>10</v>
      </c>
    </row>
    <row r="2229" spans="1:15">
      <c r="A2229" t="n">
        <v>22587</v>
      </c>
      <c r="B2229" s="21" t="n">
        <v>58</v>
      </c>
      <c r="C2229" s="7" t="n">
        <v>254</v>
      </c>
      <c r="D2229" s="7" t="n">
        <v>0</v>
      </c>
    </row>
    <row r="2230" spans="1:15">
      <c r="A2230" t="s">
        <v>4</v>
      </c>
      <c r="B2230" s="4" t="s">
        <v>5</v>
      </c>
      <c r="C2230" s="4" t="s">
        <v>14</v>
      </c>
      <c r="D2230" s="4" t="s">
        <v>14</v>
      </c>
      <c r="E2230" s="4" t="s">
        <v>21</v>
      </c>
      <c r="F2230" s="4" t="s">
        <v>21</v>
      </c>
      <c r="G2230" s="4" t="s">
        <v>21</v>
      </c>
      <c r="H2230" s="4" t="s">
        <v>10</v>
      </c>
    </row>
    <row r="2231" spans="1:15">
      <c r="A2231" t="n">
        <v>22591</v>
      </c>
      <c r="B2231" s="45" t="n">
        <v>45</v>
      </c>
      <c r="C2231" s="7" t="n">
        <v>2</v>
      </c>
      <c r="D2231" s="7" t="n">
        <v>3</v>
      </c>
      <c r="E2231" s="7" t="n">
        <v>1</v>
      </c>
      <c r="F2231" s="7" t="n">
        <v>21.5499992370605</v>
      </c>
      <c r="G2231" s="7" t="n">
        <v>31.8999996185303</v>
      </c>
      <c r="H2231" s="7" t="n">
        <v>0</v>
      </c>
    </row>
    <row r="2232" spans="1:15">
      <c r="A2232" t="s">
        <v>4</v>
      </c>
      <c r="B2232" s="4" t="s">
        <v>5</v>
      </c>
      <c r="C2232" s="4" t="s">
        <v>14</v>
      </c>
      <c r="D2232" s="4" t="s">
        <v>14</v>
      </c>
      <c r="E2232" s="4" t="s">
        <v>21</v>
      </c>
      <c r="F2232" s="4" t="s">
        <v>21</v>
      </c>
      <c r="G2232" s="4" t="s">
        <v>21</v>
      </c>
      <c r="H2232" s="4" t="s">
        <v>10</v>
      </c>
      <c r="I2232" s="4" t="s">
        <v>14</v>
      </c>
    </row>
    <row r="2233" spans="1:15">
      <c r="A2233" t="n">
        <v>22608</v>
      </c>
      <c r="B2233" s="45" t="n">
        <v>45</v>
      </c>
      <c r="C2233" s="7" t="n">
        <v>4</v>
      </c>
      <c r="D2233" s="7" t="n">
        <v>3</v>
      </c>
      <c r="E2233" s="7" t="n">
        <v>-3</v>
      </c>
      <c r="F2233" s="7" t="n">
        <v>15</v>
      </c>
      <c r="G2233" s="7" t="n">
        <v>10</v>
      </c>
      <c r="H2233" s="7" t="n">
        <v>0</v>
      </c>
      <c r="I2233" s="7" t="n">
        <v>0</v>
      </c>
    </row>
    <row r="2234" spans="1:15">
      <c r="A2234" t="s">
        <v>4</v>
      </c>
      <c r="B2234" s="4" t="s">
        <v>5</v>
      </c>
      <c r="C2234" s="4" t="s">
        <v>14</v>
      </c>
      <c r="D2234" s="4" t="s">
        <v>14</v>
      </c>
      <c r="E2234" s="4" t="s">
        <v>21</v>
      </c>
      <c r="F2234" s="4" t="s">
        <v>10</v>
      </c>
    </row>
    <row r="2235" spans="1:15">
      <c r="A2235" t="n">
        <v>22626</v>
      </c>
      <c r="B2235" s="45" t="n">
        <v>45</v>
      </c>
      <c r="C2235" s="7" t="n">
        <v>5</v>
      </c>
      <c r="D2235" s="7" t="n">
        <v>3</v>
      </c>
      <c r="E2235" s="7" t="n">
        <v>1.29999995231628</v>
      </c>
      <c r="F2235" s="7" t="n">
        <v>0</v>
      </c>
    </row>
    <row r="2236" spans="1:15">
      <c r="A2236" t="s">
        <v>4</v>
      </c>
      <c r="B2236" s="4" t="s">
        <v>5</v>
      </c>
      <c r="C2236" s="4" t="s">
        <v>14</v>
      </c>
      <c r="D2236" s="4" t="s">
        <v>14</v>
      </c>
      <c r="E2236" s="4" t="s">
        <v>21</v>
      </c>
      <c r="F2236" s="4" t="s">
        <v>10</v>
      </c>
    </row>
    <row r="2237" spans="1:15">
      <c r="A2237" t="n">
        <v>22635</v>
      </c>
      <c r="B2237" s="45" t="n">
        <v>45</v>
      </c>
      <c r="C2237" s="7" t="n">
        <v>11</v>
      </c>
      <c r="D2237" s="7" t="n">
        <v>3</v>
      </c>
      <c r="E2237" s="7" t="n">
        <v>40.0999984741211</v>
      </c>
      <c r="F2237" s="7" t="n">
        <v>0</v>
      </c>
    </row>
    <row r="2238" spans="1:15">
      <c r="A2238" t="s">
        <v>4</v>
      </c>
      <c r="B2238" s="4" t="s">
        <v>5</v>
      </c>
      <c r="C2238" s="4" t="s">
        <v>14</v>
      </c>
      <c r="D2238" s="4" t="s">
        <v>14</v>
      </c>
      <c r="E2238" s="4" t="s">
        <v>21</v>
      </c>
      <c r="F2238" s="4" t="s">
        <v>21</v>
      </c>
      <c r="G2238" s="4" t="s">
        <v>21</v>
      </c>
      <c r="H2238" s="4" t="s">
        <v>10</v>
      </c>
    </row>
    <row r="2239" spans="1:15">
      <c r="A2239" t="n">
        <v>22644</v>
      </c>
      <c r="B2239" s="45" t="n">
        <v>45</v>
      </c>
      <c r="C2239" s="7" t="n">
        <v>2</v>
      </c>
      <c r="D2239" s="7" t="n">
        <v>3</v>
      </c>
      <c r="E2239" s="7" t="n">
        <v>0.790000021457672</v>
      </c>
      <c r="F2239" s="7" t="n">
        <v>21.5499992370605</v>
      </c>
      <c r="G2239" s="7" t="n">
        <v>31.9599990844727</v>
      </c>
      <c r="H2239" s="7" t="n">
        <v>0</v>
      </c>
    </row>
    <row r="2240" spans="1:15">
      <c r="A2240" t="s">
        <v>4</v>
      </c>
      <c r="B2240" s="4" t="s">
        <v>5</v>
      </c>
      <c r="C2240" s="4" t="s">
        <v>14</v>
      </c>
      <c r="D2240" s="4" t="s">
        <v>14</v>
      </c>
      <c r="E2240" s="4" t="s">
        <v>21</v>
      </c>
      <c r="F2240" s="4" t="s">
        <v>21</v>
      </c>
      <c r="G2240" s="4" t="s">
        <v>21</v>
      </c>
      <c r="H2240" s="4" t="s">
        <v>10</v>
      </c>
      <c r="I2240" s="4" t="s">
        <v>14</v>
      </c>
    </row>
    <row r="2241" spans="1:9">
      <c r="A2241" t="n">
        <v>22661</v>
      </c>
      <c r="B2241" s="45" t="n">
        <v>45</v>
      </c>
      <c r="C2241" s="7" t="n">
        <v>4</v>
      </c>
      <c r="D2241" s="7" t="n">
        <v>3</v>
      </c>
      <c r="E2241" s="7" t="n">
        <v>-3</v>
      </c>
      <c r="F2241" s="7" t="n">
        <v>15</v>
      </c>
      <c r="G2241" s="7" t="n">
        <v>10</v>
      </c>
      <c r="H2241" s="7" t="n">
        <v>0</v>
      </c>
      <c r="I2241" s="7" t="n">
        <v>0</v>
      </c>
    </row>
    <row r="2242" spans="1:9">
      <c r="A2242" t="s">
        <v>4</v>
      </c>
      <c r="B2242" s="4" t="s">
        <v>5</v>
      </c>
      <c r="C2242" s="4" t="s">
        <v>14</v>
      </c>
      <c r="D2242" s="4" t="s">
        <v>14</v>
      </c>
      <c r="E2242" s="4" t="s">
        <v>21</v>
      </c>
      <c r="F2242" s="4" t="s">
        <v>10</v>
      </c>
    </row>
    <row r="2243" spans="1:9">
      <c r="A2243" t="n">
        <v>22679</v>
      </c>
      <c r="B2243" s="45" t="n">
        <v>45</v>
      </c>
      <c r="C2243" s="7" t="n">
        <v>5</v>
      </c>
      <c r="D2243" s="7" t="n">
        <v>3</v>
      </c>
      <c r="E2243" s="7" t="n">
        <v>1.29999995231628</v>
      </c>
      <c r="F2243" s="7" t="n">
        <v>0</v>
      </c>
    </row>
    <row r="2244" spans="1:9">
      <c r="A2244" t="s">
        <v>4</v>
      </c>
      <c r="B2244" s="4" t="s">
        <v>5</v>
      </c>
      <c r="C2244" s="4" t="s">
        <v>14</v>
      </c>
      <c r="D2244" s="4" t="s">
        <v>14</v>
      </c>
      <c r="E2244" s="4" t="s">
        <v>21</v>
      </c>
      <c r="F2244" s="4" t="s">
        <v>10</v>
      </c>
    </row>
    <row r="2245" spans="1:9">
      <c r="A2245" t="n">
        <v>22688</v>
      </c>
      <c r="B2245" s="45" t="n">
        <v>45</v>
      </c>
      <c r="C2245" s="7" t="n">
        <v>5</v>
      </c>
      <c r="D2245" s="7" t="n">
        <v>3</v>
      </c>
      <c r="E2245" s="7" t="n">
        <v>1.60000002384186</v>
      </c>
      <c r="F2245" s="7" t="n">
        <v>40000</v>
      </c>
    </row>
    <row r="2246" spans="1:9">
      <c r="A2246" t="s">
        <v>4</v>
      </c>
      <c r="B2246" s="4" t="s">
        <v>5</v>
      </c>
      <c r="C2246" s="4" t="s">
        <v>14</v>
      </c>
      <c r="D2246" s="4" t="s">
        <v>14</v>
      </c>
      <c r="E2246" s="4" t="s">
        <v>21</v>
      </c>
      <c r="F2246" s="4" t="s">
        <v>10</v>
      </c>
    </row>
    <row r="2247" spans="1:9">
      <c r="A2247" t="n">
        <v>22697</v>
      </c>
      <c r="B2247" s="45" t="n">
        <v>45</v>
      </c>
      <c r="C2247" s="7" t="n">
        <v>11</v>
      </c>
      <c r="D2247" s="7" t="n">
        <v>3</v>
      </c>
      <c r="E2247" s="7" t="n">
        <v>40.0999984741211</v>
      </c>
      <c r="F2247" s="7" t="n">
        <v>0</v>
      </c>
    </row>
    <row r="2248" spans="1:9">
      <c r="A2248" t="s">
        <v>4</v>
      </c>
      <c r="B2248" s="4" t="s">
        <v>5</v>
      </c>
      <c r="C2248" s="4" t="s">
        <v>14</v>
      </c>
      <c r="D2248" s="4" t="s">
        <v>10</v>
      </c>
    </row>
    <row r="2249" spans="1:9">
      <c r="A2249" t="n">
        <v>22706</v>
      </c>
      <c r="B2249" s="21" t="n">
        <v>58</v>
      </c>
      <c r="C2249" s="7" t="n">
        <v>255</v>
      </c>
      <c r="D2249" s="7" t="n">
        <v>0</v>
      </c>
    </row>
    <row r="2250" spans="1:9">
      <c r="A2250" t="s">
        <v>4</v>
      </c>
      <c r="B2250" s="4" t="s">
        <v>5</v>
      </c>
      <c r="C2250" s="4" t="s">
        <v>10</v>
      </c>
    </row>
    <row r="2251" spans="1:9">
      <c r="A2251" t="n">
        <v>22710</v>
      </c>
      <c r="B2251" s="28" t="n">
        <v>16</v>
      </c>
      <c r="C2251" s="7" t="n">
        <v>300</v>
      </c>
    </row>
    <row r="2252" spans="1:9">
      <c r="A2252" t="s">
        <v>4</v>
      </c>
      <c r="B2252" s="4" t="s">
        <v>5</v>
      </c>
      <c r="C2252" s="4" t="s">
        <v>14</v>
      </c>
      <c r="D2252" s="4" t="s">
        <v>10</v>
      </c>
      <c r="E2252" s="4" t="s">
        <v>6</v>
      </c>
    </row>
    <row r="2253" spans="1:9">
      <c r="A2253" t="n">
        <v>22713</v>
      </c>
      <c r="B2253" s="41" t="n">
        <v>51</v>
      </c>
      <c r="C2253" s="7" t="n">
        <v>4</v>
      </c>
      <c r="D2253" s="7" t="n">
        <v>19</v>
      </c>
      <c r="E2253" s="7" t="s">
        <v>119</v>
      </c>
    </row>
    <row r="2254" spans="1:9">
      <c r="A2254" t="s">
        <v>4</v>
      </c>
      <c r="B2254" s="4" t="s">
        <v>5</v>
      </c>
      <c r="C2254" s="4" t="s">
        <v>10</v>
      </c>
    </row>
    <row r="2255" spans="1:9">
      <c r="A2255" t="n">
        <v>22727</v>
      </c>
      <c r="B2255" s="28" t="n">
        <v>16</v>
      </c>
      <c r="C2255" s="7" t="n">
        <v>0</v>
      </c>
    </row>
    <row r="2256" spans="1:9">
      <c r="A2256" t="s">
        <v>4</v>
      </c>
      <c r="B2256" s="4" t="s">
        <v>5</v>
      </c>
      <c r="C2256" s="4" t="s">
        <v>10</v>
      </c>
      <c r="D2256" s="4" t="s">
        <v>14</v>
      </c>
      <c r="E2256" s="4" t="s">
        <v>9</v>
      </c>
      <c r="F2256" s="4" t="s">
        <v>112</v>
      </c>
      <c r="G2256" s="4" t="s">
        <v>14</v>
      </c>
      <c r="H2256" s="4" t="s">
        <v>14</v>
      </c>
      <c r="I2256" s="4" t="s">
        <v>14</v>
      </c>
      <c r="J2256" s="4" t="s">
        <v>9</v>
      </c>
      <c r="K2256" s="4" t="s">
        <v>112</v>
      </c>
      <c r="L2256" s="4" t="s">
        <v>14</v>
      </c>
      <c r="M2256" s="4" t="s">
        <v>14</v>
      </c>
    </row>
    <row r="2257" spans="1:13">
      <c r="A2257" t="n">
        <v>22730</v>
      </c>
      <c r="B2257" s="49" t="n">
        <v>26</v>
      </c>
      <c r="C2257" s="7" t="n">
        <v>19</v>
      </c>
      <c r="D2257" s="7" t="n">
        <v>17</v>
      </c>
      <c r="E2257" s="7" t="n">
        <v>29457</v>
      </c>
      <c r="F2257" s="7" t="s">
        <v>250</v>
      </c>
      <c r="G2257" s="7" t="n">
        <v>2</v>
      </c>
      <c r="H2257" s="7" t="n">
        <v>3</v>
      </c>
      <c r="I2257" s="7" t="n">
        <v>17</v>
      </c>
      <c r="J2257" s="7" t="n">
        <v>29458</v>
      </c>
      <c r="K2257" s="7" t="s">
        <v>251</v>
      </c>
      <c r="L2257" s="7" t="n">
        <v>2</v>
      </c>
      <c r="M2257" s="7" t="n">
        <v>0</v>
      </c>
    </row>
    <row r="2258" spans="1:13">
      <c r="A2258" t="s">
        <v>4</v>
      </c>
      <c r="B2258" s="4" t="s">
        <v>5</v>
      </c>
    </row>
    <row r="2259" spans="1:13">
      <c r="A2259" t="n">
        <v>22900</v>
      </c>
      <c r="B2259" s="50" t="n">
        <v>28</v>
      </c>
    </row>
    <row r="2260" spans="1:13">
      <c r="A2260" t="s">
        <v>4</v>
      </c>
      <c r="B2260" s="4" t="s">
        <v>5</v>
      </c>
      <c r="C2260" s="4" t="s">
        <v>10</v>
      </c>
      <c r="D2260" s="4" t="s">
        <v>14</v>
      </c>
    </row>
    <row r="2261" spans="1:13">
      <c r="A2261" t="n">
        <v>22901</v>
      </c>
      <c r="B2261" s="51" t="n">
        <v>89</v>
      </c>
      <c r="C2261" s="7" t="n">
        <v>65533</v>
      </c>
      <c r="D2261" s="7" t="n">
        <v>1</v>
      </c>
    </row>
    <row r="2262" spans="1:13">
      <c r="A2262" t="s">
        <v>4</v>
      </c>
      <c r="B2262" s="4" t="s">
        <v>5</v>
      </c>
      <c r="C2262" s="4" t="s">
        <v>14</v>
      </c>
      <c r="D2262" s="4" t="s">
        <v>10</v>
      </c>
      <c r="E2262" s="4" t="s">
        <v>10</v>
      </c>
      <c r="F2262" s="4" t="s">
        <v>14</v>
      </c>
    </row>
    <row r="2263" spans="1:13">
      <c r="A2263" t="n">
        <v>22905</v>
      </c>
      <c r="B2263" s="59" t="n">
        <v>25</v>
      </c>
      <c r="C2263" s="7" t="n">
        <v>1</v>
      </c>
      <c r="D2263" s="7" t="n">
        <v>65535</v>
      </c>
      <c r="E2263" s="7" t="n">
        <v>500</v>
      </c>
      <c r="F2263" s="7" t="n">
        <v>5</v>
      </c>
    </row>
    <row r="2264" spans="1:13">
      <c r="A2264" t="s">
        <v>4</v>
      </c>
      <c r="B2264" s="4" t="s">
        <v>5</v>
      </c>
      <c r="C2264" s="4" t="s">
        <v>14</v>
      </c>
      <c r="D2264" s="4" t="s">
        <v>10</v>
      </c>
      <c r="E2264" s="4" t="s">
        <v>6</v>
      </c>
    </row>
    <row r="2265" spans="1:13">
      <c r="A2265" t="n">
        <v>22912</v>
      </c>
      <c r="B2265" s="41" t="n">
        <v>51</v>
      </c>
      <c r="C2265" s="7" t="n">
        <v>4</v>
      </c>
      <c r="D2265" s="7" t="n">
        <v>11</v>
      </c>
      <c r="E2265" s="7" t="s">
        <v>119</v>
      </c>
    </row>
    <row r="2266" spans="1:13">
      <c r="A2266" t="s">
        <v>4</v>
      </c>
      <c r="B2266" s="4" t="s">
        <v>5</v>
      </c>
      <c r="C2266" s="4" t="s">
        <v>10</v>
      </c>
    </row>
    <row r="2267" spans="1:13">
      <c r="A2267" t="n">
        <v>22926</v>
      </c>
      <c r="B2267" s="28" t="n">
        <v>16</v>
      </c>
      <c r="C2267" s="7" t="n">
        <v>0</v>
      </c>
    </row>
    <row r="2268" spans="1:13">
      <c r="A2268" t="s">
        <v>4</v>
      </c>
      <c r="B2268" s="4" t="s">
        <v>5</v>
      </c>
      <c r="C2268" s="4" t="s">
        <v>10</v>
      </c>
      <c r="D2268" s="4" t="s">
        <v>14</v>
      </c>
      <c r="E2268" s="4" t="s">
        <v>9</v>
      </c>
      <c r="F2268" s="4" t="s">
        <v>112</v>
      </c>
      <c r="G2268" s="4" t="s">
        <v>14</v>
      </c>
      <c r="H2268" s="4" t="s">
        <v>14</v>
      </c>
      <c r="I2268" s="4" t="s">
        <v>14</v>
      </c>
      <c r="J2268" s="4" t="s">
        <v>9</v>
      </c>
      <c r="K2268" s="4" t="s">
        <v>112</v>
      </c>
      <c r="L2268" s="4" t="s">
        <v>14</v>
      </c>
      <c r="M2268" s="4" t="s">
        <v>14</v>
      </c>
    </row>
    <row r="2269" spans="1:13">
      <c r="A2269" t="n">
        <v>22929</v>
      </c>
      <c r="B2269" s="49" t="n">
        <v>26</v>
      </c>
      <c r="C2269" s="7" t="n">
        <v>11</v>
      </c>
      <c r="D2269" s="7" t="n">
        <v>17</v>
      </c>
      <c r="E2269" s="7" t="n">
        <v>10440</v>
      </c>
      <c r="F2269" s="7" t="s">
        <v>252</v>
      </c>
      <c r="G2269" s="7" t="n">
        <v>2</v>
      </c>
      <c r="H2269" s="7" t="n">
        <v>3</v>
      </c>
      <c r="I2269" s="7" t="n">
        <v>17</v>
      </c>
      <c r="J2269" s="7" t="n">
        <v>10441</v>
      </c>
      <c r="K2269" s="7" t="s">
        <v>253</v>
      </c>
      <c r="L2269" s="7" t="n">
        <v>2</v>
      </c>
      <c r="M2269" s="7" t="n">
        <v>0</v>
      </c>
    </row>
    <row r="2270" spans="1:13">
      <c r="A2270" t="s">
        <v>4</v>
      </c>
      <c r="B2270" s="4" t="s">
        <v>5</v>
      </c>
    </row>
    <row r="2271" spans="1:13">
      <c r="A2271" t="n">
        <v>23078</v>
      </c>
      <c r="B2271" s="50" t="n">
        <v>28</v>
      </c>
    </row>
    <row r="2272" spans="1:13">
      <c r="A2272" t="s">
        <v>4</v>
      </c>
      <c r="B2272" s="4" t="s">
        <v>5</v>
      </c>
      <c r="C2272" s="4" t="s">
        <v>10</v>
      </c>
      <c r="D2272" s="4" t="s">
        <v>14</v>
      </c>
    </row>
    <row r="2273" spans="1:13">
      <c r="A2273" t="n">
        <v>23079</v>
      </c>
      <c r="B2273" s="51" t="n">
        <v>89</v>
      </c>
      <c r="C2273" s="7" t="n">
        <v>65533</v>
      </c>
      <c r="D2273" s="7" t="n">
        <v>1</v>
      </c>
    </row>
    <row r="2274" spans="1:13">
      <c r="A2274" t="s">
        <v>4</v>
      </c>
      <c r="B2274" s="4" t="s">
        <v>5</v>
      </c>
      <c r="C2274" s="4" t="s">
        <v>14</v>
      </c>
      <c r="D2274" s="4" t="s">
        <v>10</v>
      </c>
      <c r="E2274" s="4" t="s">
        <v>10</v>
      </c>
      <c r="F2274" s="4" t="s">
        <v>14</v>
      </c>
    </row>
    <row r="2275" spans="1:13">
      <c r="A2275" t="n">
        <v>23083</v>
      </c>
      <c r="B2275" s="59" t="n">
        <v>25</v>
      </c>
      <c r="C2275" s="7" t="n">
        <v>1</v>
      </c>
      <c r="D2275" s="7" t="n">
        <v>65535</v>
      </c>
      <c r="E2275" s="7" t="n">
        <v>65535</v>
      </c>
      <c r="F2275" s="7" t="n">
        <v>0</v>
      </c>
    </row>
    <row r="2276" spans="1:13">
      <c r="A2276" t="s">
        <v>4</v>
      </c>
      <c r="B2276" s="4" t="s">
        <v>5</v>
      </c>
      <c r="C2276" s="4" t="s">
        <v>14</v>
      </c>
      <c r="D2276" s="4" t="s">
        <v>10</v>
      </c>
      <c r="E2276" s="4" t="s">
        <v>6</v>
      </c>
    </row>
    <row r="2277" spans="1:13">
      <c r="A2277" t="n">
        <v>23090</v>
      </c>
      <c r="B2277" s="41" t="n">
        <v>51</v>
      </c>
      <c r="C2277" s="7" t="n">
        <v>4</v>
      </c>
      <c r="D2277" s="7" t="n">
        <v>19</v>
      </c>
      <c r="E2277" s="7" t="s">
        <v>114</v>
      </c>
    </row>
    <row r="2278" spans="1:13">
      <c r="A2278" t="s">
        <v>4</v>
      </c>
      <c r="B2278" s="4" t="s">
        <v>5</v>
      </c>
      <c r="C2278" s="4" t="s">
        <v>10</v>
      </c>
    </row>
    <row r="2279" spans="1:13">
      <c r="A2279" t="n">
        <v>23104</v>
      </c>
      <c r="B2279" s="28" t="n">
        <v>16</v>
      </c>
      <c r="C2279" s="7" t="n">
        <v>0</v>
      </c>
    </row>
    <row r="2280" spans="1:13">
      <c r="A2280" t="s">
        <v>4</v>
      </c>
      <c r="B2280" s="4" t="s">
        <v>5</v>
      </c>
      <c r="C2280" s="4" t="s">
        <v>10</v>
      </c>
      <c r="D2280" s="4" t="s">
        <v>14</v>
      </c>
      <c r="E2280" s="4" t="s">
        <v>9</v>
      </c>
      <c r="F2280" s="4" t="s">
        <v>112</v>
      </c>
      <c r="G2280" s="4" t="s">
        <v>14</v>
      </c>
      <c r="H2280" s="4" t="s">
        <v>14</v>
      </c>
      <c r="I2280" s="4" t="s">
        <v>14</v>
      </c>
      <c r="J2280" s="4" t="s">
        <v>9</v>
      </c>
      <c r="K2280" s="4" t="s">
        <v>112</v>
      </c>
      <c r="L2280" s="4" t="s">
        <v>14</v>
      </c>
      <c r="M2280" s="4" t="s">
        <v>14</v>
      </c>
      <c r="N2280" s="4" t="s">
        <v>14</v>
      </c>
      <c r="O2280" s="4" t="s">
        <v>9</v>
      </c>
      <c r="P2280" s="4" t="s">
        <v>112</v>
      </c>
      <c r="Q2280" s="4" t="s">
        <v>14</v>
      </c>
      <c r="R2280" s="4" t="s">
        <v>14</v>
      </c>
    </row>
    <row r="2281" spans="1:13">
      <c r="A2281" t="n">
        <v>23107</v>
      </c>
      <c r="B2281" s="49" t="n">
        <v>26</v>
      </c>
      <c r="C2281" s="7" t="n">
        <v>19</v>
      </c>
      <c r="D2281" s="7" t="n">
        <v>17</v>
      </c>
      <c r="E2281" s="7" t="n">
        <v>29459</v>
      </c>
      <c r="F2281" s="7" t="s">
        <v>254</v>
      </c>
      <c r="G2281" s="7" t="n">
        <v>2</v>
      </c>
      <c r="H2281" s="7" t="n">
        <v>3</v>
      </c>
      <c r="I2281" s="7" t="n">
        <v>17</v>
      </c>
      <c r="J2281" s="7" t="n">
        <v>29460</v>
      </c>
      <c r="K2281" s="7" t="s">
        <v>255</v>
      </c>
      <c r="L2281" s="7" t="n">
        <v>2</v>
      </c>
      <c r="M2281" s="7" t="n">
        <v>3</v>
      </c>
      <c r="N2281" s="7" t="n">
        <v>17</v>
      </c>
      <c r="O2281" s="7" t="n">
        <v>29461</v>
      </c>
      <c r="P2281" s="7" t="s">
        <v>256</v>
      </c>
      <c r="Q2281" s="7" t="n">
        <v>2</v>
      </c>
      <c r="R2281" s="7" t="n">
        <v>0</v>
      </c>
    </row>
    <row r="2282" spans="1:13">
      <c r="A2282" t="s">
        <v>4</v>
      </c>
      <c r="B2282" s="4" t="s">
        <v>5</v>
      </c>
    </row>
    <row r="2283" spans="1:13">
      <c r="A2283" t="n">
        <v>23296</v>
      </c>
      <c r="B2283" s="50" t="n">
        <v>28</v>
      </c>
    </row>
    <row r="2284" spans="1:13">
      <c r="A2284" t="s">
        <v>4</v>
      </c>
      <c r="B2284" s="4" t="s">
        <v>5</v>
      </c>
      <c r="C2284" s="4" t="s">
        <v>10</v>
      </c>
      <c r="D2284" s="4" t="s">
        <v>14</v>
      </c>
    </row>
    <row r="2285" spans="1:13">
      <c r="A2285" t="n">
        <v>23297</v>
      </c>
      <c r="B2285" s="51" t="n">
        <v>89</v>
      </c>
      <c r="C2285" s="7" t="n">
        <v>65533</v>
      </c>
      <c r="D2285" s="7" t="n">
        <v>1</v>
      </c>
    </row>
    <row r="2286" spans="1:13">
      <c r="A2286" t="s">
        <v>4</v>
      </c>
      <c r="B2286" s="4" t="s">
        <v>5</v>
      </c>
      <c r="C2286" s="4" t="s">
        <v>14</v>
      </c>
      <c r="D2286" s="4" t="s">
        <v>10</v>
      </c>
      <c r="E2286" s="4" t="s">
        <v>10</v>
      </c>
      <c r="F2286" s="4" t="s">
        <v>14</v>
      </c>
    </row>
    <row r="2287" spans="1:13">
      <c r="A2287" t="n">
        <v>23301</v>
      </c>
      <c r="B2287" s="59" t="n">
        <v>25</v>
      </c>
      <c r="C2287" s="7" t="n">
        <v>1</v>
      </c>
      <c r="D2287" s="7" t="n">
        <v>260</v>
      </c>
      <c r="E2287" s="7" t="n">
        <v>640</v>
      </c>
      <c r="F2287" s="7" t="n">
        <v>1</v>
      </c>
    </row>
    <row r="2288" spans="1:13">
      <c r="A2288" t="s">
        <v>4</v>
      </c>
      <c r="B2288" s="4" t="s">
        <v>5</v>
      </c>
      <c r="C2288" s="4" t="s">
        <v>14</v>
      </c>
      <c r="D2288" s="4" t="s">
        <v>10</v>
      </c>
      <c r="E2288" s="4" t="s">
        <v>6</v>
      </c>
    </row>
    <row r="2289" spans="1:18">
      <c r="A2289" t="n">
        <v>23308</v>
      </c>
      <c r="B2289" s="41" t="n">
        <v>51</v>
      </c>
      <c r="C2289" s="7" t="n">
        <v>4</v>
      </c>
      <c r="D2289" s="7" t="n">
        <v>5</v>
      </c>
      <c r="E2289" s="7" t="s">
        <v>143</v>
      </c>
    </row>
    <row r="2290" spans="1:18">
      <c r="A2290" t="s">
        <v>4</v>
      </c>
      <c r="B2290" s="4" t="s">
        <v>5</v>
      </c>
      <c r="C2290" s="4" t="s">
        <v>10</v>
      </c>
    </row>
    <row r="2291" spans="1:18">
      <c r="A2291" t="n">
        <v>23322</v>
      </c>
      <c r="B2291" s="28" t="n">
        <v>16</v>
      </c>
      <c r="C2291" s="7" t="n">
        <v>0</v>
      </c>
    </row>
    <row r="2292" spans="1:18">
      <c r="A2292" t="s">
        <v>4</v>
      </c>
      <c r="B2292" s="4" t="s">
        <v>5</v>
      </c>
      <c r="C2292" s="4" t="s">
        <v>10</v>
      </c>
      <c r="D2292" s="4" t="s">
        <v>14</v>
      </c>
      <c r="E2292" s="4" t="s">
        <v>9</v>
      </c>
      <c r="F2292" s="4" t="s">
        <v>112</v>
      </c>
      <c r="G2292" s="4" t="s">
        <v>14</v>
      </c>
      <c r="H2292" s="4" t="s">
        <v>14</v>
      </c>
      <c r="I2292" s="4" t="s">
        <v>14</v>
      </c>
      <c r="J2292" s="4" t="s">
        <v>9</v>
      </c>
      <c r="K2292" s="4" t="s">
        <v>112</v>
      </c>
      <c r="L2292" s="4" t="s">
        <v>14</v>
      </c>
      <c r="M2292" s="4" t="s">
        <v>14</v>
      </c>
      <c r="N2292" s="4" t="s">
        <v>14</v>
      </c>
      <c r="O2292" s="4" t="s">
        <v>9</v>
      </c>
      <c r="P2292" s="4" t="s">
        <v>112</v>
      </c>
      <c r="Q2292" s="4" t="s">
        <v>14</v>
      </c>
      <c r="R2292" s="4" t="s">
        <v>14</v>
      </c>
    </row>
    <row r="2293" spans="1:18">
      <c r="A2293" t="n">
        <v>23325</v>
      </c>
      <c r="B2293" s="49" t="n">
        <v>26</v>
      </c>
      <c r="C2293" s="7" t="n">
        <v>5</v>
      </c>
      <c r="D2293" s="7" t="n">
        <v>17</v>
      </c>
      <c r="E2293" s="7" t="n">
        <v>3464</v>
      </c>
      <c r="F2293" s="7" t="s">
        <v>257</v>
      </c>
      <c r="G2293" s="7" t="n">
        <v>2</v>
      </c>
      <c r="H2293" s="7" t="n">
        <v>3</v>
      </c>
      <c r="I2293" s="7" t="n">
        <v>17</v>
      </c>
      <c r="J2293" s="7" t="n">
        <v>3465</v>
      </c>
      <c r="K2293" s="7" t="s">
        <v>258</v>
      </c>
      <c r="L2293" s="7" t="n">
        <v>2</v>
      </c>
      <c r="M2293" s="7" t="n">
        <v>3</v>
      </c>
      <c r="N2293" s="7" t="n">
        <v>17</v>
      </c>
      <c r="O2293" s="7" t="n">
        <v>3466</v>
      </c>
      <c r="P2293" s="7" t="s">
        <v>259</v>
      </c>
      <c r="Q2293" s="7" t="n">
        <v>2</v>
      </c>
      <c r="R2293" s="7" t="n">
        <v>0</v>
      </c>
    </row>
    <row r="2294" spans="1:18">
      <c r="A2294" t="s">
        <v>4</v>
      </c>
      <c r="B2294" s="4" t="s">
        <v>5</v>
      </c>
    </row>
    <row r="2295" spans="1:18">
      <c r="A2295" t="n">
        <v>23505</v>
      </c>
      <c r="B2295" s="50" t="n">
        <v>28</v>
      </c>
    </row>
    <row r="2296" spans="1:18">
      <c r="A2296" t="s">
        <v>4</v>
      </c>
      <c r="B2296" s="4" t="s">
        <v>5</v>
      </c>
      <c r="C2296" s="4" t="s">
        <v>10</v>
      </c>
      <c r="D2296" s="4" t="s">
        <v>14</v>
      </c>
    </row>
    <row r="2297" spans="1:18">
      <c r="A2297" t="n">
        <v>23506</v>
      </c>
      <c r="B2297" s="51" t="n">
        <v>89</v>
      </c>
      <c r="C2297" s="7" t="n">
        <v>65533</v>
      </c>
      <c r="D2297" s="7" t="n">
        <v>1</v>
      </c>
    </row>
    <row r="2298" spans="1:18">
      <c r="A2298" t="s">
        <v>4</v>
      </c>
      <c r="B2298" s="4" t="s">
        <v>5</v>
      </c>
      <c r="C2298" s="4" t="s">
        <v>14</v>
      </c>
      <c r="D2298" s="4" t="s">
        <v>10</v>
      </c>
      <c r="E2298" s="4" t="s">
        <v>10</v>
      </c>
      <c r="F2298" s="4" t="s">
        <v>14</v>
      </c>
    </row>
    <row r="2299" spans="1:18">
      <c r="A2299" t="n">
        <v>23510</v>
      </c>
      <c r="B2299" s="59" t="n">
        <v>25</v>
      </c>
      <c r="C2299" s="7" t="n">
        <v>1</v>
      </c>
      <c r="D2299" s="7" t="n">
        <v>65535</v>
      </c>
      <c r="E2299" s="7" t="n">
        <v>65535</v>
      </c>
      <c r="F2299" s="7" t="n">
        <v>0</v>
      </c>
    </row>
    <row r="2300" spans="1:18">
      <c r="A2300" t="s">
        <v>4</v>
      </c>
      <c r="B2300" s="4" t="s">
        <v>5</v>
      </c>
      <c r="C2300" s="4" t="s">
        <v>14</v>
      </c>
      <c r="D2300" s="4" t="s">
        <v>10</v>
      </c>
      <c r="E2300" s="4" t="s">
        <v>21</v>
      </c>
    </row>
    <row r="2301" spans="1:18">
      <c r="A2301" t="n">
        <v>23517</v>
      </c>
      <c r="B2301" s="21" t="n">
        <v>58</v>
      </c>
      <c r="C2301" s="7" t="n">
        <v>101</v>
      </c>
      <c r="D2301" s="7" t="n">
        <v>500</v>
      </c>
      <c r="E2301" s="7" t="n">
        <v>1</v>
      </c>
    </row>
    <row r="2302" spans="1:18">
      <c r="A2302" t="s">
        <v>4</v>
      </c>
      <c r="B2302" s="4" t="s">
        <v>5</v>
      </c>
      <c r="C2302" s="4" t="s">
        <v>14</v>
      </c>
      <c r="D2302" s="4" t="s">
        <v>10</v>
      </c>
    </row>
    <row r="2303" spans="1:18">
      <c r="A2303" t="n">
        <v>23525</v>
      </c>
      <c r="B2303" s="21" t="n">
        <v>58</v>
      </c>
      <c r="C2303" s="7" t="n">
        <v>254</v>
      </c>
      <c r="D2303" s="7" t="n">
        <v>0</v>
      </c>
    </row>
    <row r="2304" spans="1:18">
      <c r="A2304" t="s">
        <v>4</v>
      </c>
      <c r="B2304" s="4" t="s">
        <v>5</v>
      </c>
      <c r="C2304" s="4" t="s">
        <v>14</v>
      </c>
      <c r="D2304" s="4" t="s">
        <v>10</v>
      </c>
      <c r="E2304" s="4" t="s">
        <v>10</v>
      </c>
      <c r="F2304" s="4" t="s">
        <v>9</v>
      </c>
    </row>
    <row r="2305" spans="1:18">
      <c r="A2305" t="n">
        <v>23529</v>
      </c>
      <c r="B2305" s="46" t="n">
        <v>84</v>
      </c>
      <c r="C2305" s="7" t="n">
        <v>0</v>
      </c>
      <c r="D2305" s="7" t="n">
        <v>0</v>
      </c>
      <c r="E2305" s="7" t="n">
        <v>0</v>
      </c>
      <c r="F2305" s="7" t="n">
        <v>1050253722</v>
      </c>
    </row>
    <row r="2306" spans="1:18">
      <c r="A2306" t="s">
        <v>4</v>
      </c>
      <c r="B2306" s="4" t="s">
        <v>5</v>
      </c>
      <c r="C2306" s="4" t="s">
        <v>14</v>
      </c>
      <c r="D2306" s="4" t="s">
        <v>14</v>
      </c>
      <c r="E2306" s="4" t="s">
        <v>21</v>
      </c>
      <c r="F2306" s="4" t="s">
        <v>21</v>
      </c>
      <c r="G2306" s="4" t="s">
        <v>21</v>
      </c>
      <c r="H2306" s="4" t="s">
        <v>10</v>
      </c>
    </row>
    <row r="2307" spans="1:18">
      <c r="A2307" t="n">
        <v>23539</v>
      </c>
      <c r="B2307" s="45" t="n">
        <v>45</v>
      </c>
      <c r="C2307" s="7" t="n">
        <v>2</v>
      </c>
      <c r="D2307" s="7" t="n">
        <v>3</v>
      </c>
      <c r="E2307" s="7" t="n">
        <v>0</v>
      </c>
      <c r="F2307" s="7" t="n">
        <v>21.2000007629395</v>
      </c>
      <c r="G2307" s="7" t="n">
        <v>32.4500007629395</v>
      </c>
      <c r="H2307" s="7" t="n">
        <v>0</v>
      </c>
    </row>
    <row r="2308" spans="1:18">
      <c r="A2308" t="s">
        <v>4</v>
      </c>
      <c r="B2308" s="4" t="s">
        <v>5</v>
      </c>
      <c r="C2308" s="4" t="s">
        <v>14</v>
      </c>
      <c r="D2308" s="4" t="s">
        <v>14</v>
      </c>
      <c r="E2308" s="4" t="s">
        <v>21</v>
      </c>
      <c r="F2308" s="4" t="s">
        <v>21</v>
      </c>
      <c r="G2308" s="4" t="s">
        <v>21</v>
      </c>
      <c r="H2308" s="4" t="s">
        <v>10</v>
      </c>
      <c r="I2308" s="4" t="s">
        <v>14</v>
      </c>
    </row>
    <row r="2309" spans="1:18">
      <c r="A2309" t="n">
        <v>23556</v>
      </c>
      <c r="B2309" s="45" t="n">
        <v>45</v>
      </c>
      <c r="C2309" s="7" t="n">
        <v>4</v>
      </c>
      <c r="D2309" s="7" t="n">
        <v>3</v>
      </c>
      <c r="E2309" s="7" t="n">
        <v>9</v>
      </c>
      <c r="F2309" s="7" t="n">
        <v>355</v>
      </c>
      <c r="G2309" s="7" t="n">
        <v>-5</v>
      </c>
      <c r="H2309" s="7" t="n">
        <v>0</v>
      </c>
      <c r="I2309" s="7" t="n">
        <v>0</v>
      </c>
    </row>
    <row r="2310" spans="1:18">
      <c r="A2310" t="s">
        <v>4</v>
      </c>
      <c r="B2310" s="4" t="s">
        <v>5</v>
      </c>
      <c r="C2310" s="4" t="s">
        <v>14</v>
      </c>
      <c r="D2310" s="4" t="s">
        <v>14</v>
      </c>
      <c r="E2310" s="4" t="s">
        <v>21</v>
      </c>
      <c r="F2310" s="4" t="s">
        <v>10</v>
      </c>
    </row>
    <row r="2311" spans="1:18">
      <c r="A2311" t="n">
        <v>23574</v>
      </c>
      <c r="B2311" s="45" t="n">
        <v>45</v>
      </c>
      <c r="C2311" s="7" t="n">
        <v>5</v>
      </c>
      <c r="D2311" s="7" t="n">
        <v>3</v>
      </c>
      <c r="E2311" s="7" t="n">
        <v>4</v>
      </c>
      <c r="F2311" s="7" t="n">
        <v>0</v>
      </c>
    </row>
    <row r="2312" spans="1:18">
      <c r="A2312" t="s">
        <v>4</v>
      </c>
      <c r="B2312" s="4" t="s">
        <v>5</v>
      </c>
      <c r="C2312" s="4" t="s">
        <v>14</v>
      </c>
      <c r="D2312" s="4" t="s">
        <v>14</v>
      </c>
      <c r="E2312" s="4" t="s">
        <v>21</v>
      </c>
      <c r="F2312" s="4" t="s">
        <v>10</v>
      </c>
    </row>
    <row r="2313" spans="1:18">
      <c r="A2313" t="n">
        <v>23583</v>
      </c>
      <c r="B2313" s="45" t="n">
        <v>45</v>
      </c>
      <c r="C2313" s="7" t="n">
        <v>11</v>
      </c>
      <c r="D2313" s="7" t="n">
        <v>3</v>
      </c>
      <c r="E2313" s="7" t="n">
        <v>40.0999984741211</v>
      </c>
      <c r="F2313" s="7" t="n">
        <v>0</v>
      </c>
    </row>
    <row r="2314" spans="1:18">
      <c r="A2314" t="s">
        <v>4</v>
      </c>
      <c r="B2314" s="4" t="s">
        <v>5</v>
      </c>
      <c r="C2314" s="4" t="s">
        <v>14</v>
      </c>
      <c r="D2314" s="4" t="s">
        <v>14</v>
      </c>
      <c r="E2314" s="4" t="s">
        <v>21</v>
      </c>
      <c r="F2314" s="4" t="s">
        <v>21</v>
      </c>
      <c r="G2314" s="4" t="s">
        <v>21</v>
      </c>
      <c r="H2314" s="4" t="s">
        <v>10</v>
      </c>
    </row>
    <row r="2315" spans="1:18">
      <c r="A2315" t="n">
        <v>23592</v>
      </c>
      <c r="B2315" s="45" t="n">
        <v>45</v>
      </c>
      <c r="C2315" s="7" t="n">
        <v>2</v>
      </c>
      <c r="D2315" s="7" t="n">
        <v>3</v>
      </c>
      <c r="E2315" s="7" t="n">
        <v>0</v>
      </c>
      <c r="F2315" s="7" t="n">
        <v>19.3999996185303</v>
      </c>
      <c r="G2315" s="7" t="n">
        <v>38.4500007629395</v>
      </c>
      <c r="H2315" s="7" t="n">
        <v>2000</v>
      </c>
    </row>
    <row r="2316" spans="1:18">
      <c r="A2316" t="s">
        <v>4</v>
      </c>
      <c r="B2316" s="4" t="s">
        <v>5</v>
      </c>
      <c r="C2316" s="4" t="s">
        <v>14</v>
      </c>
      <c r="D2316" s="4" t="s">
        <v>14</v>
      </c>
      <c r="E2316" s="4" t="s">
        <v>21</v>
      </c>
      <c r="F2316" s="4" t="s">
        <v>21</v>
      </c>
      <c r="G2316" s="4" t="s">
        <v>21</v>
      </c>
      <c r="H2316" s="4" t="s">
        <v>10</v>
      </c>
      <c r="I2316" s="4" t="s">
        <v>14</v>
      </c>
    </row>
    <row r="2317" spans="1:18">
      <c r="A2317" t="n">
        <v>23609</v>
      </c>
      <c r="B2317" s="45" t="n">
        <v>45</v>
      </c>
      <c r="C2317" s="7" t="n">
        <v>4</v>
      </c>
      <c r="D2317" s="7" t="n">
        <v>3</v>
      </c>
      <c r="E2317" s="7" t="n">
        <v>9</v>
      </c>
      <c r="F2317" s="7" t="n">
        <v>355</v>
      </c>
      <c r="G2317" s="7" t="n">
        <v>-10</v>
      </c>
      <c r="H2317" s="7" t="n">
        <v>2000</v>
      </c>
      <c r="I2317" s="7" t="n">
        <v>0</v>
      </c>
    </row>
    <row r="2318" spans="1:18">
      <c r="A2318" t="s">
        <v>4</v>
      </c>
      <c r="B2318" s="4" t="s">
        <v>5</v>
      </c>
      <c r="C2318" s="4" t="s">
        <v>14</v>
      </c>
      <c r="D2318" s="4" t="s">
        <v>14</v>
      </c>
      <c r="E2318" s="4" t="s">
        <v>21</v>
      </c>
      <c r="F2318" s="4" t="s">
        <v>10</v>
      </c>
    </row>
    <row r="2319" spans="1:18">
      <c r="A2319" t="n">
        <v>23627</v>
      </c>
      <c r="B2319" s="45" t="n">
        <v>45</v>
      </c>
      <c r="C2319" s="7" t="n">
        <v>5</v>
      </c>
      <c r="D2319" s="7" t="n">
        <v>3</v>
      </c>
      <c r="E2319" s="7" t="n">
        <v>8</v>
      </c>
      <c r="F2319" s="7" t="n">
        <v>2000</v>
      </c>
    </row>
    <row r="2320" spans="1:18">
      <c r="A2320" t="s">
        <v>4</v>
      </c>
      <c r="B2320" s="4" t="s">
        <v>5</v>
      </c>
      <c r="C2320" s="4" t="s">
        <v>10</v>
      </c>
    </row>
    <row r="2321" spans="1:9">
      <c r="A2321" t="n">
        <v>23636</v>
      </c>
      <c r="B2321" s="28" t="n">
        <v>16</v>
      </c>
      <c r="C2321" s="7" t="n">
        <v>1500</v>
      </c>
    </row>
    <row r="2322" spans="1:9">
      <c r="A2322" t="s">
        <v>4</v>
      </c>
      <c r="B2322" s="4" t="s">
        <v>5</v>
      </c>
      <c r="C2322" s="4" t="s">
        <v>10</v>
      </c>
      <c r="D2322" s="4" t="s">
        <v>14</v>
      </c>
      <c r="E2322" s="4" t="s">
        <v>6</v>
      </c>
      <c r="F2322" s="4" t="s">
        <v>21</v>
      </c>
      <c r="G2322" s="4" t="s">
        <v>21</v>
      </c>
      <c r="H2322" s="4" t="s">
        <v>21</v>
      </c>
    </row>
    <row r="2323" spans="1:9">
      <c r="A2323" t="n">
        <v>23639</v>
      </c>
      <c r="B2323" s="37" t="n">
        <v>48</v>
      </c>
      <c r="C2323" s="7" t="n">
        <v>0</v>
      </c>
      <c r="D2323" s="7" t="n">
        <v>0</v>
      </c>
      <c r="E2323" s="7" t="s">
        <v>74</v>
      </c>
      <c r="F2323" s="7" t="n">
        <v>-1</v>
      </c>
      <c r="G2323" s="7" t="n">
        <v>1</v>
      </c>
      <c r="H2323" s="7" t="n">
        <v>0</v>
      </c>
    </row>
    <row r="2324" spans="1:9">
      <c r="A2324" t="s">
        <v>4</v>
      </c>
      <c r="B2324" s="4" t="s">
        <v>5</v>
      </c>
      <c r="C2324" s="4" t="s">
        <v>10</v>
      </c>
    </row>
    <row r="2325" spans="1:9">
      <c r="A2325" t="n">
        <v>23665</v>
      </c>
      <c r="B2325" s="28" t="n">
        <v>16</v>
      </c>
      <c r="C2325" s="7" t="n">
        <v>100</v>
      </c>
    </row>
    <row r="2326" spans="1:9">
      <c r="A2326" t="s">
        <v>4</v>
      </c>
      <c r="B2326" s="4" t="s">
        <v>5</v>
      </c>
      <c r="C2326" s="4" t="s">
        <v>10</v>
      </c>
      <c r="D2326" s="4" t="s">
        <v>14</v>
      </c>
      <c r="E2326" s="4" t="s">
        <v>6</v>
      </c>
      <c r="F2326" s="4" t="s">
        <v>21</v>
      </c>
      <c r="G2326" s="4" t="s">
        <v>21</v>
      </c>
      <c r="H2326" s="4" t="s">
        <v>21</v>
      </c>
    </row>
    <row r="2327" spans="1:9">
      <c r="A2327" t="n">
        <v>23668</v>
      </c>
      <c r="B2327" s="37" t="n">
        <v>48</v>
      </c>
      <c r="C2327" s="7" t="n">
        <v>1</v>
      </c>
      <c r="D2327" s="7" t="n">
        <v>0</v>
      </c>
      <c r="E2327" s="7" t="s">
        <v>74</v>
      </c>
      <c r="F2327" s="7" t="n">
        <v>-1</v>
      </c>
      <c r="G2327" s="7" t="n">
        <v>1</v>
      </c>
      <c r="H2327" s="7" t="n">
        <v>0</v>
      </c>
    </row>
    <row r="2328" spans="1:9">
      <c r="A2328" t="s">
        <v>4</v>
      </c>
      <c r="B2328" s="4" t="s">
        <v>5</v>
      </c>
      <c r="C2328" s="4" t="s">
        <v>10</v>
      </c>
      <c r="D2328" s="4" t="s">
        <v>14</v>
      </c>
      <c r="E2328" s="4" t="s">
        <v>6</v>
      </c>
      <c r="F2328" s="4" t="s">
        <v>21</v>
      </c>
      <c r="G2328" s="4" t="s">
        <v>21</v>
      </c>
      <c r="H2328" s="4" t="s">
        <v>21</v>
      </c>
    </row>
    <row r="2329" spans="1:9">
      <c r="A2329" t="n">
        <v>23694</v>
      </c>
      <c r="B2329" s="37" t="n">
        <v>48</v>
      </c>
      <c r="C2329" s="7" t="n">
        <v>2</v>
      </c>
      <c r="D2329" s="7" t="n">
        <v>0</v>
      </c>
      <c r="E2329" s="7" t="s">
        <v>74</v>
      </c>
      <c r="F2329" s="7" t="n">
        <v>-1</v>
      </c>
      <c r="G2329" s="7" t="n">
        <v>1</v>
      </c>
      <c r="H2329" s="7" t="n">
        <v>0</v>
      </c>
    </row>
    <row r="2330" spans="1:9">
      <c r="A2330" t="s">
        <v>4</v>
      </c>
      <c r="B2330" s="4" t="s">
        <v>5</v>
      </c>
      <c r="C2330" s="4" t="s">
        <v>10</v>
      </c>
      <c r="D2330" s="4" t="s">
        <v>14</v>
      </c>
      <c r="E2330" s="4" t="s">
        <v>6</v>
      </c>
      <c r="F2330" s="4" t="s">
        <v>21</v>
      </c>
      <c r="G2330" s="4" t="s">
        <v>21</v>
      </c>
      <c r="H2330" s="4" t="s">
        <v>21</v>
      </c>
    </row>
    <row r="2331" spans="1:9">
      <c r="A2331" t="n">
        <v>23720</v>
      </c>
      <c r="B2331" s="37" t="n">
        <v>48</v>
      </c>
      <c r="C2331" s="7" t="n">
        <v>3</v>
      </c>
      <c r="D2331" s="7" t="n">
        <v>0</v>
      </c>
      <c r="E2331" s="7" t="s">
        <v>74</v>
      </c>
      <c r="F2331" s="7" t="n">
        <v>-1</v>
      </c>
      <c r="G2331" s="7" t="n">
        <v>1</v>
      </c>
      <c r="H2331" s="7" t="n">
        <v>0</v>
      </c>
    </row>
    <row r="2332" spans="1:9">
      <c r="A2332" t="s">
        <v>4</v>
      </c>
      <c r="B2332" s="4" t="s">
        <v>5</v>
      </c>
      <c r="C2332" s="4" t="s">
        <v>10</v>
      </c>
      <c r="D2332" s="4" t="s">
        <v>14</v>
      </c>
      <c r="E2332" s="4" t="s">
        <v>6</v>
      </c>
      <c r="F2332" s="4" t="s">
        <v>21</v>
      </c>
      <c r="G2332" s="4" t="s">
        <v>21</v>
      </c>
      <c r="H2332" s="4" t="s">
        <v>21</v>
      </c>
    </row>
    <row r="2333" spans="1:9">
      <c r="A2333" t="n">
        <v>23746</v>
      </c>
      <c r="B2333" s="37" t="n">
        <v>48</v>
      </c>
      <c r="C2333" s="7" t="n">
        <v>4</v>
      </c>
      <c r="D2333" s="7" t="n">
        <v>0</v>
      </c>
      <c r="E2333" s="7" t="s">
        <v>74</v>
      </c>
      <c r="F2333" s="7" t="n">
        <v>-1</v>
      </c>
      <c r="G2333" s="7" t="n">
        <v>1</v>
      </c>
      <c r="H2333" s="7" t="n">
        <v>0</v>
      </c>
    </row>
    <row r="2334" spans="1:9">
      <c r="A2334" t="s">
        <v>4</v>
      </c>
      <c r="B2334" s="4" t="s">
        <v>5</v>
      </c>
      <c r="C2334" s="4" t="s">
        <v>10</v>
      </c>
      <c r="D2334" s="4" t="s">
        <v>14</v>
      </c>
      <c r="E2334" s="4" t="s">
        <v>6</v>
      </c>
      <c r="F2334" s="4" t="s">
        <v>21</v>
      </c>
      <c r="G2334" s="4" t="s">
        <v>21</v>
      </c>
      <c r="H2334" s="4" t="s">
        <v>21</v>
      </c>
    </row>
    <row r="2335" spans="1:9">
      <c r="A2335" t="n">
        <v>23772</v>
      </c>
      <c r="B2335" s="37" t="n">
        <v>48</v>
      </c>
      <c r="C2335" s="7" t="n">
        <v>5</v>
      </c>
      <c r="D2335" s="7" t="n">
        <v>0</v>
      </c>
      <c r="E2335" s="7" t="s">
        <v>74</v>
      </c>
      <c r="F2335" s="7" t="n">
        <v>-1</v>
      </c>
      <c r="G2335" s="7" t="n">
        <v>1</v>
      </c>
      <c r="H2335" s="7" t="n">
        <v>0</v>
      </c>
    </row>
    <row r="2336" spans="1:9">
      <c r="A2336" t="s">
        <v>4</v>
      </c>
      <c r="B2336" s="4" t="s">
        <v>5</v>
      </c>
      <c r="C2336" s="4" t="s">
        <v>10</v>
      </c>
      <c r="D2336" s="4" t="s">
        <v>14</v>
      </c>
      <c r="E2336" s="4" t="s">
        <v>6</v>
      </c>
      <c r="F2336" s="4" t="s">
        <v>21</v>
      </c>
      <c r="G2336" s="4" t="s">
        <v>21</v>
      </c>
      <c r="H2336" s="4" t="s">
        <v>21</v>
      </c>
    </row>
    <row r="2337" spans="1:8">
      <c r="A2337" t="n">
        <v>23798</v>
      </c>
      <c r="B2337" s="37" t="n">
        <v>48</v>
      </c>
      <c r="C2337" s="7" t="n">
        <v>6</v>
      </c>
      <c r="D2337" s="7" t="n">
        <v>0</v>
      </c>
      <c r="E2337" s="7" t="s">
        <v>74</v>
      </c>
      <c r="F2337" s="7" t="n">
        <v>-1</v>
      </c>
      <c r="G2337" s="7" t="n">
        <v>1</v>
      </c>
      <c r="H2337" s="7" t="n">
        <v>0</v>
      </c>
    </row>
    <row r="2338" spans="1:8">
      <c r="A2338" t="s">
        <v>4</v>
      </c>
      <c r="B2338" s="4" t="s">
        <v>5</v>
      </c>
      <c r="C2338" s="4" t="s">
        <v>10</v>
      </c>
      <c r="D2338" s="4" t="s">
        <v>14</v>
      </c>
      <c r="E2338" s="4" t="s">
        <v>6</v>
      </c>
      <c r="F2338" s="4" t="s">
        <v>21</v>
      </c>
      <c r="G2338" s="4" t="s">
        <v>21</v>
      </c>
      <c r="H2338" s="4" t="s">
        <v>21</v>
      </c>
    </row>
    <row r="2339" spans="1:8">
      <c r="A2339" t="n">
        <v>23824</v>
      </c>
      <c r="B2339" s="37" t="n">
        <v>48</v>
      </c>
      <c r="C2339" s="7" t="n">
        <v>7</v>
      </c>
      <c r="D2339" s="7" t="n">
        <v>0</v>
      </c>
      <c r="E2339" s="7" t="s">
        <v>74</v>
      </c>
      <c r="F2339" s="7" t="n">
        <v>-1</v>
      </c>
      <c r="G2339" s="7" t="n">
        <v>1</v>
      </c>
      <c r="H2339" s="7" t="n">
        <v>0</v>
      </c>
    </row>
    <row r="2340" spans="1:8">
      <c r="A2340" t="s">
        <v>4</v>
      </c>
      <c r="B2340" s="4" t="s">
        <v>5</v>
      </c>
      <c r="C2340" s="4" t="s">
        <v>10</v>
      </c>
      <c r="D2340" s="4" t="s">
        <v>14</v>
      </c>
      <c r="E2340" s="4" t="s">
        <v>6</v>
      </c>
      <c r="F2340" s="4" t="s">
        <v>21</v>
      </c>
      <c r="G2340" s="4" t="s">
        <v>21</v>
      </c>
      <c r="H2340" s="4" t="s">
        <v>21</v>
      </c>
    </row>
    <row r="2341" spans="1:8">
      <c r="A2341" t="n">
        <v>23850</v>
      </c>
      <c r="B2341" s="37" t="n">
        <v>48</v>
      </c>
      <c r="C2341" s="7" t="n">
        <v>8</v>
      </c>
      <c r="D2341" s="7" t="n">
        <v>0</v>
      </c>
      <c r="E2341" s="7" t="s">
        <v>74</v>
      </c>
      <c r="F2341" s="7" t="n">
        <v>-1</v>
      </c>
      <c r="G2341" s="7" t="n">
        <v>1</v>
      </c>
      <c r="H2341" s="7" t="n">
        <v>0</v>
      </c>
    </row>
    <row r="2342" spans="1:8">
      <c r="A2342" t="s">
        <v>4</v>
      </c>
      <c r="B2342" s="4" t="s">
        <v>5</v>
      </c>
      <c r="C2342" s="4" t="s">
        <v>10</v>
      </c>
      <c r="D2342" s="4" t="s">
        <v>14</v>
      </c>
      <c r="E2342" s="4" t="s">
        <v>6</v>
      </c>
      <c r="F2342" s="4" t="s">
        <v>21</v>
      </c>
      <c r="G2342" s="4" t="s">
        <v>21</v>
      </c>
      <c r="H2342" s="4" t="s">
        <v>21</v>
      </c>
    </row>
    <row r="2343" spans="1:8">
      <c r="A2343" t="n">
        <v>23876</v>
      </c>
      <c r="B2343" s="37" t="n">
        <v>48</v>
      </c>
      <c r="C2343" s="7" t="n">
        <v>9</v>
      </c>
      <c r="D2343" s="7" t="n">
        <v>0</v>
      </c>
      <c r="E2343" s="7" t="s">
        <v>74</v>
      </c>
      <c r="F2343" s="7" t="n">
        <v>-1</v>
      </c>
      <c r="G2343" s="7" t="n">
        <v>1</v>
      </c>
      <c r="H2343" s="7" t="n">
        <v>0</v>
      </c>
    </row>
    <row r="2344" spans="1:8">
      <c r="A2344" t="s">
        <v>4</v>
      </c>
      <c r="B2344" s="4" t="s">
        <v>5</v>
      </c>
      <c r="C2344" s="4" t="s">
        <v>10</v>
      </c>
      <c r="D2344" s="4" t="s">
        <v>14</v>
      </c>
      <c r="E2344" s="4" t="s">
        <v>6</v>
      </c>
      <c r="F2344" s="4" t="s">
        <v>21</v>
      </c>
      <c r="G2344" s="4" t="s">
        <v>21</v>
      </c>
      <c r="H2344" s="4" t="s">
        <v>21</v>
      </c>
    </row>
    <row r="2345" spans="1:8">
      <c r="A2345" t="n">
        <v>23902</v>
      </c>
      <c r="B2345" s="37" t="n">
        <v>48</v>
      </c>
      <c r="C2345" s="7" t="n">
        <v>11</v>
      </c>
      <c r="D2345" s="7" t="n">
        <v>0</v>
      </c>
      <c r="E2345" s="7" t="s">
        <v>74</v>
      </c>
      <c r="F2345" s="7" t="n">
        <v>-1</v>
      </c>
      <c r="G2345" s="7" t="n">
        <v>1</v>
      </c>
      <c r="H2345" s="7" t="n">
        <v>0</v>
      </c>
    </row>
    <row r="2346" spans="1:8">
      <c r="A2346" t="s">
        <v>4</v>
      </c>
      <c r="B2346" s="4" t="s">
        <v>5</v>
      </c>
      <c r="C2346" s="4" t="s">
        <v>14</v>
      </c>
      <c r="D2346" s="4" t="s">
        <v>10</v>
      </c>
    </row>
    <row r="2347" spans="1:8">
      <c r="A2347" t="n">
        <v>23928</v>
      </c>
      <c r="B2347" s="45" t="n">
        <v>45</v>
      </c>
      <c r="C2347" s="7" t="n">
        <v>7</v>
      </c>
      <c r="D2347" s="7" t="n">
        <v>255</v>
      </c>
    </row>
    <row r="2348" spans="1:8">
      <c r="A2348" t="s">
        <v>4</v>
      </c>
      <c r="B2348" s="4" t="s">
        <v>5</v>
      </c>
      <c r="C2348" s="4" t="s">
        <v>10</v>
      </c>
    </row>
    <row r="2349" spans="1:8">
      <c r="A2349" t="n">
        <v>23932</v>
      </c>
      <c r="B2349" s="28" t="n">
        <v>16</v>
      </c>
      <c r="C2349" s="7" t="n">
        <v>2000</v>
      </c>
    </row>
    <row r="2350" spans="1:8">
      <c r="A2350" t="s">
        <v>4</v>
      </c>
      <c r="B2350" s="4" t="s">
        <v>5</v>
      </c>
      <c r="C2350" s="4" t="s">
        <v>14</v>
      </c>
      <c r="D2350" s="4" t="s">
        <v>10</v>
      </c>
      <c r="E2350" s="4" t="s">
        <v>21</v>
      </c>
    </row>
    <row r="2351" spans="1:8">
      <c r="A2351" t="n">
        <v>23935</v>
      </c>
      <c r="B2351" s="21" t="n">
        <v>58</v>
      </c>
      <c r="C2351" s="7" t="n">
        <v>101</v>
      </c>
      <c r="D2351" s="7" t="n">
        <v>300</v>
      </c>
      <c r="E2351" s="7" t="n">
        <v>1</v>
      </c>
    </row>
    <row r="2352" spans="1:8">
      <c r="A2352" t="s">
        <v>4</v>
      </c>
      <c r="B2352" s="4" t="s">
        <v>5</v>
      </c>
      <c r="C2352" s="4" t="s">
        <v>14</v>
      </c>
      <c r="D2352" s="4" t="s">
        <v>10</v>
      </c>
    </row>
    <row r="2353" spans="1:8">
      <c r="A2353" t="n">
        <v>23943</v>
      </c>
      <c r="B2353" s="21" t="n">
        <v>58</v>
      </c>
      <c r="C2353" s="7" t="n">
        <v>254</v>
      </c>
      <c r="D2353" s="7" t="n">
        <v>0</v>
      </c>
    </row>
    <row r="2354" spans="1:8">
      <c r="A2354" t="s">
        <v>4</v>
      </c>
      <c r="B2354" s="4" t="s">
        <v>5</v>
      </c>
      <c r="C2354" s="4" t="s">
        <v>14</v>
      </c>
      <c r="D2354" s="4" t="s">
        <v>10</v>
      </c>
      <c r="E2354" s="4" t="s">
        <v>6</v>
      </c>
      <c r="F2354" s="4" t="s">
        <v>6</v>
      </c>
      <c r="G2354" s="4" t="s">
        <v>6</v>
      </c>
      <c r="H2354" s="4" t="s">
        <v>6</v>
      </c>
    </row>
    <row r="2355" spans="1:8">
      <c r="A2355" t="n">
        <v>23947</v>
      </c>
      <c r="B2355" s="41" t="n">
        <v>51</v>
      </c>
      <c r="C2355" s="7" t="n">
        <v>3</v>
      </c>
      <c r="D2355" s="7" t="n">
        <v>23</v>
      </c>
      <c r="E2355" s="7" t="s">
        <v>153</v>
      </c>
      <c r="F2355" s="7" t="s">
        <v>95</v>
      </c>
      <c r="G2355" s="7" t="s">
        <v>96</v>
      </c>
      <c r="H2355" s="7" t="s">
        <v>97</v>
      </c>
    </row>
    <row r="2356" spans="1:8">
      <c r="A2356" t="s">
        <v>4</v>
      </c>
      <c r="B2356" s="4" t="s">
        <v>5</v>
      </c>
      <c r="C2356" s="4" t="s">
        <v>14</v>
      </c>
      <c r="D2356" s="4" t="s">
        <v>10</v>
      </c>
      <c r="E2356" s="4" t="s">
        <v>6</v>
      </c>
      <c r="F2356" s="4" t="s">
        <v>6</v>
      </c>
      <c r="G2356" s="4" t="s">
        <v>6</v>
      </c>
      <c r="H2356" s="4" t="s">
        <v>6</v>
      </c>
    </row>
    <row r="2357" spans="1:8">
      <c r="A2357" t="n">
        <v>23960</v>
      </c>
      <c r="B2357" s="41" t="n">
        <v>51</v>
      </c>
      <c r="C2357" s="7" t="n">
        <v>3</v>
      </c>
      <c r="D2357" s="7" t="n">
        <v>19</v>
      </c>
      <c r="E2357" s="7" t="s">
        <v>153</v>
      </c>
      <c r="F2357" s="7" t="s">
        <v>95</v>
      </c>
      <c r="G2357" s="7" t="s">
        <v>96</v>
      </c>
      <c r="H2357" s="7" t="s">
        <v>97</v>
      </c>
    </row>
    <row r="2358" spans="1:8">
      <c r="A2358" t="s">
        <v>4</v>
      </c>
      <c r="B2358" s="4" t="s">
        <v>5</v>
      </c>
      <c r="C2358" s="4" t="s">
        <v>10</v>
      </c>
      <c r="D2358" s="4" t="s">
        <v>21</v>
      </c>
      <c r="E2358" s="4" t="s">
        <v>21</v>
      </c>
      <c r="F2358" s="4" t="s">
        <v>21</v>
      </c>
      <c r="G2358" s="4" t="s">
        <v>21</v>
      </c>
    </row>
    <row r="2359" spans="1:8">
      <c r="A2359" t="n">
        <v>23973</v>
      </c>
      <c r="B2359" s="36" t="n">
        <v>46</v>
      </c>
      <c r="C2359" s="7" t="n">
        <v>7024</v>
      </c>
      <c r="D2359" s="7" t="n">
        <v>1.85000002384186</v>
      </c>
      <c r="E2359" s="7" t="n">
        <v>21.5499992370605</v>
      </c>
      <c r="F2359" s="7" t="n">
        <v>30.2000007629395</v>
      </c>
      <c r="G2359" s="7" t="n">
        <v>345</v>
      </c>
    </row>
    <row r="2360" spans="1:8">
      <c r="A2360" t="s">
        <v>4</v>
      </c>
      <c r="B2360" s="4" t="s">
        <v>5</v>
      </c>
      <c r="C2360" s="4" t="s">
        <v>14</v>
      </c>
      <c r="D2360" s="4" t="s">
        <v>14</v>
      </c>
      <c r="E2360" s="4" t="s">
        <v>21</v>
      </c>
      <c r="F2360" s="4" t="s">
        <v>21</v>
      </c>
      <c r="G2360" s="4" t="s">
        <v>21</v>
      </c>
      <c r="H2360" s="4" t="s">
        <v>10</v>
      </c>
    </row>
    <row r="2361" spans="1:8">
      <c r="A2361" t="n">
        <v>23992</v>
      </c>
      <c r="B2361" s="45" t="n">
        <v>45</v>
      </c>
      <c r="C2361" s="7" t="n">
        <v>2</v>
      </c>
      <c r="D2361" s="7" t="n">
        <v>3</v>
      </c>
      <c r="E2361" s="7" t="n">
        <v>0.0900000035762787</v>
      </c>
      <c r="F2361" s="7" t="n">
        <v>21.5499992370605</v>
      </c>
      <c r="G2361" s="7" t="n">
        <v>31.5499992370605</v>
      </c>
      <c r="H2361" s="7" t="n">
        <v>0</v>
      </c>
    </row>
    <row r="2362" spans="1:8">
      <c r="A2362" t="s">
        <v>4</v>
      </c>
      <c r="B2362" s="4" t="s">
        <v>5</v>
      </c>
      <c r="C2362" s="4" t="s">
        <v>14</v>
      </c>
      <c r="D2362" s="4" t="s">
        <v>14</v>
      </c>
      <c r="E2362" s="4" t="s">
        <v>21</v>
      </c>
      <c r="F2362" s="4" t="s">
        <v>21</v>
      </c>
      <c r="G2362" s="4" t="s">
        <v>21</v>
      </c>
      <c r="H2362" s="4" t="s">
        <v>10</v>
      </c>
      <c r="I2362" s="4" t="s">
        <v>14</v>
      </c>
    </row>
    <row r="2363" spans="1:8">
      <c r="A2363" t="n">
        <v>24009</v>
      </c>
      <c r="B2363" s="45" t="n">
        <v>45</v>
      </c>
      <c r="C2363" s="7" t="n">
        <v>4</v>
      </c>
      <c r="D2363" s="7" t="n">
        <v>3</v>
      </c>
      <c r="E2363" s="7" t="n">
        <v>353</v>
      </c>
      <c r="F2363" s="7" t="n">
        <v>25</v>
      </c>
      <c r="G2363" s="7" t="n">
        <v>10</v>
      </c>
      <c r="H2363" s="7" t="n">
        <v>0</v>
      </c>
      <c r="I2363" s="7" t="n">
        <v>0</v>
      </c>
    </row>
    <row r="2364" spans="1:8">
      <c r="A2364" t="s">
        <v>4</v>
      </c>
      <c r="B2364" s="4" t="s">
        <v>5</v>
      </c>
      <c r="C2364" s="4" t="s">
        <v>14</v>
      </c>
      <c r="D2364" s="4" t="s">
        <v>14</v>
      </c>
      <c r="E2364" s="4" t="s">
        <v>21</v>
      </c>
      <c r="F2364" s="4" t="s">
        <v>10</v>
      </c>
    </row>
    <row r="2365" spans="1:8">
      <c r="A2365" t="n">
        <v>24027</v>
      </c>
      <c r="B2365" s="45" t="n">
        <v>45</v>
      </c>
      <c r="C2365" s="7" t="n">
        <v>5</v>
      </c>
      <c r="D2365" s="7" t="n">
        <v>3</v>
      </c>
      <c r="E2365" s="7" t="n">
        <v>2.59999990463257</v>
      </c>
      <c r="F2365" s="7" t="n">
        <v>0</v>
      </c>
    </row>
    <row r="2366" spans="1:8">
      <c r="A2366" t="s">
        <v>4</v>
      </c>
      <c r="B2366" s="4" t="s">
        <v>5</v>
      </c>
      <c r="C2366" s="4" t="s">
        <v>14</v>
      </c>
      <c r="D2366" s="4" t="s">
        <v>14</v>
      </c>
      <c r="E2366" s="4" t="s">
        <v>21</v>
      </c>
      <c r="F2366" s="4" t="s">
        <v>10</v>
      </c>
    </row>
    <row r="2367" spans="1:8">
      <c r="A2367" t="n">
        <v>24036</v>
      </c>
      <c r="B2367" s="45" t="n">
        <v>45</v>
      </c>
      <c r="C2367" s="7" t="n">
        <v>11</v>
      </c>
      <c r="D2367" s="7" t="n">
        <v>3</v>
      </c>
      <c r="E2367" s="7" t="n">
        <v>40.0999984741211</v>
      </c>
      <c r="F2367" s="7" t="n">
        <v>0</v>
      </c>
    </row>
    <row r="2368" spans="1:8">
      <c r="A2368" t="s">
        <v>4</v>
      </c>
      <c r="B2368" s="4" t="s">
        <v>5</v>
      </c>
      <c r="C2368" s="4" t="s">
        <v>14</v>
      </c>
      <c r="D2368" s="4" t="s">
        <v>14</v>
      </c>
      <c r="E2368" s="4" t="s">
        <v>21</v>
      </c>
      <c r="F2368" s="4" t="s">
        <v>21</v>
      </c>
      <c r="G2368" s="4" t="s">
        <v>21</v>
      </c>
      <c r="H2368" s="4" t="s">
        <v>10</v>
      </c>
    </row>
    <row r="2369" spans="1:9">
      <c r="A2369" t="n">
        <v>24045</v>
      </c>
      <c r="B2369" s="45" t="n">
        <v>45</v>
      </c>
      <c r="C2369" s="7" t="n">
        <v>2</v>
      </c>
      <c r="D2369" s="7" t="n">
        <v>3</v>
      </c>
      <c r="E2369" s="7" t="n">
        <v>0.0900000035762787</v>
      </c>
      <c r="F2369" s="7" t="n">
        <v>21.2999992370605</v>
      </c>
      <c r="G2369" s="7" t="n">
        <v>31.5499992370605</v>
      </c>
      <c r="H2369" s="7" t="n">
        <v>0</v>
      </c>
    </row>
    <row r="2370" spans="1:9">
      <c r="A2370" t="s">
        <v>4</v>
      </c>
      <c r="B2370" s="4" t="s">
        <v>5</v>
      </c>
      <c r="C2370" s="4" t="s">
        <v>14</v>
      </c>
      <c r="D2370" s="4" t="s">
        <v>14</v>
      </c>
      <c r="E2370" s="4" t="s">
        <v>21</v>
      </c>
      <c r="F2370" s="4" t="s">
        <v>21</v>
      </c>
      <c r="G2370" s="4" t="s">
        <v>21</v>
      </c>
      <c r="H2370" s="4" t="s">
        <v>10</v>
      </c>
      <c r="I2370" s="4" t="s">
        <v>14</v>
      </c>
    </row>
    <row r="2371" spans="1:9">
      <c r="A2371" t="n">
        <v>24062</v>
      </c>
      <c r="B2371" s="45" t="n">
        <v>45</v>
      </c>
      <c r="C2371" s="7" t="n">
        <v>4</v>
      </c>
      <c r="D2371" s="7" t="n">
        <v>3</v>
      </c>
      <c r="E2371" s="7" t="n">
        <v>5.71999979019165</v>
      </c>
      <c r="F2371" s="7" t="n">
        <v>38.7000007629395</v>
      </c>
      <c r="G2371" s="7" t="n">
        <v>-10</v>
      </c>
      <c r="H2371" s="7" t="n">
        <v>0</v>
      </c>
      <c r="I2371" s="7" t="n">
        <v>0</v>
      </c>
    </row>
    <row r="2372" spans="1:9">
      <c r="A2372" t="s">
        <v>4</v>
      </c>
      <c r="B2372" s="4" t="s">
        <v>5</v>
      </c>
      <c r="C2372" s="4" t="s">
        <v>14</v>
      </c>
      <c r="D2372" s="4" t="s">
        <v>14</v>
      </c>
      <c r="E2372" s="4" t="s">
        <v>21</v>
      </c>
      <c r="F2372" s="4" t="s">
        <v>10</v>
      </c>
    </row>
    <row r="2373" spans="1:9">
      <c r="A2373" t="n">
        <v>24080</v>
      </c>
      <c r="B2373" s="45" t="n">
        <v>45</v>
      </c>
      <c r="C2373" s="7" t="n">
        <v>5</v>
      </c>
      <c r="D2373" s="7" t="n">
        <v>3</v>
      </c>
      <c r="E2373" s="7" t="n">
        <v>4.19999980926514</v>
      </c>
      <c r="F2373" s="7" t="n">
        <v>0</v>
      </c>
    </row>
    <row r="2374" spans="1:9">
      <c r="A2374" t="s">
        <v>4</v>
      </c>
      <c r="B2374" s="4" t="s">
        <v>5</v>
      </c>
      <c r="C2374" s="4" t="s">
        <v>14</v>
      </c>
      <c r="D2374" s="4" t="s">
        <v>14</v>
      </c>
      <c r="E2374" s="4" t="s">
        <v>21</v>
      </c>
      <c r="F2374" s="4" t="s">
        <v>10</v>
      </c>
    </row>
    <row r="2375" spans="1:9">
      <c r="A2375" t="n">
        <v>24089</v>
      </c>
      <c r="B2375" s="45" t="n">
        <v>45</v>
      </c>
      <c r="C2375" s="7" t="n">
        <v>11</v>
      </c>
      <c r="D2375" s="7" t="n">
        <v>3</v>
      </c>
      <c r="E2375" s="7" t="n">
        <v>40.0999984741211</v>
      </c>
      <c r="F2375" s="7" t="n">
        <v>0</v>
      </c>
    </row>
    <row r="2376" spans="1:9">
      <c r="A2376" t="s">
        <v>4</v>
      </c>
      <c r="B2376" s="4" t="s">
        <v>5</v>
      </c>
      <c r="C2376" s="4" t="s">
        <v>14</v>
      </c>
      <c r="D2376" s="4" t="s">
        <v>14</v>
      </c>
      <c r="E2376" s="4" t="s">
        <v>21</v>
      </c>
      <c r="F2376" s="4" t="s">
        <v>21</v>
      </c>
      <c r="G2376" s="4" t="s">
        <v>21</v>
      </c>
      <c r="H2376" s="4" t="s">
        <v>10</v>
      </c>
    </row>
    <row r="2377" spans="1:9">
      <c r="A2377" t="n">
        <v>24098</v>
      </c>
      <c r="B2377" s="45" t="n">
        <v>45</v>
      </c>
      <c r="C2377" s="7" t="n">
        <v>2</v>
      </c>
      <c r="D2377" s="7" t="n">
        <v>3</v>
      </c>
      <c r="E2377" s="7" t="n">
        <v>0.0900000035762787</v>
      </c>
      <c r="F2377" s="7" t="n">
        <v>21.2999992370605</v>
      </c>
      <c r="G2377" s="7" t="n">
        <v>31.5499992370605</v>
      </c>
      <c r="H2377" s="7" t="n">
        <v>2500</v>
      </c>
    </row>
    <row r="2378" spans="1:9">
      <c r="A2378" t="s">
        <v>4</v>
      </c>
      <c r="B2378" s="4" t="s">
        <v>5</v>
      </c>
      <c r="C2378" s="4" t="s">
        <v>14</v>
      </c>
      <c r="D2378" s="4" t="s">
        <v>14</v>
      </c>
      <c r="E2378" s="4" t="s">
        <v>21</v>
      </c>
      <c r="F2378" s="4" t="s">
        <v>21</v>
      </c>
      <c r="G2378" s="4" t="s">
        <v>21</v>
      </c>
      <c r="H2378" s="4" t="s">
        <v>10</v>
      </c>
      <c r="I2378" s="4" t="s">
        <v>14</v>
      </c>
    </row>
    <row r="2379" spans="1:9">
      <c r="A2379" t="n">
        <v>24115</v>
      </c>
      <c r="B2379" s="45" t="n">
        <v>45</v>
      </c>
      <c r="C2379" s="7" t="n">
        <v>4</v>
      </c>
      <c r="D2379" s="7" t="n">
        <v>3</v>
      </c>
      <c r="E2379" s="7" t="n">
        <v>355.690002441406</v>
      </c>
      <c r="F2379" s="7" t="n">
        <v>350.059997558594</v>
      </c>
      <c r="G2379" s="7" t="n">
        <v>-10</v>
      </c>
      <c r="H2379" s="7" t="n">
        <v>2500</v>
      </c>
      <c r="I2379" s="7" t="n">
        <v>1</v>
      </c>
    </row>
    <row r="2380" spans="1:9">
      <c r="A2380" t="s">
        <v>4</v>
      </c>
      <c r="B2380" s="4" t="s">
        <v>5</v>
      </c>
      <c r="C2380" s="4" t="s">
        <v>14</v>
      </c>
      <c r="D2380" s="4" t="s">
        <v>14</v>
      </c>
      <c r="E2380" s="4" t="s">
        <v>21</v>
      </c>
      <c r="F2380" s="4" t="s">
        <v>10</v>
      </c>
    </row>
    <row r="2381" spans="1:9">
      <c r="A2381" t="n">
        <v>24133</v>
      </c>
      <c r="B2381" s="45" t="n">
        <v>45</v>
      </c>
      <c r="C2381" s="7" t="n">
        <v>5</v>
      </c>
      <c r="D2381" s="7" t="n">
        <v>3</v>
      </c>
      <c r="E2381" s="7" t="n">
        <v>4.19999980926514</v>
      </c>
      <c r="F2381" s="7" t="n">
        <v>2500</v>
      </c>
    </row>
    <row r="2382" spans="1:9">
      <c r="A2382" t="s">
        <v>4</v>
      </c>
      <c r="B2382" s="4" t="s">
        <v>5</v>
      </c>
      <c r="C2382" s="4" t="s">
        <v>10</v>
      </c>
    </row>
    <row r="2383" spans="1:9">
      <c r="A2383" t="n">
        <v>24142</v>
      </c>
      <c r="B2383" s="28" t="n">
        <v>16</v>
      </c>
      <c r="C2383" s="7" t="n">
        <v>2000</v>
      </c>
    </row>
    <row r="2384" spans="1:9">
      <c r="A2384" t="s">
        <v>4</v>
      </c>
      <c r="B2384" s="4" t="s">
        <v>5</v>
      </c>
      <c r="C2384" s="4" t="s">
        <v>14</v>
      </c>
      <c r="D2384" s="4" t="s">
        <v>10</v>
      </c>
      <c r="E2384" s="4" t="s">
        <v>10</v>
      </c>
      <c r="F2384" s="4" t="s">
        <v>10</v>
      </c>
      <c r="G2384" s="4" t="s">
        <v>10</v>
      </c>
      <c r="H2384" s="4" t="s">
        <v>10</v>
      </c>
      <c r="I2384" s="4" t="s">
        <v>6</v>
      </c>
      <c r="J2384" s="4" t="s">
        <v>21</v>
      </c>
      <c r="K2384" s="4" t="s">
        <v>21</v>
      </c>
      <c r="L2384" s="4" t="s">
        <v>21</v>
      </c>
      <c r="M2384" s="4" t="s">
        <v>9</v>
      </c>
      <c r="N2384" s="4" t="s">
        <v>9</v>
      </c>
      <c r="O2384" s="4" t="s">
        <v>21</v>
      </c>
      <c r="P2384" s="4" t="s">
        <v>21</v>
      </c>
      <c r="Q2384" s="4" t="s">
        <v>21</v>
      </c>
      <c r="R2384" s="4" t="s">
        <v>21</v>
      </c>
      <c r="S2384" s="4" t="s">
        <v>14</v>
      </c>
    </row>
    <row r="2385" spans="1:19">
      <c r="A2385" t="n">
        <v>24145</v>
      </c>
      <c r="B2385" s="31" t="n">
        <v>39</v>
      </c>
      <c r="C2385" s="7" t="n">
        <v>12</v>
      </c>
      <c r="D2385" s="7" t="n">
        <v>23</v>
      </c>
      <c r="E2385" s="7" t="n">
        <v>203</v>
      </c>
      <c r="F2385" s="7" t="n">
        <v>0</v>
      </c>
      <c r="G2385" s="7" t="n">
        <v>23</v>
      </c>
      <c r="H2385" s="7" t="n">
        <v>3</v>
      </c>
      <c r="I2385" s="7" t="s">
        <v>13</v>
      </c>
      <c r="J2385" s="7" t="n">
        <v>0</v>
      </c>
      <c r="K2385" s="7" t="n">
        <v>0.00999999977648258</v>
      </c>
      <c r="L2385" s="7" t="n">
        <v>0</v>
      </c>
      <c r="M2385" s="7" t="n">
        <v>0</v>
      </c>
      <c r="N2385" s="7" t="n">
        <v>0</v>
      </c>
      <c r="O2385" s="7" t="n">
        <v>0</v>
      </c>
      <c r="P2385" s="7" t="n">
        <v>1</v>
      </c>
      <c r="Q2385" s="7" t="n">
        <v>1</v>
      </c>
      <c r="R2385" s="7" t="n">
        <v>1</v>
      </c>
      <c r="S2385" s="7" t="n">
        <v>103</v>
      </c>
    </row>
    <row r="2386" spans="1:19">
      <c r="A2386" t="s">
        <v>4</v>
      </c>
      <c r="B2386" s="4" t="s">
        <v>5</v>
      </c>
      <c r="C2386" s="4" t="s">
        <v>14</v>
      </c>
      <c r="D2386" s="4" t="s">
        <v>10</v>
      </c>
      <c r="E2386" s="4" t="s">
        <v>10</v>
      </c>
      <c r="F2386" s="4" t="s">
        <v>10</v>
      </c>
      <c r="G2386" s="4" t="s">
        <v>10</v>
      </c>
      <c r="H2386" s="4" t="s">
        <v>10</v>
      </c>
      <c r="I2386" s="4" t="s">
        <v>6</v>
      </c>
      <c r="J2386" s="4" t="s">
        <v>21</v>
      </c>
      <c r="K2386" s="4" t="s">
        <v>21</v>
      </c>
      <c r="L2386" s="4" t="s">
        <v>21</v>
      </c>
      <c r="M2386" s="4" t="s">
        <v>9</v>
      </c>
      <c r="N2386" s="4" t="s">
        <v>9</v>
      </c>
      <c r="O2386" s="4" t="s">
        <v>21</v>
      </c>
      <c r="P2386" s="4" t="s">
        <v>21</v>
      </c>
      <c r="Q2386" s="4" t="s">
        <v>21</v>
      </c>
      <c r="R2386" s="4" t="s">
        <v>21</v>
      </c>
      <c r="S2386" s="4" t="s">
        <v>14</v>
      </c>
    </row>
    <row r="2387" spans="1:19">
      <c r="A2387" t="n">
        <v>24195</v>
      </c>
      <c r="B2387" s="31" t="n">
        <v>39</v>
      </c>
      <c r="C2387" s="7" t="n">
        <v>12</v>
      </c>
      <c r="D2387" s="7" t="n">
        <v>23</v>
      </c>
      <c r="E2387" s="7" t="n">
        <v>204</v>
      </c>
      <c r="F2387" s="7" t="n">
        <v>0</v>
      </c>
      <c r="G2387" s="7" t="n">
        <v>23</v>
      </c>
      <c r="H2387" s="7" t="n">
        <v>3</v>
      </c>
      <c r="I2387" s="7" t="s">
        <v>13</v>
      </c>
      <c r="J2387" s="7" t="n">
        <v>0</v>
      </c>
      <c r="K2387" s="7" t="n">
        <v>0.00999999977648258</v>
      </c>
      <c r="L2387" s="7" t="n">
        <v>0</v>
      </c>
      <c r="M2387" s="7" t="n">
        <v>0</v>
      </c>
      <c r="N2387" s="7" t="n">
        <v>0</v>
      </c>
      <c r="O2387" s="7" t="n">
        <v>0</v>
      </c>
      <c r="P2387" s="7" t="n">
        <v>1</v>
      </c>
      <c r="Q2387" s="7" t="n">
        <v>1</v>
      </c>
      <c r="R2387" s="7" t="n">
        <v>1</v>
      </c>
      <c r="S2387" s="7" t="n">
        <v>103</v>
      </c>
    </row>
    <row r="2388" spans="1:19">
      <c r="A2388" t="s">
        <v>4</v>
      </c>
      <c r="B2388" s="4" t="s">
        <v>5</v>
      </c>
      <c r="C2388" s="4" t="s">
        <v>14</v>
      </c>
      <c r="D2388" s="4" t="s">
        <v>10</v>
      </c>
      <c r="E2388" s="4" t="s">
        <v>10</v>
      </c>
      <c r="F2388" s="4" t="s">
        <v>10</v>
      </c>
      <c r="G2388" s="4" t="s">
        <v>10</v>
      </c>
      <c r="H2388" s="4" t="s">
        <v>10</v>
      </c>
      <c r="I2388" s="4" t="s">
        <v>6</v>
      </c>
      <c r="J2388" s="4" t="s">
        <v>21</v>
      </c>
      <c r="K2388" s="4" t="s">
        <v>21</v>
      </c>
      <c r="L2388" s="4" t="s">
        <v>21</v>
      </c>
      <c r="M2388" s="4" t="s">
        <v>9</v>
      </c>
      <c r="N2388" s="4" t="s">
        <v>9</v>
      </c>
      <c r="O2388" s="4" t="s">
        <v>21</v>
      </c>
      <c r="P2388" s="4" t="s">
        <v>21</v>
      </c>
      <c r="Q2388" s="4" t="s">
        <v>21</v>
      </c>
      <c r="R2388" s="4" t="s">
        <v>21</v>
      </c>
      <c r="S2388" s="4" t="s">
        <v>14</v>
      </c>
    </row>
    <row r="2389" spans="1:19">
      <c r="A2389" t="n">
        <v>24245</v>
      </c>
      <c r="B2389" s="31" t="n">
        <v>39</v>
      </c>
      <c r="C2389" s="7" t="n">
        <v>12</v>
      </c>
      <c r="D2389" s="7" t="n">
        <v>19</v>
      </c>
      <c r="E2389" s="7" t="n">
        <v>203</v>
      </c>
      <c r="F2389" s="7" t="n">
        <v>0</v>
      </c>
      <c r="G2389" s="7" t="n">
        <v>19</v>
      </c>
      <c r="H2389" s="7" t="n">
        <v>3</v>
      </c>
      <c r="I2389" s="7" t="s">
        <v>13</v>
      </c>
      <c r="J2389" s="7" t="n">
        <v>0</v>
      </c>
      <c r="K2389" s="7" t="n">
        <v>0.00999999977648258</v>
      </c>
      <c r="L2389" s="7" t="n">
        <v>0</v>
      </c>
      <c r="M2389" s="7" t="n">
        <v>0</v>
      </c>
      <c r="N2389" s="7" t="n">
        <v>0</v>
      </c>
      <c r="O2389" s="7" t="n">
        <v>0</v>
      </c>
      <c r="P2389" s="7" t="n">
        <v>1</v>
      </c>
      <c r="Q2389" s="7" t="n">
        <v>1</v>
      </c>
      <c r="R2389" s="7" t="n">
        <v>1</v>
      </c>
      <c r="S2389" s="7" t="n">
        <v>103</v>
      </c>
    </row>
    <row r="2390" spans="1:19">
      <c r="A2390" t="s">
        <v>4</v>
      </c>
      <c r="B2390" s="4" t="s">
        <v>5</v>
      </c>
      <c r="C2390" s="4" t="s">
        <v>14</v>
      </c>
      <c r="D2390" s="4" t="s">
        <v>10</v>
      </c>
      <c r="E2390" s="4" t="s">
        <v>10</v>
      </c>
      <c r="F2390" s="4" t="s">
        <v>10</v>
      </c>
      <c r="G2390" s="4" t="s">
        <v>10</v>
      </c>
      <c r="H2390" s="4" t="s">
        <v>10</v>
      </c>
      <c r="I2390" s="4" t="s">
        <v>6</v>
      </c>
      <c r="J2390" s="4" t="s">
        <v>21</v>
      </c>
      <c r="K2390" s="4" t="s">
        <v>21</v>
      </c>
      <c r="L2390" s="4" t="s">
        <v>21</v>
      </c>
      <c r="M2390" s="4" t="s">
        <v>9</v>
      </c>
      <c r="N2390" s="4" t="s">
        <v>9</v>
      </c>
      <c r="O2390" s="4" t="s">
        <v>21</v>
      </c>
      <c r="P2390" s="4" t="s">
        <v>21</v>
      </c>
      <c r="Q2390" s="4" t="s">
        <v>21</v>
      </c>
      <c r="R2390" s="4" t="s">
        <v>21</v>
      </c>
      <c r="S2390" s="4" t="s">
        <v>14</v>
      </c>
    </row>
    <row r="2391" spans="1:19">
      <c r="A2391" t="n">
        <v>24295</v>
      </c>
      <c r="B2391" s="31" t="n">
        <v>39</v>
      </c>
      <c r="C2391" s="7" t="n">
        <v>12</v>
      </c>
      <c r="D2391" s="7" t="n">
        <v>19</v>
      </c>
      <c r="E2391" s="7" t="n">
        <v>204</v>
      </c>
      <c r="F2391" s="7" t="n">
        <v>0</v>
      </c>
      <c r="G2391" s="7" t="n">
        <v>19</v>
      </c>
      <c r="H2391" s="7" t="n">
        <v>3</v>
      </c>
      <c r="I2391" s="7" t="s">
        <v>13</v>
      </c>
      <c r="J2391" s="7" t="n">
        <v>0</v>
      </c>
      <c r="K2391" s="7" t="n">
        <v>0.00999999977648258</v>
      </c>
      <c r="L2391" s="7" t="n">
        <v>0</v>
      </c>
      <c r="M2391" s="7" t="n">
        <v>0</v>
      </c>
      <c r="N2391" s="7" t="n">
        <v>0</v>
      </c>
      <c r="O2391" s="7" t="n">
        <v>0</v>
      </c>
      <c r="P2391" s="7" t="n">
        <v>1</v>
      </c>
      <c r="Q2391" s="7" t="n">
        <v>1</v>
      </c>
      <c r="R2391" s="7" t="n">
        <v>1</v>
      </c>
      <c r="S2391" s="7" t="n">
        <v>103</v>
      </c>
    </row>
    <row r="2392" spans="1:19">
      <c r="A2392" t="s">
        <v>4</v>
      </c>
      <c r="B2392" s="4" t="s">
        <v>5</v>
      </c>
      <c r="C2392" s="4" t="s">
        <v>14</v>
      </c>
      <c r="D2392" s="4" t="s">
        <v>10</v>
      </c>
      <c r="E2392" s="4" t="s">
        <v>21</v>
      </c>
      <c r="F2392" s="4" t="s">
        <v>10</v>
      </c>
      <c r="G2392" s="4" t="s">
        <v>9</v>
      </c>
      <c r="H2392" s="4" t="s">
        <v>9</v>
      </c>
      <c r="I2392" s="4" t="s">
        <v>10</v>
      </c>
      <c r="J2392" s="4" t="s">
        <v>10</v>
      </c>
      <c r="K2392" s="4" t="s">
        <v>9</v>
      </c>
      <c r="L2392" s="4" t="s">
        <v>9</v>
      </c>
      <c r="M2392" s="4" t="s">
        <v>9</v>
      </c>
      <c r="N2392" s="4" t="s">
        <v>9</v>
      </c>
      <c r="O2392" s="4" t="s">
        <v>6</v>
      </c>
    </row>
    <row r="2393" spans="1:19">
      <c r="A2393" t="n">
        <v>24345</v>
      </c>
      <c r="B2393" s="14" t="n">
        <v>50</v>
      </c>
      <c r="C2393" s="7" t="n">
        <v>0</v>
      </c>
      <c r="D2393" s="7" t="n">
        <v>14050</v>
      </c>
      <c r="E2393" s="7" t="n">
        <v>1</v>
      </c>
      <c r="F2393" s="7" t="n">
        <v>0</v>
      </c>
      <c r="G2393" s="7" t="n">
        <v>0</v>
      </c>
      <c r="H2393" s="7" t="n">
        <v>0</v>
      </c>
      <c r="I2393" s="7" t="n">
        <v>0</v>
      </c>
      <c r="J2393" s="7" t="n">
        <v>65533</v>
      </c>
      <c r="K2393" s="7" t="n">
        <v>0</v>
      </c>
      <c r="L2393" s="7" t="n">
        <v>0</v>
      </c>
      <c r="M2393" s="7" t="n">
        <v>0</v>
      </c>
      <c r="N2393" s="7" t="n">
        <v>0</v>
      </c>
      <c r="O2393" s="7" t="s">
        <v>13</v>
      </c>
    </row>
    <row r="2394" spans="1:19">
      <c r="A2394" t="s">
        <v>4</v>
      </c>
      <c r="B2394" s="4" t="s">
        <v>5</v>
      </c>
      <c r="C2394" s="4" t="s">
        <v>14</v>
      </c>
      <c r="D2394" s="4" t="s">
        <v>10</v>
      </c>
    </row>
    <row r="2395" spans="1:19">
      <c r="A2395" t="n">
        <v>24384</v>
      </c>
      <c r="B2395" s="45" t="n">
        <v>45</v>
      </c>
      <c r="C2395" s="7" t="n">
        <v>7</v>
      </c>
      <c r="D2395" s="7" t="n">
        <v>255</v>
      </c>
    </row>
    <row r="2396" spans="1:19">
      <c r="A2396" t="s">
        <v>4</v>
      </c>
      <c r="B2396" s="4" t="s">
        <v>5</v>
      </c>
      <c r="C2396" s="4" t="s">
        <v>14</v>
      </c>
      <c r="D2396" s="4" t="s">
        <v>10</v>
      </c>
      <c r="E2396" s="4" t="s">
        <v>10</v>
      </c>
      <c r="F2396" s="4" t="s">
        <v>9</v>
      </c>
    </row>
    <row r="2397" spans="1:19">
      <c r="A2397" t="n">
        <v>24388</v>
      </c>
      <c r="B2397" s="46" t="n">
        <v>84</v>
      </c>
      <c r="C2397" s="7" t="n">
        <v>0</v>
      </c>
      <c r="D2397" s="7" t="n">
        <v>0</v>
      </c>
      <c r="E2397" s="7" t="n">
        <v>0</v>
      </c>
      <c r="F2397" s="7" t="n">
        <v>1045220557</v>
      </c>
    </row>
    <row r="2398" spans="1:19">
      <c r="A2398" t="s">
        <v>4</v>
      </c>
      <c r="B2398" s="4" t="s">
        <v>5</v>
      </c>
      <c r="C2398" s="4" t="s">
        <v>14</v>
      </c>
      <c r="D2398" s="4" t="s">
        <v>14</v>
      </c>
      <c r="E2398" s="4" t="s">
        <v>21</v>
      </c>
      <c r="F2398" s="4" t="s">
        <v>10</v>
      </c>
    </row>
    <row r="2399" spans="1:19">
      <c r="A2399" t="n">
        <v>24398</v>
      </c>
      <c r="B2399" s="45" t="n">
        <v>45</v>
      </c>
      <c r="C2399" s="7" t="n">
        <v>5</v>
      </c>
      <c r="D2399" s="7" t="n">
        <v>3</v>
      </c>
      <c r="E2399" s="7" t="n">
        <v>4.80000019073486</v>
      </c>
      <c r="F2399" s="7" t="n">
        <v>30000</v>
      </c>
    </row>
    <row r="2400" spans="1:19">
      <c r="A2400" t="s">
        <v>4</v>
      </c>
      <c r="B2400" s="4" t="s">
        <v>5</v>
      </c>
      <c r="C2400" s="4" t="s">
        <v>10</v>
      </c>
    </row>
    <row r="2401" spans="1:19">
      <c r="A2401" t="n">
        <v>24407</v>
      </c>
      <c r="B2401" s="28" t="n">
        <v>16</v>
      </c>
      <c r="C2401" s="7" t="n">
        <v>500</v>
      </c>
    </row>
    <row r="2402" spans="1:19">
      <c r="A2402" t="s">
        <v>4</v>
      </c>
      <c r="B2402" s="4" t="s">
        <v>5</v>
      </c>
      <c r="C2402" s="4" t="s">
        <v>14</v>
      </c>
      <c r="D2402" s="4" t="s">
        <v>10</v>
      </c>
      <c r="E2402" s="4" t="s">
        <v>6</v>
      </c>
    </row>
    <row r="2403" spans="1:19">
      <c r="A2403" t="n">
        <v>24410</v>
      </c>
      <c r="B2403" s="41" t="n">
        <v>51</v>
      </c>
      <c r="C2403" s="7" t="n">
        <v>4</v>
      </c>
      <c r="D2403" s="7" t="n">
        <v>23</v>
      </c>
      <c r="E2403" s="7" t="s">
        <v>209</v>
      </c>
    </row>
    <row r="2404" spans="1:19">
      <c r="A2404" t="s">
        <v>4</v>
      </c>
      <c r="B2404" s="4" t="s">
        <v>5</v>
      </c>
      <c r="C2404" s="4" t="s">
        <v>10</v>
      </c>
    </row>
    <row r="2405" spans="1:19">
      <c r="A2405" t="n">
        <v>24424</v>
      </c>
      <c r="B2405" s="28" t="n">
        <v>16</v>
      </c>
      <c r="C2405" s="7" t="n">
        <v>0</v>
      </c>
    </row>
    <row r="2406" spans="1:19">
      <c r="A2406" t="s">
        <v>4</v>
      </c>
      <c r="B2406" s="4" t="s">
        <v>5</v>
      </c>
      <c r="C2406" s="4" t="s">
        <v>10</v>
      </c>
      <c r="D2406" s="4" t="s">
        <v>14</v>
      </c>
      <c r="E2406" s="4" t="s">
        <v>9</v>
      </c>
      <c r="F2406" s="4" t="s">
        <v>112</v>
      </c>
      <c r="G2406" s="4" t="s">
        <v>14</v>
      </c>
      <c r="H2406" s="4" t="s">
        <v>14</v>
      </c>
      <c r="I2406" s="4" t="s">
        <v>14</v>
      </c>
      <c r="J2406" s="4" t="s">
        <v>9</v>
      </c>
      <c r="K2406" s="4" t="s">
        <v>112</v>
      </c>
      <c r="L2406" s="4" t="s">
        <v>14</v>
      </c>
      <c r="M2406" s="4" t="s">
        <v>14</v>
      </c>
    </row>
    <row r="2407" spans="1:19">
      <c r="A2407" t="n">
        <v>24427</v>
      </c>
      <c r="B2407" s="49" t="n">
        <v>26</v>
      </c>
      <c r="C2407" s="7" t="n">
        <v>23</v>
      </c>
      <c r="D2407" s="7" t="n">
        <v>17</v>
      </c>
      <c r="E2407" s="7" t="n">
        <v>28517</v>
      </c>
      <c r="F2407" s="7" t="s">
        <v>260</v>
      </c>
      <c r="G2407" s="7" t="n">
        <v>2</v>
      </c>
      <c r="H2407" s="7" t="n">
        <v>3</v>
      </c>
      <c r="I2407" s="7" t="n">
        <v>17</v>
      </c>
      <c r="J2407" s="7" t="n">
        <v>28518</v>
      </c>
      <c r="K2407" s="7" t="s">
        <v>261</v>
      </c>
      <c r="L2407" s="7" t="n">
        <v>2</v>
      </c>
      <c r="M2407" s="7" t="n">
        <v>0</v>
      </c>
    </row>
    <row r="2408" spans="1:19">
      <c r="A2408" t="s">
        <v>4</v>
      </c>
      <c r="B2408" s="4" t="s">
        <v>5</v>
      </c>
    </row>
    <row r="2409" spans="1:19">
      <c r="A2409" t="n">
        <v>24586</v>
      </c>
      <c r="B2409" s="50" t="n">
        <v>28</v>
      </c>
    </row>
    <row r="2410" spans="1:19">
      <c r="A2410" t="s">
        <v>4</v>
      </c>
      <c r="B2410" s="4" t="s">
        <v>5</v>
      </c>
      <c r="C2410" s="4" t="s">
        <v>10</v>
      </c>
      <c r="D2410" s="4" t="s">
        <v>14</v>
      </c>
    </row>
    <row r="2411" spans="1:19">
      <c r="A2411" t="n">
        <v>24587</v>
      </c>
      <c r="B2411" s="51" t="n">
        <v>89</v>
      </c>
      <c r="C2411" s="7" t="n">
        <v>65533</v>
      </c>
      <c r="D2411" s="7" t="n">
        <v>1</v>
      </c>
    </row>
    <row r="2412" spans="1:19">
      <c r="A2412" t="s">
        <v>4</v>
      </c>
      <c r="B2412" s="4" t="s">
        <v>5</v>
      </c>
      <c r="C2412" s="4" t="s">
        <v>14</v>
      </c>
      <c r="D2412" s="4" t="s">
        <v>10</v>
      </c>
      <c r="E2412" s="4" t="s">
        <v>6</v>
      </c>
    </row>
    <row r="2413" spans="1:19">
      <c r="A2413" t="n">
        <v>24591</v>
      </c>
      <c r="B2413" s="41" t="n">
        <v>51</v>
      </c>
      <c r="C2413" s="7" t="n">
        <v>4</v>
      </c>
      <c r="D2413" s="7" t="n">
        <v>19</v>
      </c>
      <c r="E2413" s="7" t="s">
        <v>119</v>
      </c>
    </row>
    <row r="2414" spans="1:19">
      <c r="A2414" t="s">
        <v>4</v>
      </c>
      <c r="B2414" s="4" t="s">
        <v>5</v>
      </c>
      <c r="C2414" s="4" t="s">
        <v>10</v>
      </c>
    </row>
    <row r="2415" spans="1:19">
      <c r="A2415" t="n">
        <v>24605</v>
      </c>
      <c r="B2415" s="28" t="n">
        <v>16</v>
      </c>
      <c r="C2415" s="7" t="n">
        <v>0</v>
      </c>
    </row>
    <row r="2416" spans="1:19">
      <c r="A2416" t="s">
        <v>4</v>
      </c>
      <c r="B2416" s="4" t="s">
        <v>5</v>
      </c>
      <c r="C2416" s="4" t="s">
        <v>10</v>
      </c>
      <c r="D2416" s="4" t="s">
        <v>14</v>
      </c>
      <c r="E2416" s="4" t="s">
        <v>9</v>
      </c>
      <c r="F2416" s="4" t="s">
        <v>112</v>
      </c>
      <c r="G2416" s="4" t="s">
        <v>14</v>
      </c>
      <c r="H2416" s="4" t="s">
        <v>14</v>
      </c>
      <c r="I2416" s="4" t="s">
        <v>14</v>
      </c>
      <c r="J2416" s="4" t="s">
        <v>9</v>
      </c>
      <c r="K2416" s="4" t="s">
        <v>112</v>
      </c>
      <c r="L2416" s="4" t="s">
        <v>14</v>
      </c>
      <c r="M2416" s="4" t="s">
        <v>14</v>
      </c>
    </row>
    <row r="2417" spans="1:13">
      <c r="A2417" t="n">
        <v>24608</v>
      </c>
      <c r="B2417" s="49" t="n">
        <v>26</v>
      </c>
      <c r="C2417" s="7" t="n">
        <v>19</v>
      </c>
      <c r="D2417" s="7" t="n">
        <v>17</v>
      </c>
      <c r="E2417" s="7" t="n">
        <v>29462</v>
      </c>
      <c r="F2417" s="7" t="s">
        <v>262</v>
      </c>
      <c r="G2417" s="7" t="n">
        <v>2</v>
      </c>
      <c r="H2417" s="7" t="n">
        <v>3</v>
      </c>
      <c r="I2417" s="7" t="n">
        <v>17</v>
      </c>
      <c r="J2417" s="7" t="n">
        <v>29463</v>
      </c>
      <c r="K2417" s="7" t="s">
        <v>263</v>
      </c>
      <c r="L2417" s="7" t="n">
        <v>2</v>
      </c>
      <c r="M2417" s="7" t="n">
        <v>0</v>
      </c>
    </row>
    <row r="2418" spans="1:13">
      <c r="A2418" t="s">
        <v>4</v>
      </c>
      <c r="B2418" s="4" t="s">
        <v>5</v>
      </c>
    </row>
    <row r="2419" spans="1:13">
      <c r="A2419" t="n">
        <v>24728</v>
      </c>
      <c r="B2419" s="50" t="n">
        <v>28</v>
      </c>
    </row>
    <row r="2420" spans="1:13">
      <c r="A2420" t="s">
        <v>4</v>
      </c>
      <c r="B2420" s="4" t="s">
        <v>5</v>
      </c>
      <c r="C2420" s="4" t="s">
        <v>10</v>
      </c>
      <c r="D2420" s="4" t="s">
        <v>14</v>
      </c>
    </row>
    <row r="2421" spans="1:13">
      <c r="A2421" t="n">
        <v>24729</v>
      </c>
      <c r="B2421" s="51" t="n">
        <v>89</v>
      </c>
      <c r="C2421" s="7" t="n">
        <v>65533</v>
      </c>
      <c r="D2421" s="7" t="n">
        <v>1</v>
      </c>
    </row>
    <row r="2422" spans="1:13">
      <c r="A2422" t="s">
        <v>4</v>
      </c>
      <c r="B2422" s="4" t="s">
        <v>5</v>
      </c>
      <c r="C2422" s="4" t="s">
        <v>14</v>
      </c>
      <c r="D2422" s="4" t="s">
        <v>10</v>
      </c>
      <c r="E2422" s="4" t="s">
        <v>10</v>
      </c>
      <c r="F2422" s="4" t="s">
        <v>14</v>
      </c>
    </row>
    <row r="2423" spans="1:13">
      <c r="A2423" t="n">
        <v>24733</v>
      </c>
      <c r="B2423" s="59" t="n">
        <v>25</v>
      </c>
      <c r="C2423" s="7" t="n">
        <v>1</v>
      </c>
      <c r="D2423" s="7" t="n">
        <v>260</v>
      </c>
      <c r="E2423" s="7" t="n">
        <v>640</v>
      </c>
      <c r="F2423" s="7" t="n">
        <v>1</v>
      </c>
    </row>
    <row r="2424" spans="1:13">
      <c r="A2424" t="s">
        <v>4</v>
      </c>
      <c r="B2424" s="4" t="s">
        <v>5</v>
      </c>
      <c r="C2424" s="4" t="s">
        <v>14</v>
      </c>
      <c r="D2424" s="4" t="s">
        <v>10</v>
      </c>
      <c r="E2424" s="4" t="s">
        <v>6</v>
      </c>
    </row>
    <row r="2425" spans="1:13">
      <c r="A2425" t="n">
        <v>24740</v>
      </c>
      <c r="B2425" s="41" t="n">
        <v>51</v>
      </c>
      <c r="C2425" s="7" t="n">
        <v>4</v>
      </c>
      <c r="D2425" s="7" t="n">
        <v>7</v>
      </c>
      <c r="E2425" s="7" t="s">
        <v>207</v>
      </c>
    </row>
    <row r="2426" spans="1:13">
      <c r="A2426" t="s">
        <v>4</v>
      </c>
      <c r="B2426" s="4" t="s">
        <v>5</v>
      </c>
      <c r="C2426" s="4" t="s">
        <v>10</v>
      </c>
    </row>
    <row r="2427" spans="1:13">
      <c r="A2427" t="n">
        <v>24753</v>
      </c>
      <c r="B2427" s="28" t="n">
        <v>16</v>
      </c>
      <c r="C2427" s="7" t="n">
        <v>0</v>
      </c>
    </row>
    <row r="2428" spans="1:13">
      <c r="A2428" t="s">
        <v>4</v>
      </c>
      <c r="B2428" s="4" t="s">
        <v>5</v>
      </c>
      <c r="C2428" s="4" t="s">
        <v>10</v>
      </c>
      <c r="D2428" s="4" t="s">
        <v>14</v>
      </c>
      <c r="E2428" s="4" t="s">
        <v>9</v>
      </c>
      <c r="F2428" s="4" t="s">
        <v>112</v>
      </c>
      <c r="G2428" s="4" t="s">
        <v>14</v>
      </c>
      <c r="H2428" s="4" t="s">
        <v>14</v>
      </c>
    </row>
    <row r="2429" spans="1:13">
      <c r="A2429" t="n">
        <v>24756</v>
      </c>
      <c r="B2429" s="49" t="n">
        <v>26</v>
      </c>
      <c r="C2429" s="7" t="n">
        <v>7</v>
      </c>
      <c r="D2429" s="7" t="n">
        <v>17</v>
      </c>
      <c r="E2429" s="7" t="n">
        <v>4480</v>
      </c>
      <c r="F2429" s="7" t="s">
        <v>264</v>
      </c>
      <c r="G2429" s="7" t="n">
        <v>2</v>
      </c>
      <c r="H2429" s="7" t="n">
        <v>0</v>
      </c>
    </row>
    <row r="2430" spans="1:13">
      <c r="A2430" t="s">
        <v>4</v>
      </c>
      <c r="B2430" s="4" t="s">
        <v>5</v>
      </c>
    </row>
    <row r="2431" spans="1:13">
      <c r="A2431" t="n">
        <v>24787</v>
      </c>
      <c r="B2431" s="50" t="n">
        <v>28</v>
      </c>
    </row>
    <row r="2432" spans="1:13">
      <c r="A2432" t="s">
        <v>4</v>
      </c>
      <c r="B2432" s="4" t="s">
        <v>5</v>
      </c>
      <c r="C2432" s="4" t="s">
        <v>10</v>
      </c>
      <c r="D2432" s="4" t="s">
        <v>14</v>
      </c>
    </row>
    <row r="2433" spans="1:13">
      <c r="A2433" t="n">
        <v>24788</v>
      </c>
      <c r="B2433" s="51" t="n">
        <v>89</v>
      </c>
      <c r="C2433" s="7" t="n">
        <v>65533</v>
      </c>
      <c r="D2433" s="7" t="n">
        <v>1</v>
      </c>
    </row>
    <row r="2434" spans="1:13">
      <c r="A2434" t="s">
        <v>4</v>
      </c>
      <c r="B2434" s="4" t="s">
        <v>5</v>
      </c>
      <c r="C2434" s="4" t="s">
        <v>14</v>
      </c>
      <c r="D2434" s="4" t="s">
        <v>10</v>
      </c>
      <c r="E2434" s="4" t="s">
        <v>10</v>
      </c>
      <c r="F2434" s="4" t="s">
        <v>14</v>
      </c>
    </row>
    <row r="2435" spans="1:13">
      <c r="A2435" t="n">
        <v>24792</v>
      </c>
      <c r="B2435" s="59" t="n">
        <v>25</v>
      </c>
      <c r="C2435" s="7" t="n">
        <v>1</v>
      </c>
      <c r="D2435" s="7" t="n">
        <v>260</v>
      </c>
      <c r="E2435" s="7" t="n">
        <v>640</v>
      </c>
      <c r="F2435" s="7" t="n">
        <v>2</v>
      </c>
    </row>
    <row r="2436" spans="1:13">
      <c r="A2436" t="s">
        <v>4</v>
      </c>
      <c r="B2436" s="4" t="s">
        <v>5</v>
      </c>
      <c r="C2436" s="4" t="s">
        <v>14</v>
      </c>
      <c r="D2436" s="4" t="s">
        <v>10</v>
      </c>
      <c r="E2436" s="4" t="s">
        <v>6</v>
      </c>
    </row>
    <row r="2437" spans="1:13">
      <c r="A2437" t="n">
        <v>24799</v>
      </c>
      <c r="B2437" s="41" t="n">
        <v>51</v>
      </c>
      <c r="C2437" s="7" t="n">
        <v>4</v>
      </c>
      <c r="D2437" s="7" t="n">
        <v>11</v>
      </c>
      <c r="E2437" s="7" t="s">
        <v>179</v>
      </c>
    </row>
    <row r="2438" spans="1:13">
      <c r="A2438" t="s">
        <v>4</v>
      </c>
      <c r="B2438" s="4" t="s">
        <v>5</v>
      </c>
      <c r="C2438" s="4" t="s">
        <v>10</v>
      </c>
    </row>
    <row r="2439" spans="1:13">
      <c r="A2439" t="n">
        <v>24812</v>
      </c>
      <c r="B2439" s="28" t="n">
        <v>16</v>
      </c>
      <c r="C2439" s="7" t="n">
        <v>0</v>
      </c>
    </row>
    <row r="2440" spans="1:13">
      <c r="A2440" t="s">
        <v>4</v>
      </c>
      <c r="B2440" s="4" t="s">
        <v>5</v>
      </c>
      <c r="C2440" s="4" t="s">
        <v>10</v>
      </c>
      <c r="D2440" s="4" t="s">
        <v>14</v>
      </c>
      <c r="E2440" s="4" t="s">
        <v>9</v>
      </c>
      <c r="F2440" s="4" t="s">
        <v>112</v>
      </c>
      <c r="G2440" s="4" t="s">
        <v>14</v>
      </c>
      <c r="H2440" s="4" t="s">
        <v>14</v>
      </c>
    </row>
    <row r="2441" spans="1:13">
      <c r="A2441" t="n">
        <v>24815</v>
      </c>
      <c r="B2441" s="49" t="n">
        <v>26</v>
      </c>
      <c r="C2441" s="7" t="n">
        <v>11</v>
      </c>
      <c r="D2441" s="7" t="n">
        <v>17</v>
      </c>
      <c r="E2441" s="7" t="n">
        <v>10442</v>
      </c>
      <c r="F2441" s="7" t="s">
        <v>265</v>
      </c>
      <c r="G2441" s="7" t="n">
        <v>2</v>
      </c>
      <c r="H2441" s="7" t="n">
        <v>0</v>
      </c>
    </row>
    <row r="2442" spans="1:13">
      <c r="A2442" t="s">
        <v>4</v>
      </c>
      <c r="B2442" s="4" t="s">
        <v>5</v>
      </c>
    </row>
    <row r="2443" spans="1:13">
      <c r="A2443" t="n">
        <v>24850</v>
      </c>
      <c r="B2443" s="50" t="n">
        <v>28</v>
      </c>
    </row>
    <row r="2444" spans="1:13">
      <c r="A2444" t="s">
        <v>4</v>
      </c>
      <c r="B2444" s="4" t="s">
        <v>5</v>
      </c>
      <c r="C2444" s="4" t="s">
        <v>10</v>
      </c>
      <c r="D2444" s="4" t="s">
        <v>14</v>
      </c>
    </row>
    <row r="2445" spans="1:13">
      <c r="A2445" t="n">
        <v>24851</v>
      </c>
      <c r="B2445" s="51" t="n">
        <v>89</v>
      </c>
      <c r="C2445" s="7" t="n">
        <v>65533</v>
      </c>
      <c r="D2445" s="7" t="n">
        <v>1</v>
      </c>
    </row>
    <row r="2446" spans="1:13">
      <c r="A2446" t="s">
        <v>4</v>
      </c>
      <c r="B2446" s="4" t="s">
        <v>5</v>
      </c>
      <c r="C2446" s="4" t="s">
        <v>14</v>
      </c>
      <c r="D2446" s="4" t="s">
        <v>10</v>
      </c>
      <c r="E2446" s="4" t="s">
        <v>10</v>
      </c>
      <c r="F2446" s="4" t="s">
        <v>14</v>
      </c>
    </row>
    <row r="2447" spans="1:13">
      <c r="A2447" t="n">
        <v>24855</v>
      </c>
      <c r="B2447" s="59" t="n">
        <v>25</v>
      </c>
      <c r="C2447" s="7" t="n">
        <v>1</v>
      </c>
      <c r="D2447" s="7" t="n">
        <v>65535</v>
      </c>
      <c r="E2447" s="7" t="n">
        <v>65535</v>
      </c>
      <c r="F2447" s="7" t="n">
        <v>0</v>
      </c>
    </row>
    <row r="2448" spans="1:13">
      <c r="A2448" t="s">
        <v>4</v>
      </c>
      <c r="B2448" s="4" t="s">
        <v>5</v>
      </c>
      <c r="C2448" s="4" t="s">
        <v>14</v>
      </c>
      <c r="D2448" s="4" t="s">
        <v>10</v>
      </c>
      <c r="E2448" s="4" t="s">
        <v>10</v>
      </c>
      <c r="F2448" s="4" t="s">
        <v>14</v>
      </c>
    </row>
    <row r="2449" spans="1:8">
      <c r="A2449" t="n">
        <v>24862</v>
      </c>
      <c r="B2449" s="59" t="n">
        <v>25</v>
      </c>
      <c r="C2449" s="7" t="n">
        <v>1</v>
      </c>
      <c r="D2449" s="7" t="n">
        <v>60</v>
      </c>
      <c r="E2449" s="7" t="n">
        <v>640</v>
      </c>
      <c r="F2449" s="7" t="n">
        <v>1</v>
      </c>
    </row>
    <row r="2450" spans="1:8">
      <c r="A2450" t="s">
        <v>4</v>
      </c>
      <c r="B2450" s="4" t="s">
        <v>5</v>
      </c>
      <c r="C2450" s="4" t="s">
        <v>14</v>
      </c>
      <c r="D2450" s="4" t="s">
        <v>10</v>
      </c>
      <c r="E2450" s="4" t="s">
        <v>6</v>
      </c>
    </row>
    <row r="2451" spans="1:8">
      <c r="A2451" t="n">
        <v>24869</v>
      </c>
      <c r="B2451" s="41" t="n">
        <v>51</v>
      </c>
      <c r="C2451" s="7" t="n">
        <v>4</v>
      </c>
      <c r="D2451" s="7" t="n">
        <v>0</v>
      </c>
      <c r="E2451" s="7" t="s">
        <v>179</v>
      </c>
    </row>
    <row r="2452" spans="1:8">
      <c r="A2452" t="s">
        <v>4</v>
      </c>
      <c r="B2452" s="4" t="s">
        <v>5</v>
      </c>
      <c r="C2452" s="4" t="s">
        <v>10</v>
      </c>
    </row>
    <row r="2453" spans="1:8">
      <c r="A2453" t="n">
        <v>24882</v>
      </c>
      <c r="B2453" s="28" t="n">
        <v>16</v>
      </c>
      <c r="C2453" s="7" t="n">
        <v>0</v>
      </c>
    </row>
    <row r="2454" spans="1:8">
      <c r="A2454" t="s">
        <v>4</v>
      </c>
      <c r="B2454" s="4" t="s">
        <v>5</v>
      </c>
      <c r="C2454" s="4" t="s">
        <v>10</v>
      </c>
      <c r="D2454" s="4" t="s">
        <v>14</v>
      </c>
      <c r="E2454" s="4" t="s">
        <v>9</v>
      </c>
      <c r="F2454" s="4" t="s">
        <v>112</v>
      </c>
      <c r="G2454" s="4" t="s">
        <v>14</v>
      </c>
      <c r="H2454" s="4" t="s">
        <v>14</v>
      </c>
    </row>
    <row r="2455" spans="1:8">
      <c r="A2455" t="n">
        <v>24885</v>
      </c>
      <c r="B2455" s="49" t="n">
        <v>26</v>
      </c>
      <c r="C2455" s="7" t="n">
        <v>0</v>
      </c>
      <c r="D2455" s="7" t="n">
        <v>17</v>
      </c>
      <c r="E2455" s="7" t="n">
        <v>53105</v>
      </c>
      <c r="F2455" s="7" t="s">
        <v>266</v>
      </c>
      <c r="G2455" s="7" t="n">
        <v>2</v>
      </c>
      <c r="H2455" s="7" t="n">
        <v>0</v>
      </c>
    </row>
    <row r="2456" spans="1:8">
      <c r="A2456" t="s">
        <v>4</v>
      </c>
      <c r="B2456" s="4" t="s">
        <v>5</v>
      </c>
    </row>
    <row r="2457" spans="1:8">
      <c r="A2457" t="n">
        <v>24932</v>
      </c>
      <c r="B2457" s="50" t="n">
        <v>28</v>
      </c>
    </row>
    <row r="2458" spans="1:8">
      <c r="A2458" t="s">
        <v>4</v>
      </c>
      <c r="B2458" s="4" t="s">
        <v>5</v>
      </c>
      <c r="C2458" s="4" t="s">
        <v>10</v>
      </c>
      <c r="D2458" s="4" t="s">
        <v>14</v>
      </c>
    </row>
    <row r="2459" spans="1:8">
      <c r="A2459" t="n">
        <v>24933</v>
      </c>
      <c r="B2459" s="51" t="n">
        <v>89</v>
      </c>
      <c r="C2459" s="7" t="n">
        <v>65533</v>
      </c>
      <c r="D2459" s="7" t="n">
        <v>1</v>
      </c>
    </row>
    <row r="2460" spans="1:8">
      <c r="A2460" t="s">
        <v>4</v>
      </c>
      <c r="B2460" s="4" t="s">
        <v>5</v>
      </c>
      <c r="C2460" s="4" t="s">
        <v>14</v>
      </c>
      <c r="D2460" s="4" t="s">
        <v>10</v>
      </c>
      <c r="E2460" s="4" t="s">
        <v>10</v>
      </c>
      <c r="F2460" s="4" t="s">
        <v>14</v>
      </c>
    </row>
    <row r="2461" spans="1:8">
      <c r="A2461" t="n">
        <v>24937</v>
      </c>
      <c r="B2461" s="59" t="n">
        <v>25</v>
      </c>
      <c r="C2461" s="7" t="n">
        <v>1</v>
      </c>
      <c r="D2461" s="7" t="n">
        <v>65535</v>
      </c>
      <c r="E2461" s="7" t="n">
        <v>65535</v>
      </c>
      <c r="F2461" s="7" t="n">
        <v>0</v>
      </c>
    </row>
    <row r="2462" spans="1:8">
      <c r="A2462" t="s">
        <v>4</v>
      </c>
      <c r="B2462" s="4" t="s">
        <v>5</v>
      </c>
      <c r="C2462" s="4" t="s">
        <v>14</v>
      </c>
      <c r="D2462" s="4" t="s">
        <v>10</v>
      </c>
      <c r="E2462" s="4" t="s">
        <v>21</v>
      </c>
    </row>
    <row r="2463" spans="1:8">
      <c r="A2463" t="n">
        <v>24944</v>
      </c>
      <c r="B2463" s="21" t="n">
        <v>58</v>
      </c>
      <c r="C2463" s="7" t="n">
        <v>101</v>
      </c>
      <c r="D2463" s="7" t="n">
        <v>500</v>
      </c>
      <c r="E2463" s="7" t="n">
        <v>1</v>
      </c>
    </row>
    <row r="2464" spans="1:8">
      <c r="A2464" t="s">
        <v>4</v>
      </c>
      <c r="B2464" s="4" t="s">
        <v>5</v>
      </c>
      <c r="C2464" s="4" t="s">
        <v>14</v>
      </c>
      <c r="D2464" s="4" t="s">
        <v>10</v>
      </c>
    </row>
    <row r="2465" spans="1:8">
      <c r="A2465" t="n">
        <v>24952</v>
      </c>
      <c r="B2465" s="21" t="n">
        <v>58</v>
      </c>
      <c r="C2465" s="7" t="n">
        <v>254</v>
      </c>
      <c r="D2465" s="7" t="n">
        <v>0</v>
      </c>
    </row>
    <row r="2466" spans="1:8">
      <c r="A2466" t="s">
        <v>4</v>
      </c>
      <c r="B2466" s="4" t="s">
        <v>5</v>
      </c>
      <c r="C2466" s="4" t="s">
        <v>14</v>
      </c>
      <c r="D2466" s="4" t="s">
        <v>14</v>
      </c>
      <c r="E2466" s="4" t="s">
        <v>21</v>
      </c>
      <c r="F2466" s="4" t="s">
        <v>21</v>
      </c>
      <c r="G2466" s="4" t="s">
        <v>21</v>
      </c>
      <c r="H2466" s="4" t="s">
        <v>10</v>
      </c>
    </row>
    <row r="2467" spans="1:8">
      <c r="A2467" t="n">
        <v>24956</v>
      </c>
      <c r="B2467" s="45" t="n">
        <v>45</v>
      </c>
      <c r="C2467" s="7" t="n">
        <v>2</v>
      </c>
      <c r="D2467" s="7" t="n">
        <v>3</v>
      </c>
      <c r="E2467" s="7" t="n">
        <v>0</v>
      </c>
      <c r="F2467" s="7" t="n">
        <v>19.5699996948242</v>
      </c>
      <c r="G2467" s="7" t="n">
        <v>38.4500007629395</v>
      </c>
      <c r="H2467" s="7" t="n">
        <v>0</v>
      </c>
    </row>
    <row r="2468" spans="1:8">
      <c r="A2468" t="s">
        <v>4</v>
      </c>
      <c r="B2468" s="4" t="s">
        <v>5</v>
      </c>
      <c r="C2468" s="4" t="s">
        <v>14</v>
      </c>
      <c r="D2468" s="4" t="s">
        <v>14</v>
      </c>
      <c r="E2468" s="4" t="s">
        <v>21</v>
      </c>
      <c r="F2468" s="4" t="s">
        <v>21</v>
      </c>
      <c r="G2468" s="4" t="s">
        <v>21</v>
      </c>
      <c r="H2468" s="4" t="s">
        <v>10</v>
      </c>
      <c r="I2468" s="4" t="s">
        <v>14</v>
      </c>
    </row>
    <row r="2469" spans="1:8">
      <c r="A2469" t="n">
        <v>24973</v>
      </c>
      <c r="B2469" s="45" t="n">
        <v>45</v>
      </c>
      <c r="C2469" s="7" t="n">
        <v>4</v>
      </c>
      <c r="D2469" s="7" t="n">
        <v>3</v>
      </c>
      <c r="E2469" s="7" t="n">
        <v>8.46000003814697</v>
      </c>
      <c r="F2469" s="7" t="n">
        <v>355</v>
      </c>
      <c r="G2469" s="7" t="n">
        <v>-10</v>
      </c>
      <c r="H2469" s="7" t="n">
        <v>0</v>
      </c>
      <c r="I2469" s="7" t="n">
        <v>0</v>
      </c>
    </row>
    <row r="2470" spans="1:8">
      <c r="A2470" t="s">
        <v>4</v>
      </c>
      <c r="B2470" s="4" t="s">
        <v>5</v>
      </c>
      <c r="C2470" s="4" t="s">
        <v>14</v>
      </c>
      <c r="D2470" s="4" t="s">
        <v>14</v>
      </c>
      <c r="E2470" s="4" t="s">
        <v>21</v>
      </c>
      <c r="F2470" s="4" t="s">
        <v>10</v>
      </c>
    </row>
    <row r="2471" spans="1:8">
      <c r="A2471" t="n">
        <v>24991</v>
      </c>
      <c r="B2471" s="45" t="n">
        <v>45</v>
      </c>
      <c r="C2471" s="7" t="n">
        <v>5</v>
      </c>
      <c r="D2471" s="7" t="n">
        <v>3</v>
      </c>
      <c r="E2471" s="7" t="n">
        <v>8</v>
      </c>
      <c r="F2471" s="7" t="n">
        <v>0</v>
      </c>
    </row>
    <row r="2472" spans="1:8">
      <c r="A2472" t="s">
        <v>4</v>
      </c>
      <c r="B2472" s="4" t="s">
        <v>5</v>
      </c>
      <c r="C2472" s="4" t="s">
        <v>14</v>
      </c>
      <c r="D2472" s="4" t="s">
        <v>14</v>
      </c>
      <c r="E2472" s="4" t="s">
        <v>21</v>
      </c>
      <c r="F2472" s="4" t="s">
        <v>10</v>
      </c>
    </row>
    <row r="2473" spans="1:8">
      <c r="A2473" t="n">
        <v>25000</v>
      </c>
      <c r="B2473" s="45" t="n">
        <v>45</v>
      </c>
      <c r="C2473" s="7" t="n">
        <v>5</v>
      </c>
      <c r="D2473" s="7" t="n">
        <v>3</v>
      </c>
      <c r="E2473" s="7" t="n">
        <v>8.5</v>
      </c>
      <c r="F2473" s="7" t="n">
        <v>20000</v>
      </c>
    </row>
    <row r="2474" spans="1:8">
      <c r="A2474" t="s">
        <v>4</v>
      </c>
      <c r="B2474" s="4" t="s">
        <v>5</v>
      </c>
      <c r="C2474" s="4" t="s">
        <v>14</v>
      </c>
      <c r="D2474" s="4" t="s">
        <v>14</v>
      </c>
      <c r="E2474" s="4" t="s">
        <v>21</v>
      </c>
      <c r="F2474" s="4" t="s">
        <v>10</v>
      </c>
    </row>
    <row r="2475" spans="1:8">
      <c r="A2475" t="n">
        <v>25009</v>
      </c>
      <c r="B2475" s="45" t="n">
        <v>45</v>
      </c>
      <c r="C2475" s="7" t="n">
        <v>11</v>
      </c>
      <c r="D2475" s="7" t="n">
        <v>3</v>
      </c>
      <c r="E2475" s="7" t="n">
        <v>40.0999984741211</v>
      </c>
      <c r="F2475" s="7" t="n">
        <v>0</v>
      </c>
    </row>
    <row r="2476" spans="1:8">
      <c r="A2476" t="s">
        <v>4</v>
      </c>
      <c r="B2476" s="4" t="s">
        <v>5</v>
      </c>
      <c r="C2476" s="4" t="s">
        <v>14</v>
      </c>
      <c r="D2476" s="4" t="s">
        <v>10</v>
      </c>
      <c r="E2476" s="4" t="s">
        <v>10</v>
      </c>
      <c r="F2476" s="4" t="s">
        <v>9</v>
      </c>
    </row>
    <row r="2477" spans="1:8">
      <c r="A2477" t="n">
        <v>25018</v>
      </c>
      <c r="B2477" s="46" t="n">
        <v>84</v>
      </c>
      <c r="C2477" s="7" t="n">
        <v>0</v>
      </c>
      <c r="D2477" s="7" t="n">
        <v>0</v>
      </c>
      <c r="E2477" s="7" t="n">
        <v>0</v>
      </c>
      <c r="F2477" s="7" t="n">
        <v>1045220557</v>
      </c>
    </row>
    <row r="2478" spans="1:8">
      <c r="A2478" t="s">
        <v>4</v>
      </c>
      <c r="B2478" s="4" t="s">
        <v>5</v>
      </c>
      <c r="C2478" s="4" t="s">
        <v>14</v>
      </c>
      <c r="D2478" s="4" t="s">
        <v>10</v>
      </c>
    </row>
    <row r="2479" spans="1:8">
      <c r="A2479" t="n">
        <v>25028</v>
      </c>
      <c r="B2479" s="21" t="n">
        <v>58</v>
      </c>
      <c r="C2479" s="7" t="n">
        <v>255</v>
      </c>
      <c r="D2479" s="7" t="n">
        <v>0</v>
      </c>
    </row>
    <row r="2480" spans="1:8">
      <c r="A2480" t="s">
        <v>4</v>
      </c>
      <c r="B2480" s="4" t="s">
        <v>5</v>
      </c>
      <c r="C2480" s="4" t="s">
        <v>10</v>
      </c>
    </row>
    <row r="2481" spans="1:9">
      <c r="A2481" t="n">
        <v>25032</v>
      </c>
      <c r="B2481" s="28" t="n">
        <v>16</v>
      </c>
      <c r="C2481" s="7" t="n">
        <v>500</v>
      </c>
    </row>
    <row r="2482" spans="1:9">
      <c r="A2482" t="s">
        <v>4</v>
      </c>
      <c r="B2482" s="4" t="s">
        <v>5</v>
      </c>
      <c r="C2482" s="4" t="s">
        <v>14</v>
      </c>
      <c r="D2482" s="4" t="s">
        <v>21</v>
      </c>
      <c r="E2482" s="4" t="s">
        <v>21</v>
      </c>
      <c r="F2482" s="4" t="s">
        <v>21</v>
      </c>
    </row>
    <row r="2483" spans="1:9">
      <c r="A2483" t="n">
        <v>25035</v>
      </c>
      <c r="B2483" s="45" t="n">
        <v>45</v>
      </c>
      <c r="C2483" s="7" t="n">
        <v>9</v>
      </c>
      <c r="D2483" s="7" t="n">
        <v>0.0199999995529652</v>
      </c>
      <c r="E2483" s="7" t="n">
        <v>0.0199999995529652</v>
      </c>
      <c r="F2483" s="7" t="n">
        <v>0.200000002980232</v>
      </c>
    </row>
    <row r="2484" spans="1:9">
      <c r="A2484" t="s">
        <v>4</v>
      </c>
      <c r="B2484" s="4" t="s">
        <v>5</v>
      </c>
      <c r="C2484" s="4" t="s">
        <v>14</v>
      </c>
      <c r="D2484" s="4" t="s">
        <v>10</v>
      </c>
      <c r="E2484" s="4" t="s">
        <v>6</v>
      </c>
    </row>
    <row r="2485" spans="1:9">
      <c r="A2485" t="n">
        <v>25049</v>
      </c>
      <c r="B2485" s="41" t="n">
        <v>51</v>
      </c>
      <c r="C2485" s="7" t="n">
        <v>4</v>
      </c>
      <c r="D2485" s="7" t="n">
        <v>0</v>
      </c>
      <c r="E2485" s="7" t="s">
        <v>209</v>
      </c>
    </row>
    <row r="2486" spans="1:9">
      <c r="A2486" t="s">
        <v>4</v>
      </c>
      <c r="B2486" s="4" t="s">
        <v>5</v>
      </c>
      <c r="C2486" s="4" t="s">
        <v>10</v>
      </c>
    </row>
    <row r="2487" spans="1:9">
      <c r="A2487" t="n">
        <v>25063</v>
      </c>
      <c r="B2487" s="28" t="n">
        <v>16</v>
      </c>
      <c r="C2487" s="7" t="n">
        <v>0</v>
      </c>
    </row>
    <row r="2488" spans="1:9">
      <c r="A2488" t="s">
        <v>4</v>
      </c>
      <c r="B2488" s="4" t="s">
        <v>5</v>
      </c>
      <c r="C2488" s="4" t="s">
        <v>10</v>
      </c>
      <c r="D2488" s="4" t="s">
        <v>14</v>
      </c>
      <c r="E2488" s="4" t="s">
        <v>9</v>
      </c>
      <c r="F2488" s="4" t="s">
        <v>112</v>
      </c>
      <c r="G2488" s="4" t="s">
        <v>14</v>
      </c>
      <c r="H2488" s="4" t="s">
        <v>14</v>
      </c>
      <c r="I2488" s="4" t="s">
        <v>14</v>
      </c>
      <c r="J2488" s="4" t="s">
        <v>9</v>
      </c>
      <c r="K2488" s="4" t="s">
        <v>112</v>
      </c>
      <c r="L2488" s="4" t="s">
        <v>14</v>
      </c>
      <c r="M2488" s="4" t="s">
        <v>14</v>
      </c>
    </row>
    <row r="2489" spans="1:9">
      <c r="A2489" t="n">
        <v>25066</v>
      </c>
      <c r="B2489" s="49" t="n">
        <v>26</v>
      </c>
      <c r="C2489" s="7" t="n">
        <v>0</v>
      </c>
      <c r="D2489" s="7" t="n">
        <v>17</v>
      </c>
      <c r="E2489" s="7" t="n">
        <v>53106</v>
      </c>
      <c r="F2489" s="7" t="s">
        <v>267</v>
      </c>
      <c r="G2489" s="7" t="n">
        <v>2</v>
      </c>
      <c r="H2489" s="7" t="n">
        <v>3</v>
      </c>
      <c r="I2489" s="7" t="n">
        <v>17</v>
      </c>
      <c r="J2489" s="7" t="n">
        <v>53107</v>
      </c>
      <c r="K2489" s="7" t="s">
        <v>268</v>
      </c>
      <c r="L2489" s="7" t="n">
        <v>2</v>
      </c>
      <c r="M2489" s="7" t="n">
        <v>0</v>
      </c>
    </row>
    <row r="2490" spans="1:9">
      <c r="A2490" t="s">
        <v>4</v>
      </c>
      <c r="B2490" s="4" t="s">
        <v>5</v>
      </c>
    </row>
    <row r="2491" spans="1:9">
      <c r="A2491" t="n">
        <v>25179</v>
      </c>
      <c r="B2491" s="50" t="n">
        <v>28</v>
      </c>
    </row>
    <row r="2492" spans="1:9">
      <c r="A2492" t="s">
        <v>4</v>
      </c>
      <c r="B2492" s="4" t="s">
        <v>5</v>
      </c>
      <c r="C2492" s="4" t="s">
        <v>10</v>
      </c>
      <c r="D2492" s="4" t="s">
        <v>14</v>
      </c>
    </row>
    <row r="2493" spans="1:9">
      <c r="A2493" t="n">
        <v>25180</v>
      </c>
      <c r="B2493" s="51" t="n">
        <v>89</v>
      </c>
      <c r="C2493" s="7" t="n">
        <v>65533</v>
      </c>
      <c r="D2493" s="7" t="n">
        <v>1</v>
      </c>
    </row>
    <row r="2494" spans="1:9">
      <c r="A2494" t="s">
        <v>4</v>
      </c>
      <c r="B2494" s="4" t="s">
        <v>5</v>
      </c>
      <c r="C2494" s="4" t="s">
        <v>10</v>
      </c>
    </row>
    <row r="2495" spans="1:9">
      <c r="A2495" t="n">
        <v>25184</v>
      </c>
      <c r="B2495" s="28" t="n">
        <v>16</v>
      </c>
      <c r="C2495" s="7" t="n">
        <v>500</v>
      </c>
    </row>
    <row r="2496" spans="1:9">
      <c r="A2496" t="s">
        <v>4</v>
      </c>
      <c r="B2496" s="4" t="s">
        <v>5</v>
      </c>
      <c r="C2496" s="4" t="s">
        <v>14</v>
      </c>
      <c r="D2496" s="4" t="s">
        <v>10</v>
      </c>
      <c r="E2496" s="4" t="s">
        <v>21</v>
      </c>
      <c r="F2496" s="4" t="s">
        <v>10</v>
      </c>
      <c r="G2496" s="4" t="s">
        <v>9</v>
      </c>
      <c r="H2496" s="4" t="s">
        <v>9</v>
      </c>
      <c r="I2496" s="4" t="s">
        <v>10</v>
      </c>
      <c r="J2496" s="4" t="s">
        <v>10</v>
      </c>
      <c r="K2496" s="4" t="s">
        <v>9</v>
      </c>
      <c r="L2496" s="4" t="s">
        <v>9</v>
      </c>
      <c r="M2496" s="4" t="s">
        <v>9</v>
      </c>
      <c r="N2496" s="4" t="s">
        <v>9</v>
      </c>
      <c r="O2496" s="4" t="s">
        <v>6</v>
      </c>
    </row>
    <row r="2497" spans="1:15">
      <c r="A2497" t="n">
        <v>25187</v>
      </c>
      <c r="B2497" s="14" t="n">
        <v>50</v>
      </c>
      <c r="C2497" s="7" t="n">
        <v>50</v>
      </c>
      <c r="D2497" s="7" t="n">
        <v>2959</v>
      </c>
      <c r="E2497" s="7" t="n">
        <v>0.699999988079071</v>
      </c>
      <c r="F2497" s="7" t="n">
        <v>0</v>
      </c>
      <c r="G2497" s="7" t="n">
        <v>0</v>
      </c>
      <c r="H2497" s="7" t="n">
        <v>0</v>
      </c>
      <c r="I2497" s="7" t="n">
        <v>0</v>
      </c>
      <c r="J2497" s="7" t="n">
        <v>3</v>
      </c>
      <c r="K2497" s="7" t="n">
        <v>0</v>
      </c>
      <c r="L2497" s="7" t="n">
        <v>0</v>
      </c>
      <c r="M2497" s="7" t="n">
        <v>0</v>
      </c>
      <c r="N2497" s="7" t="n">
        <v>0</v>
      </c>
      <c r="O2497" s="7" t="s">
        <v>13</v>
      </c>
    </row>
    <row r="2498" spans="1:15">
      <c r="A2498" t="s">
        <v>4</v>
      </c>
      <c r="B2498" s="4" t="s">
        <v>5</v>
      </c>
      <c r="C2498" s="4" t="s">
        <v>14</v>
      </c>
      <c r="D2498" s="4" t="s">
        <v>10</v>
      </c>
      <c r="E2498" s="4" t="s">
        <v>21</v>
      </c>
      <c r="F2498" s="4" t="s">
        <v>10</v>
      </c>
      <c r="G2498" s="4" t="s">
        <v>9</v>
      </c>
      <c r="H2498" s="4" t="s">
        <v>9</v>
      </c>
      <c r="I2498" s="4" t="s">
        <v>10</v>
      </c>
      <c r="J2498" s="4" t="s">
        <v>10</v>
      </c>
      <c r="K2498" s="4" t="s">
        <v>9</v>
      </c>
      <c r="L2498" s="4" t="s">
        <v>9</v>
      </c>
      <c r="M2498" s="4" t="s">
        <v>9</v>
      </c>
      <c r="N2498" s="4" t="s">
        <v>9</v>
      </c>
      <c r="O2498" s="4" t="s">
        <v>6</v>
      </c>
    </row>
    <row r="2499" spans="1:15">
      <c r="A2499" t="n">
        <v>25226</v>
      </c>
      <c r="B2499" s="14" t="n">
        <v>50</v>
      </c>
      <c r="C2499" s="7" t="n">
        <v>50</v>
      </c>
      <c r="D2499" s="7" t="n">
        <v>8963</v>
      </c>
      <c r="E2499" s="7" t="n">
        <v>0.800000011920929</v>
      </c>
      <c r="F2499" s="7" t="n">
        <v>0</v>
      </c>
      <c r="G2499" s="7" t="n">
        <v>0</v>
      </c>
      <c r="H2499" s="7" t="n">
        <v>0</v>
      </c>
      <c r="I2499" s="7" t="n">
        <v>0</v>
      </c>
      <c r="J2499" s="7" t="n">
        <v>6</v>
      </c>
      <c r="K2499" s="7" t="n">
        <v>0</v>
      </c>
      <c r="L2499" s="7" t="n">
        <v>0</v>
      </c>
      <c r="M2499" s="7" t="n">
        <v>0</v>
      </c>
      <c r="N2499" s="7" t="n">
        <v>0</v>
      </c>
      <c r="O2499" s="7" t="s">
        <v>13</v>
      </c>
    </row>
    <row r="2500" spans="1:15">
      <c r="A2500" t="s">
        <v>4</v>
      </c>
      <c r="B2500" s="4" t="s">
        <v>5</v>
      </c>
      <c r="C2500" s="4" t="s">
        <v>14</v>
      </c>
      <c r="D2500" s="4" t="s">
        <v>10</v>
      </c>
      <c r="E2500" s="4" t="s">
        <v>21</v>
      </c>
      <c r="F2500" s="4" t="s">
        <v>10</v>
      </c>
      <c r="G2500" s="4" t="s">
        <v>9</v>
      </c>
      <c r="H2500" s="4" t="s">
        <v>9</v>
      </c>
      <c r="I2500" s="4" t="s">
        <v>10</v>
      </c>
      <c r="J2500" s="4" t="s">
        <v>10</v>
      </c>
      <c r="K2500" s="4" t="s">
        <v>9</v>
      </c>
      <c r="L2500" s="4" t="s">
        <v>9</v>
      </c>
      <c r="M2500" s="4" t="s">
        <v>9</v>
      </c>
      <c r="N2500" s="4" t="s">
        <v>9</v>
      </c>
      <c r="O2500" s="4" t="s">
        <v>6</v>
      </c>
    </row>
    <row r="2501" spans="1:15">
      <c r="A2501" t="n">
        <v>25265</v>
      </c>
      <c r="B2501" s="14" t="n">
        <v>50</v>
      </c>
      <c r="C2501" s="7" t="n">
        <v>50</v>
      </c>
      <c r="D2501" s="7" t="n">
        <v>3958</v>
      </c>
      <c r="E2501" s="7" t="n">
        <v>0.5</v>
      </c>
      <c r="F2501" s="7" t="n">
        <v>0</v>
      </c>
      <c r="G2501" s="7" t="n">
        <v>1036831949</v>
      </c>
      <c r="H2501" s="7" t="n">
        <v>0</v>
      </c>
      <c r="I2501" s="7" t="n">
        <v>0</v>
      </c>
      <c r="J2501" s="7" t="n">
        <v>5</v>
      </c>
      <c r="K2501" s="7" t="n">
        <v>0</v>
      </c>
      <c r="L2501" s="7" t="n">
        <v>0</v>
      </c>
      <c r="M2501" s="7" t="n">
        <v>0</v>
      </c>
      <c r="N2501" s="7" t="n">
        <v>0</v>
      </c>
      <c r="O2501" s="7" t="s">
        <v>13</v>
      </c>
    </row>
    <row r="2502" spans="1:15">
      <c r="A2502" t="s">
        <v>4</v>
      </c>
      <c r="B2502" s="4" t="s">
        <v>5</v>
      </c>
      <c r="C2502" s="4" t="s">
        <v>10</v>
      </c>
    </row>
    <row r="2503" spans="1:15">
      <c r="A2503" t="n">
        <v>25304</v>
      </c>
      <c r="B2503" s="28" t="n">
        <v>16</v>
      </c>
      <c r="C2503" s="7" t="n">
        <v>20</v>
      </c>
    </row>
    <row r="2504" spans="1:15">
      <c r="A2504" t="s">
        <v>4</v>
      </c>
      <c r="B2504" s="4" t="s">
        <v>5</v>
      </c>
      <c r="C2504" s="4" t="s">
        <v>14</v>
      </c>
      <c r="D2504" s="4" t="s">
        <v>10</v>
      </c>
      <c r="E2504" s="4" t="s">
        <v>21</v>
      </c>
      <c r="F2504" s="4" t="s">
        <v>10</v>
      </c>
      <c r="G2504" s="4" t="s">
        <v>9</v>
      </c>
      <c r="H2504" s="4" t="s">
        <v>9</v>
      </c>
      <c r="I2504" s="4" t="s">
        <v>10</v>
      </c>
      <c r="J2504" s="4" t="s">
        <v>10</v>
      </c>
      <c r="K2504" s="4" t="s">
        <v>9</v>
      </c>
      <c r="L2504" s="4" t="s">
        <v>9</v>
      </c>
      <c r="M2504" s="4" t="s">
        <v>9</v>
      </c>
      <c r="N2504" s="4" t="s">
        <v>9</v>
      </c>
      <c r="O2504" s="4" t="s">
        <v>6</v>
      </c>
    </row>
    <row r="2505" spans="1:15">
      <c r="A2505" t="n">
        <v>25307</v>
      </c>
      <c r="B2505" s="14" t="n">
        <v>50</v>
      </c>
      <c r="C2505" s="7" t="n">
        <v>50</v>
      </c>
      <c r="D2505" s="7" t="n">
        <v>4959</v>
      </c>
      <c r="E2505" s="7" t="n">
        <v>0.699999988079071</v>
      </c>
      <c r="F2505" s="7" t="n">
        <v>0</v>
      </c>
      <c r="G2505" s="7" t="n">
        <v>0</v>
      </c>
      <c r="H2505" s="7" t="n">
        <v>0</v>
      </c>
      <c r="I2505" s="7" t="n">
        <v>0</v>
      </c>
      <c r="J2505" s="7" t="n">
        <v>7</v>
      </c>
      <c r="K2505" s="7" t="n">
        <v>0</v>
      </c>
      <c r="L2505" s="7" t="n">
        <v>0</v>
      </c>
      <c r="M2505" s="7" t="n">
        <v>0</v>
      </c>
      <c r="N2505" s="7" t="n">
        <v>0</v>
      </c>
      <c r="O2505" s="7" t="s">
        <v>13</v>
      </c>
    </row>
    <row r="2506" spans="1:15">
      <c r="A2506" t="s">
        <v>4</v>
      </c>
      <c r="B2506" s="4" t="s">
        <v>5</v>
      </c>
      <c r="C2506" s="4" t="s">
        <v>14</v>
      </c>
      <c r="D2506" s="4" t="s">
        <v>10</v>
      </c>
      <c r="E2506" s="4" t="s">
        <v>21</v>
      </c>
      <c r="F2506" s="4" t="s">
        <v>10</v>
      </c>
      <c r="G2506" s="4" t="s">
        <v>9</v>
      </c>
      <c r="H2506" s="4" t="s">
        <v>9</v>
      </c>
      <c r="I2506" s="4" t="s">
        <v>10</v>
      </c>
      <c r="J2506" s="4" t="s">
        <v>10</v>
      </c>
      <c r="K2506" s="4" t="s">
        <v>9</v>
      </c>
      <c r="L2506" s="4" t="s">
        <v>9</v>
      </c>
      <c r="M2506" s="4" t="s">
        <v>9</v>
      </c>
      <c r="N2506" s="4" t="s">
        <v>9</v>
      </c>
      <c r="O2506" s="4" t="s">
        <v>6</v>
      </c>
    </row>
    <row r="2507" spans="1:15">
      <c r="A2507" t="n">
        <v>25346</v>
      </c>
      <c r="B2507" s="14" t="n">
        <v>50</v>
      </c>
      <c r="C2507" s="7" t="n">
        <v>50</v>
      </c>
      <c r="D2507" s="7" t="n">
        <v>5958</v>
      </c>
      <c r="E2507" s="7" t="n">
        <v>0.400000005960464</v>
      </c>
      <c r="F2507" s="7" t="n">
        <v>0</v>
      </c>
      <c r="G2507" s="7" t="n">
        <v>-1110651699</v>
      </c>
      <c r="H2507" s="7" t="n">
        <v>0</v>
      </c>
      <c r="I2507" s="7" t="n">
        <v>0</v>
      </c>
      <c r="J2507" s="7" t="n">
        <v>9</v>
      </c>
      <c r="K2507" s="7" t="n">
        <v>0</v>
      </c>
      <c r="L2507" s="7" t="n">
        <v>0</v>
      </c>
      <c r="M2507" s="7" t="n">
        <v>0</v>
      </c>
      <c r="N2507" s="7" t="n">
        <v>0</v>
      </c>
      <c r="O2507" s="7" t="s">
        <v>13</v>
      </c>
    </row>
    <row r="2508" spans="1:15">
      <c r="A2508" t="s">
        <v>4</v>
      </c>
      <c r="B2508" s="4" t="s">
        <v>5</v>
      </c>
      <c r="C2508" s="4" t="s">
        <v>14</v>
      </c>
      <c r="D2508" s="4" t="s">
        <v>10</v>
      </c>
      <c r="E2508" s="4" t="s">
        <v>21</v>
      </c>
      <c r="F2508" s="4" t="s">
        <v>10</v>
      </c>
      <c r="G2508" s="4" t="s">
        <v>9</v>
      </c>
      <c r="H2508" s="4" t="s">
        <v>9</v>
      </c>
      <c r="I2508" s="4" t="s">
        <v>10</v>
      </c>
      <c r="J2508" s="4" t="s">
        <v>10</v>
      </c>
      <c r="K2508" s="4" t="s">
        <v>9</v>
      </c>
      <c r="L2508" s="4" t="s">
        <v>9</v>
      </c>
      <c r="M2508" s="4" t="s">
        <v>9</v>
      </c>
      <c r="N2508" s="4" t="s">
        <v>9</v>
      </c>
      <c r="O2508" s="4" t="s">
        <v>6</v>
      </c>
    </row>
    <row r="2509" spans="1:15">
      <c r="A2509" t="n">
        <v>25385</v>
      </c>
      <c r="B2509" s="14" t="n">
        <v>50</v>
      </c>
      <c r="C2509" s="7" t="n">
        <v>50</v>
      </c>
      <c r="D2509" s="7" t="n">
        <v>6959</v>
      </c>
      <c r="E2509" s="7" t="n">
        <v>0.699999988079071</v>
      </c>
      <c r="F2509" s="7" t="n">
        <v>0</v>
      </c>
      <c r="G2509" s="7" t="n">
        <v>0</v>
      </c>
      <c r="H2509" s="7" t="n">
        <v>0</v>
      </c>
      <c r="I2509" s="7" t="n">
        <v>0</v>
      </c>
      <c r="J2509" s="7" t="n">
        <v>2</v>
      </c>
      <c r="K2509" s="7" t="n">
        <v>0</v>
      </c>
      <c r="L2509" s="7" t="n">
        <v>0</v>
      </c>
      <c r="M2509" s="7" t="n">
        <v>0</v>
      </c>
      <c r="N2509" s="7" t="n">
        <v>0</v>
      </c>
      <c r="O2509" s="7" t="s">
        <v>13</v>
      </c>
    </row>
    <row r="2510" spans="1:15">
      <c r="A2510" t="s">
        <v>4</v>
      </c>
      <c r="B2510" s="4" t="s">
        <v>5</v>
      </c>
      <c r="C2510" s="4" t="s">
        <v>14</v>
      </c>
      <c r="D2510" s="4" t="s">
        <v>10</v>
      </c>
      <c r="E2510" s="4" t="s">
        <v>21</v>
      </c>
      <c r="F2510" s="4" t="s">
        <v>10</v>
      </c>
      <c r="G2510" s="4" t="s">
        <v>9</v>
      </c>
      <c r="H2510" s="4" t="s">
        <v>9</v>
      </c>
      <c r="I2510" s="4" t="s">
        <v>10</v>
      </c>
      <c r="J2510" s="4" t="s">
        <v>10</v>
      </c>
      <c r="K2510" s="4" t="s">
        <v>9</v>
      </c>
      <c r="L2510" s="4" t="s">
        <v>9</v>
      </c>
      <c r="M2510" s="4" t="s">
        <v>9</v>
      </c>
      <c r="N2510" s="4" t="s">
        <v>9</v>
      </c>
      <c r="O2510" s="4" t="s">
        <v>6</v>
      </c>
    </row>
    <row r="2511" spans="1:15">
      <c r="A2511" t="n">
        <v>25424</v>
      </c>
      <c r="B2511" s="14" t="n">
        <v>50</v>
      </c>
      <c r="C2511" s="7" t="n">
        <v>50</v>
      </c>
      <c r="D2511" s="7" t="n">
        <v>1950</v>
      </c>
      <c r="E2511" s="7" t="n">
        <v>0.600000023841858</v>
      </c>
      <c r="F2511" s="7" t="n">
        <v>0</v>
      </c>
      <c r="G2511" s="7" t="n">
        <v>1036831949</v>
      </c>
      <c r="H2511" s="7" t="n">
        <v>0</v>
      </c>
      <c r="I2511" s="7" t="n">
        <v>0</v>
      </c>
      <c r="J2511" s="7" t="n">
        <v>1</v>
      </c>
      <c r="K2511" s="7" t="n">
        <v>0</v>
      </c>
      <c r="L2511" s="7" t="n">
        <v>0</v>
      </c>
      <c r="M2511" s="7" t="n">
        <v>0</v>
      </c>
      <c r="N2511" s="7" t="n">
        <v>0</v>
      </c>
      <c r="O2511" s="7" t="s">
        <v>13</v>
      </c>
    </row>
    <row r="2512" spans="1:15">
      <c r="A2512" t="s">
        <v>4</v>
      </c>
      <c r="B2512" s="4" t="s">
        <v>5</v>
      </c>
      <c r="C2512" s="4" t="s">
        <v>10</v>
      </c>
    </row>
    <row r="2513" spans="1:15">
      <c r="A2513" t="n">
        <v>25463</v>
      </c>
      <c r="B2513" s="28" t="n">
        <v>16</v>
      </c>
      <c r="C2513" s="7" t="n">
        <v>20</v>
      </c>
    </row>
    <row r="2514" spans="1:15">
      <c r="A2514" t="s">
        <v>4</v>
      </c>
      <c r="B2514" s="4" t="s">
        <v>5</v>
      </c>
      <c r="C2514" s="4" t="s">
        <v>14</v>
      </c>
      <c r="D2514" s="4" t="s">
        <v>10</v>
      </c>
      <c r="E2514" s="4" t="s">
        <v>21</v>
      </c>
      <c r="F2514" s="4" t="s">
        <v>10</v>
      </c>
      <c r="G2514" s="4" t="s">
        <v>9</v>
      </c>
      <c r="H2514" s="4" t="s">
        <v>9</v>
      </c>
      <c r="I2514" s="4" t="s">
        <v>10</v>
      </c>
      <c r="J2514" s="4" t="s">
        <v>10</v>
      </c>
      <c r="K2514" s="4" t="s">
        <v>9</v>
      </c>
      <c r="L2514" s="4" t="s">
        <v>9</v>
      </c>
      <c r="M2514" s="4" t="s">
        <v>9</v>
      </c>
      <c r="N2514" s="4" t="s">
        <v>9</v>
      </c>
      <c r="O2514" s="4" t="s">
        <v>6</v>
      </c>
    </row>
    <row r="2515" spans="1:15">
      <c r="A2515" t="n">
        <v>25466</v>
      </c>
      <c r="B2515" s="14" t="n">
        <v>50</v>
      </c>
      <c r="C2515" s="7" t="n">
        <v>50</v>
      </c>
      <c r="D2515" s="7" t="n">
        <v>7960</v>
      </c>
      <c r="E2515" s="7" t="n">
        <v>0.800000011920929</v>
      </c>
      <c r="F2515" s="7" t="n">
        <v>0</v>
      </c>
      <c r="G2515" s="7" t="n">
        <v>-1110651699</v>
      </c>
      <c r="H2515" s="7" t="n">
        <v>0</v>
      </c>
      <c r="I2515" s="7" t="n">
        <v>0</v>
      </c>
      <c r="J2515" s="7" t="n">
        <v>4</v>
      </c>
      <c r="K2515" s="7" t="n">
        <v>0</v>
      </c>
      <c r="L2515" s="7" t="n">
        <v>0</v>
      </c>
      <c r="M2515" s="7" t="n">
        <v>0</v>
      </c>
      <c r="N2515" s="7" t="n">
        <v>0</v>
      </c>
      <c r="O2515" s="7" t="s">
        <v>13</v>
      </c>
    </row>
    <row r="2516" spans="1:15">
      <c r="A2516" t="s">
        <v>4</v>
      </c>
      <c r="B2516" s="4" t="s">
        <v>5</v>
      </c>
      <c r="C2516" s="4" t="s">
        <v>14</v>
      </c>
      <c r="D2516" s="4" t="s">
        <v>10</v>
      </c>
      <c r="E2516" s="4" t="s">
        <v>21</v>
      </c>
      <c r="F2516" s="4" t="s">
        <v>10</v>
      </c>
      <c r="G2516" s="4" t="s">
        <v>9</v>
      </c>
      <c r="H2516" s="4" t="s">
        <v>9</v>
      </c>
      <c r="I2516" s="4" t="s">
        <v>10</v>
      </c>
      <c r="J2516" s="4" t="s">
        <v>10</v>
      </c>
      <c r="K2516" s="4" t="s">
        <v>9</v>
      </c>
      <c r="L2516" s="4" t="s">
        <v>9</v>
      </c>
      <c r="M2516" s="4" t="s">
        <v>9</v>
      </c>
      <c r="N2516" s="4" t="s">
        <v>9</v>
      </c>
      <c r="O2516" s="4" t="s">
        <v>6</v>
      </c>
    </row>
    <row r="2517" spans="1:15">
      <c r="A2517" t="n">
        <v>25505</v>
      </c>
      <c r="B2517" s="14" t="n">
        <v>50</v>
      </c>
      <c r="C2517" s="7" t="n">
        <v>50</v>
      </c>
      <c r="D2517" s="7" t="n">
        <v>9959</v>
      </c>
      <c r="E2517" s="7" t="n">
        <v>0.800000011920929</v>
      </c>
      <c r="F2517" s="7" t="n">
        <v>0</v>
      </c>
      <c r="G2517" s="7" t="n">
        <v>1036831949</v>
      </c>
      <c r="H2517" s="7" t="n">
        <v>0</v>
      </c>
      <c r="I2517" s="7" t="n">
        <v>0</v>
      </c>
      <c r="J2517" s="7" t="n">
        <v>8</v>
      </c>
      <c r="K2517" s="7" t="n">
        <v>0</v>
      </c>
      <c r="L2517" s="7" t="n">
        <v>0</v>
      </c>
      <c r="M2517" s="7" t="n">
        <v>0</v>
      </c>
      <c r="N2517" s="7" t="n">
        <v>0</v>
      </c>
      <c r="O2517" s="7" t="s">
        <v>13</v>
      </c>
    </row>
    <row r="2518" spans="1:15">
      <c r="A2518" t="s">
        <v>4</v>
      </c>
      <c r="B2518" s="4" t="s">
        <v>5</v>
      </c>
      <c r="C2518" s="4" t="s">
        <v>14</v>
      </c>
      <c r="D2518" s="4" t="s">
        <v>10</v>
      </c>
      <c r="E2518" s="4" t="s">
        <v>21</v>
      </c>
      <c r="F2518" s="4" t="s">
        <v>10</v>
      </c>
      <c r="G2518" s="4" t="s">
        <v>9</v>
      </c>
      <c r="H2518" s="4" t="s">
        <v>9</v>
      </c>
      <c r="I2518" s="4" t="s">
        <v>10</v>
      </c>
      <c r="J2518" s="4" t="s">
        <v>10</v>
      </c>
      <c r="K2518" s="4" t="s">
        <v>9</v>
      </c>
      <c r="L2518" s="4" t="s">
        <v>9</v>
      </c>
      <c r="M2518" s="4" t="s">
        <v>9</v>
      </c>
      <c r="N2518" s="4" t="s">
        <v>9</v>
      </c>
      <c r="O2518" s="4" t="s">
        <v>6</v>
      </c>
    </row>
    <row r="2519" spans="1:15">
      <c r="A2519" t="n">
        <v>25544</v>
      </c>
      <c r="B2519" s="14" t="n">
        <v>50</v>
      </c>
      <c r="C2519" s="7" t="n">
        <v>50</v>
      </c>
      <c r="D2519" s="7" t="n">
        <v>10950</v>
      </c>
      <c r="E2519" s="7" t="n">
        <v>0.699999988079071</v>
      </c>
      <c r="F2519" s="7" t="n">
        <v>0</v>
      </c>
      <c r="G2519" s="7" t="n">
        <v>0</v>
      </c>
      <c r="H2519" s="7" t="n">
        <v>0</v>
      </c>
      <c r="I2519" s="7" t="n">
        <v>0</v>
      </c>
      <c r="J2519" s="7" t="n">
        <v>11</v>
      </c>
      <c r="K2519" s="7" t="n">
        <v>0</v>
      </c>
      <c r="L2519" s="7" t="n">
        <v>0</v>
      </c>
      <c r="M2519" s="7" t="n">
        <v>0</v>
      </c>
      <c r="N2519" s="7" t="n">
        <v>0</v>
      </c>
      <c r="O2519" s="7" t="s">
        <v>13</v>
      </c>
    </row>
    <row r="2520" spans="1:15">
      <c r="A2520" t="s">
        <v>4</v>
      </c>
      <c r="B2520" s="4" t="s">
        <v>5</v>
      </c>
      <c r="C2520" s="4" t="s">
        <v>14</v>
      </c>
      <c r="D2520" s="4" t="s">
        <v>10</v>
      </c>
      <c r="E2520" s="4" t="s">
        <v>10</v>
      </c>
      <c r="F2520" s="4" t="s">
        <v>14</v>
      </c>
    </row>
    <row r="2521" spans="1:15">
      <c r="A2521" t="n">
        <v>25583</v>
      </c>
      <c r="B2521" s="59" t="n">
        <v>25</v>
      </c>
      <c r="C2521" s="7" t="n">
        <v>1</v>
      </c>
      <c r="D2521" s="7" t="n">
        <v>400</v>
      </c>
      <c r="E2521" s="7" t="n">
        <v>250</v>
      </c>
      <c r="F2521" s="7" t="n">
        <v>0</v>
      </c>
    </row>
    <row r="2522" spans="1:15">
      <c r="A2522" t="s">
        <v>4</v>
      </c>
      <c r="B2522" s="4" t="s">
        <v>5</v>
      </c>
      <c r="C2522" s="4" t="s">
        <v>6</v>
      </c>
      <c r="D2522" s="4" t="s">
        <v>10</v>
      </c>
    </row>
    <row r="2523" spans="1:15">
      <c r="A2523" t="n">
        <v>25590</v>
      </c>
      <c r="B2523" s="61" t="n">
        <v>29</v>
      </c>
      <c r="C2523" s="7" t="s">
        <v>269</v>
      </c>
      <c r="D2523" s="7" t="n">
        <v>65533</v>
      </c>
    </row>
    <row r="2524" spans="1:15">
      <c r="A2524" t="s">
        <v>4</v>
      </c>
      <c r="B2524" s="4" t="s">
        <v>5</v>
      </c>
      <c r="C2524" s="4" t="s">
        <v>14</v>
      </c>
      <c r="D2524" s="4" t="s">
        <v>21</v>
      </c>
      <c r="E2524" s="4" t="s">
        <v>21</v>
      </c>
      <c r="F2524" s="4" t="s">
        <v>21</v>
      </c>
    </row>
    <row r="2525" spans="1:15">
      <c r="A2525" t="n">
        <v>25603</v>
      </c>
      <c r="B2525" s="45" t="n">
        <v>45</v>
      </c>
      <c r="C2525" s="7" t="n">
        <v>9</v>
      </c>
      <c r="D2525" s="7" t="n">
        <v>0.0799999982118607</v>
      </c>
      <c r="E2525" s="7" t="n">
        <v>0.0799999982118607</v>
      </c>
      <c r="F2525" s="7" t="n">
        <v>0.200000002980232</v>
      </c>
    </row>
    <row r="2526" spans="1:15">
      <c r="A2526" t="s">
        <v>4</v>
      </c>
      <c r="B2526" s="4" t="s">
        <v>5</v>
      </c>
      <c r="C2526" s="4" t="s">
        <v>14</v>
      </c>
      <c r="D2526" s="4" t="s">
        <v>10</v>
      </c>
      <c r="E2526" s="4" t="s">
        <v>6</v>
      </c>
    </row>
    <row r="2527" spans="1:15">
      <c r="A2527" t="n">
        <v>25617</v>
      </c>
      <c r="B2527" s="41" t="n">
        <v>51</v>
      </c>
      <c r="C2527" s="7" t="n">
        <v>4</v>
      </c>
      <c r="D2527" s="7" t="n">
        <v>0</v>
      </c>
      <c r="E2527" s="7" t="s">
        <v>179</v>
      </c>
    </row>
    <row r="2528" spans="1:15">
      <c r="A2528" t="s">
        <v>4</v>
      </c>
      <c r="B2528" s="4" t="s">
        <v>5</v>
      </c>
      <c r="C2528" s="4" t="s">
        <v>10</v>
      </c>
    </row>
    <row r="2529" spans="1:15">
      <c r="A2529" t="n">
        <v>25630</v>
      </c>
      <c r="B2529" s="28" t="n">
        <v>16</v>
      </c>
      <c r="C2529" s="7" t="n">
        <v>0</v>
      </c>
    </row>
    <row r="2530" spans="1:15">
      <c r="A2530" t="s">
        <v>4</v>
      </c>
      <c r="B2530" s="4" t="s">
        <v>5</v>
      </c>
      <c r="C2530" s="4" t="s">
        <v>10</v>
      </c>
      <c r="D2530" s="4" t="s">
        <v>14</v>
      </c>
      <c r="E2530" s="4" t="s">
        <v>9</v>
      </c>
      <c r="F2530" s="4" t="s">
        <v>112</v>
      </c>
      <c r="G2530" s="4" t="s">
        <v>14</v>
      </c>
      <c r="H2530" s="4" t="s">
        <v>14</v>
      </c>
    </row>
    <row r="2531" spans="1:15">
      <c r="A2531" t="n">
        <v>25633</v>
      </c>
      <c r="B2531" s="49" t="n">
        <v>26</v>
      </c>
      <c r="C2531" s="7" t="n">
        <v>0</v>
      </c>
      <c r="D2531" s="7" t="n">
        <v>17</v>
      </c>
      <c r="E2531" s="7" t="n">
        <v>59999</v>
      </c>
      <c r="F2531" s="7" t="s">
        <v>270</v>
      </c>
      <c r="G2531" s="7" t="n">
        <v>2</v>
      </c>
      <c r="H2531" s="7" t="n">
        <v>0</v>
      </c>
    </row>
    <row r="2532" spans="1:15">
      <c r="A2532" t="s">
        <v>4</v>
      </c>
      <c r="B2532" s="4" t="s">
        <v>5</v>
      </c>
    </row>
    <row r="2533" spans="1:15">
      <c r="A2533" t="n">
        <v>25655</v>
      </c>
      <c r="B2533" s="50" t="n">
        <v>28</v>
      </c>
    </row>
    <row r="2534" spans="1:15">
      <c r="A2534" t="s">
        <v>4</v>
      </c>
      <c r="B2534" s="4" t="s">
        <v>5</v>
      </c>
      <c r="C2534" s="4" t="s">
        <v>10</v>
      </c>
      <c r="D2534" s="4" t="s">
        <v>14</v>
      </c>
    </row>
    <row r="2535" spans="1:15">
      <c r="A2535" t="n">
        <v>25656</v>
      </c>
      <c r="B2535" s="51" t="n">
        <v>89</v>
      </c>
      <c r="C2535" s="7" t="n">
        <v>65533</v>
      </c>
      <c r="D2535" s="7" t="n">
        <v>1</v>
      </c>
    </row>
    <row r="2536" spans="1:15">
      <c r="A2536" t="s">
        <v>4</v>
      </c>
      <c r="B2536" s="4" t="s">
        <v>5</v>
      </c>
      <c r="C2536" s="4" t="s">
        <v>14</v>
      </c>
      <c r="D2536" s="4" t="s">
        <v>10</v>
      </c>
      <c r="E2536" s="4" t="s">
        <v>10</v>
      </c>
      <c r="F2536" s="4" t="s">
        <v>14</v>
      </c>
    </row>
    <row r="2537" spans="1:15">
      <c r="A2537" t="n">
        <v>25660</v>
      </c>
      <c r="B2537" s="59" t="n">
        <v>25</v>
      </c>
      <c r="C2537" s="7" t="n">
        <v>1</v>
      </c>
      <c r="D2537" s="7" t="n">
        <v>65535</v>
      </c>
      <c r="E2537" s="7" t="n">
        <v>65535</v>
      </c>
      <c r="F2537" s="7" t="n">
        <v>0</v>
      </c>
    </row>
    <row r="2538" spans="1:15">
      <c r="A2538" t="s">
        <v>4</v>
      </c>
      <c r="B2538" s="4" t="s">
        <v>5</v>
      </c>
      <c r="C2538" s="4" t="s">
        <v>6</v>
      </c>
      <c r="D2538" s="4" t="s">
        <v>10</v>
      </c>
    </row>
    <row r="2539" spans="1:15">
      <c r="A2539" t="n">
        <v>25667</v>
      </c>
      <c r="B2539" s="61" t="n">
        <v>29</v>
      </c>
      <c r="C2539" s="7" t="s">
        <v>13</v>
      </c>
      <c r="D2539" s="7" t="n">
        <v>65533</v>
      </c>
    </row>
    <row r="2540" spans="1:15">
      <c r="A2540" t="s">
        <v>4</v>
      </c>
      <c r="B2540" s="4" t="s">
        <v>5</v>
      </c>
      <c r="C2540" s="4" t="s">
        <v>14</v>
      </c>
      <c r="D2540" s="4" t="s">
        <v>14</v>
      </c>
      <c r="E2540" s="4" t="s">
        <v>21</v>
      </c>
      <c r="F2540" s="4" t="s">
        <v>21</v>
      </c>
      <c r="G2540" s="4" t="s">
        <v>21</v>
      </c>
      <c r="H2540" s="4" t="s">
        <v>10</v>
      </c>
    </row>
    <row r="2541" spans="1:15">
      <c r="A2541" t="n">
        <v>25671</v>
      </c>
      <c r="B2541" s="45" t="n">
        <v>45</v>
      </c>
      <c r="C2541" s="7" t="n">
        <v>2</v>
      </c>
      <c r="D2541" s="7" t="n">
        <v>3</v>
      </c>
      <c r="E2541" s="7" t="n">
        <v>0</v>
      </c>
      <c r="F2541" s="7" t="n">
        <v>20.5</v>
      </c>
      <c r="G2541" s="7" t="n">
        <v>38.4500007629395</v>
      </c>
      <c r="H2541" s="7" t="n">
        <v>1200</v>
      </c>
    </row>
    <row r="2542" spans="1:15">
      <c r="A2542" t="s">
        <v>4</v>
      </c>
      <c r="B2542" s="4" t="s">
        <v>5</v>
      </c>
      <c r="C2542" s="4" t="s">
        <v>14</v>
      </c>
      <c r="D2542" s="4" t="s">
        <v>14</v>
      </c>
      <c r="E2542" s="4" t="s">
        <v>21</v>
      </c>
      <c r="F2542" s="4" t="s">
        <v>21</v>
      </c>
      <c r="G2542" s="4" t="s">
        <v>21</v>
      </c>
      <c r="H2542" s="4" t="s">
        <v>10</v>
      </c>
      <c r="I2542" s="4" t="s">
        <v>14</v>
      </c>
    </row>
    <row r="2543" spans="1:15">
      <c r="A2543" t="n">
        <v>25688</v>
      </c>
      <c r="B2543" s="45" t="n">
        <v>45</v>
      </c>
      <c r="C2543" s="7" t="n">
        <v>4</v>
      </c>
      <c r="D2543" s="7" t="n">
        <v>3</v>
      </c>
      <c r="E2543" s="7" t="n">
        <v>1</v>
      </c>
      <c r="F2543" s="7" t="n">
        <v>355</v>
      </c>
      <c r="G2543" s="7" t="n">
        <v>-10</v>
      </c>
      <c r="H2543" s="7" t="n">
        <v>1200</v>
      </c>
      <c r="I2543" s="7" t="n">
        <v>0</v>
      </c>
    </row>
    <row r="2544" spans="1:15">
      <c r="A2544" t="s">
        <v>4</v>
      </c>
      <c r="B2544" s="4" t="s">
        <v>5</v>
      </c>
      <c r="C2544" s="4" t="s">
        <v>14</v>
      </c>
      <c r="D2544" s="4" t="s">
        <v>14</v>
      </c>
      <c r="E2544" s="4" t="s">
        <v>21</v>
      </c>
      <c r="F2544" s="4" t="s">
        <v>10</v>
      </c>
    </row>
    <row r="2545" spans="1:9">
      <c r="A2545" t="n">
        <v>25706</v>
      </c>
      <c r="B2545" s="45" t="n">
        <v>45</v>
      </c>
      <c r="C2545" s="7" t="n">
        <v>5</v>
      </c>
      <c r="D2545" s="7" t="n">
        <v>3</v>
      </c>
      <c r="E2545" s="7" t="n">
        <v>3</v>
      </c>
      <c r="F2545" s="7" t="n">
        <v>1200</v>
      </c>
    </row>
    <row r="2546" spans="1:9">
      <c r="A2546" t="s">
        <v>4</v>
      </c>
      <c r="B2546" s="4" t="s">
        <v>5</v>
      </c>
      <c r="C2546" s="4" t="s">
        <v>14</v>
      </c>
      <c r="D2546" s="4" t="s">
        <v>10</v>
      </c>
      <c r="E2546" s="4" t="s">
        <v>10</v>
      </c>
      <c r="F2546" s="4" t="s">
        <v>9</v>
      </c>
    </row>
    <row r="2547" spans="1:9">
      <c r="A2547" t="n">
        <v>25715</v>
      </c>
      <c r="B2547" s="46" t="n">
        <v>84</v>
      </c>
      <c r="C2547" s="7" t="n">
        <v>0</v>
      </c>
      <c r="D2547" s="7" t="n">
        <v>0</v>
      </c>
      <c r="E2547" s="7" t="n">
        <v>500</v>
      </c>
      <c r="F2547" s="7" t="n">
        <v>1056964608</v>
      </c>
    </row>
    <row r="2548" spans="1:9">
      <c r="A2548" t="s">
        <v>4</v>
      </c>
      <c r="B2548" s="4" t="s">
        <v>5</v>
      </c>
      <c r="C2548" s="4" t="s">
        <v>10</v>
      </c>
      <c r="D2548" s="4" t="s">
        <v>9</v>
      </c>
    </row>
    <row r="2549" spans="1:9">
      <c r="A2549" t="n">
        <v>25725</v>
      </c>
      <c r="B2549" s="33" t="n">
        <v>43</v>
      </c>
      <c r="C2549" s="7" t="n">
        <v>0</v>
      </c>
      <c r="D2549" s="7" t="n">
        <v>16</v>
      </c>
    </row>
    <row r="2550" spans="1:9">
      <c r="A2550" t="s">
        <v>4</v>
      </c>
      <c r="B2550" s="4" t="s">
        <v>5</v>
      </c>
      <c r="C2550" s="4" t="s">
        <v>10</v>
      </c>
      <c r="D2550" s="4" t="s">
        <v>9</v>
      </c>
    </row>
    <row r="2551" spans="1:9">
      <c r="A2551" t="n">
        <v>25732</v>
      </c>
      <c r="B2551" s="33" t="n">
        <v>43</v>
      </c>
      <c r="C2551" s="7" t="n">
        <v>3</v>
      </c>
      <c r="D2551" s="7" t="n">
        <v>16</v>
      </c>
    </row>
    <row r="2552" spans="1:9">
      <c r="A2552" t="s">
        <v>4</v>
      </c>
      <c r="B2552" s="4" t="s">
        <v>5</v>
      </c>
      <c r="C2552" s="4" t="s">
        <v>10</v>
      </c>
      <c r="D2552" s="4" t="s">
        <v>9</v>
      </c>
    </row>
    <row r="2553" spans="1:9">
      <c r="A2553" t="n">
        <v>25739</v>
      </c>
      <c r="B2553" s="33" t="n">
        <v>43</v>
      </c>
      <c r="C2553" s="7" t="n">
        <v>8</v>
      </c>
      <c r="D2553" s="7" t="n">
        <v>16</v>
      </c>
    </row>
    <row r="2554" spans="1:9">
      <c r="A2554" t="s">
        <v>4</v>
      </c>
      <c r="B2554" s="4" t="s">
        <v>5</v>
      </c>
      <c r="C2554" s="4" t="s">
        <v>10</v>
      </c>
      <c r="D2554" s="4" t="s">
        <v>9</v>
      </c>
    </row>
    <row r="2555" spans="1:9">
      <c r="A2555" t="n">
        <v>25746</v>
      </c>
      <c r="B2555" s="33" t="n">
        <v>43</v>
      </c>
      <c r="C2555" s="7" t="n">
        <v>1</v>
      </c>
      <c r="D2555" s="7" t="n">
        <v>16</v>
      </c>
    </row>
    <row r="2556" spans="1:9">
      <c r="A2556" t="s">
        <v>4</v>
      </c>
      <c r="B2556" s="4" t="s">
        <v>5</v>
      </c>
      <c r="C2556" s="4" t="s">
        <v>10</v>
      </c>
      <c r="D2556" s="4" t="s">
        <v>9</v>
      </c>
    </row>
    <row r="2557" spans="1:9">
      <c r="A2557" t="n">
        <v>25753</v>
      </c>
      <c r="B2557" s="33" t="n">
        <v>43</v>
      </c>
      <c r="C2557" s="7" t="n">
        <v>9</v>
      </c>
      <c r="D2557" s="7" t="n">
        <v>16</v>
      </c>
    </row>
    <row r="2558" spans="1:9">
      <c r="A2558" t="s">
        <v>4</v>
      </c>
      <c r="B2558" s="4" t="s">
        <v>5</v>
      </c>
      <c r="C2558" s="4" t="s">
        <v>10</v>
      </c>
      <c r="D2558" s="4" t="s">
        <v>9</v>
      </c>
    </row>
    <row r="2559" spans="1:9">
      <c r="A2559" t="n">
        <v>25760</v>
      </c>
      <c r="B2559" s="33" t="n">
        <v>43</v>
      </c>
      <c r="C2559" s="7" t="n">
        <v>5</v>
      </c>
      <c r="D2559" s="7" t="n">
        <v>16</v>
      </c>
    </row>
    <row r="2560" spans="1:9">
      <c r="A2560" t="s">
        <v>4</v>
      </c>
      <c r="B2560" s="4" t="s">
        <v>5</v>
      </c>
      <c r="C2560" s="4" t="s">
        <v>10</v>
      </c>
      <c r="D2560" s="4" t="s">
        <v>9</v>
      </c>
    </row>
    <row r="2561" spans="1:6">
      <c r="A2561" t="n">
        <v>25767</v>
      </c>
      <c r="B2561" s="33" t="n">
        <v>43</v>
      </c>
      <c r="C2561" s="7" t="n">
        <v>7</v>
      </c>
      <c r="D2561" s="7" t="n">
        <v>16</v>
      </c>
    </row>
    <row r="2562" spans="1:6">
      <c r="A2562" t="s">
        <v>4</v>
      </c>
      <c r="B2562" s="4" t="s">
        <v>5</v>
      </c>
      <c r="C2562" s="4" t="s">
        <v>10</v>
      </c>
      <c r="D2562" s="4" t="s">
        <v>9</v>
      </c>
    </row>
    <row r="2563" spans="1:6">
      <c r="A2563" t="n">
        <v>25774</v>
      </c>
      <c r="B2563" s="33" t="n">
        <v>43</v>
      </c>
      <c r="C2563" s="7" t="n">
        <v>6</v>
      </c>
      <c r="D2563" s="7" t="n">
        <v>16</v>
      </c>
    </row>
    <row r="2564" spans="1:6">
      <c r="A2564" t="s">
        <v>4</v>
      </c>
      <c r="B2564" s="4" t="s">
        <v>5</v>
      </c>
      <c r="C2564" s="4" t="s">
        <v>10</v>
      </c>
      <c r="D2564" s="4" t="s">
        <v>9</v>
      </c>
    </row>
    <row r="2565" spans="1:6">
      <c r="A2565" t="n">
        <v>25781</v>
      </c>
      <c r="B2565" s="33" t="n">
        <v>43</v>
      </c>
      <c r="C2565" s="7" t="n">
        <v>4</v>
      </c>
      <c r="D2565" s="7" t="n">
        <v>16</v>
      </c>
    </row>
    <row r="2566" spans="1:6">
      <c r="A2566" t="s">
        <v>4</v>
      </c>
      <c r="B2566" s="4" t="s">
        <v>5</v>
      </c>
      <c r="C2566" s="4" t="s">
        <v>10</v>
      </c>
      <c r="D2566" s="4" t="s">
        <v>9</v>
      </c>
    </row>
    <row r="2567" spans="1:6">
      <c r="A2567" t="n">
        <v>25788</v>
      </c>
      <c r="B2567" s="33" t="n">
        <v>43</v>
      </c>
      <c r="C2567" s="7" t="n">
        <v>11</v>
      </c>
      <c r="D2567" s="7" t="n">
        <v>16</v>
      </c>
    </row>
    <row r="2568" spans="1:6">
      <c r="A2568" t="s">
        <v>4</v>
      </c>
      <c r="B2568" s="4" t="s">
        <v>5</v>
      </c>
      <c r="C2568" s="4" t="s">
        <v>10</v>
      </c>
      <c r="D2568" s="4" t="s">
        <v>9</v>
      </c>
    </row>
    <row r="2569" spans="1:6">
      <c r="A2569" t="n">
        <v>25795</v>
      </c>
      <c r="B2569" s="33" t="n">
        <v>43</v>
      </c>
      <c r="C2569" s="7" t="n">
        <v>2</v>
      </c>
      <c r="D2569" s="7" t="n">
        <v>16</v>
      </c>
    </row>
    <row r="2570" spans="1:6">
      <c r="A2570" t="s">
        <v>4</v>
      </c>
      <c r="B2570" s="4" t="s">
        <v>5</v>
      </c>
      <c r="C2570" s="4" t="s">
        <v>10</v>
      </c>
    </row>
    <row r="2571" spans="1:6">
      <c r="A2571" t="n">
        <v>25802</v>
      </c>
      <c r="B2571" s="28" t="n">
        <v>16</v>
      </c>
      <c r="C2571" s="7" t="n">
        <v>0</v>
      </c>
    </row>
    <row r="2572" spans="1:6">
      <c r="A2572" t="s">
        <v>4</v>
      </c>
      <c r="B2572" s="4" t="s">
        <v>5</v>
      </c>
      <c r="C2572" s="4" t="s">
        <v>10</v>
      </c>
      <c r="D2572" s="4" t="s">
        <v>10</v>
      </c>
      <c r="E2572" s="4" t="s">
        <v>21</v>
      </c>
      <c r="F2572" s="4" t="s">
        <v>21</v>
      </c>
      <c r="G2572" s="4" t="s">
        <v>21</v>
      </c>
      <c r="H2572" s="4" t="s">
        <v>21</v>
      </c>
      <c r="I2572" s="4" t="s">
        <v>14</v>
      </c>
      <c r="J2572" s="4" t="s">
        <v>10</v>
      </c>
    </row>
    <row r="2573" spans="1:6">
      <c r="A2573" t="n">
        <v>25805</v>
      </c>
      <c r="B2573" s="52" t="n">
        <v>55</v>
      </c>
      <c r="C2573" s="7" t="n">
        <v>0</v>
      </c>
      <c r="D2573" s="7" t="n">
        <v>65533</v>
      </c>
      <c r="E2573" s="7" t="n">
        <v>0</v>
      </c>
      <c r="F2573" s="7" t="n">
        <v>20.2700004577637</v>
      </c>
      <c r="G2573" s="7" t="n">
        <v>20</v>
      </c>
      <c r="H2573" s="7" t="n">
        <v>4.28999996185303</v>
      </c>
      <c r="I2573" s="7" t="n">
        <v>2</v>
      </c>
      <c r="J2573" s="7" t="n">
        <v>0</v>
      </c>
    </row>
    <row r="2574" spans="1:6">
      <c r="A2574" t="s">
        <v>4</v>
      </c>
      <c r="B2574" s="4" t="s">
        <v>5</v>
      </c>
      <c r="C2574" s="4" t="s">
        <v>10</v>
      </c>
    </row>
    <row r="2575" spans="1:6">
      <c r="A2575" t="n">
        <v>25829</v>
      </c>
      <c r="B2575" s="28" t="n">
        <v>16</v>
      </c>
      <c r="C2575" s="7" t="n">
        <v>50</v>
      </c>
    </row>
    <row r="2576" spans="1:6">
      <c r="A2576" t="s">
        <v>4</v>
      </c>
      <c r="B2576" s="4" t="s">
        <v>5</v>
      </c>
      <c r="C2576" s="4" t="s">
        <v>10</v>
      </c>
      <c r="D2576" s="4" t="s">
        <v>10</v>
      </c>
      <c r="E2576" s="4" t="s">
        <v>21</v>
      </c>
      <c r="F2576" s="4" t="s">
        <v>21</v>
      </c>
      <c r="G2576" s="4" t="s">
        <v>21</v>
      </c>
      <c r="H2576" s="4" t="s">
        <v>21</v>
      </c>
      <c r="I2576" s="4" t="s">
        <v>14</v>
      </c>
      <c r="J2576" s="4" t="s">
        <v>10</v>
      </c>
    </row>
    <row r="2577" spans="1:10">
      <c r="A2577" t="n">
        <v>25832</v>
      </c>
      <c r="B2577" s="52" t="n">
        <v>55</v>
      </c>
      <c r="C2577" s="7" t="n">
        <v>3</v>
      </c>
      <c r="D2577" s="7" t="n">
        <v>65533</v>
      </c>
      <c r="E2577" s="7" t="n">
        <v>0</v>
      </c>
      <c r="F2577" s="7" t="n">
        <v>20.2700004577637</v>
      </c>
      <c r="G2577" s="7" t="n">
        <v>20</v>
      </c>
      <c r="H2577" s="7" t="n">
        <v>4.28999996185303</v>
      </c>
      <c r="I2577" s="7" t="n">
        <v>2</v>
      </c>
      <c r="J2577" s="7" t="n">
        <v>0</v>
      </c>
    </row>
    <row r="2578" spans="1:10">
      <c r="A2578" t="s">
        <v>4</v>
      </c>
      <c r="B2578" s="4" t="s">
        <v>5</v>
      </c>
      <c r="C2578" s="4" t="s">
        <v>10</v>
      </c>
      <c r="D2578" s="4" t="s">
        <v>10</v>
      </c>
      <c r="E2578" s="4" t="s">
        <v>21</v>
      </c>
      <c r="F2578" s="4" t="s">
        <v>21</v>
      </c>
      <c r="G2578" s="4" t="s">
        <v>21</v>
      </c>
      <c r="H2578" s="4" t="s">
        <v>21</v>
      </c>
      <c r="I2578" s="4" t="s">
        <v>14</v>
      </c>
      <c r="J2578" s="4" t="s">
        <v>10</v>
      </c>
    </row>
    <row r="2579" spans="1:10">
      <c r="A2579" t="n">
        <v>25856</v>
      </c>
      <c r="B2579" s="52" t="n">
        <v>55</v>
      </c>
      <c r="C2579" s="7" t="n">
        <v>7</v>
      </c>
      <c r="D2579" s="7" t="n">
        <v>65533</v>
      </c>
      <c r="E2579" s="7" t="n">
        <v>0</v>
      </c>
      <c r="F2579" s="7" t="n">
        <v>20.2700004577637</v>
      </c>
      <c r="G2579" s="7" t="n">
        <v>20</v>
      </c>
      <c r="H2579" s="7" t="n">
        <v>4.28999996185303</v>
      </c>
      <c r="I2579" s="7" t="n">
        <v>2</v>
      </c>
      <c r="J2579" s="7" t="n">
        <v>0</v>
      </c>
    </row>
    <row r="2580" spans="1:10">
      <c r="A2580" t="s">
        <v>4</v>
      </c>
      <c r="B2580" s="4" t="s">
        <v>5</v>
      </c>
      <c r="C2580" s="4" t="s">
        <v>10</v>
      </c>
    </row>
    <row r="2581" spans="1:10">
      <c r="A2581" t="n">
        <v>25880</v>
      </c>
      <c r="B2581" s="28" t="n">
        <v>16</v>
      </c>
      <c r="C2581" s="7" t="n">
        <v>50</v>
      </c>
    </row>
    <row r="2582" spans="1:10">
      <c r="A2582" t="s">
        <v>4</v>
      </c>
      <c r="B2582" s="4" t="s">
        <v>5</v>
      </c>
      <c r="C2582" s="4" t="s">
        <v>10</v>
      </c>
      <c r="D2582" s="4" t="s">
        <v>10</v>
      </c>
      <c r="E2582" s="4" t="s">
        <v>21</v>
      </c>
      <c r="F2582" s="4" t="s">
        <v>21</v>
      </c>
      <c r="G2582" s="4" t="s">
        <v>21</v>
      </c>
      <c r="H2582" s="4" t="s">
        <v>21</v>
      </c>
      <c r="I2582" s="4" t="s">
        <v>14</v>
      </c>
      <c r="J2582" s="4" t="s">
        <v>10</v>
      </c>
    </row>
    <row r="2583" spans="1:10">
      <c r="A2583" t="n">
        <v>25883</v>
      </c>
      <c r="B2583" s="52" t="n">
        <v>55</v>
      </c>
      <c r="C2583" s="7" t="n">
        <v>6</v>
      </c>
      <c r="D2583" s="7" t="n">
        <v>65533</v>
      </c>
      <c r="E2583" s="7" t="n">
        <v>0</v>
      </c>
      <c r="F2583" s="7" t="n">
        <v>20.2700004577637</v>
      </c>
      <c r="G2583" s="7" t="n">
        <v>20</v>
      </c>
      <c r="H2583" s="7" t="n">
        <v>4.28999996185303</v>
      </c>
      <c r="I2583" s="7" t="n">
        <v>2</v>
      </c>
      <c r="J2583" s="7" t="n">
        <v>0</v>
      </c>
    </row>
    <row r="2584" spans="1:10">
      <c r="A2584" t="s">
        <v>4</v>
      </c>
      <c r="B2584" s="4" t="s">
        <v>5</v>
      </c>
      <c r="C2584" s="4" t="s">
        <v>10</v>
      </c>
      <c r="D2584" s="4" t="s">
        <v>10</v>
      </c>
      <c r="E2584" s="4" t="s">
        <v>21</v>
      </c>
      <c r="F2584" s="4" t="s">
        <v>21</v>
      </c>
      <c r="G2584" s="4" t="s">
        <v>21</v>
      </c>
      <c r="H2584" s="4" t="s">
        <v>21</v>
      </c>
      <c r="I2584" s="4" t="s">
        <v>14</v>
      </c>
      <c r="J2584" s="4" t="s">
        <v>10</v>
      </c>
    </row>
    <row r="2585" spans="1:10">
      <c r="A2585" t="n">
        <v>25907</v>
      </c>
      <c r="B2585" s="52" t="n">
        <v>55</v>
      </c>
      <c r="C2585" s="7" t="n">
        <v>1</v>
      </c>
      <c r="D2585" s="7" t="n">
        <v>65533</v>
      </c>
      <c r="E2585" s="7" t="n">
        <v>0</v>
      </c>
      <c r="F2585" s="7" t="n">
        <v>20.2700004577637</v>
      </c>
      <c r="G2585" s="7" t="n">
        <v>20</v>
      </c>
      <c r="H2585" s="7" t="n">
        <v>4.28999996185303</v>
      </c>
      <c r="I2585" s="7" t="n">
        <v>2</v>
      </c>
      <c r="J2585" s="7" t="n">
        <v>0</v>
      </c>
    </row>
    <row r="2586" spans="1:10">
      <c r="A2586" t="s">
        <v>4</v>
      </c>
      <c r="B2586" s="4" t="s">
        <v>5</v>
      </c>
      <c r="C2586" s="4" t="s">
        <v>10</v>
      </c>
    </row>
    <row r="2587" spans="1:10">
      <c r="A2587" t="n">
        <v>25931</v>
      </c>
      <c r="B2587" s="28" t="n">
        <v>16</v>
      </c>
      <c r="C2587" s="7" t="n">
        <v>50</v>
      </c>
    </row>
    <row r="2588" spans="1:10">
      <c r="A2588" t="s">
        <v>4</v>
      </c>
      <c r="B2588" s="4" t="s">
        <v>5</v>
      </c>
      <c r="C2588" s="4" t="s">
        <v>10</v>
      </c>
      <c r="D2588" s="4" t="s">
        <v>10</v>
      </c>
      <c r="E2588" s="4" t="s">
        <v>21</v>
      </c>
      <c r="F2588" s="4" t="s">
        <v>21</v>
      </c>
      <c r="G2588" s="4" t="s">
        <v>21</v>
      </c>
      <c r="H2588" s="4" t="s">
        <v>21</v>
      </c>
      <c r="I2588" s="4" t="s">
        <v>14</v>
      </c>
      <c r="J2588" s="4" t="s">
        <v>10</v>
      </c>
    </row>
    <row r="2589" spans="1:10">
      <c r="A2589" t="n">
        <v>25934</v>
      </c>
      <c r="B2589" s="52" t="n">
        <v>55</v>
      </c>
      <c r="C2589" s="7" t="n">
        <v>8</v>
      </c>
      <c r="D2589" s="7" t="n">
        <v>65533</v>
      </c>
      <c r="E2589" s="7" t="n">
        <v>0</v>
      </c>
      <c r="F2589" s="7" t="n">
        <v>20.2700004577637</v>
      </c>
      <c r="G2589" s="7" t="n">
        <v>20</v>
      </c>
      <c r="H2589" s="7" t="n">
        <v>4.28999996185303</v>
      </c>
      <c r="I2589" s="7" t="n">
        <v>2</v>
      </c>
      <c r="J2589" s="7" t="n">
        <v>0</v>
      </c>
    </row>
    <row r="2590" spans="1:10">
      <c r="A2590" t="s">
        <v>4</v>
      </c>
      <c r="B2590" s="4" t="s">
        <v>5</v>
      </c>
      <c r="C2590" s="4" t="s">
        <v>10</v>
      </c>
      <c r="D2590" s="4" t="s">
        <v>10</v>
      </c>
      <c r="E2590" s="4" t="s">
        <v>21</v>
      </c>
      <c r="F2590" s="4" t="s">
        <v>21</v>
      </c>
      <c r="G2590" s="4" t="s">
        <v>21</v>
      </c>
      <c r="H2590" s="4" t="s">
        <v>21</v>
      </c>
      <c r="I2590" s="4" t="s">
        <v>14</v>
      </c>
      <c r="J2590" s="4" t="s">
        <v>10</v>
      </c>
    </row>
    <row r="2591" spans="1:10">
      <c r="A2591" t="n">
        <v>25958</v>
      </c>
      <c r="B2591" s="52" t="n">
        <v>55</v>
      </c>
      <c r="C2591" s="7" t="n">
        <v>4</v>
      </c>
      <c r="D2591" s="7" t="n">
        <v>65533</v>
      </c>
      <c r="E2591" s="7" t="n">
        <v>0</v>
      </c>
      <c r="F2591" s="7" t="n">
        <v>20.2700004577637</v>
      </c>
      <c r="G2591" s="7" t="n">
        <v>20</v>
      </c>
      <c r="H2591" s="7" t="n">
        <v>4.28999996185303</v>
      </c>
      <c r="I2591" s="7" t="n">
        <v>2</v>
      </c>
      <c r="J2591" s="7" t="n">
        <v>0</v>
      </c>
    </row>
    <row r="2592" spans="1:10">
      <c r="A2592" t="s">
        <v>4</v>
      </c>
      <c r="B2592" s="4" t="s">
        <v>5</v>
      </c>
      <c r="C2592" s="4" t="s">
        <v>10</v>
      </c>
    </row>
    <row r="2593" spans="1:10">
      <c r="A2593" t="n">
        <v>25982</v>
      </c>
      <c r="B2593" s="28" t="n">
        <v>16</v>
      </c>
      <c r="C2593" s="7" t="n">
        <v>50</v>
      </c>
    </row>
    <row r="2594" spans="1:10">
      <c r="A2594" t="s">
        <v>4</v>
      </c>
      <c r="B2594" s="4" t="s">
        <v>5</v>
      </c>
      <c r="C2594" s="4" t="s">
        <v>10</v>
      </c>
      <c r="D2594" s="4" t="s">
        <v>10</v>
      </c>
      <c r="E2594" s="4" t="s">
        <v>21</v>
      </c>
      <c r="F2594" s="4" t="s">
        <v>21</v>
      </c>
      <c r="G2594" s="4" t="s">
        <v>21</v>
      </c>
      <c r="H2594" s="4" t="s">
        <v>21</v>
      </c>
      <c r="I2594" s="4" t="s">
        <v>14</v>
      </c>
      <c r="J2594" s="4" t="s">
        <v>10</v>
      </c>
    </row>
    <row r="2595" spans="1:10">
      <c r="A2595" t="n">
        <v>25985</v>
      </c>
      <c r="B2595" s="52" t="n">
        <v>55</v>
      </c>
      <c r="C2595" s="7" t="n">
        <v>9</v>
      </c>
      <c r="D2595" s="7" t="n">
        <v>65533</v>
      </c>
      <c r="E2595" s="7" t="n">
        <v>0</v>
      </c>
      <c r="F2595" s="7" t="n">
        <v>20.2700004577637</v>
      </c>
      <c r="G2595" s="7" t="n">
        <v>20</v>
      </c>
      <c r="H2595" s="7" t="n">
        <v>4.28999996185303</v>
      </c>
      <c r="I2595" s="7" t="n">
        <v>2</v>
      </c>
      <c r="J2595" s="7" t="n">
        <v>0</v>
      </c>
    </row>
    <row r="2596" spans="1:10">
      <c r="A2596" t="s">
        <v>4</v>
      </c>
      <c r="B2596" s="4" t="s">
        <v>5</v>
      </c>
      <c r="C2596" s="4" t="s">
        <v>10</v>
      </c>
      <c r="D2596" s="4" t="s">
        <v>10</v>
      </c>
      <c r="E2596" s="4" t="s">
        <v>21</v>
      </c>
      <c r="F2596" s="4" t="s">
        <v>21</v>
      </c>
      <c r="G2596" s="4" t="s">
        <v>21</v>
      </c>
      <c r="H2596" s="4" t="s">
        <v>21</v>
      </c>
      <c r="I2596" s="4" t="s">
        <v>14</v>
      </c>
      <c r="J2596" s="4" t="s">
        <v>10</v>
      </c>
    </row>
    <row r="2597" spans="1:10">
      <c r="A2597" t="n">
        <v>26009</v>
      </c>
      <c r="B2597" s="52" t="n">
        <v>55</v>
      </c>
      <c r="C2597" s="7" t="n">
        <v>11</v>
      </c>
      <c r="D2597" s="7" t="n">
        <v>65533</v>
      </c>
      <c r="E2597" s="7" t="n">
        <v>0</v>
      </c>
      <c r="F2597" s="7" t="n">
        <v>20.2700004577637</v>
      </c>
      <c r="G2597" s="7" t="n">
        <v>20</v>
      </c>
      <c r="H2597" s="7" t="n">
        <v>4.28999996185303</v>
      </c>
      <c r="I2597" s="7" t="n">
        <v>2</v>
      </c>
      <c r="J2597" s="7" t="n">
        <v>0</v>
      </c>
    </row>
    <row r="2598" spans="1:10">
      <c r="A2598" t="s">
        <v>4</v>
      </c>
      <c r="B2598" s="4" t="s">
        <v>5</v>
      </c>
      <c r="C2598" s="4" t="s">
        <v>10</v>
      </c>
      <c r="D2598" s="4" t="s">
        <v>10</v>
      </c>
      <c r="E2598" s="4" t="s">
        <v>21</v>
      </c>
      <c r="F2598" s="4" t="s">
        <v>21</v>
      </c>
      <c r="G2598" s="4" t="s">
        <v>21</v>
      </c>
      <c r="H2598" s="4" t="s">
        <v>21</v>
      </c>
      <c r="I2598" s="4" t="s">
        <v>14</v>
      </c>
      <c r="J2598" s="4" t="s">
        <v>10</v>
      </c>
    </row>
    <row r="2599" spans="1:10">
      <c r="A2599" t="n">
        <v>26033</v>
      </c>
      <c r="B2599" s="52" t="n">
        <v>55</v>
      </c>
      <c r="C2599" s="7" t="n">
        <v>5</v>
      </c>
      <c r="D2599" s="7" t="n">
        <v>65533</v>
      </c>
      <c r="E2599" s="7" t="n">
        <v>0</v>
      </c>
      <c r="F2599" s="7" t="n">
        <v>20.2700004577637</v>
      </c>
      <c r="G2599" s="7" t="n">
        <v>20</v>
      </c>
      <c r="H2599" s="7" t="n">
        <v>4.28999996185303</v>
      </c>
      <c r="I2599" s="7" t="n">
        <v>2</v>
      </c>
      <c r="J2599" s="7" t="n">
        <v>0</v>
      </c>
    </row>
    <row r="2600" spans="1:10">
      <c r="A2600" t="s">
        <v>4</v>
      </c>
      <c r="B2600" s="4" t="s">
        <v>5</v>
      </c>
      <c r="C2600" s="4" t="s">
        <v>10</v>
      </c>
      <c r="D2600" s="4" t="s">
        <v>10</v>
      </c>
      <c r="E2600" s="4" t="s">
        <v>21</v>
      </c>
      <c r="F2600" s="4" t="s">
        <v>21</v>
      </c>
      <c r="G2600" s="4" t="s">
        <v>21</v>
      </c>
      <c r="H2600" s="4" t="s">
        <v>21</v>
      </c>
      <c r="I2600" s="4" t="s">
        <v>14</v>
      </c>
      <c r="J2600" s="4" t="s">
        <v>10</v>
      </c>
    </row>
    <row r="2601" spans="1:10">
      <c r="A2601" t="n">
        <v>26057</v>
      </c>
      <c r="B2601" s="52" t="n">
        <v>55</v>
      </c>
      <c r="C2601" s="7" t="n">
        <v>7032</v>
      </c>
      <c r="D2601" s="7" t="n">
        <v>65533</v>
      </c>
      <c r="E2601" s="7" t="n">
        <v>0</v>
      </c>
      <c r="F2601" s="7" t="n">
        <v>20.2700004577637</v>
      </c>
      <c r="G2601" s="7" t="n">
        <v>20</v>
      </c>
      <c r="H2601" s="7" t="n">
        <v>4.28999996185303</v>
      </c>
      <c r="I2601" s="7" t="n">
        <v>2</v>
      </c>
      <c r="J2601" s="7" t="n">
        <v>0</v>
      </c>
    </row>
    <row r="2602" spans="1:10">
      <c r="A2602" t="s">
        <v>4</v>
      </c>
      <c r="B2602" s="4" t="s">
        <v>5</v>
      </c>
      <c r="C2602" s="4" t="s">
        <v>10</v>
      </c>
      <c r="D2602" s="4" t="s">
        <v>10</v>
      </c>
      <c r="E2602" s="4" t="s">
        <v>21</v>
      </c>
      <c r="F2602" s="4" t="s">
        <v>21</v>
      </c>
      <c r="G2602" s="4" t="s">
        <v>21</v>
      </c>
      <c r="H2602" s="4" t="s">
        <v>21</v>
      </c>
      <c r="I2602" s="4" t="s">
        <v>14</v>
      </c>
      <c r="J2602" s="4" t="s">
        <v>10</v>
      </c>
    </row>
    <row r="2603" spans="1:10">
      <c r="A2603" t="n">
        <v>26081</v>
      </c>
      <c r="B2603" s="52" t="n">
        <v>55</v>
      </c>
      <c r="C2603" s="7" t="n">
        <v>2</v>
      </c>
      <c r="D2603" s="7" t="n">
        <v>65533</v>
      </c>
      <c r="E2603" s="7" t="n">
        <v>0</v>
      </c>
      <c r="F2603" s="7" t="n">
        <v>20.2700004577637</v>
      </c>
      <c r="G2603" s="7" t="n">
        <v>20</v>
      </c>
      <c r="H2603" s="7" t="n">
        <v>4.28999996185303</v>
      </c>
      <c r="I2603" s="7" t="n">
        <v>2</v>
      </c>
      <c r="J2603" s="7" t="n">
        <v>0</v>
      </c>
    </row>
    <row r="2604" spans="1:10">
      <c r="A2604" t="s">
        <v>4</v>
      </c>
      <c r="B2604" s="4" t="s">
        <v>5</v>
      </c>
      <c r="C2604" s="4" t="s">
        <v>10</v>
      </c>
    </row>
    <row r="2605" spans="1:10">
      <c r="A2605" t="n">
        <v>26105</v>
      </c>
      <c r="B2605" s="28" t="n">
        <v>16</v>
      </c>
      <c r="C2605" s="7" t="n">
        <v>1000</v>
      </c>
    </row>
    <row r="2606" spans="1:10">
      <c r="A2606" t="s">
        <v>4</v>
      </c>
      <c r="B2606" s="4" t="s">
        <v>5</v>
      </c>
      <c r="C2606" s="4" t="s">
        <v>10</v>
      </c>
      <c r="D2606" s="4" t="s">
        <v>14</v>
      </c>
    </row>
    <row r="2607" spans="1:10">
      <c r="A2607" t="n">
        <v>26108</v>
      </c>
      <c r="B2607" s="53" t="n">
        <v>56</v>
      </c>
      <c r="C2607" s="7" t="n">
        <v>0</v>
      </c>
      <c r="D2607" s="7" t="n">
        <v>1</v>
      </c>
    </row>
    <row r="2608" spans="1:10">
      <c r="A2608" t="s">
        <v>4</v>
      </c>
      <c r="B2608" s="4" t="s">
        <v>5</v>
      </c>
      <c r="C2608" s="4" t="s">
        <v>10</v>
      </c>
      <c r="D2608" s="4" t="s">
        <v>14</v>
      </c>
    </row>
    <row r="2609" spans="1:10">
      <c r="A2609" t="n">
        <v>26112</v>
      </c>
      <c r="B2609" s="53" t="n">
        <v>56</v>
      </c>
      <c r="C2609" s="7" t="n">
        <v>3</v>
      </c>
      <c r="D2609" s="7" t="n">
        <v>1</v>
      </c>
    </row>
    <row r="2610" spans="1:10">
      <c r="A2610" t="s">
        <v>4</v>
      </c>
      <c r="B2610" s="4" t="s">
        <v>5</v>
      </c>
      <c r="C2610" s="4" t="s">
        <v>10</v>
      </c>
      <c r="D2610" s="4" t="s">
        <v>14</v>
      </c>
    </row>
    <row r="2611" spans="1:10">
      <c r="A2611" t="n">
        <v>26116</v>
      </c>
      <c r="B2611" s="53" t="n">
        <v>56</v>
      </c>
      <c r="C2611" s="7" t="n">
        <v>8</v>
      </c>
      <c r="D2611" s="7" t="n">
        <v>1</v>
      </c>
    </row>
    <row r="2612" spans="1:10">
      <c r="A2612" t="s">
        <v>4</v>
      </c>
      <c r="B2612" s="4" t="s">
        <v>5</v>
      </c>
      <c r="C2612" s="4" t="s">
        <v>10</v>
      </c>
      <c r="D2612" s="4" t="s">
        <v>14</v>
      </c>
    </row>
    <row r="2613" spans="1:10">
      <c r="A2613" t="n">
        <v>26120</v>
      </c>
      <c r="B2613" s="53" t="n">
        <v>56</v>
      </c>
      <c r="C2613" s="7" t="n">
        <v>1</v>
      </c>
      <c r="D2613" s="7" t="n">
        <v>1</v>
      </c>
    </row>
    <row r="2614" spans="1:10">
      <c r="A2614" t="s">
        <v>4</v>
      </c>
      <c r="B2614" s="4" t="s">
        <v>5</v>
      </c>
      <c r="C2614" s="4" t="s">
        <v>10</v>
      </c>
      <c r="D2614" s="4" t="s">
        <v>14</v>
      </c>
    </row>
    <row r="2615" spans="1:10">
      <c r="A2615" t="n">
        <v>26124</v>
      </c>
      <c r="B2615" s="53" t="n">
        <v>56</v>
      </c>
      <c r="C2615" s="7" t="n">
        <v>9</v>
      </c>
      <c r="D2615" s="7" t="n">
        <v>1</v>
      </c>
    </row>
    <row r="2616" spans="1:10">
      <c r="A2616" t="s">
        <v>4</v>
      </c>
      <c r="B2616" s="4" t="s">
        <v>5</v>
      </c>
      <c r="C2616" s="4" t="s">
        <v>10</v>
      </c>
      <c r="D2616" s="4" t="s">
        <v>14</v>
      </c>
    </row>
    <row r="2617" spans="1:10">
      <c r="A2617" t="n">
        <v>26128</v>
      </c>
      <c r="B2617" s="53" t="n">
        <v>56</v>
      </c>
      <c r="C2617" s="7" t="n">
        <v>5</v>
      </c>
      <c r="D2617" s="7" t="n">
        <v>1</v>
      </c>
    </row>
    <row r="2618" spans="1:10">
      <c r="A2618" t="s">
        <v>4</v>
      </c>
      <c r="B2618" s="4" t="s">
        <v>5</v>
      </c>
      <c r="C2618" s="4" t="s">
        <v>10</v>
      </c>
      <c r="D2618" s="4" t="s">
        <v>14</v>
      </c>
    </row>
    <row r="2619" spans="1:10">
      <c r="A2619" t="n">
        <v>26132</v>
      </c>
      <c r="B2619" s="53" t="n">
        <v>56</v>
      </c>
      <c r="C2619" s="7" t="n">
        <v>7032</v>
      </c>
      <c r="D2619" s="7" t="n">
        <v>1</v>
      </c>
    </row>
    <row r="2620" spans="1:10">
      <c r="A2620" t="s">
        <v>4</v>
      </c>
      <c r="B2620" s="4" t="s">
        <v>5</v>
      </c>
      <c r="C2620" s="4" t="s">
        <v>10</v>
      </c>
      <c r="D2620" s="4" t="s">
        <v>14</v>
      </c>
    </row>
    <row r="2621" spans="1:10">
      <c r="A2621" t="n">
        <v>26136</v>
      </c>
      <c r="B2621" s="53" t="n">
        <v>56</v>
      </c>
      <c r="C2621" s="7" t="n">
        <v>7</v>
      </c>
      <c r="D2621" s="7" t="n">
        <v>1</v>
      </c>
    </row>
    <row r="2622" spans="1:10">
      <c r="A2622" t="s">
        <v>4</v>
      </c>
      <c r="B2622" s="4" t="s">
        <v>5</v>
      </c>
      <c r="C2622" s="4" t="s">
        <v>10</v>
      </c>
      <c r="D2622" s="4" t="s">
        <v>14</v>
      </c>
    </row>
    <row r="2623" spans="1:10">
      <c r="A2623" t="n">
        <v>26140</v>
      </c>
      <c r="B2623" s="53" t="n">
        <v>56</v>
      </c>
      <c r="C2623" s="7" t="n">
        <v>6</v>
      </c>
      <c r="D2623" s="7" t="n">
        <v>1</v>
      </c>
    </row>
    <row r="2624" spans="1:10">
      <c r="A2624" t="s">
        <v>4</v>
      </c>
      <c r="B2624" s="4" t="s">
        <v>5</v>
      </c>
      <c r="C2624" s="4" t="s">
        <v>10</v>
      </c>
      <c r="D2624" s="4" t="s">
        <v>14</v>
      </c>
    </row>
    <row r="2625" spans="1:4">
      <c r="A2625" t="n">
        <v>26144</v>
      </c>
      <c r="B2625" s="53" t="n">
        <v>56</v>
      </c>
      <c r="C2625" s="7" t="n">
        <v>4</v>
      </c>
      <c r="D2625" s="7" t="n">
        <v>1</v>
      </c>
    </row>
    <row r="2626" spans="1:4">
      <c r="A2626" t="s">
        <v>4</v>
      </c>
      <c r="B2626" s="4" t="s">
        <v>5</v>
      </c>
      <c r="C2626" s="4" t="s">
        <v>10</v>
      </c>
      <c r="D2626" s="4" t="s">
        <v>14</v>
      </c>
    </row>
    <row r="2627" spans="1:4">
      <c r="A2627" t="n">
        <v>26148</v>
      </c>
      <c r="B2627" s="53" t="n">
        <v>56</v>
      </c>
      <c r="C2627" s="7" t="n">
        <v>11</v>
      </c>
      <c r="D2627" s="7" t="n">
        <v>1</v>
      </c>
    </row>
    <row r="2628" spans="1:4">
      <c r="A2628" t="s">
        <v>4</v>
      </c>
      <c r="B2628" s="4" t="s">
        <v>5</v>
      </c>
      <c r="C2628" s="4" t="s">
        <v>10</v>
      </c>
      <c r="D2628" s="4" t="s">
        <v>14</v>
      </c>
    </row>
    <row r="2629" spans="1:4">
      <c r="A2629" t="n">
        <v>26152</v>
      </c>
      <c r="B2629" s="53" t="n">
        <v>56</v>
      </c>
      <c r="C2629" s="7" t="n">
        <v>2</v>
      </c>
      <c r="D2629" s="7" t="n">
        <v>1</v>
      </c>
    </row>
    <row r="2630" spans="1:4">
      <c r="A2630" t="s">
        <v>4</v>
      </c>
      <c r="B2630" s="4" t="s">
        <v>5</v>
      </c>
      <c r="C2630" s="4" t="s">
        <v>14</v>
      </c>
      <c r="D2630" s="4" t="s">
        <v>10</v>
      </c>
      <c r="E2630" s="4" t="s">
        <v>10</v>
      </c>
      <c r="F2630" s="4" t="s">
        <v>9</v>
      </c>
    </row>
    <row r="2631" spans="1:4">
      <c r="A2631" t="n">
        <v>26156</v>
      </c>
      <c r="B2631" s="46" t="n">
        <v>84</v>
      </c>
      <c r="C2631" s="7" t="n">
        <v>1</v>
      </c>
      <c r="D2631" s="7" t="n">
        <v>0</v>
      </c>
      <c r="E2631" s="7" t="n">
        <v>0</v>
      </c>
      <c r="F2631" s="7" t="n">
        <v>0</v>
      </c>
    </row>
    <row r="2632" spans="1:4">
      <c r="A2632" t="s">
        <v>4</v>
      </c>
      <c r="B2632" s="4" t="s">
        <v>5</v>
      </c>
      <c r="C2632" s="4" t="s">
        <v>14</v>
      </c>
      <c r="D2632" s="4" t="s">
        <v>21</v>
      </c>
      <c r="E2632" s="4" t="s">
        <v>10</v>
      </c>
      <c r="F2632" s="4" t="s">
        <v>14</v>
      </c>
    </row>
    <row r="2633" spans="1:4">
      <c r="A2633" t="n">
        <v>26166</v>
      </c>
      <c r="B2633" s="16" t="n">
        <v>49</v>
      </c>
      <c r="C2633" s="7" t="n">
        <v>3</v>
      </c>
      <c r="D2633" s="7" t="n">
        <v>1</v>
      </c>
      <c r="E2633" s="7" t="n">
        <v>500</v>
      </c>
      <c r="F2633" s="7" t="n">
        <v>0</v>
      </c>
    </row>
    <row r="2634" spans="1:4">
      <c r="A2634" t="s">
        <v>4</v>
      </c>
      <c r="B2634" s="4" t="s">
        <v>5</v>
      </c>
      <c r="C2634" s="4" t="s">
        <v>10</v>
      </c>
    </row>
    <row r="2635" spans="1:4">
      <c r="A2635" t="n">
        <v>26175</v>
      </c>
      <c r="B2635" s="12" t="n">
        <v>12</v>
      </c>
      <c r="C2635" s="7" t="n">
        <v>6465</v>
      </c>
    </row>
    <row r="2636" spans="1:4">
      <c r="A2636" t="s">
        <v>4</v>
      </c>
      <c r="B2636" s="4" t="s">
        <v>5</v>
      </c>
      <c r="C2636" s="4" t="s">
        <v>14</v>
      </c>
      <c r="D2636" s="4" t="s">
        <v>9</v>
      </c>
      <c r="E2636" s="4" t="s">
        <v>14</v>
      </c>
      <c r="F2636" s="4" t="s">
        <v>14</v>
      </c>
      <c r="G2636" s="4" t="s">
        <v>9</v>
      </c>
      <c r="H2636" s="4" t="s">
        <v>14</v>
      </c>
      <c r="I2636" s="4" t="s">
        <v>9</v>
      </c>
      <c r="J2636" s="4" t="s">
        <v>14</v>
      </c>
    </row>
    <row r="2637" spans="1:4">
      <c r="A2637" t="n">
        <v>26178</v>
      </c>
      <c r="B2637" s="62" t="n">
        <v>33</v>
      </c>
      <c r="C2637" s="7" t="n">
        <v>0</v>
      </c>
      <c r="D2637" s="7" t="n">
        <v>1</v>
      </c>
      <c r="E2637" s="7" t="n">
        <v>0</v>
      </c>
      <c r="F2637" s="7" t="n">
        <v>0</v>
      </c>
      <c r="G2637" s="7" t="n">
        <v>-1</v>
      </c>
      <c r="H2637" s="7" t="n">
        <v>0</v>
      </c>
      <c r="I2637" s="7" t="n">
        <v>-1</v>
      </c>
      <c r="J2637" s="7" t="n">
        <v>0</v>
      </c>
    </row>
    <row r="2638" spans="1:4">
      <c r="A2638" t="s">
        <v>4</v>
      </c>
      <c r="B2638" s="4" t="s">
        <v>5</v>
      </c>
    </row>
    <row r="2639" spans="1:4">
      <c r="A2639" t="n">
        <v>26196</v>
      </c>
      <c r="B2639" s="5" t="n">
        <v>1</v>
      </c>
    </row>
    <row r="2640" spans="1:4" s="3" customFormat="1" customHeight="0">
      <c r="A2640" s="3" t="s">
        <v>2</v>
      </c>
      <c r="B2640" s="3" t="s">
        <v>271</v>
      </c>
    </row>
    <row r="2641" spans="1:10">
      <c r="A2641" t="s">
        <v>4</v>
      </c>
      <c r="B2641" s="4" t="s">
        <v>5</v>
      </c>
      <c r="C2641" s="4" t="s">
        <v>14</v>
      </c>
      <c r="D2641" s="4" t="s">
        <v>9</v>
      </c>
      <c r="E2641" s="4" t="s">
        <v>14</v>
      </c>
      <c r="F2641" s="4" t="s">
        <v>19</v>
      </c>
    </row>
    <row r="2642" spans="1:10">
      <c r="A2642" t="n">
        <v>26200</v>
      </c>
      <c r="B2642" s="10" t="n">
        <v>5</v>
      </c>
      <c r="C2642" s="7" t="n">
        <v>0</v>
      </c>
      <c r="D2642" s="7" t="n">
        <v>1</v>
      </c>
      <c r="E2642" s="7" t="n">
        <v>1</v>
      </c>
      <c r="F2642" s="11" t="n">
        <f t="normal" ca="1">A2650</f>
        <v>0</v>
      </c>
    </row>
    <row r="2643" spans="1:10">
      <c r="A2643" t="s">
        <v>4</v>
      </c>
      <c r="B2643" s="4" t="s">
        <v>5</v>
      </c>
      <c r="C2643" s="4" t="s">
        <v>14</v>
      </c>
      <c r="D2643" s="4" t="s">
        <v>10</v>
      </c>
      <c r="E2643" s="4" t="s">
        <v>21</v>
      </c>
      <c r="F2643" s="4" t="s">
        <v>10</v>
      </c>
      <c r="G2643" s="4" t="s">
        <v>9</v>
      </c>
      <c r="H2643" s="4" t="s">
        <v>9</v>
      </c>
      <c r="I2643" s="4" t="s">
        <v>10</v>
      </c>
      <c r="J2643" s="4" t="s">
        <v>10</v>
      </c>
      <c r="K2643" s="4" t="s">
        <v>9</v>
      </c>
      <c r="L2643" s="4" t="s">
        <v>9</v>
      </c>
      <c r="M2643" s="4" t="s">
        <v>9</v>
      </c>
      <c r="N2643" s="4" t="s">
        <v>9</v>
      </c>
      <c r="O2643" s="4" t="s">
        <v>6</v>
      </c>
    </row>
    <row r="2644" spans="1:10">
      <c r="A2644" t="n">
        <v>26211</v>
      </c>
      <c r="B2644" s="14" t="n">
        <v>50</v>
      </c>
      <c r="C2644" s="7" t="n">
        <v>0</v>
      </c>
      <c r="D2644" s="7" t="n">
        <v>2209</v>
      </c>
      <c r="E2644" s="7" t="n">
        <v>0.449999988079071</v>
      </c>
      <c r="F2644" s="7" t="n">
        <v>100</v>
      </c>
      <c r="G2644" s="7" t="n">
        <v>0</v>
      </c>
      <c r="H2644" s="7" t="n">
        <v>-1073741824</v>
      </c>
      <c r="I2644" s="7" t="n">
        <v>1</v>
      </c>
      <c r="J2644" s="7" t="n">
        <v>7024</v>
      </c>
      <c r="K2644" s="7" t="n">
        <v>0</v>
      </c>
      <c r="L2644" s="7" t="n">
        <v>0</v>
      </c>
      <c r="M2644" s="7" t="n">
        <v>0</v>
      </c>
      <c r="N2644" s="7" t="n">
        <v>1101004800</v>
      </c>
      <c r="O2644" s="7" t="s">
        <v>13</v>
      </c>
    </row>
    <row r="2645" spans="1:10">
      <c r="A2645" t="s">
        <v>4</v>
      </c>
      <c r="B2645" s="4" t="s">
        <v>5</v>
      </c>
      <c r="C2645" s="4" t="s">
        <v>10</v>
      </c>
    </row>
    <row r="2646" spans="1:10">
      <c r="A2646" t="n">
        <v>26250</v>
      </c>
      <c r="B2646" s="28" t="n">
        <v>16</v>
      </c>
      <c r="C2646" s="7" t="n">
        <v>770</v>
      </c>
    </row>
    <row r="2647" spans="1:10">
      <c r="A2647" t="s">
        <v>4</v>
      </c>
      <c r="B2647" s="4" t="s">
        <v>5</v>
      </c>
      <c r="C2647" s="4" t="s">
        <v>19</v>
      </c>
    </row>
    <row r="2648" spans="1:10">
      <c r="A2648" t="n">
        <v>26253</v>
      </c>
      <c r="B2648" s="15" t="n">
        <v>3</v>
      </c>
      <c r="C2648" s="11" t="n">
        <f t="normal" ca="1">A2642</f>
        <v>0</v>
      </c>
    </row>
    <row r="2649" spans="1:10">
      <c r="A2649" t="s">
        <v>4</v>
      </c>
      <c r="B2649" s="4" t="s">
        <v>5</v>
      </c>
    </row>
    <row r="2650" spans="1:10">
      <c r="A2650" t="n">
        <v>26258</v>
      </c>
      <c r="B2650" s="5" t="n">
        <v>1</v>
      </c>
    </row>
    <row r="2651" spans="1:10" s="3" customFormat="1" customHeight="0">
      <c r="A2651" s="3" t="s">
        <v>2</v>
      </c>
      <c r="B2651" s="3" t="s">
        <v>272</v>
      </c>
    </row>
    <row r="2652" spans="1:10">
      <c r="A2652" t="s">
        <v>4</v>
      </c>
      <c r="B2652" s="4" t="s">
        <v>5</v>
      </c>
      <c r="C2652" s="4" t="s">
        <v>14</v>
      </c>
      <c r="D2652" s="4" t="s">
        <v>14</v>
      </c>
      <c r="E2652" s="4" t="s">
        <v>14</v>
      </c>
      <c r="F2652" s="4" t="s">
        <v>14</v>
      </c>
    </row>
    <row r="2653" spans="1:10">
      <c r="A2653" t="n">
        <v>26260</v>
      </c>
      <c r="B2653" s="19" t="n">
        <v>14</v>
      </c>
      <c r="C2653" s="7" t="n">
        <v>2</v>
      </c>
      <c r="D2653" s="7" t="n">
        <v>0</v>
      </c>
      <c r="E2653" s="7" t="n">
        <v>0</v>
      </c>
      <c r="F2653" s="7" t="n">
        <v>0</v>
      </c>
    </row>
    <row r="2654" spans="1:10">
      <c r="A2654" t="s">
        <v>4</v>
      </c>
      <c r="B2654" s="4" t="s">
        <v>5</v>
      </c>
      <c r="C2654" s="4" t="s">
        <v>14</v>
      </c>
      <c r="D2654" s="20" t="s">
        <v>28</v>
      </c>
      <c r="E2654" s="4" t="s">
        <v>5</v>
      </c>
      <c r="F2654" s="4" t="s">
        <v>14</v>
      </c>
      <c r="G2654" s="4" t="s">
        <v>10</v>
      </c>
      <c r="H2654" s="20" t="s">
        <v>29</v>
      </c>
      <c r="I2654" s="4" t="s">
        <v>14</v>
      </c>
      <c r="J2654" s="4" t="s">
        <v>9</v>
      </c>
      <c r="K2654" s="4" t="s">
        <v>14</v>
      </c>
      <c r="L2654" s="4" t="s">
        <v>14</v>
      </c>
      <c r="M2654" s="20" t="s">
        <v>28</v>
      </c>
      <c r="N2654" s="4" t="s">
        <v>5</v>
      </c>
      <c r="O2654" s="4" t="s">
        <v>14</v>
      </c>
      <c r="P2654" s="4" t="s">
        <v>10</v>
      </c>
      <c r="Q2654" s="20" t="s">
        <v>29</v>
      </c>
      <c r="R2654" s="4" t="s">
        <v>14</v>
      </c>
      <c r="S2654" s="4" t="s">
        <v>9</v>
      </c>
      <c r="T2654" s="4" t="s">
        <v>14</v>
      </c>
      <c r="U2654" s="4" t="s">
        <v>14</v>
      </c>
      <c r="V2654" s="4" t="s">
        <v>14</v>
      </c>
      <c r="W2654" s="4" t="s">
        <v>19</v>
      </c>
    </row>
    <row r="2655" spans="1:10">
      <c r="A2655" t="n">
        <v>26265</v>
      </c>
      <c r="B2655" s="10" t="n">
        <v>5</v>
      </c>
      <c r="C2655" s="7" t="n">
        <v>28</v>
      </c>
      <c r="D2655" s="20" t="s">
        <v>3</v>
      </c>
      <c r="E2655" s="9" t="n">
        <v>162</v>
      </c>
      <c r="F2655" s="7" t="n">
        <v>3</v>
      </c>
      <c r="G2655" s="7" t="n">
        <v>16454</v>
      </c>
      <c r="H2655" s="20" t="s">
        <v>3</v>
      </c>
      <c r="I2655" s="7" t="n">
        <v>0</v>
      </c>
      <c r="J2655" s="7" t="n">
        <v>1</v>
      </c>
      <c r="K2655" s="7" t="n">
        <v>2</v>
      </c>
      <c r="L2655" s="7" t="n">
        <v>28</v>
      </c>
      <c r="M2655" s="20" t="s">
        <v>3</v>
      </c>
      <c r="N2655" s="9" t="n">
        <v>162</v>
      </c>
      <c r="O2655" s="7" t="n">
        <v>3</v>
      </c>
      <c r="P2655" s="7" t="n">
        <v>16454</v>
      </c>
      <c r="Q2655" s="20" t="s">
        <v>3</v>
      </c>
      <c r="R2655" s="7" t="n">
        <v>0</v>
      </c>
      <c r="S2655" s="7" t="n">
        <v>2</v>
      </c>
      <c r="T2655" s="7" t="n">
        <v>2</v>
      </c>
      <c r="U2655" s="7" t="n">
        <v>11</v>
      </c>
      <c r="V2655" s="7" t="n">
        <v>1</v>
      </c>
      <c r="W2655" s="11" t="n">
        <f t="normal" ca="1">A2659</f>
        <v>0</v>
      </c>
    </row>
    <row r="2656" spans="1:10">
      <c r="A2656" t="s">
        <v>4</v>
      </c>
      <c r="B2656" s="4" t="s">
        <v>5</v>
      </c>
      <c r="C2656" s="4" t="s">
        <v>14</v>
      </c>
      <c r="D2656" s="4" t="s">
        <v>10</v>
      </c>
      <c r="E2656" s="4" t="s">
        <v>21</v>
      </c>
    </row>
    <row r="2657" spans="1:23">
      <c r="A2657" t="n">
        <v>26294</v>
      </c>
      <c r="B2657" s="21" t="n">
        <v>58</v>
      </c>
      <c r="C2657" s="7" t="n">
        <v>0</v>
      </c>
      <c r="D2657" s="7" t="n">
        <v>0</v>
      </c>
      <c r="E2657" s="7" t="n">
        <v>1</v>
      </c>
    </row>
    <row r="2658" spans="1:23">
      <c r="A2658" t="s">
        <v>4</v>
      </c>
      <c r="B2658" s="4" t="s">
        <v>5</v>
      </c>
      <c r="C2658" s="4" t="s">
        <v>14</v>
      </c>
      <c r="D2658" s="20" t="s">
        <v>28</v>
      </c>
      <c r="E2658" s="4" t="s">
        <v>5</v>
      </c>
      <c r="F2658" s="4" t="s">
        <v>14</v>
      </c>
      <c r="G2658" s="4" t="s">
        <v>10</v>
      </c>
      <c r="H2658" s="20" t="s">
        <v>29</v>
      </c>
      <c r="I2658" s="4" t="s">
        <v>14</v>
      </c>
      <c r="J2658" s="4" t="s">
        <v>9</v>
      </c>
      <c r="K2658" s="4" t="s">
        <v>14</v>
      </c>
      <c r="L2658" s="4" t="s">
        <v>14</v>
      </c>
      <c r="M2658" s="20" t="s">
        <v>28</v>
      </c>
      <c r="N2658" s="4" t="s">
        <v>5</v>
      </c>
      <c r="O2658" s="4" t="s">
        <v>14</v>
      </c>
      <c r="P2658" s="4" t="s">
        <v>10</v>
      </c>
      <c r="Q2658" s="20" t="s">
        <v>29</v>
      </c>
      <c r="R2658" s="4" t="s">
        <v>14</v>
      </c>
      <c r="S2658" s="4" t="s">
        <v>9</v>
      </c>
      <c r="T2658" s="4" t="s">
        <v>14</v>
      </c>
      <c r="U2658" s="4" t="s">
        <v>14</v>
      </c>
      <c r="V2658" s="4" t="s">
        <v>14</v>
      </c>
      <c r="W2658" s="4" t="s">
        <v>19</v>
      </c>
    </row>
    <row r="2659" spans="1:23">
      <c r="A2659" t="n">
        <v>26302</v>
      </c>
      <c r="B2659" s="10" t="n">
        <v>5</v>
      </c>
      <c r="C2659" s="7" t="n">
        <v>28</v>
      </c>
      <c r="D2659" s="20" t="s">
        <v>3</v>
      </c>
      <c r="E2659" s="9" t="n">
        <v>162</v>
      </c>
      <c r="F2659" s="7" t="n">
        <v>3</v>
      </c>
      <c r="G2659" s="7" t="n">
        <v>16454</v>
      </c>
      <c r="H2659" s="20" t="s">
        <v>3</v>
      </c>
      <c r="I2659" s="7" t="n">
        <v>0</v>
      </c>
      <c r="J2659" s="7" t="n">
        <v>1</v>
      </c>
      <c r="K2659" s="7" t="n">
        <v>3</v>
      </c>
      <c r="L2659" s="7" t="n">
        <v>28</v>
      </c>
      <c r="M2659" s="20" t="s">
        <v>3</v>
      </c>
      <c r="N2659" s="9" t="n">
        <v>162</v>
      </c>
      <c r="O2659" s="7" t="n">
        <v>3</v>
      </c>
      <c r="P2659" s="7" t="n">
        <v>16454</v>
      </c>
      <c r="Q2659" s="20" t="s">
        <v>3</v>
      </c>
      <c r="R2659" s="7" t="n">
        <v>0</v>
      </c>
      <c r="S2659" s="7" t="n">
        <v>2</v>
      </c>
      <c r="T2659" s="7" t="n">
        <v>3</v>
      </c>
      <c r="U2659" s="7" t="n">
        <v>9</v>
      </c>
      <c r="V2659" s="7" t="n">
        <v>1</v>
      </c>
      <c r="W2659" s="11" t="n">
        <f t="normal" ca="1">A2669</f>
        <v>0</v>
      </c>
    </row>
    <row r="2660" spans="1:23">
      <c r="A2660" t="s">
        <v>4</v>
      </c>
      <c r="B2660" s="4" t="s">
        <v>5</v>
      </c>
      <c r="C2660" s="4" t="s">
        <v>14</v>
      </c>
      <c r="D2660" s="20" t="s">
        <v>28</v>
      </c>
      <c r="E2660" s="4" t="s">
        <v>5</v>
      </c>
      <c r="F2660" s="4" t="s">
        <v>10</v>
      </c>
      <c r="G2660" s="4" t="s">
        <v>14</v>
      </c>
      <c r="H2660" s="4" t="s">
        <v>14</v>
      </c>
      <c r="I2660" s="4" t="s">
        <v>6</v>
      </c>
      <c r="J2660" s="20" t="s">
        <v>29</v>
      </c>
      <c r="K2660" s="4" t="s">
        <v>14</v>
      </c>
      <c r="L2660" s="4" t="s">
        <v>14</v>
      </c>
      <c r="M2660" s="20" t="s">
        <v>28</v>
      </c>
      <c r="N2660" s="4" t="s">
        <v>5</v>
      </c>
      <c r="O2660" s="4" t="s">
        <v>14</v>
      </c>
      <c r="P2660" s="20" t="s">
        <v>29</v>
      </c>
      <c r="Q2660" s="4" t="s">
        <v>14</v>
      </c>
      <c r="R2660" s="4" t="s">
        <v>9</v>
      </c>
      <c r="S2660" s="4" t="s">
        <v>14</v>
      </c>
      <c r="T2660" s="4" t="s">
        <v>14</v>
      </c>
      <c r="U2660" s="4" t="s">
        <v>14</v>
      </c>
      <c r="V2660" s="20" t="s">
        <v>28</v>
      </c>
      <c r="W2660" s="4" t="s">
        <v>5</v>
      </c>
      <c r="X2660" s="4" t="s">
        <v>14</v>
      </c>
      <c r="Y2660" s="20" t="s">
        <v>29</v>
      </c>
      <c r="Z2660" s="4" t="s">
        <v>14</v>
      </c>
      <c r="AA2660" s="4" t="s">
        <v>9</v>
      </c>
      <c r="AB2660" s="4" t="s">
        <v>14</v>
      </c>
      <c r="AC2660" s="4" t="s">
        <v>14</v>
      </c>
      <c r="AD2660" s="4" t="s">
        <v>14</v>
      </c>
      <c r="AE2660" s="4" t="s">
        <v>19</v>
      </c>
    </row>
    <row r="2661" spans="1:23">
      <c r="A2661" t="n">
        <v>26331</v>
      </c>
      <c r="B2661" s="10" t="n">
        <v>5</v>
      </c>
      <c r="C2661" s="7" t="n">
        <v>28</v>
      </c>
      <c r="D2661" s="20" t="s">
        <v>3</v>
      </c>
      <c r="E2661" s="22" t="n">
        <v>47</v>
      </c>
      <c r="F2661" s="7" t="n">
        <v>61456</v>
      </c>
      <c r="G2661" s="7" t="n">
        <v>2</v>
      </c>
      <c r="H2661" s="7" t="n">
        <v>0</v>
      </c>
      <c r="I2661" s="7" t="s">
        <v>30</v>
      </c>
      <c r="J2661" s="20" t="s">
        <v>3</v>
      </c>
      <c r="K2661" s="7" t="n">
        <v>8</v>
      </c>
      <c r="L2661" s="7" t="n">
        <v>28</v>
      </c>
      <c r="M2661" s="20" t="s">
        <v>3</v>
      </c>
      <c r="N2661" s="23" t="n">
        <v>74</v>
      </c>
      <c r="O2661" s="7" t="n">
        <v>65</v>
      </c>
      <c r="P2661" s="20" t="s">
        <v>3</v>
      </c>
      <c r="Q2661" s="7" t="n">
        <v>0</v>
      </c>
      <c r="R2661" s="7" t="n">
        <v>1</v>
      </c>
      <c r="S2661" s="7" t="n">
        <v>3</v>
      </c>
      <c r="T2661" s="7" t="n">
        <v>9</v>
      </c>
      <c r="U2661" s="7" t="n">
        <v>28</v>
      </c>
      <c r="V2661" s="20" t="s">
        <v>3</v>
      </c>
      <c r="W2661" s="23" t="n">
        <v>74</v>
      </c>
      <c r="X2661" s="7" t="n">
        <v>65</v>
      </c>
      <c r="Y2661" s="20" t="s">
        <v>3</v>
      </c>
      <c r="Z2661" s="7" t="n">
        <v>0</v>
      </c>
      <c r="AA2661" s="7" t="n">
        <v>2</v>
      </c>
      <c r="AB2661" s="7" t="n">
        <v>3</v>
      </c>
      <c r="AC2661" s="7" t="n">
        <v>9</v>
      </c>
      <c r="AD2661" s="7" t="n">
        <v>1</v>
      </c>
      <c r="AE2661" s="11" t="n">
        <f t="normal" ca="1">A2665</f>
        <v>0</v>
      </c>
    </row>
    <row r="2662" spans="1:23">
      <c r="A2662" t="s">
        <v>4</v>
      </c>
      <c r="B2662" s="4" t="s">
        <v>5</v>
      </c>
      <c r="C2662" s="4" t="s">
        <v>10</v>
      </c>
      <c r="D2662" s="4" t="s">
        <v>14</v>
      </c>
      <c r="E2662" s="4" t="s">
        <v>14</v>
      </c>
      <c r="F2662" s="4" t="s">
        <v>6</v>
      </c>
    </row>
    <row r="2663" spans="1:23">
      <c r="A2663" t="n">
        <v>26379</v>
      </c>
      <c r="B2663" s="22" t="n">
        <v>47</v>
      </c>
      <c r="C2663" s="7" t="n">
        <v>61456</v>
      </c>
      <c r="D2663" s="7" t="n">
        <v>0</v>
      </c>
      <c r="E2663" s="7" t="n">
        <v>0</v>
      </c>
      <c r="F2663" s="7" t="s">
        <v>31</v>
      </c>
    </row>
    <row r="2664" spans="1:23">
      <c r="A2664" t="s">
        <v>4</v>
      </c>
      <c r="B2664" s="4" t="s">
        <v>5</v>
      </c>
      <c r="C2664" s="4" t="s">
        <v>14</v>
      </c>
      <c r="D2664" s="4" t="s">
        <v>10</v>
      </c>
      <c r="E2664" s="4" t="s">
        <v>21</v>
      </c>
    </row>
    <row r="2665" spans="1:23">
      <c r="A2665" t="n">
        <v>26392</v>
      </c>
      <c r="B2665" s="21" t="n">
        <v>58</v>
      </c>
      <c r="C2665" s="7" t="n">
        <v>0</v>
      </c>
      <c r="D2665" s="7" t="n">
        <v>300</v>
      </c>
      <c r="E2665" s="7" t="n">
        <v>1</v>
      </c>
    </row>
    <row r="2666" spans="1:23">
      <c r="A2666" t="s">
        <v>4</v>
      </c>
      <c r="B2666" s="4" t="s">
        <v>5</v>
      </c>
      <c r="C2666" s="4" t="s">
        <v>14</v>
      </c>
      <c r="D2666" s="4" t="s">
        <v>10</v>
      </c>
    </row>
    <row r="2667" spans="1:23">
      <c r="A2667" t="n">
        <v>26400</v>
      </c>
      <c r="B2667" s="21" t="n">
        <v>58</v>
      </c>
      <c r="C2667" s="7" t="n">
        <v>255</v>
      </c>
      <c r="D2667" s="7" t="n">
        <v>0</v>
      </c>
    </row>
    <row r="2668" spans="1:23">
      <c r="A2668" t="s">
        <v>4</v>
      </c>
      <c r="B2668" s="4" t="s">
        <v>5</v>
      </c>
      <c r="C2668" s="4" t="s">
        <v>14</v>
      </c>
      <c r="D2668" s="4" t="s">
        <v>14</v>
      </c>
      <c r="E2668" s="4" t="s">
        <v>14</v>
      </c>
      <c r="F2668" s="4" t="s">
        <v>14</v>
      </c>
    </row>
    <row r="2669" spans="1:23">
      <c r="A2669" t="n">
        <v>26404</v>
      </c>
      <c r="B2669" s="19" t="n">
        <v>14</v>
      </c>
      <c r="C2669" s="7" t="n">
        <v>0</v>
      </c>
      <c r="D2669" s="7" t="n">
        <v>0</v>
      </c>
      <c r="E2669" s="7" t="n">
        <v>0</v>
      </c>
      <c r="F2669" s="7" t="n">
        <v>64</v>
      </c>
    </row>
    <row r="2670" spans="1:23">
      <c r="A2670" t="s">
        <v>4</v>
      </c>
      <c r="B2670" s="4" t="s">
        <v>5</v>
      </c>
      <c r="C2670" s="4" t="s">
        <v>14</v>
      </c>
      <c r="D2670" s="4" t="s">
        <v>10</v>
      </c>
    </row>
    <row r="2671" spans="1:23">
      <c r="A2671" t="n">
        <v>26409</v>
      </c>
      <c r="B2671" s="24" t="n">
        <v>22</v>
      </c>
      <c r="C2671" s="7" t="n">
        <v>0</v>
      </c>
      <c r="D2671" s="7" t="n">
        <v>16454</v>
      </c>
    </row>
    <row r="2672" spans="1:23">
      <c r="A2672" t="s">
        <v>4</v>
      </c>
      <c r="B2672" s="4" t="s">
        <v>5</v>
      </c>
      <c r="C2672" s="4" t="s">
        <v>14</v>
      </c>
      <c r="D2672" s="4" t="s">
        <v>10</v>
      </c>
    </row>
    <row r="2673" spans="1:31">
      <c r="A2673" t="n">
        <v>26413</v>
      </c>
      <c r="B2673" s="21" t="n">
        <v>58</v>
      </c>
      <c r="C2673" s="7" t="n">
        <v>5</v>
      </c>
      <c r="D2673" s="7" t="n">
        <v>300</v>
      </c>
    </row>
    <row r="2674" spans="1:31">
      <c r="A2674" t="s">
        <v>4</v>
      </c>
      <c r="B2674" s="4" t="s">
        <v>5</v>
      </c>
      <c r="C2674" s="4" t="s">
        <v>21</v>
      </c>
      <c r="D2674" s="4" t="s">
        <v>10</v>
      </c>
    </row>
    <row r="2675" spans="1:31">
      <c r="A2675" t="n">
        <v>26417</v>
      </c>
      <c r="B2675" s="25" t="n">
        <v>103</v>
      </c>
      <c r="C2675" s="7" t="n">
        <v>0</v>
      </c>
      <c r="D2675" s="7" t="n">
        <v>300</v>
      </c>
    </row>
    <row r="2676" spans="1:31">
      <c r="A2676" t="s">
        <v>4</v>
      </c>
      <c r="B2676" s="4" t="s">
        <v>5</v>
      </c>
      <c r="C2676" s="4" t="s">
        <v>14</v>
      </c>
    </row>
    <row r="2677" spans="1:31">
      <c r="A2677" t="n">
        <v>26424</v>
      </c>
      <c r="B2677" s="26" t="n">
        <v>64</v>
      </c>
      <c r="C2677" s="7" t="n">
        <v>7</v>
      </c>
    </row>
    <row r="2678" spans="1:31">
      <c r="A2678" t="s">
        <v>4</v>
      </c>
      <c r="B2678" s="4" t="s">
        <v>5</v>
      </c>
      <c r="C2678" s="4" t="s">
        <v>14</v>
      </c>
      <c r="D2678" s="4" t="s">
        <v>10</v>
      </c>
    </row>
    <row r="2679" spans="1:31">
      <c r="A2679" t="n">
        <v>26426</v>
      </c>
      <c r="B2679" s="27" t="n">
        <v>72</v>
      </c>
      <c r="C2679" s="7" t="n">
        <v>5</v>
      </c>
      <c r="D2679" s="7" t="n">
        <v>0</v>
      </c>
    </row>
    <row r="2680" spans="1:31">
      <c r="A2680" t="s">
        <v>4</v>
      </c>
      <c r="B2680" s="4" t="s">
        <v>5</v>
      </c>
      <c r="C2680" s="4" t="s">
        <v>14</v>
      </c>
      <c r="D2680" s="20" t="s">
        <v>28</v>
      </c>
      <c r="E2680" s="4" t="s">
        <v>5</v>
      </c>
      <c r="F2680" s="4" t="s">
        <v>14</v>
      </c>
      <c r="G2680" s="4" t="s">
        <v>10</v>
      </c>
      <c r="H2680" s="20" t="s">
        <v>29</v>
      </c>
      <c r="I2680" s="4" t="s">
        <v>14</v>
      </c>
      <c r="J2680" s="4" t="s">
        <v>9</v>
      </c>
      <c r="K2680" s="4" t="s">
        <v>14</v>
      </c>
      <c r="L2680" s="4" t="s">
        <v>14</v>
      </c>
      <c r="M2680" s="4" t="s">
        <v>19</v>
      </c>
    </row>
    <row r="2681" spans="1:31">
      <c r="A2681" t="n">
        <v>26430</v>
      </c>
      <c r="B2681" s="10" t="n">
        <v>5</v>
      </c>
      <c r="C2681" s="7" t="n">
        <v>28</v>
      </c>
      <c r="D2681" s="20" t="s">
        <v>3</v>
      </c>
      <c r="E2681" s="9" t="n">
        <v>162</v>
      </c>
      <c r="F2681" s="7" t="n">
        <v>4</v>
      </c>
      <c r="G2681" s="7" t="n">
        <v>16454</v>
      </c>
      <c r="H2681" s="20" t="s">
        <v>3</v>
      </c>
      <c r="I2681" s="7" t="n">
        <v>0</v>
      </c>
      <c r="J2681" s="7" t="n">
        <v>1</v>
      </c>
      <c r="K2681" s="7" t="n">
        <v>2</v>
      </c>
      <c r="L2681" s="7" t="n">
        <v>1</v>
      </c>
      <c r="M2681" s="11" t="n">
        <f t="normal" ca="1">A2687</f>
        <v>0</v>
      </c>
    </row>
    <row r="2682" spans="1:31">
      <c r="A2682" t="s">
        <v>4</v>
      </c>
      <c r="B2682" s="4" t="s">
        <v>5</v>
      </c>
      <c r="C2682" s="4" t="s">
        <v>14</v>
      </c>
      <c r="D2682" s="4" t="s">
        <v>6</v>
      </c>
    </row>
    <row r="2683" spans="1:31">
      <c r="A2683" t="n">
        <v>26447</v>
      </c>
      <c r="B2683" s="8" t="n">
        <v>2</v>
      </c>
      <c r="C2683" s="7" t="n">
        <v>10</v>
      </c>
      <c r="D2683" s="7" t="s">
        <v>32</v>
      </c>
    </row>
    <row r="2684" spans="1:31">
      <c r="A2684" t="s">
        <v>4</v>
      </c>
      <c r="B2684" s="4" t="s">
        <v>5</v>
      </c>
      <c r="C2684" s="4" t="s">
        <v>10</v>
      </c>
    </row>
    <row r="2685" spans="1:31">
      <c r="A2685" t="n">
        <v>26464</v>
      </c>
      <c r="B2685" s="28" t="n">
        <v>16</v>
      </c>
      <c r="C2685" s="7" t="n">
        <v>0</v>
      </c>
    </row>
    <row r="2686" spans="1:31">
      <c r="A2686" t="s">
        <v>4</v>
      </c>
      <c r="B2686" s="4" t="s">
        <v>5</v>
      </c>
      <c r="C2686" s="4" t="s">
        <v>14</v>
      </c>
      <c r="D2686" s="4" t="s">
        <v>10</v>
      </c>
      <c r="E2686" s="4" t="s">
        <v>14</v>
      </c>
      <c r="F2686" s="4" t="s">
        <v>6</v>
      </c>
    </row>
    <row r="2687" spans="1:31">
      <c r="A2687" t="n">
        <v>26467</v>
      </c>
      <c r="B2687" s="31" t="n">
        <v>39</v>
      </c>
      <c r="C2687" s="7" t="n">
        <v>10</v>
      </c>
      <c r="D2687" s="7" t="n">
        <v>65533</v>
      </c>
      <c r="E2687" s="7" t="n">
        <v>201</v>
      </c>
      <c r="F2687" s="7" t="s">
        <v>35</v>
      </c>
    </row>
    <row r="2688" spans="1:31">
      <c r="A2688" t="s">
        <v>4</v>
      </c>
      <c r="B2688" s="4" t="s">
        <v>5</v>
      </c>
      <c r="C2688" s="4" t="s">
        <v>14</v>
      </c>
      <c r="D2688" s="4" t="s">
        <v>10</v>
      </c>
      <c r="E2688" s="4" t="s">
        <v>14</v>
      </c>
      <c r="F2688" s="4" t="s">
        <v>6</v>
      </c>
    </row>
    <row r="2689" spans="1:13">
      <c r="A2689" t="n">
        <v>26491</v>
      </c>
      <c r="B2689" s="31" t="n">
        <v>39</v>
      </c>
      <c r="C2689" s="7" t="n">
        <v>10</v>
      </c>
      <c r="D2689" s="7" t="n">
        <v>65533</v>
      </c>
      <c r="E2689" s="7" t="n">
        <v>203</v>
      </c>
      <c r="F2689" s="7" t="s">
        <v>273</v>
      </c>
    </row>
    <row r="2690" spans="1:13">
      <c r="A2690" t="s">
        <v>4</v>
      </c>
      <c r="B2690" s="4" t="s">
        <v>5</v>
      </c>
      <c r="C2690" s="4" t="s">
        <v>10</v>
      </c>
      <c r="D2690" s="4" t="s">
        <v>6</v>
      </c>
      <c r="E2690" s="4" t="s">
        <v>6</v>
      </c>
      <c r="F2690" s="4" t="s">
        <v>6</v>
      </c>
      <c r="G2690" s="4" t="s">
        <v>14</v>
      </c>
      <c r="H2690" s="4" t="s">
        <v>9</v>
      </c>
      <c r="I2690" s="4" t="s">
        <v>21</v>
      </c>
      <c r="J2690" s="4" t="s">
        <v>21</v>
      </c>
      <c r="K2690" s="4" t="s">
        <v>21</v>
      </c>
      <c r="L2690" s="4" t="s">
        <v>21</v>
      </c>
      <c r="M2690" s="4" t="s">
        <v>21</v>
      </c>
      <c r="N2690" s="4" t="s">
        <v>21</v>
      </c>
      <c r="O2690" s="4" t="s">
        <v>21</v>
      </c>
      <c r="P2690" s="4" t="s">
        <v>6</v>
      </c>
      <c r="Q2690" s="4" t="s">
        <v>6</v>
      </c>
      <c r="R2690" s="4" t="s">
        <v>9</v>
      </c>
      <c r="S2690" s="4" t="s">
        <v>14</v>
      </c>
      <c r="T2690" s="4" t="s">
        <v>9</v>
      </c>
      <c r="U2690" s="4" t="s">
        <v>9</v>
      </c>
      <c r="V2690" s="4" t="s">
        <v>10</v>
      </c>
    </row>
    <row r="2691" spans="1:13">
      <c r="A2691" t="n">
        <v>26515</v>
      </c>
      <c r="B2691" s="32" t="n">
        <v>19</v>
      </c>
      <c r="C2691" s="7" t="n">
        <v>11</v>
      </c>
      <c r="D2691" s="7" t="s">
        <v>39</v>
      </c>
      <c r="E2691" s="7" t="s">
        <v>40</v>
      </c>
      <c r="F2691" s="7" t="s">
        <v>13</v>
      </c>
      <c r="G2691" s="7" t="n">
        <v>0</v>
      </c>
      <c r="H2691" s="7" t="n">
        <v>257</v>
      </c>
      <c r="I2691" s="7" t="n">
        <v>0</v>
      </c>
      <c r="J2691" s="7" t="n">
        <v>0</v>
      </c>
      <c r="K2691" s="7" t="n">
        <v>0</v>
      </c>
      <c r="L2691" s="7" t="n">
        <v>0</v>
      </c>
      <c r="M2691" s="7" t="n">
        <v>1</v>
      </c>
      <c r="N2691" s="7" t="n">
        <v>1.60000002384186</v>
      </c>
      <c r="O2691" s="7" t="n">
        <v>0.0900000035762787</v>
      </c>
      <c r="P2691" s="7" t="s">
        <v>13</v>
      </c>
      <c r="Q2691" s="7" t="s">
        <v>13</v>
      </c>
      <c r="R2691" s="7" t="n">
        <v>-1</v>
      </c>
      <c r="S2691" s="7" t="n">
        <v>0</v>
      </c>
      <c r="T2691" s="7" t="n">
        <v>0</v>
      </c>
      <c r="U2691" s="7" t="n">
        <v>0</v>
      </c>
      <c r="V2691" s="7" t="n">
        <v>0</v>
      </c>
    </row>
    <row r="2692" spans="1:13">
      <c r="A2692" t="s">
        <v>4</v>
      </c>
      <c r="B2692" s="4" t="s">
        <v>5</v>
      </c>
      <c r="C2692" s="4" t="s">
        <v>10</v>
      </c>
      <c r="D2692" s="4" t="s">
        <v>6</v>
      </c>
      <c r="E2692" s="4" t="s">
        <v>6</v>
      </c>
      <c r="F2692" s="4" t="s">
        <v>6</v>
      </c>
      <c r="G2692" s="4" t="s">
        <v>14</v>
      </c>
      <c r="H2692" s="4" t="s">
        <v>9</v>
      </c>
      <c r="I2692" s="4" t="s">
        <v>21</v>
      </c>
      <c r="J2692" s="4" t="s">
        <v>21</v>
      </c>
      <c r="K2692" s="4" t="s">
        <v>21</v>
      </c>
      <c r="L2692" s="4" t="s">
        <v>21</v>
      </c>
      <c r="M2692" s="4" t="s">
        <v>21</v>
      </c>
      <c r="N2692" s="4" t="s">
        <v>21</v>
      </c>
      <c r="O2692" s="4" t="s">
        <v>21</v>
      </c>
      <c r="P2692" s="4" t="s">
        <v>6</v>
      </c>
      <c r="Q2692" s="4" t="s">
        <v>6</v>
      </c>
      <c r="R2692" s="4" t="s">
        <v>9</v>
      </c>
      <c r="S2692" s="4" t="s">
        <v>14</v>
      </c>
      <c r="T2692" s="4" t="s">
        <v>9</v>
      </c>
      <c r="U2692" s="4" t="s">
        <v>9</v>
      </c>
      <c r="V2692" s="4" t="s">
        <v>10</v>
      </c>
    </row>
    <row r="2693" spans="1:13">
      <c r="A2693" t="n">
        <v>26594</v>
      </c>
      <c r="B2693" s="32" t="n">
        <v>19</v>
      </c>
      <c r="C2693" s="7" t="n">
        <v>1</v>
      </c>
      <c r="D2693" s="7" t="s">
        <v>41</v>
      </c>
      <c r="E2693" s="7" t="s">
        <v>42</v>
      </c>
      <c r="F2693" s="7" t="s">
        <v>13</v>
      </c>
      <c r="G2693" s="7" t="n">
        <v>0</v>
      </c>
      <c r="H2693" s="7" t="n">
        <v>257</v>
      </c>
      <c r="I2693" s="7" t="n">
        <v>0</v>
      </c>
      <c r="J2693" s="7" t="n">
        <v>0</v>
      </c>
      <c r="K2693" s="7" t="n">
        <v>0</v>
      </c>
      <c r="L2693" s="7" t="n">
        <v>0</v>
      </c>
      <c r="M2693" s="7" t="n">
        <v>1</v>
      </c>
      <c r="N2693" s="7" t="n">
        <v>1.60000002384186</v>
      </c>
      <c r="O2693" s="7" t="n">
        <v>0.0900000035762787</v>
      </c>
      <c r="P2693" s="7" t="s">
        <v>13</v>
      </c>
      <c r="Q2693" s="7" t="s">
        <v>13</v>
      </c>
      <c r="R2693" s="7" t="n">
        <v>-1</v>
      </c>
      <c r="S2693" s="7" t="n">
        <v>0</v>
      </c>
      <c r="T2693" s="7" t="n">
        <v>0</v>
      </c>
      <c r="U2693" s="7" t="n">
        <v>0</v>
      </c>
      <c r="V2693" s="7" t="n">
        <v>0</v>
      </c>
    </row>
    <row r="2694" spans="1:13">
      <c r="A2694" t="s">
        <v>4</v>
      </c>
      <c r="B2694" s="4" t="s">
        <v>5</v>
      </c>
      <c r="C2694" s="4" t="s">
        <v>10</v>
      </c>
      <c r="D2694" s="4" t="s">
        <v>6</v>
      </c>
      <c r="E2694" s="4" t="s">
        <v>6</v>
      </c>
      <c r="F2694" s="4" t="s">
        <v>6</v>
      </c>
      <c r="G2694" s="4" t="s">
        <v>14</v>
      </c>
      <c r="H2694" s="4" t="s">
        <v>9</v>
      </c>
      <c r="I2694" s="4" t="s">
        <v>21</v>
      </c>
      <c r="J2694" s="4" t="s">
        <v>21</v>
      </c>
      <c r="K2694" s="4" t="s">
        <v>21</v>
      </c>
      <c r="L2694" s="4" t="s">
        <v>21</v>
      </c>
      <c r="M2694" s="4" t="s">
        <v>21</v>
      </c>
      <c r="N2694" s="4" t="s">
        <v>21</v>
      </c>
      <c r="O2694" s="4" t="s">
        <v>21</v>
      </c>
      <c r="P2694" s="4" t="s">
        <v>6</v>
      </c>
      <c r="Q2694" s="4" t="s">
        <v>6</v>
      </c>
      <c r="R2694" s="4" t="s">
        <v>9</v>
      </c>
      <c r="S2694" s="4" t="s">
        <v>14</v>
      </c>
      <c r="T2694" s="4" t="s">
        <v>9</v>
      </c>
      <c r="U2694" s="4" t="s">
        <v>9</v>
      </c>
      <c r="V2694" s="4" t="s">
        <v>10</v>
      </c>
    </row>
    <row r="2695" spans="1:13">
      <c r="A2695" t="n">
        <v>26667</v>
      </c>
      <c r="B2695" s="32" t="n">
        <v>19</v>
      </c>
      <c r="C2695" s="7" t="n">
        <v>2</v>
      </c>
      <c r="D2695" s="7" t="s">
        <v>43</v>
      </c>
      <c r="E2695" s="7" t="s">
        <v>44</v>
      </c>
      <c r="F2695" s="7" t="s">
        <v>13</v>
      </c>
      <c r="G2695" s="7" t="n">
        <v>0</v>
      </c>
      <c r="H2695" s="7" t="n">
        <v>257</v>
      </c>
      <c r="I2695" s="7" t="n">
        <v>0</v>
      </c>
      <c r="J2695" s="7" t="n">
        <v>0</v>
      </c>
      <c r="K2695" s="7" t="n">
        <v>0</v>
      </c>
      <c r="L2695" s="7" t="n">
        <v>0</v>
      </c>
      <c r="M2695" s="7" t="n">
        <v>1</v>
      </c>
      <c r="N2695" s="7" t="n">
        <v>1.60000002384186</v>
      </c>
      <c r="O2695" s="7" t="n">
        <v>0.0900000035762787</v>
      </c>
      <c r="P2695" s="7" t="s">
        <v>13</v>
      </c>
      <c r="Q2695" s="7" t="s">
        <v>13</v>
      </c>
      <c r="R2695" s="7" t="n">
        <v>-1</v>
      </c>
      <c r="S2695" s="7" t="n">
        <v>0</v>
      </c>
      <c r="T2695" s="7" t="n">
        <v>0</v>
      </c>
      <c r="U2695" s="7" t="n">
        <v>0</v>
      </c>
      <c r="V2695" s="7" t="n">
        <v>0</v>
      </c>
    </row>
    <row r="2696" spans="1:13">
      <c r="A2696" t="s">
        <v>4</v>
      </c>
      <c r="B2696" s="4" t="s">
        <v>5</v>
      </c>
      <c r="C2696" s="4" t="s">
        <v>10</v>
      </c>
      <c r="D2696" s="4" t="s">
        <v>6</v>
      </c>
      <c r="E2696" s="4" t="s">
        <v>6</v>
      </c>
      <c r="F2696" s="4" t="s">
        <v>6</v>
      </c>
      <c r="G2696" s="4" t="s">
        <v>14</v>
      </c>
      <c r="H2696" s="4" t="s">
        <v>9</v>
      </c>
      <c r="I2696" s="4" t="s">
        <v>21</v>
      </c>
      <c r="J2696" s="4" t="s">
        <v>21</v>
      </c>
      <c r="K2696" s="4" t="s">
        <v>21</v>
      </c>
      <c r="L2696" s="4" t="s">
        <v>21</v>
      </c>
      <c r="M2696" s="4" t="s">
        <v>21</v>
      </c>
      <c r="N2696" s="4" t="s">
        <v>21</v>
      </c>
      <c r="O2696" s="4" t="s">
        <v>21</v>
      </c>
      <c r="P2696" s="4" t="s">
        <v>6</v>
      </c>
      <c r="Q2696" s="4" t="s">
        <v>6</v>
      </c>
      <c r="R2696" s="4" t="s">
        <v>9</v>
      </c>
      <c r="S2696" s="4" t="s">
        <v>14</v>
      </c>
      <c r="T2696" s="4" t="s">
        <v>9</v>
      </c>
      <c r="U2696" s="4" t="s">
        <v>9</v>
      </c>
      <c r="V2696" s="4" t="s">
        <v>10</v>
      </c>
    </row>
    <row r="2697" spans="1:13">
      <c r="A2697" t="n">
        <v>26741</v>
      </c>
      <c r="B2697" s="32" t="n">
        <v>19</v>
      </c>
      <c r="C2697" s="7" t="n">
        <v>3</v>
      </c>
      <c r="D2697" s="7" t="s">
        <v>45</v>
      </c>
      <c r="E2697" s="7" t="s">
        <v>46</v>
      </c>
      <c r="F2697" s="7" t="s">
        <v>13</v>
      </c>
      <c r="G2697" s="7" t="n">
        <v>0</v>
      </c>
      <c r="H2697" s="7" t="n">
        <v>257</v>
      </c>
      <c r="I2697" s="7" t="n">
        <v>0</v>
      </c>
      <c r="J2697" s="7" t="n">
        <v>0</v>
      </c>
      <c r="K2697" s="7" t="n">
        <v>0</v>
      </c>
      <c r="L2697" s="7" t="n">
        <v>0</v>
      </c>
      <c r="M2697" s="7" t="n">
        <v>1</v>
      </c>
      <c r="N2697" s="7" t="n">
        <v>1.60000002384186</v>
      </c>
      <c r="O2697" s="7" t="n">
        <v>0.0900000035762787</v>
      </c>
      <c r="P2697" s="7" t="s">
        <v>13</v>
      </c>
      <c r="Q2697" s="7" t="s">
        <v>13</v>
      </c>
      <c r="R2697" s="7" t="n">
        <v>-1</v>
      </c>
      <c r="S2697" s="7" t="n">
        <v>0</v>
      </c>
      <c r="T2697" s="7" t="n">
        <v>0</v>
      </c>
      <c r="U2697" s="7" t="n">
        <v>0</v>
      </c>
      <c r="V2697" s="7" t="n">
        <v>0</v>
      </c>
    </row>
    <row r="2698" spans="1:13">
      <c r="A2698" t="s">
        <v>4</v>
      </c>
      <c r="B2698" s="4" t="s">
        <v>5</v>
      </c>
      <c r="C2698" s="4" t="s">
        <v>10</v>
      </c>
      <c r="D2698" s="4" t="s">
        <v>6</v>
      </c>
      <c r="E2698" s="4" t="s">
        <v>6</v>
      </c>
      <c r="F2698" s="4" t="s">
        <v>6</v>
      </c>
      <c r="G2698" s="4" t="s">
        <v>14</v>
      </c>
      <c r="H2698" s="4" t="s">
        <v>9</v>
      </c>
      <c r="I2698" s="4" t="s">
        <v>21</v>
      </c>
      <c r="J2698" s="4" t="s">
        <v>21</v>
      </c>
      <c r="K2698" s="4" t="s">
        <v>21</v>
      </c>
      <c r="L2698" s="4" t="s">
        <v>21</v>
      </c>
      <c r="M2698" s="4" t="s">
        <v>21</v>
      </c>
      <c r="N2698" s="4" t="s">
        <v>21</v>
      </c>
      <c r="O2698" s="4" t="s">
        <v>21</v>
      </c>
      <c r="P2698" s="4" t="s">
        <v>6</v>
      </c>
      <c r="Q2698" s="4" t="s">
        <v>6</v>
      </c>
      <c r="R2698" s="4" t="s">
        <v>9</v>
      </c>
      <c r="S2698" s="4" t="s">
        <v>14</v>
      </c>
      <c r="T2698" s="4" t="s">
        <v>9</v>
      </c>
      <c r="U2698" s="4" t="s">
        <v>9</v>
      </c>
      <c r="V2698" s="4" t="s">
        <v>10</v>
      </c>
    </row>
    <row r="2699" spans="1:13">
      <c r="A2699" t="n">
        <v>26814</v>
      </c>
      <c r="B2699" s="32" t="n">
        <v>19</v>
      </c>
      <c r="C2699" s="7" t="n">
        <v>4</v>
      </c>
      <c r="D2699" s="7" t="s">
        <v>47</v>
      </c>
      <c r="E2699" s="7" t="s">
        <v>48</v>
      </c>
      <c r="F2699" s="7" t="s">
        <v>13</v>
      </c>
      <c r="G2699" s="7" t="n">
        <v>0</v>
      </c>
      <c r="H2699" s="7" t="n">
        <v>257</v>
      </c>
      <c r="I2699" s="7" t="n">
        <v>0</v>
      </c>
      <c r="J2699" s="7" t="n">
        <v>0</v>
      </c>
      <c r="K2699" s="7" t="n">
        <v>0</v>
      </c>
      <c r="L2699" s="7" t="n">
        <v>0</v>
      </c>
      <c r="M2699" s="7" t="n">
        <v>1</v>
      </c>
      <c r="N2699" s="7" t="n">
        <v>1.60000002384186</v>
      </c>
      <c r="O2699" s="7" t="n">
        <v>0.0900000035762787</v>
      </c>
      <c r="P2699" s="7" t="s">
        <v>13</v>
      </c>
      <c r="Q2699" s="7" t="s">
        <v>13</v>
      </c>
      <c r="R2699" s="7" t="n">
        <v>-1</v>
      </c>
      <c r="S2699" s="7" t="n">
        <v>0</v>
      </c>
      <c r="T2699" s="7" t="n">
        <v>0</v>
      </c>
      <c r="U2699" s="7" t="n">
        <v>0</v>
      </c>
      <c r="V2699" s="7" t="n">
        <v>0</v>
      </c>
    </row>
    <row r="2700" spans="1:13">
      <c r="A2700" t="s">
        <v>4</v>
      </c>
      <c r="B2700" s="4" t="s">
        <v>5</v>
      </c>
      <c r="C2700" s="4" t="s">
        <v>10</v>
      </c>
      <c r="D2700" s="4" t="s">
        <v>6</v>
      </c>
      <c r="E2700" s="4" t="s">
        <v>6</v>
      </c>
      <c r="F2700" s="4" t="s">
        <v>6</v>
      </c>
      <c r="G2700" s="4" t="s">
        <v>14</v>
      </c>
      <c r="H2700" s="4" t="s">
        <v>9</v>
      </c>
      <c r="I2700" s="4" t="s">
        <v>21</v>
      </c>
      <c r="J2700" s="4" t="s">
        <v>21</v>
      </c>
      <c r="K2700" s="4" t="s">
        <v>21</v>
      </c>
      <c r="L2700" s="4" t="s">
        <v>21</v>
      </c>
      <c r="M2700" s="4" t="s">
        <v>21</v>
      </c>
      <c r="N2700" s="4" t="s">
        <v>21</v>
      </c>
      <c r="O2700" s="4" t="s">
        <v>21</v>
      </c>
      <c r="P2700" s="4" t="s">
        <v>6</v>
      </c>
      <c r="Q2700" s="4" t="s">
        <v>6</v>
      </c>
      <c r="R2700" s="4" t="s">
        <v>9</v>
      </c>
      <c r="S2700" s="4" t="s">
        <v>14</v>
      </c>
      <c r="T2700" s="4" t="s">
        <v>9</v>
      </c>
      <c r="U2700" s="4" t="s">
        <v>9</v>
      </c>
      <c r="V2700" s="4" t="s">
        <v>10</v>
      </c>
    </row>
    <row r="2701" spans="1:13">
      <c r="A2701" t="n">
        <v>26889</v>
      </c>
      <c r="B2701" s="32" t="n">
        <v>19</v>
      </c>
      <c r="C2701" s="7" t="n">
        <v>5</v>
      </c>
      <c r="D2701" s="7" t="s">
        <v>49</v>
      </c>
      <c r="E2701" s="7" t="s">
        <v>50</v>
      </c>
      <c r="F2701" s="7" t="s">
        <v>13</v>
      </c>
      <c r="G2701" s="7" t="n">
        <v>0</v>
      </c>
      <c r="H2701" s="7" t="n">
        <v>257</v>
      </c>
      <c r="I2701" s="7" t="n">
        <v>0</v>
      </c>
      <c r="J2701" s="7" t="n">
        <v>0</v>
      </c>
      <c r="K2701" s="7" t="n">
        <v>0</v>
      </c>
      <c r="L2701" s="7" t="n">
        <v>0</v>
      </c>
      <c r="M2701" s="7" t="n">
        <v>1</v>
      </c>
      <c r="N2701" s="7" t="n">
        <v>1.60000002384186</v>
      </c>
      <c r="O2701" s="7" t="n">
        <v>0.0900000035762787</v>
      </c>
      <c r="P2701" s="7" t="s">
        <v>13</v>
      </c>
      <c r="Q2701" s="7" t="s">
        <v>13</v>
      </c>
      <c r="R2701" s="7" t="n">
        <v>-1</v>
      </c>
      <c r="S2701" s="7" t="n">
        <v>0</v>
      </c>
      <c r="T2701" s="7" t="n">
        <v>0</v>
      </c>
      <c r="U2701" s="7" t="n">
        <v>0</v>
      </c>
      <c r="V2701" s="7" t="n">
        <v>0</v>
      </c>
    </row>
    <row r="2702" spans="1:13">
      <c r="A2702" t="s">
        <v>4</v>
      </c>
      <c r="B2702" s="4" t="s">
        <v>5</v>
      </c>
      <c r="C2702" s="4" t="s">
        <v>10</v>
      </c>
      <c r="D2702" s="4" t="s">
        <v>6</v>
      </c>
      <c r="E2702" s="4" t="s">
        <v>6</v>
      </c>
      <c r="F2702" s="4" t="s">
        <v>6</v>
      </c>
      <c r="G2702" s="4" t="s">
        <v>14</v>
      </c>
      <c r="H2702" s="4" t="s">
        <v>9</v>
      </c>
      <c r="I2702" s="4" t="s">
        <v>21</v>
      </c>
      <c r="J2702" s="4" t="s">
        <v>21</v>
      </c>
      <c r="K2702" s="4" t="s">
        <v>21</v>
      </c>
      <c r="L2702" s="4" t="s">
        <v>21</v>
      </c>
      <c r="M2702" s="4" t="s">
        <v>21</v>
      </c>
      <c r="N2702" s="4" t="s">
        <v>21</v>
      </c>
      <c r="O2702" s="4" t="s">
        <v>21</v>
      </c>
      <c r="P2702" s="4" t="s">
        <v>6</v>
      </c>
      <c r="Q2702" s="4" t="s">
        <v>6</v>
      </c>
      <c r="R2702" s="4" t="s">
        <v>9</v>
      </c>
      <c r="S2702" s="4" t="s">
        <v>14</v>
      </c>
      <c r="T2702" s="4" t="s">
        <v>9</v>
      </c>
      <c r="U2702" s="4" t="s">
        <v>9</v>
      </c>
      <c r="V2702" s="4" t="s">
        <v>10</v>
      </c>
    </row>
    <row r="2703" spans="1:13">
      <c r="A2703" t="n">
        <v>26961</v>
      </c>
      <c r="B2703" s="32" t="n">
        <v>19</v>
      </c>
      <c r="C2703" s="7" t="n">
        <v>6</v>
      </c>
      <c r="D2703" s="7" t="s">
        <v>51</v>
      </c>
      <c r="E2703" s="7" t="s">
        <v>52</v>
      </c>
      <c r="F2703" s="7" t="s">
        <v>13</v>
      </c>
      <c r="G2703" s="7" t="n">
        <v>0</v>
      </c>
      <c r="H2703" s="7" t="n">
        <v>257</v>
      </c>
      <c r="I2703" s="7" t="n">
        <v>0</v>
      </c>
      <c r="J2703" s="7" t="n">
        <v>0</v>
      </c>
      <c r="K2703" s="7" t="n">
        <v>0</v>
      </c>
      <c r="L2703" s="7" t="n">
        <v>0</v>
      </c>
      <c r="M2703" s="7" t="n">
        <v>1</v>
      </c>
      <c r="N2703" s="7" t="n">
        <v>1.60000002384186</v>
      </c>
      <c r="O2703" s="7" t="n">
        <v>0.0900000035762787</v>
      </c>
      <c r="P2703" s="7" t="s">
        <v>13</v>
      </c>
      <c r="Q2703" s="7" t="s">
        <v>13</v>
      </c>
      <c r="R2703" s="7" t="n">
        <v>-1</v>
      </c>
      <c r="S2703" s="7" t="n">
        <v>0</v>
      </c>
      <c r="T2703" s="7" t="n">
        <v>0</v>
      </c>
      <c r="U2703" s="7" t="n">
        <v>0</v>
      </c>
      <c r="V2703" s="7" t="n">
        <v>0</v>
      </c>
    </row>
    <row r="2704" spans="1:13">
      <c r="A2704" t="s">
        <v>4</v>
      </c>
      <c r="B2704" s="4" t="s">
        <v>5</v>
      </c>
      <c r="C2704" s="4" t="s">
        <v>10</v>
      </c>
      <c r="D2704" s="4" t="s">
        <v>6</v>
      </c>
      <c r="E2704" s="4" t="s">
        <v>6</v>
      </c>
      <c r="F2704" s="4" t="s">
        <v>6</v>
      </c>
      <c r="G2704" s="4" t="s">
        <v>14</v>
      </c>
      <c r="H2704" s="4" t="s">
        <v>9</v>
      </c>
      <c r="I2704" s="4" t="s">
        <v>21</v>
      </c>
      <c r="J2704" s="4" t="s">
        <v>21</v>
      </c>
      <c r="K2704" s="4" t="s">
        <v>21</v>
      </c>
      <c r="L2704" s="4" t="s">
        <v>21</v>
      </c>
      <c r="M2704" s="4" t="s">
        <v>21</v>
      </c>
      <c r="N2704" s="4" t="s">
        <v>21</v>
      </c>
      <c r="O2704" s="4" t="s">
        <v>21</v>
      </c>
      <c r="P2704" s="4" t="s">
        <v>6</v>
      </c>
      <c r="Q2704" s="4" t="s">
        <v>6</v>
      </c>
      <c r="R2704" s="4" t="s">
        <v>9</v>
      </c>
      <c r="S2704" s="4" t="s">
        <v>14</v>
      </c>
      <c r="T2704" s="4" t="s">
        <v>9</v>
      </c>
      <c r="U2704" s="4" t="s">
        <v>9</v>
      </c>
      <c r="V2704" s="4" t="s">
        <v>10</v>
      </c>
    </row>
    <row r="2705" spans="1:22">
      <c r="A2705" t="n">
        <v>27034</v>
      </c>
      <c r="B2705" s="32" t="n">
        <v>19</v>
      </c>
      <c r="C2705" s="7" t="n">
        <v>7</v>
      </c>
      <c r="D2705" s="7" t="s">
        <v>53</v>
      </c>
      <c r="E2705" s="7" t="s">
        <v>54</v>
      </c>
      <c r="F2705" s="7" t="s">
        <v>13</v>
      </c>
      <c r="G2705" s="7" t="n">
        <v>0</v>
      </c>
      <c r="H2705" s="7" t="n">
        <v>257</v>
      </c>
      <c r="I2705" s="7" t="n">
        <v>0</v>
      </c>
      <c r="J2705" s="7" t="n">
        <v>0</v>
      </c>
      <c r="K2705" s="7" t="n">
        <v>0</v>
      </c>
      <c r="L2705" s="7" t="n">
        <v>0</v>
      </c>
      <c r="M2705" s="7" t="n">
        <v>1</v>
      </c>
      <c r="N2705" s="7" t="n">
        <v>1.60000002384186</v>
      </c>
      <c r="O2705" s="7" t="n">
        <v>0.0900000035762787</v>
      </c>
      <c r="P2705" s="7" t="s">
        <v>13</v>
      </c>
      <c r="Q2705" s="7" t="s">
        <v>13</v>
      </c>
      <c r="R2705" s="7" t="n">
        <v>-1</v>
      </c>
      <c r="S2705" s="7" t="n">
        <v>0</v>
      </c>
      <c r="T2705" s="7" t="n">
        <v>0</v>
      </c>
      <c r="U2705" s="7" t="n">
        <v>0</v>
      </c>
      <c r="V2705" s="7" t="n">
        <v>0</v>
      </c>
    </row>
    <row r="2706" spans="1:22">
      <c r="A2706" t="s">
        <v>4</v>
      </c>
      <c r="B2706" s="4" t="s">
        <v>5</v>
      </c>
      <c r="C2706" s="4" t="s">
        <v>10</v>
      </c>
      <c r="D2706" s="4" t="s">
        <v>6</v>
      </c>
      <c r="E2706" s="4" t="s">
        <v>6</v>
      </c>
      <c r="F2706" s="4" t="s">
        <v>6</v>
      </c>
      <c r="G2706" s="4" t="s">
        <v>14</v>
      </c>
      <c r="H2706" s="4" t="s">
        <v>9</v>
      </c>
      <c r="I2706" s="4" t="s">
        <v>21</v>
      </c>
      <c r="J2706" s="4" t="s">
        <v>21</v>
      </c>
      <c r="K2706" s="4" t="s">
        <v>21</v>
      </c>
      <c r="L2706" s="4" t="s">
        <v>21</v>
      </c>
      <c r="M2706" s="4" t="s">
        <v>21</v>
      </c>
      <c r="N2706" s="4" t="s">
        <v>21</v>
      </c>
      <c r="O2706" s="4" t="s">
        <v>21</v>
      </c>
      <c r="P2706" s="4" t="s">
        <v>6</v>
      </c>
      <c r="Q2706" s="4" t="s">
        <v>6</v>
      </c>
      <c r="R2706" s="4" t="s">
        <v>9</v>
      </c>
      <c r="S2706" s="4" t="s">
        <v>14</v>
      </c>
      <c r="T2706" s="4" t="s">
        <v>9</v>
      </c>
      <c r="U2706" s="4" t="s">
        <v>9</v>
      </c>
      <c r="V2706" s="4" t="s">
        <v>10</v>
      </c>
    </row>
    <row r="2707" spans="1:22">
      <c r="A2707" t="n">
        <v>27105</v>
      </c>
      <c r="B2707" s="32" t="n">
        <v>19</v>
      </c>
      <c r="C2707" s="7" t="n">
        <v>8</v>
      </c>
      <c r="D2707" s="7" t="s">
        <v>55</v>
      </c>
      <c r="E2707" s="7" t="s">
        <v>56</v>
      </c>
      <c r="F2707" s="7" t="s">
        <v>13</v>
      </c>
      <c r="G2707" s="7" t="n">
        <v>0</v>
      </c>
      <c r="H2707" s="7" t="n">
        <v>257</v>
      </c>
      <c r="I2707" s="7" t="n">
        <v>0</v>
      </c>
      <c r="J2707" s="7" t="n">
        <v>0</v>
      </c>
      <c r="K2707" s="7" t="n">
        <v>0</v>
      </c>
      <c r="L2707" s="7" t="n">
        <v>0</v>
      </c>
      <c r="M2707" s="7" t="n">
        <v>1</v>
      </c>
      <c r="N2707" s="7" t="n">
        <v>1.60000002384186</v>
      </c>
      <c r="O2707" s="7" t="n">
        <v>0.0900000035762787</v>
      </c>
      <c r="P2707" s="7" t="s">
        <v>13</v>
      </c>
      <c r="Q2707" s="7" t="s">
        <v>13</v>
      </c>
      <c r="R2707" s="7" t="n">
        <v>-1</v>
      </c>
      <c r="S2707" s="7" t="n">
        <v>0</v>
      </c>
      <c r="T2707" s="7" t="n">
        <v>0</v>
      </c>
      <c r="U2707" s="7" t="n">
        <v>0</v>
      </c>
      <c r="V2707" s="7" t="n">
        <v>0</v>
      </c>
    </row>
    <row r="2708" spans="1:22">
      <c r="A2708" t="s">
        <v>4</v>
      </c>
      <c r="B2708" s="4" t="s">
        <v>5</v>
      </c>
      <c r="C2708" s="4" t="s">
        <v>10</v>
      </c>
      <c r="D2708" s="4" t="s">
        <v>6</v>
      </c>
      <c r="E2708" s="4" t="s">
        <v>6</v>
      </c>
      <c r="F2708" s="4" t="s">
        <v>6</v>
      </c>
      <c r="G2708" s="4" t="s">
        <v>14</v>
      </c>
      <c r="H2708" s="4" t="s">
        <v>9</v>
      </c>
      <c r="I2708" s="4" t="s">
        <v>21</v>
      </c>
      <c r="J2708" s="4" t="s">
        <v>21</v>
      </c>
      <c r="K2708" s="4" t="s">
        <v>21</v>
      </c>
      <c r="L2708" s="4" t="s">
        <v>21</v>
      </c>
      <c r="M2708" s="4" t="s">
        <v>21</v>
      </c>
      <c r="N2708" s="4" t="s">
        <v>21</v>
      </c>
      <c r="O2708" s="4" t="s">
        <v>21</v>
      </c>
      <c r="P2708" s="4" t="s">
        <v>6</v>
      </c>
      <c r="Q2708" s="4" t="s">
        <v>6</v>
      </c>
      <c r="R2708" s="4" t="s">
        <v>9</v>
      </c>
      <c r="S2708" s="4" t="s">
        <v>14</v>
      </c>
      <c r="T2708" s="4" t="s">
        <v>9</v>
      </c>
      <c r="U2708" s="4" t="s">
        <v>9</v>
      </c>
      <c r="V2708" s="4" t="s">
        <v>10</v>
      </c>
    </row>
    <row r="2709" spans="1:22">
      <c r="A2709" t="n">
        <v>27178</v>
      </c>
      <c r="B2709" s="32" t="n">
        <v>19</v>
      </c>
      <c r="C2709" s="7" t="n">
        <v>9</v>
      </c>
      <c r="D2709" s="7" t="s">
        <v>57</v>
      </c>
      <c r="E2709" s="7" t="s">
        <v>58</v>
      </c>
      <c r="F2709" s="7" t="s">
        <v>13</v>
      </c>
      <c r="G2709" s="7" t="n">
        <v>0</v>
      </c>
      <c r="H2709" s="7" t="n">
        <v>257</v>
      </c>
      <c r="I2709" s="7" t="n">
        <v>0</v>
      </c>
      <c r="J2709" s="7" t="n">
        <v>0</v>
      </c>
      <c r="K2709" s="7" t="n">
        <v>0</v>
      </c>
      <c r="L2709" s="7" t="n">
        <v>0</v>
      </c>
      <c r="M2709" s="7" t="n">
        <v>1</v>
      </c>
      <c r="N2709" s="7" t="n">
        <v>1.60000002384186</v>
      </c>
      <c r="O2709" s="7" t="n">
        <v>0.0900000035762787</v>
      </c>
      <c r="P2709" s="7" t="s">
        <v>13</v>
      </c>
      <c r="Q2709" s="7" t="s">
        <v>13</v>
      </c>
      <c r="R2709" s="7" t="n">
        <v>-1</v>
      </c>
      <c r="S2709" s="7" t="n">
        <v>0</v>
      </c>
      <c r="T2709" s="7" t="n">
        <v>0</v>
      </c>
      <c r="U2709" s="7" t="n">
        <v>0</v>
      </c>
      <c r="V2709" s="7" t="n">
        <v>0</v>
      </c>
    </row>
    <row r="2710" spans="1:22">
      <c r="A2710" t="s">
        <v>4</v>
      </c>
      <c r="B2710" s="4" t="s">
        <v>5</v>
      </c>
      <c r="C2710" s="4" t="s">
        <v>10</v>
      </c>
      <c r="D2710" s="4" t="s">
        <v>6</v>
      </c>
      <c r="E2710" s="4" t="s">
        <v>6</v>
      </c>
      <c r="F2710" s="4" t="s">
        <v>6</v>
      </c>
      <c r="G2710" s="4" t="s">
        <v>14</v>
      </c>
      <c r="H2710" s="4" t="s">
        <v>9</v>
      </c>
      <c r="I2710" s="4" t="s">
        <v>21</v>
      </c>
      <c r="J2710" s="4" t="s">
        <v>21</v>
      </c>
      <c r="K2710" s="4" t="s">
        <v>21</v>
      </c>
      <c r="L2710" s="4" t="s">
        <v>21</v>
      </c>
      <c r="M2710" s="4" t="s">
        <v>21</v>
      </c>
      <c r="N2710" s="4" t="s">
        <v>21</v>
      </c>
      <c r="O2710" s="4" t="s">
        <v>21</v>
      </c>
      <c r="P2710" s="4" t="s">
        <v>6</v>
      </c>
      <c r="Q2710" s="4" t="s">
        <v>6</v>
      </c>
      <c r="R2710" s="4" t="s">
        <v>9</v>
      </c>
      <c r="S2710" s="4" t="s">
        <v>14</v>
      </c>
      <c r="T2710" s="4" t="s">
        <v>9</v>
      </c>
      <c r="U2710" s="4" t="s">
        <v>9</v>
      </c>
      <c r="V2710" s="4" t="s">
        <v>10</v>
      </c>
    </row>
    <row r="2711" spans="1:22">
      <c r="A2711" t="n">
        <v>27253</v>
      </c>
      <c r="B2711" s="32" t="n">
        <v>19</v>
      </c>
      <c r="C2711" s="7" t="n">
        <v>7032</v>
      </c>
      <c r="D2711" s="7" t="s">
        <v>59</v>
      </c>
      <c r="E2711" s="7" t="s">
        <v>60</v>
      </c>
      <c r="F2711" s="7" t="s">
        <v>13</v>
      </c>
      <c r="G2711" s="7" t="n">
        <v>0</v>
      </c>
      <c r="H2711" s="7" t="n">
        <v>257</v>
      </c>
      <c r="I2711" s="7" t="n">
        <v>0</v>
      </c>
      <c r="J2711" s="7" t="n">
        <v>0</v>
      </c>
      <c r="K2711" s="7" t="n">
        <v>0</v>
      </c>
      <c r="L2711" s="7" t="n">
        <v>0</v>
      </c>
      <c r="M2711" s="7" t="n">
        <v>1</v>
      </c>
      <c r="N2711" s="7" t="n">
        <v>1.60000002384186</v>
      </c>
      <c r="O2711" s="7" t="n">
        <v>0.0900000035762787</v>
      </c>
      <c r="P2711" s="7" t="s">
        <v>13</v>
      </c>
      <c r="Q2711" s="7" t="s">
        <v>13</v>
      </c>
      <c r="R2711" s="7" t="n">
        <v>-1</v>
      </c>
      <c r="S2711" s="7" t="n">
        <v>0</v>
      </c>
      <c r="T2711" s="7" t="n">
        <v>0</v>
      </c>
      <c r="U2711" s="7" t="n">
        <v>0</v>
      </c>
      <c r="V2711" s="7" t="n">
        <v>0</v>
      </c>
    </row>
    <row r="2712" spans="1:22">
      <c r="A2712" t="s">
        <v>4</v>
      </c>
      <c r="B2712" s="4" t="s">
        <v>5</v>
      </c>
      <c r="C2712" s="4" t="s">
        <v>10</v>
      </c>
      <c r="D2712" s="4" t="s">
        <v>6</v>
      </c>
      <c r="E2712" s="4" t="s">
        <v>6</v>
      </c>
      <c r="F2712" s="4" t="s">
        <v>6</v>
      </c>
      <c r="G2712" s="4" t="s">
        <v>14</v>
      </c>
      <c r="H2712" s="4" t="s">
        <v>9</v>
      </c>
      <c r="I2712" s="4" t="s">
        <v>21</v>
      </c>
      <c r="J2712" s="4" t="s">
        <v>21</v>
      </c>
      <c r="K2712" s="4" t="s">
        <v>21</v>
      </c>
      <c r="L2712" s="4" t="s">
        <v>21</v>
      </c>
      <c r="M2712" s="4" t="s">
        <v>21</v>
      </c>
      <c r="N2712" s="4" t="s">
        <v>21</v>
      </c>
      <c r="O2712" s="4" t="s">
        <v>21</v>
      </c>
      <c r="P2712" s="4" t="s">
        <v>6</v>
      </c>
      <c r="Q2712" s="4" t="s">
        <v>6</v>
      </c>
      <c r="R2712" s="4" t="s">
        <v>9</v>
      </c>
      <c r="S2712" s="4" t="s">
        <v>14</v>
      </c>
      <c r="T2712" s="4" t="s">
        <v>9</v>
      </c>
      <c r="U2712" s="4" t="s">
        <v>9</v>
      </c>
      <c r="V2712" s="4" t="s">
        <v>10</v>
      </c>
    </row>
    <row r="2713" spans="1:22">
      <c r="A2713" t="n">
        <v>27323</v>
      </c>
      <c r="B2713" s="32" t="n">
        <v>19</v>
      </c>
      <c r="C2713" s="7" t="n">
        <v>23</v>
      </c>
      <c r="D2713" s="7" t="s">
        <v>61</v>
      </c>
      <c r="E2713" s="7" t="s">
        <v>62</v>
      </c>
      <c r="F2713" s="7" t="s">
        <v>13</v>
      </c>
      <c r="G2713" s="7" t="n">
        <v>0</v>
      </c>
      <c r="H2713" s="7" t="n">
        <v>257</v>
      </c>
      <c r="I2713" s="7" t="n">
        <v>0</v>
      </c>
      <c r="J2713" s="7" t="n">
        <v>0</v>
      </c>
      <c r="K2713" s="7" t="n">
        <v>0</v>
      </c>
      <c r="L2713" s="7" t="n">
        <v>0</v>
      </c>
      <c r="M2713" s="7" t="n">
        <v>1</v>
      </c>
      <c r="N2713" s="7" t="n">
        <v>1.60000002384186</v>
      </c>
      <c r="O2713" s="7" t="n">
        <v>0.0900000035762787</v>
      </c>
      <c r="P2713" s="7" t="s">
        <v>13</v>
      </c>
      <c r="Q2713" s="7" t="s">
        <v>13</v>
      </c>
      <c r="R2713" s="7" t="n">
        <v>-1</v>
      </c>
      <c r="S2713" s="7" t="n">
        <v>0</v>
      </c>
      <c r="T2713" s="7" t="n">
        <v>0</v>
      </c>
      <c r="U2713" s="7" t="n">
        <v>0</v>
      </c>
      <c r="V2713" s="7" t="n">
        <v>0</v>
      </c>
    </row>
    <row r="2714" spans="1:22">
      <c r="A2714" t="s">
        <v>4</v>
      </c>
      <c r="B2714" s="4" t="s">
        <v>5</v>
      </c>
      <c r="C2714" s="4" t="s">
        <v>10</v>
      </c>
      <c r="D2714" s="4" t="s">
        <v>6</v>
      </c>
      <c r="E2714" s="4" t="s">
        <v>6</v>
      </c>
      <c r="F2714" s="4" t="s">
        <v>6</v>
      </c>
      <c r="G2714" s="4" t="s">
        <v>14</v>
      </c>
      <c r="H2714" s="4" t="s">
        <v>9</v>
      </c>
      <c r="I2714" s="4" t="s">
        <v>21</v>
      </c>
      <c r="J2714" s="4" t="s">
        <v>21</v>
      </c>
      <c r="K2714" s="4" t="s">
        <v>21</v>
      </c>
      <c r="L2714" s="4" t="s">
        <v>21</v>
      </c>
      <c r="M2714" s="4" t="s">
        <v>21</v>
      </c>
      <c r="N2714" s="4" t="s">
        <v>21</v>
      </c>
      <c r="O2714" s="4" t="s">
        <v>21</v>
      </c>
      <c r="P2714" s="4" t="s">
        <v>6</v>
      </c>
      <c r="Q2714" s="4" t="s">
        <v>6</v>
      </c>
      <c r="R2714" s="4" t="s">
        <v>9</v>
      </c>
      <c r="S2714" s="4" t="s">
        <v>14</v>
      </c>
      <c r="T2714" s="4" t="s">
        <v>9</v>
      </c>
      <c r="U2714" s="4" t="s">
        <v>9</v>
      </c>
      <c r="V2714" s="4" t="s">
        <v>10</v>
      </c>
    </row>
    <row r="2715" spans="1:22">
      <c r="A2715" t="n">
        <v>27395</v>
      </c>
      <c r="B2715" s="32" t="n">
        <v>19</v>
      </c>
      <c r="C2715" s="7" t="n">
        <v>7034</v>
      </c>
      <c r="D2715" s="7" t="s">
        <v>63</v>
      </c>
      <c r="E2715" s="7" t="s">
        <v>64</v>
      </c>
      <c r="F2715" s="7" t="s">
        <v>13</v>
      </c>
      <c r="G2715" s="7" t="n">
        <v>0</v>
      </c>
      <c r="H2715" s="7" t="n">
        <v>257</v>
      </c>
      <c r="I2715" s="7" t="n">
        <v>0</v>
      </c>
      <c r="J2715" s="7" t="n">
        <v>0</v>
      </c>
      <c r="K2715" s="7" t="n">
        <v>0</v>
      </c>
      <c r="L2715" s="7" t="n">
        <v>0</v>
      </c>
      <c r="M2715" s="7" t="n">
        <v>1</v>
      </c>
      <c r="N2715" s="7" t="n">
        <v>1.60000002384186</v>
      </c>
      <c r="O2715" s="7" t="n">
        <v>0.0900000035762787</v>
      </c>
      <c r="P2715" s="7" t="s">
        <v>13</v>
      </c>
      <c r="Q2715" s="7" t="s">
        <v>13</v>
      </c>
      <c r="R2715" s="7" t="n">
        <v>-1</v>
      </c>
      <c r="S2715" s="7" t="n">
        <v>0</v>
      </c>
      <c r="T2715" s="7" t="n">
        <v>0</v>
      </c>
      <c r="U2715" s="7" t="n">
        <v>0</v>
      </c>
      <c r="V2715" s="7" t="n">
        <v>0</v>
      </c>
    </row>
    <row r="2716" spans="1:22">
      <c r="A2716" t="s">
        <v>4</v>
      </c>
      <c r="B2716" s="4" t="s">
        <v>5</v>
      </c>
      <c r="C2716" s="4" t="s">
        <v>10</v>
      </c>
      <c r="D2716" s="4" t="s">
        <v>6</v>
      </c>
      <c r="E2716" s="4" t="s">
        <v>6</v>
      </c>
      <c r="F2716" s="4" t="s">
        <v>6</v>
      </c>
      <c r="G2716" s="4" t="s">
        <v>14</v>
      </c>
      <c r="H2716" s="4" t="s">
        <v>9</v>
      </c>
      <c r="I2716" s="4" t="s">
        <v>21</v>
      </c>
      <c r="J2716" s="4" t="s">
        <v>21</v>
      </c>
      <c r="K2716" s="4" t="s">
        <v>21</v>
      </c>
      <c r="L2716" s="4" t="s">
        <v>21</v>
      </c>
      <c r="M2716" s="4" t="s">
        <v>21</v>
      </c>
      <c r="N2716" s="4" t="s">
        <v>21</v>
      </c>
      <c r="O2716" s="4" t="s">
        <v>21</v>
      </c>
      <c r="P2716" s="4" t="s">
        <v>6</v>
      </c>
      <c r="Q2716" s="4" t="s">
        <v>6</v>
      </c>
      <c r="R2716" s="4" t="s">
        <v>9</v>
      </c>
      <c r="S2716" s="4" t="s">
        <v>14</v>
      </c>
      <c r="T2716" s="4" t="s">
        <v>9</v>
      </c>
      <c r="U2716" s="4" t="s">
        <v>9</v>
      </c>
      <c r="V2716" s="4" t="s">
        <v>10</v>
      </c>
    </row>
    <row r="2717" spans="1:22">
      <c r="A2717" t="n">
        <v>27465</v>
      </c>
      <c r="B2717" s="32" t="n">
        <v>19</v>
      </c>
      <c r="C2717" s="7" t="n">
        <v>7013</v>
      </c>
      <c r="D2717" s="7" t="s">
        <v>65</v>
      </c>
      <c r="E2717" s="7" t="s">
        <v>66</v>
      </c>
      <c r="F2717" s="7" t="s">
        <v>13</v>
      </c>
      <c r="G2717" s="7" t="n">
        <v>0</v>
      </c>
      <c r="H2717" s="7" t="n">
        <v>257</v>
      </c>
      <c r="I2717" s="7" t="n">
        <v>0</v>
      </c>
      <c r="J2717" s="7" t="n">
        <v>0</v>
      </c>
      <c r="K2717" s="7" t="n">
        <v>0</v>
      </c>
      <c r="L2717" s="7" t="n">
        <v>0</v>
      </c>
      <c r="M2717" s="7" t="n">
        <v>1</v>
      </c>
      <c r="N2717" s="7" t="n">
        <v>1.60000002384186</v>
      </c>
      <c r="O2717" s="7" t="n">
        <v>0.0900000035762787</v>
      </c>
      <c r="P2717" s="7" t="s">
        <v>13</v>
      </c>
      <c r="Q2717" s="7" t="s">
        <v>13</v>
      </c>
      <c r="R2717" s="7" t="n">
        <v>-1</v>
      </c>
      <c r="S2717" s="7" t="n">
        <v>0</v>
      </c>
      <c r="T2717" s="7" t="n">
        <v>0</v>
      </c>
      <c r="U2717" s="7" t="n">
        <v>0</v>
      </c>
      <c r="V2717" s="7" t="n">
        <v>0</v>
      </c>
    </row>
    <row r="2718" spans="1:22">
      <c r="A2718" t="s">
        <v>4</v>
      </c>
      <c r="B2718" s="4" t="s">
        <v>5</v>
      </c>
      <c r="C2718" s="4" t="s">
        <v>10</v>
      </c>
      <c r="D2718" s="4" t="s">
        <v>6</v>
      </c>
      <c r="E2718" s="4" t="s">
        <v>6</v>
      </c>
      <c r="F2718" s="4" t="s">
        <v>6</v>
      </c>
      <c r="G2718" s="4" t="s">
        <v>14</v>
      </c>
      <c r="H2718" s="4" t="s">
        <v>9</v>
      </c>
      <c r="I2718" s="4" t="s">
        <v>21</v>
      </c>
      <c r="J2718" s="4" t="s">
        <v>21</v>
      </c>
      <c r="K2718" s="4" t="s">
        <v>21</v>
      </c>
      <c r="L2718" s="4" t="s">
        <v>21</v>
      </c>
      <c r="M2718" s="4" t="s">
        <v>21</v>
      </c>
      <c r="N2718" s="4" t="s">
        <v>21</v>
      </c>
      <c r="O2718" s="4" t="s">
        <v>21</v>
      </c>
      <c r="P2718" s="4" t="s">
        <v>6</v>
      </c>
      <c r="Q2718" s="4" t="s">
        <v>6</v>
      </c>
      <c r="R2718" s="4" t="s">
        <v>9</v>
      </c>
      <c r="S2718" s="4" t="s">
        <v>14</v>
      </c>
      <c r="T2718" s="4" t="s">
        <v>9</v>
      </c>
      <c r="U2718" s="4" t="s">
        <v>9</v>
      </c>
      <c r="V2718" s="4" t="s">
        <v>10</v>
      </c>
    </row>
    <row r="2719" spans="1:22">
      <c r="A2719" t="n">
        <v>27541</v>
      </c>
      <c r="B2719" s="32" t="n">
        <v>19</v>
      </c>
      <c r="C2719" s="7" t="n">
        <v>7012</v>
      </c>
      <c r="D2719" s="7" t="s">
        <v>67</v>
      </c>
      <c r="E2719" s="7" t="s">
        <v>68</v>
      </c>
      <c r="F2719" s="7" t="s">
        <v>13</v>
      </c>
      <c r="G2719" s="7" t="n">
        <v>0</v>
      </c>
      <c r="H2719" s="7" t="n">
        <v>257</v>
      </c>
      <c r="I2719" s="7" t="n">
        <v>0</v>
      </c>
      <c r="J2719" s="7" t="n">
        <v>0</v>
      </c>
      <c r="K2719" s="7" t="n">
        <v>0</v>
      </c>
      <c r="L2719" s="7" t="n">
        <v>0</v>
      </c>
      <c r="M2719" s="7" t="n">
        <v>1</v>
      </c>
      <c r="N2719" s="7" t="n">
        <v>1.60000002384186</v>
      </c>
      <c r="O2719" s="7" t="n">
        <v>0.0900000035762787</v>
      </c>
      <c r="P2719" s="7" t="s">
        <v>13</v>
      </c>
      <c r="Q2719" s="7" t="s">
        <v>13</v>
      </c>
      <c r="R2719" s="7" t="n">
        <v>-1</v>
      </c>
      <c r="S2719" s="7" t="n">
        <v>0</v>
      </c>
      <c r="T2719" s="7" t="n">
        <v>0</v>
      </c>
      <c r="U2719" s="7" t="n">
        <v>0</v>
      </c>
      <c r="V2719" s="7" t="n">
        <v>0</v>
      </c>
    </row>
    <row r="2720" spans="1:22">
      <c r="A2720" t="s">
        <v>4</v>
      </c>
      <c r="B2720" s="4" t="s">
        <v>5</v>
      </c>
      <c r="C2720" s="4" t="s">
        <v>10</v>
      </c>
      <c r="D2720" s="4" t="s">
        <v>6</v>
      </c>
      <c r="E2720" s="4" t="s">
        <v>6</v>
      </c>
      <c r="F2720" s="4" t="s">
        <v>6</v>
      </c>
      <c r="G2720" s="4" t="s">
        <v>14</v>
      </c>
      <c r="H2720" s="4" t="s">
        <v>9</v>
      </c>
      <c r="I2720" s="4" t="s">
        <v>21</v>
      </c>
      <c r="J2720" s="4" t="s">
        <v>21</v>
      </c>
      <c r="K2720" s="4" t="s">
        <v>21</v>
      </c>
      <c r="L2720" s="4" t="s">
        <v>21</v>
      </c>
      <c r="M2720" s="4" t="s">
        <v>21</v>
      </c>
      <c r="N2720" s="4" t="s">
        <v>21</v>
      </c>
      <c r="O2720" s="4" t="s">
        <v>21</v>
      </c>
      <c r="P2720" s="4" t="s">
        <v>6</v>
      </c>
      <c r="Q2720" s="4" t="s">
        <v>6</v>
      </c>
      <c r="R2720" s="4" t="s">
        <v>9</v>
      </c>
      <c r="S2720" s="4" t="s">
        <v>14</v>
      </c>
      <c r="T2720" s="4" t="s">
        <v>9</v>
      </c>
      <c r="U2720" s="4" t="s">
        <v>9</v>
      </c>
      <c r="V2720" s="4" t="s">
        <v>10</v>
      </c>
    </row>
    <row r="2721" spans="1:22">
      <c r="A2721" t="n">
        <v>27624</v>
      </c>
      <c r="B2721" s="32" t="n">
        <v>19</v>
      </c>
      <c r="C2721" s="7" t="n">
        <v>19</v>
      </c>
      <c r="D2721" s="7" t="s">
        <v>69</v>
      </c>
      <c r="E2721" s="7" t="s">
        <v>70</v>
      </c>
      <c r="F2721" s="7" t="s">
        <v>13</v>
      </c>
      <c r="G2721" s="7" t="n">
        <v>0</v>
      </c>
      <c r="H2721" s="7" t="n">
        <v>257</v>
      </c>
      <c r="I2721" s="7" t="n">
        <v>0</v>
      </c>
      <c r="J2721" s="7" t="n">
        <v>0</v>
      </c>
      <c r="K2721" s="7" t="n">
        <v>0</v>
      </c>
      <c r="L2721" s="7" t="n">
        <v>0</v>
      </c>
      <c r="M2721" s="7" t="n">
        <v>1</v>
      </c>
      <c r="N2721" s="7" t="n">
        <v>1.60000002384186</v>
      </c>
      <c r="O2721" s="7" t="n">
        <v>0.0900000035762787</v>
      </c>
      <c r="P2721" s="7" t="s">
        <v>13</v>
      </c>
      <c r="Q2721" s="7" t="s">
        <v>13</v>
      </c>
      <c r="R2721" s="7" t="n">
        <v>-1</v>
      </c>
      <c r="S2721" s="7" t="n">
        <v>0</v>
      </c>
      <c r="T2721" s="7" t="n">
        <v>0</v>
      </c>
      <c r="U2721" s="7" t="n">
        <v>0</v>
      </c>
      <c r="V2721" s="7" t="n">
        <v>0</v>
      </c>
    </row>
    <row r="2722" spans="1:22">
      <c r="A2722" t="s">
        <v>4</v>
      </c>
      <c r="B2722" s="4" t="s">
        <v>5</v>
      </c>
      <c r="C2722" s="4" t="s">
        <v>10</v>
      </c>
      <c r="D2722" s="4" t="s">
        <v>6</v>
      </c>
      <c r="E2722" s="4" t="s">
        <v>6</v>
      </c>
      <c r="F2722" s="4" t="s">
        <v>6</v>
      </c>
      <c r="G2722" s="4" t="s">
        <v>14</v>
      </c>
      <c r="H2722" s="4" t="s">
        <v>9</v>
      </c>
      <c r="I2722" s="4" t="s">
        <v>21</v>
      </c>
      <c r="J2722" s="4" t="s">
        <v>21</v>
      </c>
      <c r="K2722" s="4" t="s">
        <v>21</v>
      </c>
      <c r="L2722" s="4" t="s">
        <v>21</v>
      </c>
      <c r="M2722" s="4" t="s">
        <v>21</v>
      </c>
      <c r="N2722" s="4" t="s">
        <v>21</v>
      </c>
      <c r="O2722" s="4" t="s">
        <v>21</v>
      </c>
      <c r="P2722" s="4" t="s">
        <v>6</v>
      </c>
      <c r="Q2722" s="4" t="s">
        <v>6</v>
      </c>
      <c r="R2722" s="4" t="s">
        <v>9</v>
      </c>
      <c r="S2722" s="4" t="s">
        <v>14</v>
      </c>
      <c r="T2722" s="4" t="s">
        <v>9</v>
      </c>
      <c r="U2722" s="4" t="s">
        <v>9</v>
      </c>
      <c r="V2722" s="4" t="s">
        <v>10</v>
      </c>
    </row>
    <row r="2723" spans="1:22">
      <c r="A2723" t="n">
        <v>27701</v>
      </c>
      <c r="B2723" s="32" t="n">
        <v>19</v>
      </c>
      <c r="C2723" s="7" t="n">
        <v>7024</v>
      </c>
      <c r="D2723" s="7" t="s">
        <v>71</v>
      </c>
      <c r="E2723" s="7" t="s">
        <v>72</v>
      </c>
      <c r="F2723" s="7" t="s">
        <v>13</v>
      </c>
      <c r="G2723" s="7" t="n">
        <v>0</v>
      </c>
      <c r="H2723" s="7" t="n">
        <v>257</v>
      </c>
      <c r="I2723" s="7" t="n">
        <v>0</v>
      </c>
      <c r="J2723" s="7" t="n">
        <v>0</v>
      </c>
      <c r="K2723" s="7" t="n">
        <v>0</v>
      </c>
      <c r="L2723" s="7" t="n">
        <v>0</v>
      </c>
      <c r="M2723" s="7" t="n">
        <v>1</v>
      </c>
      <c r="N2723" s="7" t="n">
        <v>1.60000002384186</v>
      </c>
      <c r="O2723" s="7" t="n">
        <v>0.0900000035762787</v>
      </c>
      <c r="P2723" s="7" t="s">
        <v>13</v>
      </c>
      <c r="Q2723" s="7" t="s">
        <v>13</v>
      </c>
      <c r="R2723" s="7" t="n">
        <v>-1</v>
      </c>
      <c r="S2723" s="7" t="n">
        <v>0</v>
      </c>
      <c r="T2723" s="7" t="n">
        <v>0</v>
      </c>
      <c r="U2723" s="7" t="n">
        <v>0</v>
      </c>
      <c r="V2723" s="7" t="n">
        <v>0</v>
      </c>
    </row>
    <row r="2724" spans="1:22">
      <c r="A2724" t="s">
        <v>4</v>
      </c>
      <c r="B2724" s="4" t="s">
        <v>5</v>
      </c>
      <c r="C2724" s="4" t="s">
        <v>10</v>
      </c>
      <c r="D2724" s="4" t="s">
        <v>14</v>
      </c>
      <c r="E2724" s="4" t="s">
        <v>14</v>
      </c>
      <c r="F2724" s="4" t="s">
        <v>6</v>
      </c>
    </row>
    <row r="2725" spans="1:22">
      <c r="A2725" t="n">
        <v>27772</v>
      </c>
      <c r="B2725" s="18" t="n">
        <v>20</v>
      </c>
      <c r="C2725" s="7" t="n">
        <v>0</v>
      </c>
      <c r="D2725" s="7" t="n">
        <v>3</v>
      </c>
      <c r="E2725" s="7" t="n">
        <v>10</v>
      </c>
      <c r="F2725" s="7" t="s">
        <v>73</v>
      </c>
    </row>
    <row r="2726" spans="1:22">
      <c r="A2726" t="s">
        <v>4</v>
      </c>
      <c r="B2726" s="4" t="s">
        <v>5</v>
      </c>
      <c r="C2726" s="4" t="s">
        <v>10</v>
      </c>
    </row>
    <row r="2727" spans="1:22">
      <c r="A2727" t="n">
        <v>27790</v>
      </c>
      <c r="B2727" s="28" t="n">
        <v>16</v>
      </c>
      <c r="C2727" s="7" t="n">
        <v>0</v>
      </c>
    </row>
    <row r="2728" spans="1:22">
      <c r="A2728" t="s">
        <v>4</v>
      </c>
      <c r="B2728" s="4" t="s">
        <v>5</v>
      </c>
      <c r="C2728" s="4" t="s">
        <v>10</v>
      </c>
      <c r="D2728" s="4" t="s">
        <v>14</v>
      </c>
      <c r="E2728" s="4" t="s">
        <v>14</v>
      </c>
      <c r="F2728" s="4" t="s">
        <v>6</v>
      </c>
    </row>
    <row r="2729" spans="1:22">
      <c r="A2729" t="n">
        <v>27793</v>
      </c>
      <c r="B2729" s="18" t="n">
        <v>20</v>
      </c>
      <c r="C2729" s="7" t="n">
        <v>11</v>
      </c>
      <c r="D2729" s="7" t="n">
        <v>3</v>
      </c>
      <c r="E2729" s="7" t="n">
        <v>10</v>
      </c>
      <c r="F2729" s="7" t="s">
        <v>73</v>
      </c>
    </row>
    <row r="2730" spans="1:22">
      <c r="A2730" t="s">
        <v>4</v>
      </c>
      <c r="B2730" s="4" t="s">
        <v>5</v>
      </c>
      <c r="C2730" s="4" t="s">
        <v>10</v>
      </c>
    </row>
    <row r="2731" spans="1:22">
      <c r="A2731" t="n">
        <v>27811</v>
      </c>
      <c r="B2731" s="28" t="n">
        <v>16</v>
      </c>
      <c r="C2731" s="7" t="n">
        <v>0</v>
      </c>
    </row>
    <row r="2732" spans="1:22">
      <c r="A2732" t="s">
        <v>4</v>
      </c>
      <c r="B2732" s="4" t="s">
        <v>5</v>
      </c>
      <c r="C2732" s="4" t="s">
        <v>10</v>
      </c>
      <c r="D2732" s="4" t="s">
        <v>14</v>
      </c>
      <c r="E2732" s="4" t="s">
        <v>14</v>
      </c>
      <c r="F2732" s="4" t="s">
        <v>6</v>
      </c>
    </row>
    <row r="2733" spans="1:22">
      <c r="A2733" t="n">
        <v>27814</v>
      </c>
      <c r="B2733" s="18" t="n">
        <v>20</v>
      </c>
      <c r="C2733" s="7" t="n">
        <v>1</v>
      </c>
      <c r="D2733" s="7" t="n">
        <v>3</v>
      </c>
      <c r="E2733" s="7" t="n">
        <v>10</v>
      </c>
      <c r="F2733" s="7" t="s">
        <v>73</v>
      </c>
    </row>
    <row r="2734" spans="1:22">
      <c r="A2734" t="s">
        <v>4</v>
      </c>
      <c r="B2734" s="4" t="s">
        <v>5</v>
      </c>
      <c r="C2734" s="4" t="s">
        <v>10</v>
      </c>
    </row>
    <row r="2735" spans="1:22">
      <c r="A2735" t="n">
        <v>27832</v>
      </c>
      <c r="B2735" s="28" t="n">
        <v>16</v>
      </c>
      <c r="C2735" s="7" t="n">
        <v>0</v>
      </c>
    </row>
    <row r="2736" spans="1:22">
      <c r="A2736" t="s">
        <v>4</v>
      </c>
      <c r="B2736" s="4" t="s">
        <v>5</v>
      </c>
      <c r="C2736" s="4" t="s">
        <v>10</v>
      </c>
      <c r="D2736" s="4" t="s">
        <v>14</v>
      </c>
      <c r="E2736" s="4" t="s">
        <v>14</v>
      </c>
      <c r="F2736" s="4" t="s">
        <v>6</v>
      </c>
    </row>
    <row r="2737" spans="1:22">
      <c r="A2737" t="n">
        <v>27835</v>
      </c>
      <c r="B2737" s="18" t="n">
        <v>20</v>
      </c>
      <c r="C2737" s="7" t="n">
        <v>2</v>
      </c>
      <c r="D2737" s="7" t="n">
        <v>3</v>
      </c>
      <c r="E2737" s="7" t="n">
        <v>10</v>
      </c>
      <c r="F2737" s="7" t="s">
        <v>73</v>
      </c>
    </row>
    <row r="2738" spans="1:22">
      <c r="A2738" t="s">
        <v>4</v>
      </c>
      <c r="B2738" s="4" t="s">
        <v>5</v>
      </c>
      <c r="C2738" s="4" t="s">
        <v>10</v>
      </c>
    </row>
    <row r="2739" spans="1:22">
      <c r="A2739" t="n">
        <v>27853</v>
      </c>
      <c r="B2739" s="28" t="n">
        <v>16</v>
      </c>
      <c r="C2739" s="7" t="n">
        <v>0</v>
      </c>
    </row>
    <row r="2740" spans="1:22">
      <c r="A2740" t="s">
        <v>4</v>
      </c>
      <c r="B2740" s="4" t="s">
        <v>5</v>
      </c>
      <c r="C2740" s="4" t="s">
        <v>10</v>
      </c>
      <c r="D2740" s="4" t="s">
        <v>14</v>
      </c>
      <c r="E2740" s="4" t="s">
        <v>14</v>
      </c>
      <c r="F2740" s="4" t="s">
        <v>6</v>
      </c>
    </row>
    <row r="2741" spans="1:22">
      <c r="A2741" t="n">
        <v>27856</v>
      </c>
      <c r="B2741" s="18" t="n">
        <v>20</v>
      </c>
      <c r="C2741" s="7" t="n">
        <v>3</v>
      </c>
      <c r="D2741" s="7" t="n">
        <v>3</v>
      </c>
      <c r="E2741" s="7" t="n">
        <v>10</v>
      </c>
      <c r="F2741" s="7" t="s">
        <v>73</v>
      </c>
    </row>
    <row r="2742" spans="1:22">
      <c r="A2742" t="s">
        <v>4</v>
      </c>
      <c r="B2742" s="4" t="s">
        <v>5</v>
      </c>
      <c r="C2742" s="4" t="s">
        <v>10</v>
      </c>
    </row>
    <row r="2743" spans="1:22">
      <c r="A2743" t="n">
        <v>27874</v>
      </c>
      <c r="B2743" s="28" t="n">
        <v>16</v>
      </c>
      <c r="C2743" s="7" t="n">
        <v>0</v>
      </c>
    </row>
    <row r="2744" spans="1:22">
      <c r="A2744" t="s">
        <v>4</v>
      </c>
      <c r="B2744" s="4" t="s">
        <v>5</v>
      </c>
      <c r="C2744" s="4" t="s">
        <v>10</v>
      </c>
      <c r="D2744" s="4" t="s">
        <v>14</v>
      </c>
      <c r="E2744" s="4" t="s">
        <v>14</v>
      </c>
      <c r="F2744" s="4" t="s">
        <v>6</v>
      </c>
    </row>
    <row r="2745" spans="1:22">
      <c r="A2745" t="n">
        <v>27877</v>
      </c>
      <c r="B2745" s="18" t="n">
        <v>20</v>
      </c>
      <c r="C2745" s="7" t="n">
        <v>4</v>
      </c>
      <c r="D2745" s="7" t="n">
        <v>3</v>
      </c>
      <c r="E2745" s="7" t="n">
        <v>10</v>
      </c>
      <c r="F2745" s="7" t="s">
        <v>73</v>
      </c>
    </row>
    <row r="2746" spans="1:22">
      <c r="A2746" t="s">
        <v>4</v>
      </c>
      <c r="B2746" s="4" t="s">
        <v>5</v>
      </c>
      <c r="C2746" s="4" t="s">
        <v>10</v>
      </c>
    </row>
    <row r="2747" spans="1:22">
      <c r="A2747" t="n">
        <v>27895</v>
      </c>
      <c r="B2747" s="28" t="n">
        <v>16</v>
      </c>
      <c r="C2747" s="7" t="n">
        <v>0</v>
      </c>
    </row>
    <row r="2748" spans="1:22">
      <c r="A2748" t="s">
        <v>4</v>
      </c>
      <c r="B2748" s="4" t="s">
        <v>5</v>
      </c>
      <c r="C2748" s="4" t="s">
        <v>10</v>
      </c>
      <c r="D2748" s="4" t="s">
        <v>14</v>
      </c>
      <c r="E2748" s="4" t="s">
        <v>14</v>
      </c>
      <c r="F2748" s="4" t="s">
        <v>6</v>
      </c>
    </row>
    <row r="2749" spans="1:22">
      <c r="A2749" t="n">
        <v>27898</v>
      </c>
      <c r="B2749" s="18" t="n">
        <v>20</v>
      </c>
      <c r="C2749" s="7" t="n">
        <v>5</v>
      </c>
      <c r="D2749" s="7" t="n">
        <v>3</v>
      </c>
      <c r="E2749" s="7" t="n">
        <v>10</v>
      </c>
      <c r="F2749" s="7" t="s">
        <v>73</v>
      </c>
    </row>
    <row r="2750" spans="1:22">
      <c r="A2750" t="s">
        <v>4</v>
      </c>
      <c r="B2750" s="4" t="s">
        <v>5</v>
      </c>
      <c r="C2750" s="4" t="s">
        <v>10</v>
      </c>
    </row>
    <row r="2751" spans="1:22">
      <c r="A2751" t="n">
        <v>27916</v>
      </c>
      <c r="B2751" s="28" t="n">
        <v>16</v>
      </c>
      <c r="C2751" s="7" t="n">
        <v>0</v>
      </c>
    </row>
    <row r="2752" spans="1:22">
      <c r="A2752" t="s">
        <v>4</v>
      </c>
      <c r="B2752" s="4" t="s">
        <v>5</v>
      </c>
      <c r="C2752" s="4" t="s">
        <v>10</v>
      </c>
      <c r="D2752" s="4" t="s">
        <v>14</v>
      </c>
      <c r="E2752" s="4" t="s">
        <v>14</v>
      </c>
      <c r="F2752" s="4" t="s">
        <v>6</v>
      </c>
    </row>
    <row r="2753" spans="1:6">
      <c r="A2753" t="n">
        <v>27919</v>
      </c>
      <c r="B2753" s="18" t="n">
        <v>20</v>
      </c>
      <c r="C2753" s="7" t="n">
        <v>6</v>
      </c>
      <c r="D2753" s="7" t="n">
        <v>3</v>
      </c>
      <c r="E2753" s="7" t="n">
        <v>10</v>
      </c>
      <c r="F2753" s="7" t="s">
        <v>73</v>
      </c>
    </row>
    <row r="2754" spans="1:6">
      <c r="A2754" t="s">
        <v>4</v>
      </c>
      <c r="B2754" s="4" t="s">
        <v>5</v>
      </c>
      <c r="C2754" s="4" t="s">
        <v>10</v>
      </c>
    </row>
    <row r="2755" spans="1:6">
      <c r="A2755" t="n">
        <v>27937</v>
      </c>
      <c r="B2755" s="28" t="n">
        <v>16</v>
      </c>
      <c r="C2755" s="7" t="n">
        <v>0</v>
      </c>
    </row>
    <row r="2756" spans="1:6">
      <c r="A2756" t="s">
        <v>4</v>
      </c>
      <c r="B2756" s="4" t="s">
        <v>5</v>
      </c>
      <c r="C2756" s="4" t="s">
        <v>10</v>
      </c>
      <c r="D2756" s="4" t="s">
        <v>14</v>
      </c>
      <c r="E2756" s="4" t="s">
        <v>14</v>
      </c>
      <c r="F2756" s="4" t="s">
        <v>6</v>
      </c>
    </row>
    <row r="2757" spans="1:6">
      <c r="A2757" t="n">
        <v>27940</v>
      </c>
      <c r="B2757" s="18" t="n">
        <v>20</v>
      </c>
      <c r="C2757" s="7" t="n">
        <v>7</v>
      </c>
      <c r="D2757" s="7" t="n">
        <v>3</v>
      </c>
      <c r="E2757" s="7" t="n">
        <v>10</v>
      </c>
      <c r="F2757" s="7" t="s">
        <v>73</v>
      </c>
    </row>
    <row r="2758" spans="1:6">
      <c r="A2758" t="s">
        <v>4</v>
      </c>
      <c r="B2758" s="4" t="s">
        <v>5</v>
      </c>
      <c r="C2758" s="4" t="s">
        <v>10</v>
      </c>
    </row>
    <row r="2759" spans="1:6">
      <c r="A2759" t="n">
        <v>27958</v>
      </c>
      <c r="B2759" s="28" t="n">
        <v>16</v>
      </c>
      <c r="C2759" s="7" t="n">
        <v>0</v>
      </c>
    </row>
    <row r="2760" spans="1:6">
      <c r="A2760" t="s">
        <v>4</v>
      </c>
      <c r="B2760" s="4" t="s">
        <v>5</v>
      </c>
      <c r="C2760" s="4" t="s">
        <v>10</v>
      </c>
      <c r="D2760" s="4" t="s">
        <v>14</v>
      </c>
      <c r="E2760" s="4" t="s">
        <v>14</v>
      </c>
      <c r="F2760" s="4" t="s">
        <v>6</v>
      </c>
    </row>
    <row r="2761" spans="1:6">
      <c r="A2761" t="n">
        <v>27961</v>
      </c>
      <c r="B2761" s="18" t="n">
        <v>20</v>
      </c>
      <c r="C2761" s="7" t="n">
        <v>8</v>
      </c>
      <c r="D2761" s="7" t="n">
        <v>3</v>
      </c>
      <c r="E2761" s="7" t="n">
        <v>10</v>
      </c>
      <c r="F2761" s="7" t="s">
        <v>73</v>
      </c>
    </row>
    <row r="2762" spans="1:6">
      <c r="A2762" t="s">
        <v>4</v>
      </c>
      <c r="B2762" s="4" t="s">
        <v>5</v>
      </c>
      <c r="C2762" s="4" t="s">
        <v>10</v>
      </c>
    </row>
    <row r="2763" spans="1:6">
      <c r="A2763" t="n">
        <v>27979</v>
      </c>
      <c r="B2763" s="28" t="n">
        <v>16</v>
      </c>
      <c r="C2763" s="7" t="n">
        <v>0</v>
      </c>
    </row>
    <row r="2764" spans="1:6">
      <c r="A2764" t="s">
        <v>4</v>
      </c>
      <c r="B2764" s="4" t="s">
        <v>5</v>
      </c>
      <c r="C2764" s="4" t="s">
        <v>10</v>
      </c>
      <c r="D2764" s="4" t="s">
        <v>14</v>
      </c>
      <c r="E2764" s="4" t="s">
        <v>14</v>
      </c>
      <c r="F2764" s="4" t="s">
        <v>6</v>
      </c>
    </row>
    <row r="2765" spans="1:6">
      <c r="A2765" t="n">
        <v>27982</v>
      </c>
      <c r="B2765" s="18" t="n">
        <v>20</v>
      </c>
      <c r="C2765" s="7" t="n">
        <v>9</v>
      </c>
      <c r="D2765" s="7" t="n">
        <v>3</v>
      </c>
      <c r="E2765" s="7" t="n">
        <v>10</v>
      </c>
      <c r="F2765" s="7" t="s">
        <v>73</v>
      </c>
    </row>
    <row r="2766" spans="1:6">
      <c r="A2766" t="s">
        <v>4</v>
      </c>
      <c r="B2766" s="4" t="s">
        <v>5</v>
      </c>
      <c r="C2766" s="4" t="s">
        <v>10</v>
      </c>
    </row>
    <row r="2767" spans="1:6">
      <c r="A2767" t="n">
        <v>28000</v>
      </c>
      <c r="B2767" s="28" t="n">
        <v>16</v>
      </c>
      <c r="C2767" s="7" t="n">
        <v>0</v>
      </c>
    </row>
    <row r="2768" spans="1:6">
      <c r="A2768" t="s">
        <v>4</v>
      </c>
      <c r="B2768" s="4" t="s">
        <v>5</v>
      </c>
      <c r="C2768" s="4" t="s">
        <v>10</v>
      </c>
      <c r="D2768" s="4" t="s">
        <v>14</v>
      </c>
      <c r="E2768" s="4" t="s">
        <v>14</v>
      </c>
      <c r="F2768" s="4" t="s">
        <v>6</v>
      </c>
    </row>
    <row r="2769" spans="1:6">
      <c r="A2769" t="n">
        <v>28003</v>
      </c>
      <c r="B2769" s="18" t="n">
        <v>20</v>
      </c>
      <c r="C2769" s="7" t="n">
        <v>7032</v>
      </c>
      <c r="D2769" s="7" t="n">
        <v>3</v>
      </c>
      <c r="E2769" s="7" t="n">
        <v>10</v>
      </c>
      <c r="F2769" s="7" t="s">
        <v>73</v>
      </c>
    </row>
    <row r="2770" spans="1:6">
      <c r="A2770" t="s">
        <v>4</v>
      </c>
      <c r="B2770" s="4" t="s">
        <v>5</v>
      </c>
      <c r="C2770" s="4" t="s">
        <v>10</v>
      </c>
    </row>
    <row r="2771" spans="1:6">
      <c r="A2771" t="n">
        <v>28021</v>
      </c>
      <c r="B2771" s="28" t="n">
        <v>16</v>
      </c>
      <c r="C2771" s="7" t="n">
        <v>0</v>
      </c>
    </row>
    <row r="2772" spans="1:6">
      <c r="A2772" t="s">
        <v>4</v>
      </c>
      <c r="B2772" s="4" t="s">
        <v>5</v>
      </c>
      <c r="C2772" s="4" t="s">
        <v>10</v>
      </c>
      <c r="D2772" s="4" t="s">
        <v>14</v>
      </c>
      <c r="E2772" s="4" t="s">
        <v>14</v>
      </c>
      <c r="F2772" s="4" t="s">
        <v>6</v>
      </c>
    </row>
    <row r="2773" spans="1:6">
      <c r="A2773" t="n">
        <v>28024</v>
      </c>
      <c r="B2773" s="18" t="n">
        <v>20</v>
      </c>
      <c r="C2773" s="7" t="n">
        <v>23</v>
      </c>
      <c r="D2773" s="7" t="n">
        <v>3</v>
      </c>
      <c r="E2773" s="7" t="n">
        <v>10</v>
      </c>
      <c r="F2773" s="7" t="s">
        <v>73</v>
      </c>
    </row>
    <row r="2774" spans="1:6">
      <c r="A2774" t="s">
        <v>4</v>
      </c>
      <c r="B2774" s="4" t="s">
        <v>5</v>
      </c>
      <c r="C2774" s="4" t="s">
        <v>10</v>
      </c>
    </row>
    <row r="2775" spans="1:6">
      <c r="A2775" t="n">
        <v>28042</v>
      </c>
      <c r="B2775" s="28" t="n">
        <v>16</v>
      </c>
      <c r="C2775" s="7" t="n">
        <v>0</v>
      </c>
    </row>
    <row r="2776" spans="1:6">
      <c r="A2776" t="s">
        <v>4</v>
      </c>
      <c r="B2776" s="4" t="s">
        <v>5</v>
      </c>
      <c r="C2776" s="4" t="s">
        <v>10</v>
      </c>
      <c r="D2776" s="4" t="s">
        <v>14</v>
      </c>
      <c r="E2776" s="4" t="s">
        <v>14</v>
      </c>
      <c r="F2776" s="4" t="s">
        <v>6</v>
      </c>
    </row>
    <row r="2777" spans="1:6">
      <c r="A2777" t="n">
        <v>28045</v>
      </c>
      <c r="B2777" s="18" t="n">
        <v>20</v>
      </c>
      <c r="C2777" s="7" t="n">
        <v>7034</v>
      </c>
      <c r="D2777" s="7" t="n">
        <v>3</v>
      </c>
      <c r="E2777" s="7" t="n">
        <v>10</v>
      </c>
      <c r="F2777" s="7" t="s">
        <v>73</v>
      </c>
    </row>
    <row r="2778" spans="1:6">
      <c r="A2778" t="s">
        <v>4</v>
      </c>
      <c r="B2778" s="4" t="s">
        <v>5</v>
      </c>
      <c r="C2778" s="4" t="s">
        <v>10</v>
      </c>
    </row>
    <row r="2779" spans="1:6">
      <c r="A2779" t="n">
        <v>28063</v>
      </c>
      <c r="B2779" s="28" t="n">
        <v>16</v>
      </c>
      <c r="C2779" s="7" t="n">
        <v>0</v>
      </c>
    </row>
    <row r="2780" spans="1:6">
      <c r="A2780" t="s">
        <v>4</v>
      </c>
      <c r="B2780" s="4" t="s">
        <v>5</v>
      </c>
      <c r="C2780" s="4" t="s">
        <v>10</v>
      </c>
      <c r="D2780" s="4" t="s">
        <v>14</v>
      </c>
      <c r="E2780" s="4" t="s">
        <v>14</v>
      </c>
      <c r="F2780" s="4" t="s">
        <v>6</v>
      </c>
    </row>
    <row r="2781" spans="1:6">
      <c r="A2781" t="n">
        <v>28066</v>
      </c>
      <c r="B2781" s="18" t="n">
        <v>20</v>
      </c>
      <c r="C2781" s="7" t="n">
        <v>7013</v>
      </c>
      <c r="D2781" s="7" t="n">
        <v>3</v>
      </c>
      <c r="E2781" s="7" t="n">
        <v>10</v>
      </c>
      <c r="F2781" s="7" t="s">
        <v>73</v>
      </c>
    </row>
    <row r="2782" spans="1:6">
      <c r="A2782" t="s">
        <v>4</v>
      </c>
      <c r="B2782" s="4" t="s">
        <v>5</v>
      </c>
      <c r="C2782" s="4" t="s">
        <v>10</v>
      </c>
    </row>
    <row r="2783" spans="1:6">
      <c r="A2783" t="n">
        <v>28084</v>
      </c>
      <c r="B2783" s="28" t="n">
        <v>16</v>
      </c>
      <c r="C2783" s="7" t="n">
        <v>0</v>
      </c>
    </row>
    <row r="2784" spans="1:6">
      <c r="A2784" t="s">
        <v>4</v>
      </c>
      <c r="B2784" s="4" t="s">
        <v>5</v>
      </c>
      <c r="C2784" s="4" t="s">
        <v>10</v>
      </c>
      <c r="D2784" s="4" t="s">
        <v>14</v>
      </c>
      <c r="E2784" s="4" t="s">
        <v>14</v>
      </c>
      <c r="F2784" s="4" t="s">
        <v>6</v>
      </c>
    </row>
    <row r="2785" spans="1:6">
      <c r="A2785" t="n">
        <v>28087</v>
      </c>
      <c r="B2785" s="18" t="n">
        <v>20</v>
      </c>
      <c r="C2785" s="7" t="n">
        <v>7012</v>
      </c>
      <c r="D2785" s="7" t="n">
        <v>3</v>
      </c>
      <c r="E2785" s="7" t="n">
        <v>10</v>
      </c>
      <c r="F2785" s="7" t="s">
        <v>73</v>
      </c>
    </row>
    <row r="2786" spans="1:6">
      <c r="A2786" t="s">
        <v>4</v>
      </c>
      <c r="B2786" s="4" t="s">
        <v>5</v>
      </c>
      <c r="C2786" s="4" t="s">
        <v>10</v>
      </c>
    </row>
    <row r="2787" spans="1:6">
      <c r="A2787" t="n">
        <v>28105</v>
      </c>
      <c r="B2787" s="28" t="n">
        <v>16</v>
      </c>
      <c r="C2787" s="7" t="n">
        <v>0</v>
      </c>
    </row>
    <row r="2788" spans="1:6">
      <c r="A2788" t="s">
        <v>4</v>
      </c>
      <c r="B2788" s="4" t="s">
        <v>5</v>
      </c>
      <c r="C2788" s="4" t="s">
        <v>10</v>
      </c>
      <c r="D2788" s="4" t="s">
        <v>14</v>
      </c>
      <c r="E2788" s="4" t="s">
        <v>14</v>
      </c>
      <c r="F2788" s="4" t="s">
        <v>6</v>
      </c>
    </row>
    <row r="2789" spans="1:6">
      <c r="A2789" t="n">
        <v>28108</v>
      </c>
      <c r="B2789" s="18" t="n">
        <v>20</v>
      </c>
      <c r="C2789" s="7" t="n">
        <v>19</v>
      </c>
      <c r="D2789" s="7" t="n">
        <v>3</v>
      </c>
      <c r="E2789" s="7" t="n">
        <v>10</v>
      </c>
      <c r="F2789" s="7" t="s">
        <v>73</v>
      </c>
    </row>
    <row r="2790" spans="1:6">
      <c r="A2790" t="s">
        <v>4</v>
      </c>
      <c r="B2790" s="4" t="s">
        <v>5</v>
      </c>
      <c r="C2790" s="4" t="s">
        <v>10</v>
      </c>
    </row>
    <row r="2791" spans="1:6">
      <c r="A2791" t="n">
        <v>28126</v>
      </c>
      <c r="B2791" s="28" t="n">
        <v>16</v>
      </c>
      <c r="C2791" s="7" t="n">
        <v>0</v>
      </c>
    </row>
    <row r="2792" spans="1:6">
      <c r="A2792" t="s">
        <v>4</v>
      </c>
      <c r="B2792" s="4" t="s">
        <v>5</v>
      </c>
      <c r="C2792" s="4" t="s">
        <v>10</v>
      </c>
      <c r="D2792" s="4" t="s">
        <v>14</v>
      </c>
      <c r="E2792" s="4" t="s">
        <v>14</v>
      </c>
      <c r="F2792" s="4" t="s">
        <v>6</v>
      </c>
    </row>
    <row r="2793" spans="1:6">
      <c r="A2793" t="n">
        <v>28129</v>
      </c>
      <c r="B2793" s="18" t="n">
        <v>20</v>
      </c>
      <c r="C2793" s="7" t="n">
        <v>7024</v>
      </c>
      <c r="D2793" s="7" t="n">
        <v>3</v>
      </c>
      <c r="E2793" s="7" t="n">
        <v>10</v>
      </c>
      <c r="F2793" s="7" t="s">
        <v>73</v>
      </c>
    </row>
    <row r="2794" spans="1:6">
      <c r="A2794" t="s">
        <v>4</v>
      </c>
      <c r="B2794" s="4" t="s">
        <v>5</v>
      </c>
      <c r="C2794" s="4" t="s">
        <v>10</v>
      </c>
    </row>
    <row r="2795" spans="1:6">
      <c r="A2795" t="n">
        <v>28147</v>
      </c>
      <c r="B2795" s="28" t="n">
        <v>16</v>
      </c>
      <c r="C2795" s="7" t="n">
        <v>0</v>
      </c>
    </row>
    <row r="2796" spans="1:6">
      <c r="A2796" t="s">
        <v>4</v>
      </c>
      <c r="B2796" s="4" t="s">
        <v>5</v>
      </c>
      <c r="C2796" s="4" t="s">
        <v>14</v>
      </c>
      <c r="D2796" s="4" t="s">
        <v>10</v>
      </c>
      <c r="E2796" s="4" t="s">
        <v>14</v>
      </c>
      <c r="F2796" s="4" t="s">
        <v>6</v>
      </c>
      <c r="G2796" s="4" t="s">
        <v>6</v>
      </c>
      <c r="H2796" s="4" t="s">
        <v>6</v>
      </c>
      <c r="I2796" s="4" t="s">
        <v>6</v>
      </c>
      <c r="J2796" s="4" t="s">
        <v>6</v>
      </c>
      <c r="K2796" s="4" t="s">
        <v>6</v>
      </c>
      <c r="L2796" s="4" t="s">
        <v>6</v>
      </c>
      <c r="M2796" s="4" t="s">
        <v>6</v>
      </c>
      <c r="N2796" s="4" t="s">
        <v>6</v>
      </c>
      <c r="O2796" s="4" t="s">
        <v>6</v>
      </c>
      <c r="P2796" s="4" t="s">
        <v>6</v>
      </c>
      <c r="Q2796" s="4" t="s">
        <v>6</v>
      </c>
      <c r="R2796" s="4" t="s">
        <v>6</v>
      </c>
      <c r="S2796" s="4" t="s">
        <v>6</v>
      </c>
      <c r="T2796" s="4" t="s">
        <v>6</v>
      </c>
      <c r="U2796" s="4" t="s">
        <v>6</v>
      </c>
    </row>
    <row r="2797" spans="1:6">
      <c r="A2797" t="n">
        <v>28150</v>
      </c>
      <c r="B2797" s="34" t="n">
        <v>36</v>
      </c>
      <c r="C2797" s="7" t="n">
        <v>8</v>
      </c>
      <c r="D2797" s="7" t="n">
        <v>0</v>
      </c>
      <c r="E2797" s="7" t="n">
        <v>0</v>
      </c>
      <c r="F2797" s="7" t="s">
        <v>274</v>
      </c>
      <c r="G2797" s="7" t="s">
        <v>275</v>
      </c>
      <c r="H2797" s="7" t="s">
        <v>276</v>
      </c>
      <c r="I2797" s="7" t="s">
        <v>75</v>
      </c>
      <c r="J2797" s="7" t="s">
        <v>13</v>
      </c>
      <c r="K2797" s="7" t="s">
        <v>13</v>
      </c>
      <c r="L2797" s="7" t="s">
        <v>13</v>
      </c>
      <c r="M2797" s="7" t="s">
        <v>13</v>
      </c>
      <c r="N2797" s="7" t="s">
        <v>13</v>
      </c>
      <c r="O2797" s="7" t="s">
        <v>13</v>
      </c>
      <c r="P2797" s="7" t="s">
        <v>13</v>
      </c>
      <c r="Q2797" s="7" t="s">
        <v>13</v>
      </c>
      <c r="R2797" s="7" t="s">
        <v>13</v>
      </c>
      <c r="S2797" s="7" t="s">
        <v>13</v>
      </c>
      <c r="T2797" s="7" t="s">
        <v>13</v>
      </c>
      <c r="U2797" s="7" t="s">
        <v>13</v>
      </c>
    </row>
    <row r="2798" spans="1:6">
      <c r="A2798" t="s">
        <v>4</v>
      </c>
      <c r="B2798" s="4" t="s">
        <v>5</v>
      </c>
      <c r="C2798" s="4" t="s">
        <v>14</v>
      </c>
      <c r="D2798" s="4" t="s">
        <v>10</v>
      </c>
      <c r="E2798" s="4" t="s">
        <v>14</v>
      </c>
      <c r="F2798" s="4" t="s">
        <v>6</v>
      </c>
      <c r="G2798" s="4" t="s">
        <v>6</v>
      </c>
      <c r="H2798" s="4" t="s">
        <v>6</v>
      </c>
      <c r="I2798" s="4" t="s">
        <v>6</v>
      </c>
      <c r="J2798" s="4" t="s">
        <v>6</v>
      </c>
      <c r="K2798" s="4" t="s">
        <v>6</v>
      </c>
      <c r="L2798" s="4" t="s">
        <v>6</v>
      </c>
      <c r="M2798" s="4" t="s">
        <v>6</v>
      </c>
      <c r="N2798" s="4" t="s">
        <v>6</v>
      </c>
      <c r="O2798" s="4" t="s">
        <v>6</v>
      </c>
      <c r="P2798" s="4" t="s">
        <v>6</v>
      </c>
      <c r="Q2798" s="4" t="s">
        <v>6</v>
      </c>
      <c r="R2798" s="4" t="s">
        <v>6</v>
      </c>
      <c r="S2798" s="4" t="s">
        <v>6</v>
      </c>
      <c r="T2798" s="4" t="s">
        <v>6</v>
      </c>
      <c r="U2798" s="4" t="s">
        <v>6</v>
      </c>
    </row>
    <row r="2799" spans="1:6">
      <c r="A2799" t="n">
        <v>28206</v>
      </c>
      <c r="B2799" s="34" t="n">
        <v>36</v>
      </c>
      <c r="C2799" s="7" t="n">
        <v>8</v>
      </c>
      <c r="D2799" s="7" t="n">
        <v>23</v>
      </c>
      <c r="E2799" s="7" t="n">
        <v>0</v>
      </c>
      <c r="F2799" s="7" t="s">
        <v>277</v>
      </c>
      <c r="G2799" s="7" t="s">
        <v>278</v>
      </c>
      <c r="H2799" s="7" t="s">
        <v>276</v>
      </c>
      <c r="I2799" s="7" t="s">
        <v>279</v>
      </c>
      <c r="J2799" s="7" t="s">
        <v>13</v>
      </c>
      <c r="K2799" s="7" t="s">
        <v>13</v>
      </c>
      <c r="L2799" s="7" t="s">
        <v>13</v>
      </c>
      <c r="M2799" s="7" t="s">
        <v>13</v>
      </c>
      <c r="N2799" s="7" t="s">
        <v>13</v>
      </c>
      <c r="O2799" s="7" t="s">
        <v>13</v>
      </c>
      <c r="P2799" s="7" t="s">
        <v>13</v>
      </c>
      <c r="Q2799" s="7" t="s">
        <v>13</v>
      </c>
      <c r="R2799" s="7" t="s">
        <v>13</v>
      </c>
      <c r="S2799" s="7" t="s">
        <v>13</v>
      </c>
      <c r="T2799" s="7" t="s">
        <v>13</v>
      </c>
      <c r="U2799" s="7" t="s">
        <v>13</v>
      </c>
    </row>
    <row r="2800" spans="1:6">
      <c r="A2800" t="s">
        <v>4</v>
      </c>
      <c r="B2800" s="4" t="s">
        <v>5</v>
      </c>
      <c r="C2800" s="4" t="s">
        <v>14</v>
      </c>
      <c r="D2800" s="4" t="s">
        <v>10</v>
      </c>
      <c r="E2800" s="4" t="s">
        <v>14</v>
      </c>
      <c r="F2800" s="4" t="s">
        <v>6</v>
      </c>
      <c r="G2800" s="4" t="s">
        <v>6</v>
      </c>
      <c r="H2800" s="4" t="s">
        <v>6</v>
      </c>
      <c r="I2800" s="4" t="s">
        <v>6</v>
      </c>
      <c r="J2800" s="4" t="s">
        <v>6</v>
      </c>
      <c r="K2800" s="4" t="s">
        <v>6</v>
      </c>
      <c r="L2800" s="4" t="s">
        <v>6</v>
      </c>
      <c r="M2800" s="4" t="s">
        <v>6</v>
      </c>
      <c r="N2800" s="4" t="s">
        <v>6</v>
      </c>
      <c r="O2800" s="4" t="s">
        <v>6</v>
      </c>
      <c r="P2800" s="4" t="s">
        <v>6</v>
      </c>
      <c r="Q2800" s="4" t="s">
        <v>6</v>
      </c>
      <c r="R2800" s="4" t="s">
        <v>6</v>
      </c>
      <c r="S2800" s="4" t="s">
        <v>6</v>
      </c>
      <c r="T2800" s="4" t="s">
        <v>6</v>
      </c>
      <c r="U2800" s="4" t="s">
        <v>6</v>
      </c>
    </row>
    <row r="2801" spans="1:21">
      <c r="A2801" t="n">
        <v>28266</v>
      </c>
      <c r="B2801" s="34" t="n">
        <v>36</v>
      </c>
      <c r="C2801" s="7" t="n">
        <v>8</v>
      </c>
      <c r="D2801" s="7" t="n">
        <v>7013</v>
      </c>
      <c r="E2801" s="7" t="n">
        <v>0</v>
      </c>
      <c r="F2801" s="7" t="s">
        <v>280</v>
      </c>
      <c r="G2801" s="7" t="s">
        <v>281</v>
      </c>
      <c r="H2801" s="7" t="s">
        <v>13</v>
      </c>
      <c r="I2801" s="7" t="s">
        <v>13</v>
      </c>
      <c r="J2801" s="7" t="s">
        <v>13</v>
      </c>
      <c r="K2801" s="7" t="s">
        <v>13</v>
      </c>
      <c r="L2801" s="7" t="s">
        <v>13</v>
      </c>
      <c r="M2801" s="7" t="s">
        <v>13</v>
      </c>
      <c r="N2801" s="7" t="s">
        <v>13</v>
      </c>
      <c r="O2801" s="7" t="s">
        <v>13</v>
      </c>
      <c r="P2801" s="7" t="s">
        <v>13</v>
      </c>
      <c r="Q2801" s="7" t="s">
        <v>13</v>
      </c>
      <c r="R2801" s="7" t="s">
        <v>13</v>
      </c>
      <c r="S2801" s="7" t="s">
        <v>13</v>
      </c>
      <c r="T2801" s="7" t="s">
        <v>13</v>
      </c>
      <c r="U2801" s="7" t="s">
        <v>13</v>
      </c>
    </row>
    <row r="2802" spans="1:21">
      <c r="A2802" t="s">
        <v>4</v>
      </c>
      <c r="B2802" s="4" t="s">
        <v>5</v>
      </c>
      <c r="C2802" s="4" t="s">
        <v>14</v>
      </c>
      <c r="D2802" s="4" t="s">
        <v>10</v>
      </c>
      <c r="E2802" s="4" t="s">
        <v>14</v>
      </c>
      <c r="F2802" s="4" t="s">
        <v>6</v>
      </c>
      <c r="G2802" s="4" t="s">
        <v>6</v>
      </c>
      <c r="H2802" s="4" t="s">
        <v>6</v>
      </c>
      <c r="I2802" s="4" t="s">
        <v>6</v>
      </c>
      <c r="J2802" s="4" t="s">
        <v>6</v>
      </c>
      <c r="K2802" s="4" t="s">
        <v>6</v>
      </c>
      <c r="L2802" s="4" t="s">
        <v>6</v>
      </c>
      <c r="M2802" s="4" t="s">
        <v>6</v>
      </c>
      <c r="N2802" s="4" t="s">
        <v>6</v>
      </c>
      <c r="O2802" s="4" t="s">
        <v>6</v>
      </c>
      <c r="P2802" s="4" t="s">
        <v>6</v>
      </c>
      <c r="Q2802" s="4" t="s">
        <v>6</v>
      </c>
      <c r="R2802" s="4" t="s">
        <v>6</v>
      </c>
      <c r="S2802" s="4" t="s">
        <v>6</v>
      </c>
      <c r="T2802" s="4" t="s">
        <v>6</v>
      </c>
      <c r="U2802" s="4" t="s">
        <v>6</v>
      </c>
    </row>
    <row r="2803" spans="1:21">
      <c r="A2803" t="n">
        <v>28310</v>
      </c>
      <c r="B2803" s="34" t="n">
        <v>36</v>
      </c>
      <c r="C2803" s="7" t="n">
        <v>8</v>
      </c>
      <c r="D2803" s="7" t="n">
        <v>7012</v>
      </c>
      <c r="E2803" s="7" t="n">
        <v>0</v>
      </c>
      <c r="F2803" s="7" t="s">
        <v>90</v>
      </c>
      <c r="G2803" s="7" t="s">
        <v>13</v>
      </c>
      <c r="H2803" s="7" t="s">
        <v>13</v>
      </c>
      <c r="I2803" s="7" t="s">
        <v>13</v>
      </c>
      <c r="J2803" s="7" t="s">
        <v>13</v>
      </c>
      <c r="K2803" s="7" t="s">
        <v>13</v>
      </c>
      <c r="L2803" s="7" t="s">
        <v>13</v>
      </c>
      <c r="M2803" s="7" t="s">
        <v>13</v>
      </c>
      <c r="N2803" s="7" t="s">
        <v>13</v>
      </c>
      <c r="O2803" s="7" t="s">
        <v>13</v>
      </c>
      <c r="P2803" s="7" t="s">
        <v>13</v>
      </c>
      <c r="Q2803" s="7" t="s">
        <v>13</v>
      </c>
      <c r="R2803" s="7" t="s">
        <v>13</v>
      </c>
      <c r="S2803" s="7" t="s">
        <v>13</v>
      </c>
      <c r="T2803" s="7" t="s">
        <v>13</v>
      </c>
      <c r="U2803" s="7" t="s">
        <v>13</v>
      </c>
    </row>
    <row r="2804" spans="1:21">
      <c r="A2804" t="s">
        <v>4</v>
      </c>
      <c r="B2804" s="4" t="s">
        <v>5</v>
      </c>
      <c r="C2804" s="4" t="s">
        <v>14</v>
      </c>
      <c r="D2804" s="4" t="s">
        <v>10</v>
      </c>
      <c r="E2804" s="4" t="s">
        <v>14</v>
      </c>
      <c r="F2804" s="4" t="s">
        <v>6</v>
      </c>
      <c r="G2804" s="4" t="s">
        <v>6</v>
      </c>
      <c r="H2804" s="4" t="s">
        <v>6</v>
      </c>
      <c r="I2804" s="4" t="s">
        <v>6</v>
      </c>
      <c r="J2804" s="4" t="s">
        <v>6</v>
      </c>
      <c r="K2804" s="4" t="s">
        <v>6</v>
      </c>
      <c r="L2804" s="4" t="s">
        <v>6</v>
      </c>
      <c r="M2804" s="4" t="s">
        <v>6</v>
      </c>
      <c r="N2804" s="4" t="s">
        <v>6</v>
      </c>
      <c r="O2804" s="4" t="s">
        <v>6</v>
      </c>
      <c r="P2804" s="4" t="s">
        <v>6</v>
      </c>
      <c r="Q2804" s="4" t="s">
        <v>6</v>
      </c>
      <c r="R2804" s="4" t="s">
        <v>6</v>
      </c>
      <c r="S2804" s="4" t="s">
        <v>6</v>
      </c>
      <c r="T2804" s="4" t="s">
        <v>6</v>
      </c>
      <c r="U2804" s="4" t="s">
        <v>6</v>
      </c>
    </row>
    <row r="2805" spans="1:21">
      <c r="A2805" t="n">
        <v>28340</v>
      </c>
      <c r="B2805" s="34" t="n">
        <v>36</v>
      </c>
      <c r="C2805" s="7" t="n">
        <v>8</v>
      </c>
      <c r="D2805" s="7" t="n">
        <v>7024</v>
      </c>
      <c r="E2805" s="7" t="n">
        <v>0</v>
      </c>
      <c r="F2805" s="7" t="s">
        <v>91</v>
      </c>
      <c r="G2805" s="7" t="s">
        <v>13</v>
      </c>
      <c r="H2805" s="7" t="s">
        <v>13</v>
      </c>
      <c r="I2805" s="7" t="s">
        <v>13</v>
      </c>
      <c r="J2805" s="7" t="s">
        <v>13</v>
      </c>
      <c r="K2805" s="7" t="s">
        <v>13</v>
      </c>
      <c r="L2805" s="7" t="s">
        <v>13</v>
      </c>
      <c r="M2805" s="7" t="s">
        <v>13</v>
      </c>
      <c r="N2805" s="7" t="s">
        <v>13</v>
      </c>
      <c r="O2805" s="7" t="s">
        <v>13</v>
      </c>
      <c r="P2805" s="7" t="s">
        <v>13</v>
      </c>
      <c r="Q2805" s="7" t="s">
        <v>13</v>
      </c>
      <c r="R2805" s="7" t="s">
        <v>13</v>
      </c>
      <c r="S2805" s="7" t="s">
        <v>13</v>
      </c>
      <c r="T2805" s="7" t="s">
        <v>13</v>
      </c>
      <c r="U2805" s="7" t="s">
        <v>13</v>
      </c>
    </row>
    <row r="2806" spans="1:21">
      <c r="A2806" t="s">
        <v>4</v>
      </c>
      <c r="B2806" s="4" t="s">
        <v>5</v>
      </c>
      <c r="C2806" s="4" t="s">
        <v>14</v>
      </c>
      <c r="D2806" s="4" t="s">
        <v>10</v>
      </c>
      <c r="E2806" s="4" t="s">
        <v>14</v>
      </c>
      <c r="F2806" s="4" t="s">
        <v>6</v>
      </c>
      <c r="G2806" s="4" t="s">
        <v>6</v>
      </c>
      <c r="H2806" s="4" t="s">
        <v>6</v>
      </c>
      <c r="I2806" s="4" t="s">
        <v>6</v>
      </c>
      <c r="J2806" s="4" t="s">
        <v>6</v>
      </c>
      <c r="K2806" s="4" t="s">
        <v>6</v>
      </c>
      <c r="L2806" s="4" t="s">
        <v>6</v>
      </c>
      <c r="M2806" s="4" t="s">
        <v>6</v>
      </c>
      <c r="N2806" s="4" t="s">
        <v>6</v>
      </c>
      <c r="O2806" s="4" t="s">
        <v>6</v>
      </c>
      <c r="P2806" s="4" t="s">
        <v>6</v>
      </c>
      <c r="Q2806" s="4" t="s">
        <v>6</v>
      </c>
      <c r="R2806" s="4" t="s">
        <v>6</v>
      </c>
      <c r="S2806" s="4" t="s">
        <v>6</v>
      </c>
      <c r="T2806" s="4" t="s">
        <v>6</v>
      </c>
      <c r="U2806" s="4" t="s">
        <v>6</v>
      </c>
    </row>
    <row r="2807" spans="1:21">
      <c r="A2807" t="n">
        <v>28370</v>
      </c>
      <c r="B2807" s="34" t="n">
        <v>36</v>
      </c>
      <c r="C2807" s="7" t="n">
        <v>8</v>
      </c>
      <c r="D2807" s="7" t="n">
        <v>7034</v>
      </c>
      <c r="E2807" s="7" t="n">
        <v>0</v>
      </c>
      <c r="F2807" s="7" t="s">
        <v>282</v>
      </c>
      <c r="G2807" s="7" t="s">
        <v>13</v>
      </c>
      <c r="H2807" s="7" t="s">
        <v>13</v>
      </c>
      <c r="I2807" s="7" t="s">
        <v>13</v>
      </c>
      <c r="J2807" s="7" t="s">
        <v>13</v>
      </c>
      <c r="K2807" s="7" t="s">
        <v>13</v>
      </c>
      <c r="L2807" s="7" t="s">
        <v>13</v>
      </c>
      <c r="M2807" s="7" t="s">
        <v>13</v>
      </c>
      <c r="N2807" s="7" t="s">
        <v>13</v>
      </c>
      <c r="O2807" s="7" t="s">
        <v>13</v>
      </c>
      <c r="P2807" s="7" t="s">
        <v>13</v>
      </c>
      <c r="Q2807" s="7" t="s">
        <v>13</v>
      </c>
      <c r="R2807" s="7" t="s">
        <v>13</v>
      </c>
      <c r="S2807" s="7" t="s">
        <v>13</v>
      </c>
      <c r="T2807" s="7" t="s">
        <v>13</v>
      </c>
      <c r="U2807" s="7" t="s">
        <v>13</v>
      </c>
    </row>
    <row r="2808" spans="1:21">
      <c r="A2808" t="s">
        <v>4</v>
      </c>
      <c r="B2808" s="4" t="s">
        <v>5</v>
      </c>
      <c r="C2808" s="4" t="s">
        <v>10</v>
      </c>
    </row>
    <row r="2809" spans="1:21">
      <c r="A2809" t="n">
        <v>28401</v>
      </c>
      <c r="B2809" s="13" t="n">
        <v>13</v>
      </c>
      <c r="C2809" s="7" t="n">
        <v>6465</v>
      </c>
    </row>
    <row r="2810" spans="1:21">
      <c r="A2810" t="s">
        <v>4</v>
      </c>
      <c r="B2810" s="4" t="s">
        <v>5</v>
      </c>
      <c r="C2810" s="4" t="s">
        <v>14</v>
      </c>
    </row>
    <row r="2811" spans="1:21">
      <c r="A2811" t="n">
        <v>28404</v>
      </c>
      <c r="B2811" s="35" t="n">
        <v>116</v>
      </c>
      <c r="C2811" s="7" t="n">
        <v>0</v>
      </c>
    </row>
    <row r="2812" spans="1:21">
      <c r="A2812" t="s">
        <v>4</v>
      </c>
      <c r="B2812" s="4" t="s">
        <v>5</v>
      </c>
      <c r="C2812" s="4" t="s">
        <v>14</v>
      </c>
      <c r="D2812" s="4" t="s">
        <v>10</v>
      </c>
    </row>
    <row r="2813" spans="1:21">
      <c r="A2813" t="n">
        <v>28406</v>
      </c>
      <c r="B2813" s="35" t="n">
        <v>116</v>
      </c>
      <c r="C2813" s="7" t="n">
        <v>2</v>
      </c>
      <c r="D2813" s="7" t="n">
        <v>1</v>
      </c>
    </row>
    <row r="2814" spans="1:21">
      <c r="A2814" t="s">
        <v>4</v>
      </c>
      <c r="B2814" s="4" t="s">
        <v>5</v>
      </c>
      <c r="C2814" s="4" t="s">
        <v>14</v>
      </c>
      <c r="D2814" s="4" t="s">
        <v>9</v>
      </c>
    </row>
    <row r="2815" spans="1:21">
      <c r="A2815" t="n">
        <v>28410</v>
      </c>
      <c r="B2815" s="35" t="n">
        <v>116</v>
      </c>
      <c r="C2815" s="7" t="n">
        <v>5</v>
      </c>
      <c r="D2815" s="7" t="n">
        <v>1109393408</v>
      </c>
    </row>
    <row r="2816" spans="1:21">
      <c r="A2816" t="s">
        <v>4</v>
      </c>
      <c r="B2816" s="4" t="s">
        <v>5</v>
      </c>
      <c r="C2816" s="4" t="s">
        <v>14</v>
      </c>
      <c r="D2816" s="4" t="s">
        <v>10</v>
      </c>
    </row>
    <row r="2817" spans="1:21">
      <c r="A2817" t="n">
        <v>28416</v>
      </c>
      <c r="B2817" s="35" t="n">
        <v>116</v>
      </c>
      <c r="C2817" s="7" t="n">
        <v>6</v>
      </c>
      <c r="D2817" s="7" t="n">
        <v>1</v>
      </c>
    </row>
    <row r="2818" spans="1:21">
      <c r="A2818" t="s">
        <v>4</v>
      </c>
      <c r="B2818" s="4" t="s">
        <v>5</v>
      </c>
      <c r="C2818" s="4" t="s">
        <v>10</v>
      </c>
      <c r="D2818" s="4" t="s">
        <v>21</v>
      </c>
      <c r="E2818" s="4" t="s">
        <v>21</v>
      </c>
      <c r="F2818" s="4" t="s">
        <v>21</v>
      </c>
      <c r="G2818" s="4" t="s">
        <v>21</v>
      </c>
    </row>
    <row r="2819" spans="1:21">
      <c r="A2819" t="n">
        <v>28420</v>
      </c>
      <c r="B2819" s="36" t="n">
        <v>46</v>
      </c>
      <c r="C2819" s="7" t="n">
        <v>0</v>
      </c>
      <c r="D2819" s="7" t="n">
        <v>0</v>
      </c>
      <c r="E2819" s="7" t="n">
        <v>18.3700008392334</v>
      </c>
      <c r="F2819" s="7" t="n">
        <v>44.0999984741211</v>
      </c>
      <c r="G2819" s="7" t="n">
        <v>180</v>
      </c>
    </row>
    <row r="2820" spans="1:21">
      <c r="A2820" t="s">
        <v>4</v>
      </c>
      <c r="B2820" s="4" t="s">
        <v>5</v>
      </c>
      <c r="C2820" s="4" t="s">
        <v>10</v>
      </c>
      <c r="D2820" s="4" t="s">
        <v>9</v>
      </c>
    </row>
    <row r="2821" spans="1:21">
      <c r="A2821" t="n">
        <v>28439</v>
      </c>
      <c r="B2821" s="33" t="n">
        <v>43</v>
      </c>
      <c r="C2821" s="7" t="n">
        <v>0</v>
      </c>
      <c r="D2821" s="7" t="n">
        <v>8388608</v>
      </c>
    </row>
    <row r="2822" spans="1:21">
      <c r="A2822" t="s">
        <v>4</v>
      </c>
      <c r="B2822" s="4" t="s">
        <v>5</v>
      </c>
      <c r="C2822" s="4" t="s">
        <v>10</v>
      </c>
      <c r="D2822" s="4" t="s">
        <v>9</v>
      </c>
    </row>
    <row r="2823" spans="1:21">
      <c r="A2823" t="n">
        <v>28446</v>
      </c>
      <c r="B2823" s="33" t="n">
        <v>43</v>
      </c>
      <c r="C2823" s="7" t="n">
        <v>0</v>
      </c>
      <c r="D2823" s="7" t="n">
        <v>256</v>
      </c>
    </row>
    <row r="2824" spans="1:21">
      <c r="A2824" t="s">
        <v>4</v>
      </c>
      <c r="B2824" s="4" t="s">
        <v>5</v>
      </c>
      <c r="C2824" s="4" t="s">
        <v>10</v>
      </c>
      <c r="D2824" s="4" t="s">
        <v>21</v>
      </c>
      <c r="E2824" s="4" t="s">
        <v>21</v>
      </c>
      <c r="F2824" s="4" t="s">
        <v>21</v>
      </c>
      <c r="G2824" s="4" t="s">
        <v>21</v>
      </c>
    </row>
    <row r="2825" spans="1:21">
      <c r="A2825" t="n">
        <v>28453</v>
      </c>
      <c r="B2825" s="36" t="n">
        <v>46</v>
      </c>
      <c r="C2825" s="7" t="n">
        <v>2</v>
      </c>
      <c r="D2825" s="7" t="n">
        <v>-1.14999997615814</v>
      </c>
      <c r="E2825" s="7" t="n">
        <v>18.3700008392334</v>
      </c>
      <c r="F2825" s="7" t="n">
        <v>46.4500007629395</v>
      </c>
      <c r="G2825" s="7" t="n">
        <v>175</v>
      </c>
    </row>
    <row r="2826" spans="1:21">
      <c r="A2826" t="s">
        <v>4</v>
      </c>
      <c r="B2826" s="4" t="s">
        <v>5</v>
      </c>
      <c r="C2826" s="4" t="s">
        <v>10</v>
      </c>
      <c r="D2826" s="4" t="s">
        <v>21</v>
      </c>
      <c r="E2826" s="4" t="s">
        <v>21</v>
      </c>
      <c r="F2826" s="4" t="s">
        <v>21</v>
      </c>
      <c r="G2826" s="4" t="s">
        <v>21</v>
      </c>
    </row>
    <row r="2827" spans="1:21">
      <c r="A2827" t="n">
        <v>28472</v>
      </c>
      <c r="B2827" s="36" t="n">
        <v>46</v>
      </c>
      <c r="C2827" s="7" t="n">
        <v>11</v>
      </c>
      <c r="D2827" s="7" t="n">
        <v>-0.5</v>
      </c>
      <c r="E2827" s="7" t="n">
        <v>18.3700008392334</v>
      </c>
      <c r="F2827" s="7" t="n">
        <v>46.0999984741211</v>
      </c>
      <c r="G2827" s="7" t="n">
        <v>180</v>
      </c>
    </row>
    <row r="2828" spans="1:21">
      <c r="A2828" t="s">
        <v>4</v>
      </c>
      <c r="B2828" s="4" t="s">
        <v>5</v>
      </c>
      <c r="C2828" s="4" t="s">
        <v>10</v>
      </c>
      <c r="D2828" s="4" t="s">
        <v>21</v>
      </c>
      <c r="E2828" s="4" t="s">
        <v>21</v>
      </c>
      <c r="F2828" s="4" t="s">
        <v>21</v>
      </c>
      <c r="G2828" s="4" t="s">
        <v>21</v>
      </c>
    </row>
    <row r="2829" spans="1:21">
      <c r="A2829" t="n">
        <v>28491</v>
      </c>
      <c r="B2829" s="36" t="n">
        <v>46</v>
      </c>
      <c r="C2829" s="7" t="n">
        <v>4</v>
      </c>
      <c r="D2829" s="7" t="n">
        <v>-2.34999990463257</v>
      </c>
      <c r="E2829" s="7" t="n">
        <v>18.3700008392334</v>
      </c>
      <c r="F2829" s="7" t="n">
        <v>45.7999992370605</v>
      </c>
      <c r="G2829" s="7" t="n">
        <v>165</v>
      </c>
    </row>
    <row r="2830" spans="1:21">
      <c r="A2830" t="s">
        <v>4</v>
      </c>
      <c r="B2830" s="4" t="s">
        <v>5</v>
      </c>
      <c r="C2830" s="4" t="s">
        <v>10</v>
      </c>
      <c r="D2830" s="4" t="s">
        <v>21</v>
      </c>
      <c r="E2830" s="4" t="s">
        <v>21</v>
      </c>
      <c r="F2830" s="4" t="s">
        <v>21</v>
      </c>
      <c r="G2830" s="4" t="s">
        <v>21</v>
      </c>
    </row>
    <row r="2831" spans="1:21">
      <c r="A2831" t="n">
        <v>28510</v>
      </c>
      <c r="B2831" s="36" t="n">
        <v>46</v>
      </c>
      <c r="C2831" s="7" t="n">
        <v>7</v>
      </c>
      <c r="D2831" s="7" t="n">
        <v>-0.949999988079071</v>
      </c>
      <c r="E2831" s="7" t="n">
        <v>18.3700008392334</v>
      </c>
      <c r="F2831" s="7" t="n">
        <v>45.0999984741211</v>
      </c>
      <c r="G2831" s="7" t="n">
        <v>177</v>
      </c>
    </row>
    <row r="2832" spans="1:21">
      <c r="A2832" t="s">
        <v>4</v>
      </c>
      <c r="B2832" s="4" t="s">
        <v>5</v>
      </c>
      <c r="C2832" s="4" t="s">
        <v>10</v>
      </c>
      <c r="D2832" s="4" t="s">
        <v>21</v>
      </c>
      <c r="E2832" s="4" t="s">
        <v>21</v>
      </c>
      <c r="F2832" s="4" t="s">
        <v>21</v>
      </c>
      <c r="G2832" s="4" t="s">
        <v>21</v>
      </c>
    </row>
    <row r="2833" spans="1:7">
      <c r="A2833" t="n">
        <v>28529</v>
      </c>
      <c r="B2833" s="36" t="n">
        <v>46</v>
      </c>
      <c r="C2833" s="7" t="n">
        <v>8</v>
      </c>
      <c r="D2833" s="7" t="n">
        <v>2.34999990463257</v>
      </c>
      <c r="E2833" s="7" t="n">
        <v>18.3700008392334</v>
      </c>
      <c r="F2833" s="7" t="n">
        <v>45.7999992370605</v>
      </c>
      <c r="G2833" s="7" t="n">
        <v>195</v>
      </c>
    </row>
    <row r="2834" spans="1:7">
      <c r="A2834" t="s">
        <v>4</v>
      </c>
      <c r="B2834" s="4" t="s">
        <v>5</v>
      </c>
      <c r="C2834" s="4" t="s">
        <v>10</v>
      </c>
      <c r="D2834" s="4" t="s">
        <v>21</v>
      </c>
      <c r="E2834" s="4" t="s">
        <v>21</v>
      </c>
      <c r="F2834" s="4" t="s">
        <v>21</v>
      </c>
      <c r="G2834" s="4" t="s">
        <v>21</v>
      </c>
    </row>
    <row r="2835" spans="1:7">
      <c r="A2835" t="n">
        <v>28548</v>
      </c>
      <c r="B2835" s="36" t="n">
        <v>46</v>
      </c>
      <c r="C2835" s="7" t="n">
        <v>5</v>
      </c>
      <c r="D2835" s="7" t="n">
        <v>1.14999997615814</v>
      </c>
      <c r="E2835" s="7" t="n">
        <v>18.3700008392334</v>
      </c>
      <c r="F2835" s="7" t="n">
        <v>46.4500007629395</v>
      </c>
      <c r="G2835" s="7" t="n">
        <v>185</v>
      </c>
    </row>
    <row r="2836" spans="1:7">
      <c r="A2836" t="s">
        <v>4</v>
      </c>
      <c r="B2836" s="4" t="s">
        <v>5</v>
      </c>
      <c r="C2836" s="4" t="s">
        <v>10</v>
      </c>
      <c r="D2836" s="4" t="s">
        <v>21</v>
      </c>
      <c r="E2836" s="4" t="s">
        <v>21</v>
      </c>
      <c r="F2836" s="4" t="s">
        <v>21</v>
      </c>
      <c r="G2836" s="4" t="s">
        <v>21</v>
      </c>
    </row>
    <row r="2837" spans="1:7">
      <c r="A2837" t="n">
        <v>28567</v>
      </c>
      <c r="B2837" s="36" t="n">
        <v>46</v>
      </c>
      <c r="C2837" s="7" t="n">
        <v>1</v>
      </c>
      <c r="D2837" s="7" t="n">
        <v>2</v>
      </c>
      <c r="E2837" s="7" t="n">
        <v>18.3700008392334</v>
      </c>
      <c r="F2837" s="7" t="n">
        <v>44.7999992370605</v>
      </c>
      <c r="G2837" s="7" t="n">
        <v>190</v>
      </c>
    </row>
    <row r="2838" spans="1:7">
      <c r="A2838" t="s">
        <v>4</v>
      </c>
      <c r="B2838" s="4" t="s">
        <v>5</v>
      </c>
      <c r="C2838" s="4" t="s">
        <v>10</v>
      </c>
      <c r="D2838" s="4" t="s">
        <v>21</v>
      </c>
      <c r="E2838" s="4" t="s">
        <v>21</v>
      </c>
      <c r="F2838" s="4" t="s">
        <v>21</v>
      </c>
      <c r="G2838" s="4" t="s">
        <v>21</v>
      </c>
    </row>
    <row r="2839" spans="1:7">
      <c r="A2839" t="n">
        <v>28586</v>
      </c>
      <c r="B2839" s="36" t="n">
        <v>46</v>
      </c>
      <c r="C2839" s="7" t="n">
        <v>3</v>
      </c>
      <c r="D2839" s="7" t="n">
        <v>0.949999988079071</v>
      </c>
      <c r="E2839" s="7" t="n">
        <v>18.3700008392334</v>
      </c>
      <c r="F2839" s="7" t="n">
        <v>45.0999984741211</v>
      </c>
      <c r="G2839" s="7" t="n">
        <v>183</v>
      </c>
    </row>
    <row r="2840" spans="1:7">
      <c r="A2840" t="s">
        <v>4</v>
      </c>
      <c r="B2840" s="4" t="s">
        <v>5</v>
      </c>
      <c r="C2840" s="4" t="s">
        <v>10</v>
      </c>
      <c r="D2840" s="4" t="s">
        <v>21</v>
      </c>
      <c r="E2840" s="4" t="s">
        <v>21</v>
      </c>
      <c r="F2840" s="4" t="s">
        <v>21</v>
      </c>
      <c r="G2840" s="4" t="s">
        <v>21</v>
      </c>
    </row>
    <row r="2841" spans="1:7">
      <c r="A2841" t="n">
        <v>28605</v>
      </c>
      <c r="B2841" s="36" t="n">
        <v>46</v>
      </c>
      <c r="C2841" s="7" t="n">
        <v>6</v>
      </c>
      <c r="D2841" s="7" t="n">
        <v>-2</v>
      </c>
      <c r="E2841" s="7" t="n">
        <v>18.3700008392334</v>
      </c>
      <c r="F2841" s="7" t="n">
        <v>44.7999992370605</v>
      </c>
      <c r="G2841" s="7" t="n">
        <v>170</v>
      </c>
    </row>
    <row r="2842" spans="1:7">
      <c r="A2842" t="s">
        <v>4</v>
      </c>
      <c r="B2842" s="4" t="s">
        <v>5</v>
      </c>
      <c r="C2842" s="4" t="s">
        <v>10</v>
      </c>
      <c r="D2842" s="4" t="s">
        <v>21</v>
      </c>
      <c r="E2842" s="4" t="s">
        <v>21</v>
      </c>
      <c r="F2842" s="4" t="s">
        <v>21</v>
      </c>
      <c r="G2842" s="4" t="s">
        <v>21</v>
      </c>
    </row>
    <row r="2843" spans="1:7">
      <c r="A2843" t="n">
        <v>28624</v>
      </c>
      <c r="B2843" s="36" t="n">
        <v>46</v>
      </c>
      <c r="C2843" s="7" t="n">
        <v>9</v>
      </c>
      <c r="D2843" s="7" t="n">
        <v>0.5</v>
      </c>
      <c r="E2843" s="7" t="n">
        <v>18.3700008392334</v>
      </c>
      <c r="F2843" s="7" t="n">
        <v>46.0999984741211</v>
      </c>
      <c r="G2843" s="7" t="n">
        <v>180</v>
      </c>
    </row>
    <row r="2844" spans="1:7">
      <c r="A2844" t="s">
        <v>4</v>
      </c>
      <c r="B2844" s="4" t="s">
        <v>5</v>
      </c>
      <c r="C2844" s="4" t="s">
        <v>10</v>
      </c>
      <c r="D2844" s="4" t="s">
        <v>21</v>
      </c>
      <c r="E2844" s="4" t="s">
        <v>21</v>
      </c>
      <c r="F2844" s="4" t="s">
        <v>21</v>
      </c>
      <c r="G2844" s="4" t="s">
        <v>21</v>
      </c>
    </row>
    <row r="2845" spans="1:7">
      <c r="A2845" t="n">
        <v>28643</v>
      </c>
      <c r="B2845" s="36" t="n">
        <v>46</v>
      </c>
      <c r="C2845" s="7" t="n">
        <v>7032</v>
      </c>
      <c r="D2845" s="7" t="n">
        <v>1.89999997615814</v>
      </c>
      <c r="E2845" s="7" t="n">
        <v>18.3700008392334</v>
      </c>
      <c r="F2845" s="7" t="n">
        <v>46.6500015258789</v>
      </c>
      <c r="G2845" s="7" t="n">
        <v>185</v>
      </c>
    </row>
    <row r="2846" spans="1:7">
      <c r="A2846" t="s">
        <v>4</v>
      </c>
      <c r="B2846" s="4" t="s">
        <v>5</v>
      </c>
      <c r="C2846" s="4" t="s">
        <v>10</v>
      </c>
      <c r="D2846" s="4" t="s">
        <v>9</v>
      </c>
    </row>
    <row r="2847" spans="1:7">
      <c r="A2847" t="n">
        <v>28662</v>
      </c>
      <c r="B2847" s="33" t="n">
        <v>43</v>
      </c>
      <c r="C2847" s="7" t="n">
        <v>0</v>
      </c>
      <c r="D2847" s="7" t="n">
        <v>16</v>
      </c>
    </row>
    <row r="2848" spans="1:7">
      <c r="A2848" t="s">
        <v>4</v>
      </c>
      <c r="B2848" s="4" t="s">
        <v>5</v>
      </c>
      <c r="C2848" s="4" t="s">
        <v>10</v>
      </c>
      <c r="D2848" s="4" t="s">
        <v>14</v>
      </c>
      <c r="E2848" s="4" t="s">
        <v>14</v>
      </c>
      <c r="F2848" s="4" t="s">
        <v>6</v>
      </c>
    </row>
    <row r="2849" spans="1:7">
      <c r="A2849" t="n">
        <v>28669</v>
      </c>
      <c r="B2849" s="22" t="n">
        <v>47</v>
      </c>
      <c r="C2849" s="7" t="n">
        <v>0</v>
      </c>
      <c r="D2849" s="7" t="n">
        <v>0</v>
      </c>
      <c r="E2849" s="7" t="n">
        <v>0</v>
      </c>
      <c r="F2849" s="7" t="s">
        <v>283</v>
      </c>
    </row>
    <row r="2850" spans="1:7">
      <c r="A2850" t="s">
        <v>4</v>
      </c>
      <c r="B2850" s="4" t="s">
        <v>5</v>
      </c>
      <c r="C2850" s="4" t="s">
        <v>10</v>
      </c>
    </row>
    <row r="2851" spans="1:7">
      <c r="A2851" t="n">
        <v>28691</v>
      </c>
      <c r="B2851" s="28" t="n">
        <v>16</v>
      </c>
      <c r="C2851" s="7" t="n">
        <v>0</v>
      </c>
    </row>
    <row r="2852" spans="1:7">
      <c r="A2852" t="s">
        <v>4</v>
      </c>
      <c r="B2852" s="4" t="s">
        <v>5</v>
      </c>
      <c r="C2852" s="4" t="s">
        <v>10</v>
      </c>
      <c r="D2852" s="4" t="s">
        <v>14</v>
      </c>
      <c r="E2852" s="4" t="s">
        <v>6</v>
      </c>
      <c r="F2852" s="4" t="s">
        <v>21</v>
      </c>
      <c r="G2852" s="4" t="s">
        <v>21</v>
      </c>
      <c r="H2852" s="4" t="s">
        <v>21</v>
      </c>
    </row>
    <row r="2853" spans="1:7">
      <c r="A2853" t="n">
        <v>28694</v>
      </c>
      <c r="B2853" s="37" t="n">
        <v>48</v>
      </c>
      <c r="C2853" s="7" t="n">
        <v>0</v>
      </c>
      <c r="D2853" s="7" t="n">
        <v>0</v>
      </c>
      <c r="E2853" s="7" t="s">
        <v>31</v>
      </c>
      <c r="F2853" s="7" t="n">
        <v>0</v>
      </c>
      <c r="G2853" s="7" t="n">
        <v>1</v>
      </c>
      <c r="H2853" s="7" t="n">
        <v>0</v>
      </c>
    </row>
    <row r="2854" spans="1:7">
      <c r="A2854" t="s">
        <v>4</v>
      </c>
      <c r="B2854" s="4" t="s">
        <v>5</v>
      </c>
      <c r="C2854" s="4" t="s">
        <v>10</v>
      </c>
      <c r="D2854" s="4" t="s">
        <v>9</v>
      </c>
    </row>
    <row r="2855" spans="1:7">
      <c r="A2855" t="n">
        <v>28718</v>
      </c>
      <c r="B2855" s="33" t="n">
        <v>43</v>
      </c>
      <c r="C2855" s="7" t="n">
        <v>1</v>
      </c>
      <c r="D2855" s="7" t="n">
        <v>16</v>
      </c>
    </row>
    <row r="2856" spans="1:7">
      <c r="A2856" t="s">
        <v>4</v>
      </c>
      <c r="B2856" s="4" t="s">
        <v>5</v>
      </c>
      <c r="C2856" s="4" t="s">
        <v>10</v>
      </c>
      <c r="D2856" s="4" t="s">
        <v>14</v>
      </c>
      <c r="E2856" s="4" t="s">
        <v>14</v>
      </c>
      <c r="F2856" s="4" t="s">
        <v>6</v>
      </c>
    </row>
    <row r="2857" spans="1:7">
      <c r="A2857" t="n">
        <v>28725</v>
      </c>
      <c r="B2857" s="22" t="n">
        <v>47</v>
      </c>
      <c r="C2857" s="7" t="n">
        <v>1</v>
      </c>
      <c r="D2857" s="7" t="n">
        <v>0</v>
      </c>
      <c r="E2857" s="7" t="n">
        <v>0</v>
      </c>
      <c r="F2857" s="7" t="s">
        <v>283</v>
      </c>
    </row>
    <row r="2858" spans="1:7">
      <c r="A2858" t="s">
        <v>4</v>
      </c>
      <c r="B2858" s="4" t="s">
        <v>5</v>
      </c>
      <c r="C2858" s="4" t="s">
        <v>10</v>
      </c>
    </row>
    <row r="2859" spans="1:7">
      <c r="A2859" t="n">
        <v>28747</v>
      </c>
      <c r="B2859" s="28" t="n">
        <v>16</v>
      </c>
      <c r="C2859" s="7" t="n">
        <v>0</v>
      </c>
    </row>
    <row r="2860" spans="1:7">
      <c r="A2860" t="s">
        <v>4</v>
      </c>
      <c r="B2860" s="4" t="s">
        <v>5</v>
      </c>
      <c r="C2860" s="4" t="s">
        <v>10</v>
      </c>
      <c r="D2860" s="4" t="s">
        <v>14</v>
      </c>
      <c r="E2860" s="4" t="s">
        <v>6</v>
      </c>
      <c r="F2860" s="4" t="s">
        <v>21</v>
      </c>
      <c r="G2860" s="4" t="s">
        <v>21</v>
      </c>
      <c r="H2860" s="4" t="s">
        <v>21</v>
      </c>
    </row>
    <row r="2861" spans="1:7">
      <c r="A2861" t="n">
        <v>28750</v>
      </c>
      <c r="B2861" s="37" t="n">
        <v>48</v>
      </c>
      <c r="C2861" s="7" t="n">
        <v>1</v>
      </c>
      <c r="D2861" s="7" t="n">
        <v>0</v>
      </c>
      <c r="E2861" s="7" t="s">
        <v>31</v>
      </c>
      <c r="F2861" s="7" t="n">
        <v>0</v>
      </c>
      <c r="G2861" s="7" t="n">
        <v>1</v>
      </c>
      <c r="H2861" s="7" t="n">
        <v>0</v>
      </c>
    </row>
    <row r="2862" spans="1:7">
      <c r="A2862" t="s">
        <v>4</v>
      </c>
      <c r="B2862" s="4" t="s">
        <v>5</v>
      </c>
      <c r="C2862" s="4" t="s">
        <v>10</v>
      </c>
      <c r="D2862" s="4" t="s">
        <v>9</v>
      </c>
    </row>
    <row r="2863" spans="1:7">
      <c r="A2863" t="n">
        <v>28774</v>
      </c>
      <c r="B2863" s="33" t="n">
        <v>43</v>
      </c>
      <c r="C2863" s="7" t="n">
        <v>2</v>
      </c>
      <c r="D2863" s="7" t="n">
        <v>16</v>
      </c>
    </row>
    <row r="2864" spans="1:7">
      <c r="A2864" t="s">
        <v>4</v>
      </c>
      <c r="B2864" s="4" t="s">
        <v>5</v>
      </c>
      <c r="C2864" s="4" t="s">
        <v>10</v>
      </c>
      <c r="D2864" s="4" t="s">
        <v>14</v>
      </c>
      <c r="E2864" s="4" t="s">
        <v>14</v>
      </c>
      <c r="F2864" s="4" t="s">
        <v>6</v>
      </c>
    </row>
    <row r="2865" spans="1:8">
      <c r="A2865" t="n">
        <v>28781</v>
      </c>
      <c r="B2865" s="22" t="n">
        <v>47</v>
      </c>
      <c r="C2865" s="7" t="n">
        <v>2</v>
      </c>
      <c r="D2865" s="7" t="n">
        <v>0</v>
      </c>
      <c r="E2865" s="7" t="n">
        <v>0</v>
      </c>
      <c r="F2865" s="7" t="s">
        <v>283</v>
      </c>
    </row>
    <row r="2866" spans="1:8">
      <c r="A2866" t="s">
        <v>4</v>
      </c>
      <c r="B2866" s="4" t="s">
        <v>5</v>
      </c>
      <c r="C2866" s="4" t="s">
        <v>10</v>
      </c>
    </row>
    <row r="2867" spans="1:8">
      <c r="A2867" t="n">
        <v>28803</v>
      </c>
      <c r="B2867" s="28" t="n">
        <v>16</v>
      </c>
      <c r="C2867" s="7" t="n">
        <v>0</v>
      </c>
    </row>
    <row r="2868" spans="1:8">
      <c r="A2868" t="s">
        <v>4</v>
      </c>
      <c r="B2868" s="4" t="s">
        <v>5</v>
      </c>
      <c r="C2868" s="4" t="s">
        <v>10</v>
      </c>
      <c r="D2868" s="4" t="s">
        <v>14</v>
      </c>
      <c r="E2868" s="4" t="s">
        <v>6</v>
      </c>
      <c r="F2868" s="4" t="s">
        <v>21</v>
      </c>
      <c r="G2868" s="4" t="s">
        <v>21</v>
      </c>
      <c r="H2868" s="4" t="s">
        <v>21</v>
      </c>
    </row>
    <row r="2869" spans="1:8">
      <c r="A2869" t="n">
        <v>28806</v>
      </c>
      <c r="B2869" s="37" t="n">
        <v>48</v>
      </c>
      <c r="C2869" s="7" t="n">
        <v>2</v>
      </c>
      <c r="D2869" s="7" t="n">
        <v>0</v>
      </c>
      <c r="E2869" s="7" t="s">
        <v>31</v>
      </c>
      <c r="F2869" s="7" t="n">
        <v>0</v>
      </c>
      <c r="G2869" s="7" t="n">
        <v>1</v>
      </c>
      <c r="H2869" s="7" t="n">
        <v>0</v>
      </c>
    </row>
    <row r="2870" spans="1:8">
      <c r="A2870" t="s">
        <v>4</v>
      </c>
      <c r="B2870" s="4" t="s">
        <v>5</v>
      </c>
      <c r="C2870" s="4" t="s">
        <v>10</v>
      </c>
      <c r="D2870" s="4" t="s">
        <v>9</v>
      </c>
    </row>
    <row r="2871" spans="1:8">
      <c r="A2871" t="n">
        <v>28830</v>
      </c>
      <c r="B2871" s="33" t="n">
        <v>43</v>
      </c>
      <c r="C2871" s="7" t="n">
        <v>3</v>
      </c>
      <c r="D2871" s="7" t="n">
        <v>16</v>
      </c>
    </row>
    <row r="2872" spans="1:8">
      <c r="A2872" t="s">
        <v>4</v>
      </c>
      <c r="B2872" s="4" t="s">
        <v>5</v>
      </c>
      <c r="C2872" s="4" t="s">
        <v>10</v>
      </c>
      <c r="D2872" s="4" t="s">
        <v>14</v>
      </c>
      <c r="E2872" s="4" t="s">
        <v>14</v>
      </c>
      <c r="F2872" s="4" t="s">
        <v>6</v>
      </c>
    </row>
    <row r="2873" spans="1:8">
      <c r="A2873" t="n">
        <v>28837</v>
      </c>
      <c r="B2873" s="22" t="n">
        <v>47</v>
      </c>
      <c r="C2873" s="7" t="n">
        <v>3</v>
      </c>
      <c r="D2873" s="7" t="n">
        <v>0</v>
      </c>
      <c r="E2873" s="7" t="n">
        <v>0</v>
      </c>
      <c r="F2873" s="7" t="s">
        <v>283</v>
      </c>
    </row>
    <row r="2874" spans="1:8">
      <c r="A2874" t="s">
        <v>4</v>
      </c>
      <c r="B2874" s="4" t="s">
        <v>5</v>
      </c>
      <c r="C2874" s="4" t="s">
        <v>10</v>
      </c>
    </row>
    <row r="2875" spans="1:8">
      <c r="A2875" t="n">
        <v>28859</v>
      </c>
      <c r="B2875" s="28" t="n">
        <v>16</v>
      </c>
      <c r="C2875" s="7" t="n">
        <v>0</v>
      </c>
    </row>
    <row r="2876" spans="1:8">
      <c r="A2876" t="s">
        <v>4</v>
      </c>
      <c r="B2876" s="4" t="s">
        <v>5</v>
      </c>
      <c r="C2876" s="4" t="s">
        <v>10</v>
      </c>
      <c r="D2876" s="4" t="s">
        <v>14</v>
      </c>
      <c r="E2876" s="4" t="s">
        <v>6</v>
      </c>
      <c r="F2876" s="4" t="s">
        <v>21</v>
      </c>
      <c r="G2876" s="4" t="s">
        <v>21</v>
      </c>
      <c r="H2876" s="4" t="s">
        <v>21</v>
      </c>
    </row>
    <row r="2877" spans="1:8">
      <c r="A2877" t="n">
        <v>28862</v>
      </c>
      <c r="B2877" s="37" t="n">
        <v>48</v>
      </c>
      <c r="C2877" s="7" t="n">
        <v>3</v>
      </c>
      <c r="D2877" s="7" t="n">
        <v>0</v>
      </c>
      <c r="E2877" s="7" t="s">
        <v>31</v>
      </c>
      <c r="F2877" s="7" t="n">
        <v>0</v>
      </c>
      <c r="G2877" s="7" t="n">
        <v>1</v>
      </c>
      <c r="H2877" s="7" t="n">
        <v>0</v>
      </c>
    </row>
    <row r="2878" spans="1:8">
      <c r="A2878" t="s">
        <v>4</v>
      </c>
      <c r="B2878" s="4" t="s">
        <v>5</v>
      </c>
      <c r="C2878" s="4" t="s">
        <v>10</v>
      </c>
      <c r="D2878" s="4" t="s">
        <v>9</v>
      </c>
    </row>
    <row r="2879" spans="1:8">
      <c r="A2879" t="n">
        <v>28886</v>
      </c>
      <c r="B2879" s="33" t="n">
        <v>43</v>
      </c>
      <c r="C2879" s="7" t="n">
        <v>4</v>
      </c>
      <c r="D2879" s="7" t="n">
        <v>16</v>
      </c>
    </row>
    <row r="2880" spans="1:8">
      <c r="A2880" t="s">
        <v>4</v>
      </c>
      <c r="B2880" s="4" t="s">
        <v>5</v>
      </c>
      <c r="C2880" s="4" t="s">
        <v>10</v>
      </c>
      <c r="D2880" s="4" t="s">
        <v>14</v>
      </c>
      <c r="E2880" s="4" t="s">
        <v>14</v>
      </c>
      <c r="F2880" s="4" t="s">
        <v>6</v>
      </c>
    </row>
    <row r="2881" spans="1:8">
      <c r="A2881" t="n">
        <v>28893</v>
      </c>
      <c r="B2881" s="22" t="n">
        <v>47</v>
      </c>
      <c r="C2881" s="7" t="n">
        <v>4</v>
      </c>
      <c r="D2881" s="7" t="n">
        <v>0</v>
      </c>
      <c r="E2881" s="7" t="n">
        <v>0</v>
      </c>
      <c r="F2881" s="7" t="s">
        <v>283</v>
      </c>
    </row>
    <row r="2882" spans="1:8">
      <c r="A2882" t="s">
        <v>4</v>
      </c>
      <c r="B2882" s="4" t="s">
        <v>5</v>
      </c>
      <c r="C2882" s="4" t="s">
        <v>10</v>
      </c>
    </row>
    <row r="2883" spans="1:8">
      <c r="A2883" t="n">
        <v>28915</v>
      </c>
      <c r="B2883" s="28" t="n">
        <v>16</v>
      </c>
      <c r="C2883" s="7" t="n">
        <v>0</v>
      </c>
    </row>
    <row r="2884" spans="1:8">
      <c r="A2884" t="s">
        <v>4</v>
      </c>
      <c r="B2884" s="4" t="s">
        <v>5</v>
      </c>
      <c r="C2884" s="4" t="s">
        <v>10</v>
      </c>
      <c r="D2884" s="4" t="s">
        <v>14</v>
      </c>
      <c r="E2884" s="4" t="s">
        <v>6</v>
      </c>
      <c r="F2884" s="4" t="s">
        <v>21</v>
      </c>
      <c r="G2884" s="4" t="s">
        <v>21</v>
      </c>
      <c r="H2884" s="4" t="s">
        <v>21</v>
      </c>
    </row>
    <row r="2885" spans="1:8">
      <c r="A2885" t="n">
        <v>28918</v>
      </c>
      <c r="B2885" s="37" t="n">
        <v>48</v>
      </c>
      <c r="C2885" s="7" t="n">
        <v>4</v>
      </c>
      <c r="D2885" s="7" t="n">
        <v>0</v>
      </c>
      <c r="E2885" s="7" t="s">
        <v>31</v>
      </c>
      <c r="F2885" s="7" t="n">
        <v>0</v>
      </c>
      <c r="G2885" s="7" t="n">
        <v>1</v>
      </c>
      <c r="H2885" s="7" t="n">
        <v>0</v>
      </c>
    </row>
    <row r="2886" spans="1:8">
      <c r="A2886" t="s">
        <v>4</v>
      </c>
      <c r="B2886" s="4" t="s">
        <v>5</v>
      </c>
      <c r="C2886" s="4" t="s">
        <v>10</v>
      </c>
      <c r="D2886" s="4" t="s">
        <v>9</v>
      </c>
    </row>
    <row r="2887" spans="1:8">
      <c r="A2887" t="n">
        <v>28942</v>
      </c>
      <c r="B2887" s="33" t="n">
        <v>43</v>
      </c>
      <c r="C2887" s="7" t="n">
        <v>5</v>
      </c>
      <c r="D2887" s="7" t="n">
        <v>16</v>
      </c>
    </row>
    <row r="2888" spans="1:8">
      <c r="A2888" t="s">
        <v>4</v>
      </c>
      <c r="B2888" s="4" t="s">
        <v>5</v>
      </c>
      <c r="C2888" s="4" t="s">
        <v>10</v>
      </c>
      <c r="D2888" s="4" t="s">
        <v>14</v>
      </c>
      <c r="E2888" s="4" t="s">
        <v>14</v>
      </c>
      <c r="F2888" s="4" t="s">
        <v>6</v>
      </c>
    </row>
    <row r="2889" spans="1:8">
      <c r="A2889" t="n">
        <v>28949</v>
      </c>
      <c r="B2889" s="22" t="n">
        <v>47</v>
      </c>
      <c r="C2889" s="7" t="n">
        <v>5</v>
      </c>
      <c r="D2889" s="7" t="n">
        <v>0</v>
      </c>
      <c r="E2889" s="7" t="n">
        <v>0</v>
      </c>
      <c r="F2889" s="7" t="s">
        <v>283</v>
      </c>
    </row>
    <row r="2890" spans="1:8">
      <c r="A2890" t="s">
        <v>4</v>
      </c>
      <c r="B2890" s="4" t="s">
        <v>5</v>
      </c>
      <c r="C2890" s="4" t="s">
        <v>10</v>
      </c>
    </row>
    <row r="2891" spans="1:8">
      <c r="A2891" t="n">
        <v>28971</v>
      </c>
      <c r="B2891" s="28" t="n">
        <v>16</v>
      </c>
      <c r="C2891" s="7" t="n">
        <v>0</v>
      </c>
    </row>
    <row r="2892" spans="1:8">
      <c r="A2892" t="s">
        <v>4</v>
      </c>
      <c r="B2892" s="4" t="s">
        <v>5</v>
      </c>
      <c r="C2892" s="4" t="s">
        <v>10</v>
      </c>
      <c r="D2892" s="4" t="s">
        <v>14</v>
      </c>
      <c r="E2892" s="4" t="s">
        <v>6</v>
      </c>
      <c r="F2892" s="4" t="s">
        <v>21</v>
      </c>
      <c r="G2892" s="4" t="s">
        <v>21</v>
      </c>
      <c r="H2892" s="4" t="s">
        <v>21</v>
      </c>
    </row>
    <row r="2893" spans="1:8">
      <c r="A2893" t="n">
        <v>28974</v>
      </c>
      <c r="B2893" s="37" t="n">
        <v>48</v>
      </c>
      <c r="C2893" s="7" t="n">
        <v>5</v>
      </c>
      <c r="D2893" s="7" t="n">
        <v>0</v>
      </c>
      <c r="E2893" s="7" t="s">
        <v>31</v>
      </c>
      <c r="F2893" s="7" t="n">
        <v>0</v>
      </c>
      <c r="G2893" s="7" t="n">
        <v>1</v>
      </c>
      <c r="H2893" s="7" t="n">
        <v>0</v>
      </c>
    </row>
    <row r="2894" spans="1:8">
      <c r="A2894" t="s">
        <v>4</v>
      </c>
      <c r="B2894" s="4" t="s">
        <v>5</v>
      </c>
      <c r="C2894" s="4" t="s">
        <v>10</v>
      </c>
      <c r="D2894" s="4" t="s">
        <v>9</v>
      </c>
    </row>
    <row r="2895" spans="1:8">
      <c r="A2895" t="n">
        <v>28998</v>
      </c>
      <c r="B2895" s="33" t="n">
        <v>43</v>
      </c>
      <c r="C2895" s="7" t="n">
        <v>6</v>
      </c>
      <c r="D2895" s="7" t="n">
        <v>16</v>
      </c>
    </row>
    <row r="2896" spans="1:8">
      <c r="A2896" t="s">
        <v>4</v>
      </c>
      <c r="B2896" s="4" t="s">
        <v>5</v>
      </c>
      <c r="C2896" s="4" t="s">
        <v>10</v>
      </c>
      <c r="D2896" s="4" t="s">
        <v>14</v>
      </c>
      <c r="E2896" s="4" t="s">
        <v>14</v>
      </c>
      <c r="F2896" s="4" t="s">
        <v>6</v>
      </c>
    </row>
    <row r="2897" spans="1:8">
      <c r="A2897" t="n">
        <v>29005</v>
      </c>
      <c r="B2897" s="22" t="n">
        <v>47</v>
      </c>
      <c r="C2897" s="7" t="n">
        <v>6</v>
      </c>
      <c r="D2897" s="7" t="n">
        <v>0</v>
      </c>
      <c r="E2897" s="7" t="n">
        <v>0</v>
      </c>
      <c r="F2897" s="7" t="s">
        <v>283</v>
      </c>
    </row>
    <row r="2898" spans="1:8">
      <c r="A2898" t="s">
        <v>4</v>
      </c>
      <c r="B2898" s="4" t="s">
        <v>5</v>
      </c>
      <c r="C2898" s="4" t="s">
        <v>10</v>
      </c>
    </row>
    <row r="2899" spans="1:8">
      <c r="A2899" t="n">
        <v>29027</v>
      </c>
      <c r="B2899" s="28" t="n">
        <v>16</v>
      </c>
      <c r="C2899" s="7" t="n">
        <v>0</v>
      </c>
    </row>
    <row r="2900" spans="1:8">
      <c r="A2900" t="s">
        <v>4</v>
      </c>
      <c r="B2900" s="4" t="s">
        <v>5</v>
      </c>
      <c r="C2900" s="4" t="s">
        <v>10</v>
      </c>
      <c r="D2900" s="4" t="s">
        <v>14</v>
      </c>
      <c r="E2900" s="4" t="s">
        <v>6</v>
      </c>
      <c r="F2900" s="4" t="s">
        <v>21</v>
      </c>
      <c r="G2900" s="4" t="s">
        <v>21</v>
      </c>
      <c r="H2900" s="4" t="s">
        <v>21</v>
      </c>
    </row>
    <row r="2901" spans="1:8">
      <c r="A2901" t="n">
        <v>29030</v>
      </c>
      <c r="B2901" s="37" t="n">
        <v>48</v>
      </c>
      <c r="C2901" s="7" t="n">
        <v>6</v>
      </c>
      <c r="D2901" s="7" t="n">
        <v>0</v>
      </c>
      <c r="E2901" s="7" t="s">
        <v>31</v>
      </c>
      <c r="F2901" s="7" t="n">
        <v>0</v>
      </c>
      <c r="G2901" s="7" t="n">
        <v>1</v>
      </c>
      <c r="H2901" s="7" t="n">
        <v>0</v>
      </c>
    </row>
    <row r="2902" spans="1:8">
      <c r="A2902" t="s">
        <v>4</v>
      </c>
      <c r="B2902" s="4" t="s">
        <v>5</v>
      </c>
      <c r="C2902" s="4" t="s">
        <v>10</v>
      </c>
      <c r="D2902" s="4" t="s">
        <v>9</v>
      </c>
    </row>
    <row r="2903" spans="1:8">
      <c r="A2903" t="n">
        <v>29054</v>
      </c>
      <c r="B2903" s="33" t="n">
        <v>43</v>
      </c>
      <c r="C2903" s="7" t="n">
        <v>7</v>
      </c>
      <c r="D2903" s="7" t="n">
        <v>16</v>
      </c>
    </row>
    <row r="2904" spans="1:8">
      <c r="A2904" t="s">
        <v>4</v>
      </c>
      <c r="B2904" s="4" t="s">
        <v>5</v>
      </c>
      <c r="C2904" s="4" t="s">
        <v>10</v>
      </c>
      <c r="D2904" s="4" t="s">
        <v>14</v>
      </c>
      <c r="E2904" s="4" t="s">
        <v>14</v>
      </c>
      <c r="F2904" s="4" t="s">
        <v>6</v>
      </c>
    </row>
    <row r="2905" spans="1:8">
      <c r="A2905" t="n">
        <v>29061</v>
      </c>
      <c r="B2905" s="22" t="n">
        <v>47</v>
      </c>
      <c r="C2905" s="7" t="n">
        <v>7</v>
      </c>
      <c r="D2905" s="7" t="n">
        <v>0</v>
      </c>
      <c r="E2905" s="7" t="n">
        <v>0</v>
      </c>
      <c r="F2905" s="7" t="s">
        <v>283</v>
      </c>
    </row>
    <row r="2906" spans="1:8">
      <c r="A2906" t="s">
        <v>4</v>
      </c>
      <c r="B2906" s="4" t="s">
        <v>5</v>
      </c>
      <c r="C2906" s="4" t="s">
        <v>10</v>
      </c>
    </row>
    <row r="2907" spans="1:8">
      <c r="A2907" t="n">
        <v>29083</v>
      </c>
      <c r="B2907" s="28" t="n">
        <v>16</v>
      </c>
      <c r="C2907" s="7" t="n">
        <v>0</v>
      </c>
    </row>
    <row r="2908" spans="1:8">
      <c r="A2908" t="s">
        <v>4</v>
      </c>
      <c r="B2908" s="4" t="s">
        <v>5</v>
      </c>
      <c r="C2908" s="4" t="s">
        <v>10</v>
      </c>
      <c r="D2908" s="4" t="s">
        <v>14</v>
      </c>
      <c r="E2908" s="4" t="s">
        <v>6</v>
      </c>
      <c r="F2908" s="4" t="s">
        <v>21</v>
      </c>
      <c r="G2908" s="4" t="s">
        <v>21</v>
      </c>
      <c r="H2908" s="4" t="s">
        <v>21</v>
      </c>
    </row>
    <row r="2909" spans="1:8">
      <c r="A2909" t="n">
        <v>29086</v>
      </c>
      <c r="B2909" s="37" t="n">
        <v>48</v>
      </c>
      <c r="C2909" s="7" t="n">
        <v>7</v>
      </c>
      <c r="D2909" s="7" t="n">
        <v>0</v>
      </c>
      <c r="E2909" s="7" t="s">
        <v>31</v>
      </c>
      <c r="F2909" s="7" t="n">
        <v>0</v>
      </c>
      <c r="G2909" s="7" t="n">
        <v>1</v>
      </c>
      <c r="H2909" s="7" t="n">
        <v>0</v>
      </c>
    </row>
    <row r="2910" spans="1:8">
      <c r="A2910" t="s">
        <v>4</v>
      </c>
      <c r="B2910" s="4" t="s">
        <v>5</v>
      </c>
      <c r="C2910" s="4" t="s">
        <v>10</v>
      </c>
      <c r="D2910" s="4" t="s">
        <v>9</v>
      </c>
    </row>
    <row r="2911" spans="1:8">
      <c r="A2911" t="n">
        <v>29110</v>
      </c>
      <c r="B2911" s="33" t="n">
        <v>43</v>
      </c>
      <c r="C2911" s="7" t="n">
        <v>8</v>
      </c>
      <c r="D2911" s="7" t="n">
        <v>16</v>
      </c>
    </row>
    <row r="2912" spans="1:8">
      <c r="A2912" t="s">
        <v>4</v>
      </c>
      <c r="B2912" s="4" t="s">
        <v>5</v>
      </c>
      <c r="C2912" s="4" t="s">
        <v>10</v>
      </c>
      <c r="D2912" s="4" t="s">
        <v>14</v>
      </c>
      <c r="E2912" s="4" t="s">
        <v>14</v>
      </c>
      <c r="F2912" s="4" t="s">
        <v>6</v>
      </c>
    </row>
    <row r="2913" spans="1:8">
      <c r="A2913" t="n">
        <v>29117</v>
      </c>
      <c r="B2913" s="22" t="n">
        <v>47</v>
      </c>
      <c r="C2913" s="7" t="n">
        <v>8</v>
      </c>
      <c r="D2913" s="7" t="n">
        <v>0</v>
      </c>
      <c r="E2913" s="7" t="n">
        <v>0</v>
      </c>
      <c r="F2913" s="7" t="s">
        <v>283</v>
      </c>
    </row>
    <row r="2914" spans="1:8">
      <c r="A2914" t="s">
        <v>4</v>
      </c>
      <c r="B2914" s="4" t="s">
        <v>5</v>
      </c>
      <c r="C2914" s="4" t="s">
        <v>10</v>
      </c>
    </row>
    <row r="2915" spans="1:8">
      <c r="A2915" t="n">
        <v>29139</v>
      </c>
      <c r="B2915" s="28" t="n">
        <v>16</v>
      </c>
      <c r="C2915" s="7" t="n">
        <v>0</v>
      </c>
    </row>
    <row r="2916" spans="1:8">
      <c r="A2916" t="s">
        <v>4</v>
      </c>
      <c r="B2916" s="4" t="s">
        <v>5</v>
      </c>
      <c r="C2916" s="4" t="s">
        <v>10</v>
      </c>
      <c r="D2916" s="4" t="s">
        <v>14</v>
      </c>
      <c r="E2916" s="4" t="s">
        <v>6</v>
      </c>
      <c r="F2916" s="4" t="s">
        <v>21</v>
      </c>
      <c r="G2916" s="4" t="s">
        <v>21</v>
      </c>
      <c r="H2916" s="4" t="s">
        <v>21</v>
      </c>
    </row>
    <row r="2917" spans="1:8">
      <c r="A2917" t="n">
        <v>29142</v>
      </c>
      <c r="B2917" s="37" t="n">
        <v>48</v>
      </c>
      <c r="C2917" s="7" t="n">
        <v>8</v>
      </c>
      <c r="D2917" s="7" t="n">
        <v>0</v>
      </c>
      <c r="E2917" s="7" t="s">
        <v>31</v>
      </c>
      <c r="F2917" s="7" t="n">
        <v>0</v>
      </c>
      <c r="G2917" s="7" t="n">
        <v>1</v>
      </c>
      <c r="H2917" s="7" t="n">
        <v>0</v>
      </c>
    </row>
    <row r="2918" spans="1:8">
      <c r="A2918" t="s">
        <v>4</v>
      </c>
      <c r="B2918" s="4" t="s">
        <v>5</v>
      </c>
      <c r="C2918" s="4" t="s">
        <v>10</v>
      </c>
      <c r="D2918" s="4" t="s">
        <v>9</v>
      </c>
    </row>
    <row r="2919" spans="1:8">
      <c r="A2919" t="n">
        <v>29166</v>
      </c>
      <c r="B2919" s="33" t="n">
        <v>43</v>
      </c>
      <c r="C2919" s="7" t="n">
        <v>9</v>
      </c>
      <c r="D2919" s="7" t="n">
        <v>16</v>
      </c>
    </row>
    <row r="2920" spans="1:8">
      <c r="A2920" t="s">
        <v>4</v>
      </c>
      <c r="B2920" s="4" t="s">
        <v>5</v>
      </c>
      <c r="C2920" s="4" t="s">
        <v>10</v>
      </c>
      <c r="D2920" s="4" t="s">
        <v>14</v>
      </c>
      <c r="E2920" s="4" t="s">
        <v>14</v>
      </c>
      <c r="F2920" s="4" t="s">
        <v>6</v>
      </c>
    </row>
    <row r="2921" spans="1:8">
      <c r="A2921" t="n">
        <v>29173</v>
      </c>
      <c r="B2921" s="22" t="n">
        <v>47</v>
      </c>
      <c r="C2921" s="7" t="n">
        <v>9</v>
      </c>
      <c r="D2921" s="7" t="n">
        <v>0</v>
      </c>
      <c r="E2921" s="7" t="n">
        <v>0</v>
      </c>
      <c r="F2921" s="7" t="s">
        <v>283</v>
      </c>
    </row>
    <row r="2922" spans="1:8">
      <c r="A2922" t="s">
        <v>4</v>
      </c>
      <c r="B2922" s="4" t="s">
        <v>5</v>
      </c>
      <c r="C2922" s="4" t="s">
        <v>10</v>
      </c>
    </row>
    <row r="2923" spans="1:8">
      <c r="A2923" t="n">
        <v>29195</v>
      </c>
      <c r="B2923" s="28" t="n">
        <v>16</v>
      </c>
      <c r="C2923" s="7" t="n">
        <v>0</v>
      </c>
    </row>
    <row r="2924" spans="1:8">
      <c r="A2924" t="s">
        <v>4</v>
      </c>
      <c r="B2924" s="4" t="s">
        <v>5</v>
      </c>
      <c r="C2924" s="4" t="s">
        <v>10</v>
      </c>
      <c r="D2924" s="4" t="s">
        <v>14</v>
      </c>
      <c r="E2924" s="4" t="s">
        <v>6</v>
      </c>
      <c r="F2924" s="4" t="s">
        <v>21</v>
      </c>
      <c r="G2924" s="4" t="s">
        <v>21</v>
      </c>
      <c r="H2924" s="4" t="s">
        <v>21</v>
      </c>
    </row>
    <row r="2925" spans="1:8">
      <c r="A2925" t="n">
        <v>29198</v>
      </c>
      <c r="B2925" s="37" t="n">
        <v>48</v>
      </c>
      <c r="C2925" s="7" t="n">
        <v>9</v>
      </c>
      <c r="D2925" s="7" t="n">
        <v>0</v>
      </c>
      <c r="E2925" s="7" t="s">
        <v>31</v>
      </c>
      <c r="F2925" s="7" t="n">
        <v>0</v>
      </c>
      <c r="G2925" s="7" t="n">
        <v>1</v>
      </c>
      <c r="H2925" s="7" t="n">
        <v>0</v>
      </c>
    </row>
    <row r="2926" spans="1:8">
      <c r="A2926" t="s">
        <v>4</v>
      </c>
      <c r="B2926" s="4" t="s">
        <v>5</v>
      </c>
      <c r="C2926" s="4" t="s">
        <v>10</v>
      </c>
      <c r="D2926" s="4" t="s">
        <v>9</v>
      </c>
    </row>
    <row r="2927" spans="1:8">
      <c r="A2927" t="n">
        <v>29222</v>
      </c>
      <c r="B2927" s="33" t="n">
        <v>43</v>
      </c>
      <c r="C2927" s="7" t="n">
        <v>11</v>
      </c>
      <c r="D2927" s="7" t="n">
        <v>16</v>
      </c>
    </row>
    <row r="2928" spans="1:8">
      <c r="A2928" t="s">
        <v>4</v>
      </c>
      <c r="B2928" s="4" t="s">
        <v>5</v>
      </c>
      <c r="C2928" s="4" t="s">
        <v>10</v>
      </c>
      <c r="D2928" s="4" t="s">
        <v>14</v>
      </c>
      <c r="E2928" s="4" t="s">
        <v>14</v>
      </c>
      <c r="F2928" s="4" t="s">
        <v>6</v>
      </c>
    </row>
    <row r="2929" spans="1:8">
      <c r="A2929" t="n">
        <v>29229</v>
      </c>
      <c r="B2929" s="22" t="n">
        <v>47</v>
      </c>
      <c r="C2929" s="7" t="n">
        <v>11</v>
      </c>
      <c r="D2929" s="7" t="n">
        <v>0</v>
      </c>
      <c r="E2929" s="7" t="n">
        <v>0</v>
      </c>
      <c r="F2929" s="7" t="s">
        <v>283</v>
      </c>
    </row>
    <row r="2930" spans="1:8">
      <c r="A2930" t="s">
        <v>4</v>
      </c>
      <c r="B2930" s="4" t="s">
        <v>5</v>
      </c>
      <c r="C2930" s="4" t="s">
        <v>10</v>
      </c>
    </row>
    <row r="2931" spans="1:8">
      <c r="A2931" t="n">
        <v>29251</v>
      </c>
      <c r="B2931" s="28" t="n">
        <v>16</v>
      </c>
      <c r="C2931" s="7" t="n">
        <v>0</v>
      </c>
    </row>
    <row r="2932" spans="1:8">
      <c r="A2932" t="s">
        <v>4</v>
      </c>
      <c r="B2932" s="4" t="s">
        <v>5</v>
      </c>
      <c r="C2932" s="4" t="s">
        <v>10</v>
      </c>
      <c r="D2932" s="4" t="s">
        <v>14</v>
      </c>
      <c r="E2932" s="4" t="s">
        <v>6</v>
      </c>
      <c r="F2932" s="4" t="s">
        <v>21</v>
      </c>
      <c r="G2932" s="4" t="s">
        <v>21</v>
      </c>
      <c r="H2932" s="4" t="s">
        <v>21</v>
      </c>
    </row>
    <row r="2933" spans="1:8">
      <c r="A2933" t="n">
        <v>29254</v>
      </c>
      <c r="B2933" s="37" t="n">
        <v>48</v>
      </c>
      <c r="C2933" s="7" t="n">
        <v>11</v>
      </c>
      <c r="D2933" s="7" t="n">
        <v>0</v>
      </c>
      <c r="E2933" s="7" t="s">
        <v>31</v>
      </c>
      <c r="F2933" s="7" t="n">
        <v>0</v>
      </c>
      <c r="G2933" s="7" t="n">
        <v>1</v>
      </c>
      <c r="H2933" s="7" t="n">
        <v>0</v>
      </c>
    </row>
    <row r="2934" spans="1:8">
      <c r="A2934" t="s">
        <v>4</v>
      </c>
      <c r="B2934" s="4" t="s">
        <v>5</v>
      </c>
      <c r="C2934" s="4" t="s">
        <v>10</v>
      </c>
    </row>
    <row r="2935" spans="1:8">
      <c r="A2935" t="n">
        <v>29278</v>
      </c>
      <c r="B2935" s="28" t="n">
        <v>16</v>
      </c>
      <c r="C2935" s="7" t="n">
        <v>0</v>
      </c>
    </row>
    <row r="2936" spans="1:8">
      <c r="A2936" t="s">
        <v>4</v>
      </c>
      <c r="B2936" s="4" t="s">
        <v>5</v>
      </c>
      <c r="C2936" s="4" t="s">
        <v>14</v>
      </c>
      <c r="D2936" s="4" t="s">
        <v>10</v>
      </c>
      <c r="E2936" s="4" t="s">
        <v>6</v>
      </c>
      <c r="F2936" s="4" t="s">
        <v>6</v>
      </c>
      <c r="G2936" s="4" t="s">
        <v>6</v>
      </c>
      <c r="H2936" s="4" t="s">
        <v>6</v>
      </c>
    </row>
    <row r="2937" spans="1:8">
      <c r="A2937" t="n">
        <v>29281</v>
      </c>
      <c r="B2937" s="41" t="n">
        <v>51</v>
      </c>
      <c r="C2937" s="7" t="n">
        <v>3</v>
      </c>
      <c r="D2937" s="7" t="n">
        <v>0</v>
      </c>
      <c r="E2937" s="7" t="s">
        <v>153</v>
      </c>
      <c r="F2937" s="7" t="s">
        <v>95</v>
      </c>
      <c r="G2937" s="7" t="s">
        <v>96</v>
      </c>
      <c r="H2937" s="7" t="s">
        <v>97</v>
      </c>
    </row>
    <row r="2938" spans="1:8">
      <c r="A2938" t="s">
        <v>4</v>
      </c>
      <c r="B2938" s="4" t="s">
        <v>5</v>
      </c>
      <c r="C2938" s="4" t="s">
        <v>14</v>
      </c>
      <c r="D2938" s="4" t="s">
        <v>10</v>
      </c>
      <c r="E2938" s="4" t="s">
        <v>6</v>
      </c>
      <c r="F2938" s="4" t="s">
        <v>6</v>
      </c>
      <c r="G2938" s="4" t="s">
        <v>6</v>
      </c>
      <c r="H2938" s="4" t="s">
        <v>6</v>
      </c>
    </row>
    <row r="2939" spans="1:8">
      <c r="A2939" t="n">
        <v>29294</v>
      </c>
      <c r="B2939" s="41" t="n">
        <v>51</v>
      </c>
      <c r="C2939" s="7" t="n">
        <v>3</v>
      </c>
      <c r="D2939" s="7" t="n">
        <v>1</v>
      </c>
      <c r="E2939" s="7" t="s">
        <v>153</v>
      </c>
      <c r="F2939" s="7" t="s">
        <v>95</v>
      </c>
      <c r="G2939" s="7" t="s">
        <v>96</v>
      </c>
      <c r="H2939" s="7" t="s">
        <v>97</v>
      </c>
    </row>
    <row r="2940" spans="1:8">
      <c r="A2940" t="s">
        <v>4</v>
      </c>
      <c r="B2940" s="4" t="s">
        <v>5</v>
      </c>
      <c r="C2940" s="4" t="s">
        <v>14</v>
      </c>
      <c r="D2940" s="4" t="s">
        <v>10</v>
      </c>
      <c r="E2940" s="4" t="s">
        <v>6</v>
      </c>
      <c r="F2940" s="4" t="s">
        <v>6</v>
      </c>
      <c r="G2940" s="4" t="s">
        <v>6</v>
      </c>
      <c r="H2940" s="4" t="s">
        <v>6</v>
      </c>
    </row>
    <row r="2941" spans="1:8">
      <c r="A2941" t="n">
        <v>29307</v>
      </c>
      <c r="B2941" s="41" t="n">
        <v>51</v>
      </c>
      <c r="C2941" s="7" t="n">
        <v>3</v>
      </c>
      <c r="D2941" s="7" t="n">
        <v>2</v>
      </c>
      <c r="E2941" s="7" t="s">
        <v>153</v>
      </c>
      <c r="F2941" s="7" t="s">
        <v>95</v>
      </c>
      <c r="G2941" s="7" t="s">
        <v>96</v>
      </c>
      <c r="H2941" s="7" t="s">
        <v>97</v>
      </c>
    </row>
    <row r="2942" spans="1:8">
      <c r="A2942" t="s">
        <v>4</v>
      </c>
      <c r="B2942" s="4" t="s">
        <v>5</v>
      </c>
      <c r="C2942" s="4" t="s">
        <v>14</v>
      </c>
      <c r="D2942" s="4" t="s">
        <v>10</v>
      </c>
      <c r="E2942" s="4" t="s">
        <v>6</v>
      </c>
      <c r="F2942" s="4" t="s">
        <v>6</v>
      </c>
      <c r="G2942" s="4" t="s">
        <v>6</v>
      </c>
      <c r="H2942" s="4" t="s">
        <v>6</v>
      </c>
    </row>
    <row r="2943" spans="1:8">
      <c r="A2943" t="n">
        <v>29320</v>
      </c>
      <c r="B2943" s="41" t="n">
        <v>51</v>
      </c>
      <c r="C2943" s="7" t="n">
        <v>3</v>
      </c>
      <c r="D2943" s="7" t="n">
        <v>3</v>
      </c>
      <c r="E2943" s="7" t="s">
        <v>153</v>
      </c>
      <c r="F2943" s="7" t="s">
        <v>95</v>
      </c>
      <c r="G2943" s="7" t="s">
        <v>96</v>
      </c>
      <c r="H2943" s="7" t="s">
        <v>97</v>
      </c>
    </row>
    <row r="2944" spans="1:8">
      <c r="A2944" t="s">
        <v>4</v>
      </c>
      <c r="B2944" s="4" t="s">
        <v>5</v>
      </c>
      <c r="C2944" s="4" t="s">
        <v>14</v>
      </c>
      <c r="D2944" s="4" t="s">
        <v>10</v>
      </c>
      <c r="E2944" s="4" t="s">
        <v>6</v>
      </c>
      <c r="F2944" s="4" t="s">
        <v>6</v>
      </c>
      <c r="G2944" s="4" t="s">
        <v>6</v>
      </c>
      <c r="H2944" s="4" t="s">
        <v>6</v>
      </c>
    </row>
    <row r="2945" spans="1:8">
      <c r="A2945" t="n">
        <v>29333</v>
      </c>
      <c r="B2945" s="41" t="n">
        <v>51</v>
      </c>
      <c r="C2945" s="7" t="n">
        <v>3</v>
      </c>
      <c r="D2945" s="7" t="n">
        <v>4</v>
      </c>
      <c r="E2945" s="7" t="s">
        <v>153</v>
      </c>
      <c r="F2945" s="7" t="s">
        <v>95</v>
      </c>
      <c r="G2945" s="7" t="s">
        <v>96</v>
      </c>
      <c r="H2945" s="7" t="s">
        <v>97</v>
      </c>
    </row>
    <row r="2946" spans="1:8">
      <c r="A2946" t="s">
        <v>4</v>
      </c>
      <c r="B2946" s="4" t="s">
        <v>5</v>
      </c>
      <c r="C2946" s="4" t="s">
        <v>14</v>
      </c>
      <c r="D2946" s="4" t="s">
        <v>10</v>
      </c>
      <c r="E2946" s="4" t="s">
        <v>6</v>
      </c>
      <c r="F2946" s="4" t="s">
        <v>6</v>
      </c>
      <c r="G2946" s="4" t="s">
        <v>6</v>
      </c>
      <c r="H2946" s="4" t="s">
        <v>6</v>
      </c>
    </row>
    <row r="2947" spans="1:8">
      <c r="A2947" t="n">
        <v>29346</v>
      </c>
      <c r="B2947" s="41" t="n">
        <v>51</v>
      </c>
      <c r="C2947" s="7" t="n">
        <v>3</v>
      </c>
      <c r="D2947" s="7" t="n">
        <v>5</v>
      </c>
      <c r="E2947" s="7" t="s">
        <v>153</v>
      </c>
      <c r="F2947" s="7" t="s">
        <v>95</v>
      </c>
      <c r="G2947" s="7" t="s">
        <v>96</v>
      </c>
      <c r="H2947" s="7" t="s">
        <v>97</v>
      </c>
    </row>
    <row r="2948" spans="1:8">
      <c r="A2948" t="s">
        <v>4</v>
      </c>
      <c r="B2948" s="4" t="s">
        <v>5</v>
      </c>
      <c r="C2948" s="4" t="s">
        <v>14</v>
      </c>
      <c r="D2948" s="4" t="s">
        <v>10</v>
      </c>
      <c r="E2948" s="4" t="s">
        <v>6</v>
      </c>
      <c r="F2948" s="4" t="s">
        <v>6</v>
      </c>
      <c r="G2948" s="4" t="s">
        <v>6</v>
      </c>
      <c r="H2948" s="4" t="s">
        <v>6</v>
      </c>
    </row>
    <row r="2949" spans="1:8">
      <c r="A2949" t="n">
        <v>29359</v>
      </c>
      <c r="B2949" s="41" t="n">
        <v>51</v>
      </c>
      <c r="C2949" s="7" t="n">
        <v>3</v>
      </c>
      <c r="D2949" s="7" t="n">
        <v>6</v>
      </c>
      <c r="E2949" s="7" t="s">
        <v>153</v>
      </c>
      <c r="F2949" s="7" t="s">
        <v>95</v>
      </c>
      <c r="G2949" s="7" t="s">
        <v>96</v>
      </c>
      <c r="H2949" s="7" t="s">
        <v>97</v>
      </c>
    </row>
    <row r="2950" spans="1:8">
      <c r="A2950" t="s">
        <v>4</v>
      </c>
      <c r="B2950" s="4" t="s">
        <v>5</v>
      </c>
      <c r="C2950" s="4" t="s">
        <v>14</v>
      </c>
      <c r="D2950" s="4" t="s">
        <v>10</v>
      </c>
      <c r="E2950" s="4" t="s">
        <v>6</v>
      </c>
      <c r="F2950" s="4" t="s">
        <v>6</v>
      </c>
      <c r="G2950" s="4" t="s">
        <v>6</v>
      </c>
      <c r="H2950" s="4" t="s">
        <v>6</v>
      </c>
    </row>
    <row r="2951" spans="1:8">
      <c r="A2951" t="n">
        <v>29372</v>
      </c>
      <c r="B2951" s="41" t="n">
        <v>51</v>
      </c>
      <c r="C2951" s="7" t="n">
        <v>3</v>
      </c>
      <c r="D2951" s="7" t="n">
        <v>7</v>
      </c>
      <c r="E2951" s="7" t="s">
        <v>153</v>
      </c>
      <c r="F2951" s="7" t="s">
        <v>95</v>
      </c>
      <c r="G2951" s="7" t="s">
        <v>96</v>
      </c>
      <c r="H2951" s="7" t="s">
        <v>97</v>
      </c>
    </row>
    <row r="2952" spans="1:8">
      <c r="A2952" t="s">
        <v>4</v>
      </c>
      <c r="B2952" s="4" t="s">
        <v>5</v>
      </c>
      <c r="C2952" s="4" t="s">
        <v>14</v>
      </c>
      <c r="D2952" s="4" t="s">
        <v>10</v>
      </c>
      <c r="E2952" s="4" t="s">
        <v>6</v>
      </c>
      <c r="F2952" s="4" t="s">
        <v>6</v>
      </c>
      <c r="G2952" s="4" t="s">
        <v>6</v>
      </c>
      <c r="H2952" s="4" t="s">
        <v>6</v>
      </c>
    </row>
    <row r="2953" spans="1:8">
      <c r="A2953" t="n">
        <v>29385</v>
      </c>
      <c r="B2953" s="41" t="n">
        <v>51</v>
      </c>
      <c r="C2953" s="7" t="n">
        <v>3</v>
      </c>
      <c r="D2953" s="7" t="n">
        <v>8</v>
      </c>
      <c r="E2953" s="7" t="s">
        <v>153</v>
      </c>
      <c r="F2953" s="7" t="s">
        <v>95</v>
      </c>
      <c r="G2953" s="7" t="s">
        <v>96</v>
      </c>
      <c r="H2953" s="7" t="s">
        <v>97</v>
      </c>
    </row>
    <row r="2954" spans="1:8">
      <c r="A2954" t="s">
        <v>4</v>
      </c>
      <c r="B2954" s="4" t="s">
        <v>5</v>
      </c>
      <c r="C2954" s="4" t="s">
        <v>14</v>
      </c>
      <c r="D2954" s="4" t="s">
        <v>10</v>
      </c>
      <c r="E2954" s="4" t="s">
        <v>6</v>
      </c>
      <c r="F2954" s="4" t="s">
        <v>6</v>
      </c>
      <c r="G2954" s="4" t="s">
        <v>6</v>
      </c>
      <c r="H2954" s="4" t="s">
        <v>6</v>
      </c>
    </row>
    <row r="2955" spans="1:8">
      <c r="A2955" t="n">
        <v>29398</v>
      </c>
      <c r="B2955" s="41" t="n">
        <v>51</v>
      </c>
      <c r="C2955" s="7" t="n">
        <v>3</v>
      </c>
      <c r="D2955" s="7" t="n">
        <v>9</v>
      </c>
      <c r="E2955" s="7" t="s">
        <v>153</v>
      </c>
      <c r="F2955" s="7" t="s">
        <v>95</v>
      </c>
      <c r="G2955" s="7" t="s">
        <v>96</v>
      </c>
      <c r="H2955" s="7" t="s">
        <v>97</v>
      </c>
    </row>
    <row r="2956" spans="1:8">
      <c r="A2956" t="s">
        <v>4</v>
      </c>
      <c r="B2956" s="4" t="s">
        <v>5</v>
      </c>
      <c r="C2956" s="4" t="s">
        <v>14</v>
      </c>
      <c r="D2956" s="4" t="s">
        <v>10</v>
      </c>
      <c r="E2956" s="4" t="s">
        <v>6</v>
      </c>
      <c r="F2956" s="4" t="s">
        <v>6</v>
      </c>
      <c r="G2956" s="4" t="s">
        <v>6</v>
      </c>
      <c r="H2956" s="4" t="s">
        <v>6</v>
      </c>
    </row>
    <row r="2957" spans="1:8">
      <c r="A2957" t="n">
        <v>29411</v>
      </c>
      <c r="B2957" s="41" t="n">
        <v>51</v>
      </c>
      <c r="C2957" s="7" t="n">
        <v>3</v>
      </c>
      <c r="D2957" s="7" t="n">
        <v>11</v>
      </c>
      <c r="E2957" s="7" t="s">
        <v>153</v>
      </c>
      <c r="F2957" s="7" t="s">
        <v>95</v>
      </c>
      <c r="G2957" s="7" t="s">
        <v>96</v>
      </c>
      <c r="H2957" s="7" t="s">
        <v>97</v>
      </c>
    </row>
    <row r="2958" spans="1:8">
      <c r="A2958" t="s">
        <v>4</v>
      </c>
      <c r="B2958" s="4" t="s">
        <v>5</v>
      </c>
      <c r="C2958" s="4" t="s">
        <v>14</v>
      </c>
      <c r="D2958" s="4" t="s">
        <v>10</v>
      </c>
      <c r="E2958" s="4" t="s">
        <v>6</v>
      </c>
      <c r="F2958" s="4" t="s">
        <v>6</v>
      </c>
      <c r="G2958" s="4" t="s">
        <v>6</v>
      </c>
      <c r="H2958" s="4" t="s">
        <v>6</v>
      </c>
    </row>
    <row r="2959" spans="1:8">
      <c r="A2959" t="n">
        <v>29424</v>
      </c>
      <c r="B2959" s="41" t="n">
        <v>51</v>
      </c>
      <c r="C2959" s="7" t="n">
        <v>3</v>
      </c>
      <c r="D2959" s="7" t="n">
        <v>7032</v>
      </c>
      <c r="E2959" s="7" t="s">
        <v>153</v>
      </c>
      <c r="F2959" s="7" t="s">
        <v>95</v>
      </c>
      <c r="G2959" s="7" t="s">
        <v>96</v>
      </c>
      <c r="H2959" s="7" t="s">
        <v>97</v>
      </c>
    </row>
    <row r="2960" spans="1:8">
      <c r="A2960" t="s">
        <v>4</v>
      </c>
      <c r="B2960" s="4" t="s">
        <v>5</v>
      </c>
      <c r="C2960" s="4" t="s">
        <v>10</v>
      </c>
      <c r="D2960" s="4" t="s">
        <v>21</v>
      </c>
      <c r="E2960" s="4" t="s">
        <v>21</v>
      </c>
      <c r="F2960" s="4" t="s">
        <v>21</v>
      </c>
      <c r="G2960" s="4" t="s">
        <v>21</v>
      </c>
    </row>
    <row r="2961" spans="1:8">
      <c r="A2961" t="n">
        <v>29437</v>
      </c>
      <c r="B2961" s="36" t="n">
        <v>46</v>
      </c>
      <c r="C2961" s="7" t="n">
        <v>23</v>
      </c>
      <c r="D2961" s="7" t="n">
        <v>-1.10000002384186</v>
      </c>
      <c r="E2961" s="7" t="n">
        <v>18.3700008392334</v>
      </c>
      <c r="F2961" s="7" t="n">
        <v>39.5999984741211</v>
      </c>
      <c r="G2961" s="7" t="n">
        <v>11</v>
      </c>
    </row>
    <row r="2962" spans="1:8">
      <c r="A2962" t="s">
        <v>4</v>
      </c>
      <c r="B2962" s="4" t="s">
        <v>5</v>
      </c>
      <c r="C2962" s="4" t="s">
        <v>10</v>
      </c>
      <c r="D2962" s="4" t="s">
        <v>9</v>
      </c>
    </row>
    <row r="2963" spans="1:8">
      <c r="A2963" t="n">
        <v>29456</v>
      </c>
      <c r="B2963" s="33" t="n">
        <v>43</v>
      </c>
      <c r="C2963" s="7" t="n">
        <v>23</v>
      </c>
      <c r="D2963" s="7" t="n">
        <v>16</v>
      </c>
    </row>
    <row r="2964" spans="1:8">
      <c r="A2964" t="s">
        <v>4</v>
      </c>
      <c r="B2964" s="4" t="s">
        <v>5</v>
      </c>
      <c r="C2964" s="4" t="s">
        <v>10</v>
      </c>
      <c r="D2964" s="4" t="s">
        <v>14</v>
      </c>
      <c r="E2964" s="4" t="s">
        <v>14</v>
      </c>
      <c r="F2964" s="4" t="s">
        <v>6</v>
      </c>
    </row>
    <row r="2965" spans="1:8">
      <c r="A2965" t="n">
        <v>29463</v>
      </c>
      <c r="B2965" s="22" t="n">
        <v>47</v>
      </c>
      <c r="C2965" s="7" t="n">
        <v>23</v>
      </c>
      <c r="D2965" s="7" t="n">
        <v>0</v>
      </c>
      <c r="E2965" s="7" t="n">
        <v>0</v>
      </c>
      <c r="F2965" s="7" t="s">
        <v>283</v>
      </c>
    </row>
    <row r="2966" spans="1:8">
      <c r="A2966" t="s">
        <v>4</v>
      </c>
      <c r="B2966" s="4" t="s">
        <v>5</v>
      </c>
      <c r="C2966" s="4" t="s">
        <v>10</v>
      </c>
    </row>
    <row r="2967" spans="1:8">
      <c r="A2967" t="n">
        <v>29485</v>
      </c>
      <c r="B2967" s="28" t="n">
        <v>16</v>
      </c>
      <c r="C2967" s="7" t="n">
        <v>0</v>
      </c>
    </row>
    <row r="2968" spans="1:8">
      <c r="A2968" t="s">
        <v>4</v>
      </c>
      <c r="B2968" s="4" t="s">
        <v>5</v>
      </c>
      <c r="C2968" s="4" t="s">
        <v>10</v>
      </c>
      <c r="D2968" s="4" t="s">
        <v>14</v>
      </c>
      <c r="E2968" s="4" t="s">
        <v>6</v>
      </c>
      <c r="F2968" s="4" t="s">
        <v>21</v>
      </c>
      <c r="G2968" s="4" t="s">
        <v>21</v>
      </c>
      <c r="H2968" s="4" t="s">
        <v>21</v>
      </c>
    </row>
    <row r="2969" spans="1:8">
      <c r="A2969" t="n">
        <v>29488</v>
      </c>
      <c r="B2969" s="37" t="n">
        <v>48</v>
      </c>
      <c r="C2969" s="7" t="n">
        <v>23</v>
      </c>
      <c r="D2969" s="7" t="n">
        <v>0</v>
      </c>
      <c r="E2969" s="7" t="s">
        <v>31</v>
      </c>
      <c r="F2969" s="7" t="n">
        <v>0</v>
      </c>
      <c r="G2969" s="7" t="n">
        <v>1</v>
      </c>
      <c r="H2969" s="7" t="n">
        <v>0</v>
      </c>
    </row>
    <row r="2970" spans="1:8">
      <c r="A2970" t="s">
        <v>4</v>
      </c>
      <c r="B2970" s="4" t="s">
        <v>5</v>
      </c>
      <c r="C2970" s="4" t="s">
        <v>10</v>
      </c>
      <c r="D2970" s="4" t="s">
        <v>14</v>
      </c>
      <c r="E2970" s="4" t="s">
        <v>6</v>
      </c>
      <c r="F2970" s="4" t="s">
        <v>21</v>
      </c>
      <c r="G2970" s="4" t="s">
        <v>21</v>
      </c>
      <c r="H2970" s="4" t="s">
        <v>21</v>
      </c>
    </row>
    <row r="2971" spans="1:8">
      <c r="A2971" t="n">
        <v>29512</v>
      </c>
      <c r="B2971" s="37" t="n">
        <v>48</v>
      </c>
      <c r="C2971" s="7" t="n">
        <v>23</v>
      </c>
      <c r="D2971" s="7" t="n">
        <v>0</v>
      </c>
      <c r="E2971" s="7" t="s">
        <v>279</v>
      </c>
      <c r="F2971" s="7" t="n">
        <v>-1</v>
      </c>
      <c r="G2971" s="7" t="n">
        <v>1</v>
      </c>
      <c r="H2971" s="7" t="n">
        <v>0</v>
      </c>
    </row>
    <row r="2972" spans="1:8">
      <c r="A2972" t="s">
        <v>4</v>
      </c>
      <c r="B2972" s="4" t="s">
        <v>5</v>
      </c>
      <c r="C2972" s="4" t="s">
        <v>10</v>
      </c>
      <c r="D2972" s="4" t="s">
        <v>10</v>
      </c>
      <c r="E2972" s="4" t="s">
        <v>10</v>
      </c>
    </row>
    <row r="2973" spans="1:8">
      <c r="A2973" t="n">
        <v>29538</v>
      </c>
      <c r="B2973" s="42" t="n">
        <v>61</v>
      </c>
      <c r="C2973" s="7" t="n">
        <v>23</v>
      </c>
      <c r="D2973" s="7" t="n">
        <v>0</v>
      </c>
      <c r="E2973" s="7" t="n">
        <v>0</v>
      </c>
    </row>
    <row r="2974" spans="1:8">
      <c r="A2974" t="s">
        <v>4</v>
      </c>
      <c r="B2974" s="4" t="s">
        <v>5</v>
      </c>
      <c r="C2974" s="4" t="s">
        <v>10</v>
      </c>
      <c r="D2974" s="4" t="s">
        <v>21</v>
      </c>
      <c r="E2974" s="4" t="s">
        <v>21</v>
      </c>
      <c r="F2974" s="4" t="s">
        <v>21</v>
      </c>
      <c r="G2974" s="4" t="s">
        <v>21</v>
      </c>
    </row>
    <row r="2975" spans="1:8">
      <c r="A2975" t="n">
        <v>29545</v>
      </c>
      <c r="B2975" s="36" t="n">
        <v>46</v>
      </c>
      <c r="C2975" s="7" t="n">
        <v>19</v>
      </c>
      <c r="D2975" s="7" t="n">
        <v>1.10000002384186</v>
      </c>
      <c r="E2975" s="7" t="n">
        <v>18.3700008392334</v>
      </c>
      <c r="F2975" s="7" t="n">
        <v>39.5999984741211</v>
      </c>
      <c r="G2975" s="7" t="n">
        <v>331</v>
      </c>
    </row>
    <row r="2976" spans="1:8">
      <c r="A2976" t="s">
        <v>4</v>
      </c>
      <c r="B2976" s="4" t="s">
        <v>5</v>
      </c>
      <c r="C2976" s="4" t="s">
        <v>10</v>
      </c>
      <c r="D2976" s="4" t="s">
        <v>9</v>
      </c>
    </row>
    <row r="2977" spans="1:8">
      <c r="A2977" t="n">
        <v>29564</v>
      </c>
      <c r="B2977" s="33" t="n">
        <v>43</v>
      </c>
      <c r="C2977" s="7" t="n">
        <v>19</v>
      </c>
      <c r="D2977" s="7" t="n">
        <v>16</v>
      </c>
    </row>
    <row r="2978" spans="1:8">
      <c r="A2978" t="s">
        <v>4</v>
      </c>
      <c r="B2978" s="4" t="s">
        <v>5</v>
      </c>
      <c r="C2978" s="4" t="s">
        <v>10</v>
      </c>
      <c r="D2978" s="4" t="s">
        <v>14</v>
      </c>
      <c r="E2978" s="4" t="s">
        <v>14</v>
      </c>
      <c r="F2978" s="4" t="s">
        <v>6</v>
      </c>
    </row>
    <row r="2979" spans="1:8">
      <c r="A2979" t="n">
        <v>29571</v>
      </c>
      <c r="B2979" s="22" t="n">
        <v>47</v>
      </c>
      <c r="C2979" s="7" t="n">
        <v>19</v>
      </c>
      <c r="D2979" s="7" t="n">
        <v>0</v>
      </c>
      <c r="E2979" s="7" t="n">
        <v>0</v>
      </c>
      <c r="F2979" s="7" t="s">
        <v>283</v>
      </c>
    </row>
    <row r="2980" spans="1:8">
      <c r="A2980" t="s">
        <v>4</v>
      </c>
      <c r="B2980" s="4" t="s">
        <v>5</v>
      </c>
      <c r="C2980" s="4" t="s">
        <v>10</v>
      </c>
    </row>
    <row r="2981" spans="1:8">
      <c r="A2981" t="n">
        <v>29593</v>
      </c>
      <c r="B2981" s="28" t="n">
        <v>16</v>
      </c>
      <c r="C2981" s="7" t="n">
        <v>0</v>
      </c>
    </row>
    <row r="2982" spans="1:8">
      <c r="A2982" t="s">
        <v>4</v>
      </c>
      <c r="B2982" s="4" t="s">
        <v>5</v>
      </c>
      <c r="C2982" s="4" t="s">
        <v>10</v>
      </c>
      <c r="D2982" s="4" t="s">
        <v>14</v>
      </c>
      <c r="E2982" s="4" t="s">
        <v>6</v>
      </c>
      <c r="F2982" s="4" t="s">
        <v>21</v>
      </c>
      <c r="G2982" s="4" t="s">
        <v>21</v>
      </c>
      <c r="H2982" s="4" t="s">
        <v>21</v>
      </c>
    </row>
    <row r="2983" spans="1:8">
      <c r="A2983" t="n">
        <v>29596</v>
      </c>
      <c r="B2983" s="37" t="n">
        <v>48</v>
      </c>
      <c r="C2983" s="7" t="n">
        <v>19</v>
      </c>
      <c r="D2983" s="7" t="n">
        <v>0</v>
      </c>
      <c r="E2983" s="7" t="s">
        <v>31</v>
      </c>
      <c r="F2983" s="7" t="n">
        <v>0</v>
      </c>
      <c r="G2983" s="7" t="n">
        <v>1</v>
      </c>
      <c r="H2983" s="7" t="n">
        <v>0</v>
      </c>
    </row>
    <row r="2984" spans="1:8">
      <c r="A2984" t="s">
        <v>4</v>
      </c>
      <c r="B2984" s="4" t="s">
        <v>5</v>
      </c>
      <c r="C2984" s="4" t="s">
        <v>10</v>
      </c>
      <c r="D2984" s="4" t="s">
        <v>10</v>
      </c>
      <c r="E2984" s="4" t="s">
        <v>10</v>
      </c>
    </row>
    <row r="2985" spans="1:8">
      <c r="A2985" t="n">
        <v>29620</v>
      </c>
      <c r="B2985" s="42" t="n">
        <v>61</v>
      </c>
      <c r="C2985" s="7" t="n">
        <v>19</v>
      </c>
      <c r="D2985" s="7" t="n">
        <v>0</v>
      </c>
      <c r="E2985" s="7" t="n">
        <v>0</v>
      </c>
    </row>
    <row r="2986" spans="1:8">
      <c r="A2986" t="s">
        <v>4</v>
      </c>
      <c r="B2986" s="4" t="s">
        <v>5</v>
      </c>
      <c r="C2986" s="4" t="s">
        <v>10</v>
      </c>
      <c r="D2986" s="4" t="s">
        <v>21</v>
      </c>
      <c r="E2986" s="4" t="s">
        <v>21</v>
      </c>
      <c r="F2986" s="4" t="s">
        <v>21</v>
      </c>
      <c r="G2986" s="4" t="s">
        <v>21</v>
      </c>
    </row>
    <row r="2987" spans="1:8">
      <c r="A2987" t="n">
        <v>29627</v>
      </c>
      <c r="B2987" s="36" t="n">
        <v>46</v>
      </c>
      <c r="C2987" s="7" t="n">
        <v>7013</v>
      </c>
      <c r="D2987" s="7" t="n">
        <v>0</v>
      </c>
      <c r="E2987" s="7" t="n">
        <v>23.0900001525879</v>
      </c>
      <c r="F2987" s="7" t="n">
        <v>13.5</v>
      </c>
      <c r="G2987" s="7" t="n">
        <v>0</v>
      </c>
    </row>
    <row r="2988" spans="1:8">
      <c r="A2988" t="s">
        <v>4</v>
      </c>
      <c r="B2988" s="4" t="s">
        <v>5</v>
      </c>
      <c r="C2988" s="4" t="s">
        <v>10</v>
      </c>
      <c r="D2988" s="4" t="s">
        <v>14</v>
      </c>
      <c r="E2988" s="4" t="s">
        <v>6</v>
      </c>
      <c r="F2988" s="4" t="s">
        <v>21</v>
      </c>
      <c r="G2988" s="4" t="s">
        <v>21</v>
      </c>
      <c r="H2988" s="4" t="s">
        <v>21</v>
      </c>
    </row>
    <row r="2989" spans="1:8">
      <c r="A2989" t="n">
        <v>29646</v>
      </c>
      <c r="B2989" s="37" t="n">
        <v>48</v>
      </c>
      <c r="C2989" s="7" t="n">
        <v>7013</v>
      </c>
      <c r="D2989" s="7" t="n">
        <v>0</v>
      </c>
      <c r="E2989" s="7" t="s">
        <v>280</v>
      </c>
      <c r="F2989" s="7" t="n">
        <v>-1</v>
      </c>
      <c r="G2989" s="7" t="n">
        <v>1</v>
      </c>
      <c r="H2989" s="7" t="n">
        <v>1.40129846432482e-45</v>
      </c>
    </row>
    <row r="2990" spans="1:8">
      <c r="A2990" t="s">
        <v>4</v>
      </c>
      <c r="B2990" s="4" t="s">
        <v>5</v>
      </c>
      <c r="C2990" s="4" t="s">
        <v>10</v>
      </c>
      <c r="D2990" s="4" t="s">
        <v>9</v>
      </c>
    </row>
    <row r="2991" spans="1:8">
      <c r="A2991" t="n">
        <v>29674</v>
      </c>
      <c r="B2991" s="33" t="n">
        <v>43</v>
      </c>
      <c r="C2991" s="7" t="n">
        <v>7013</v>
      </c>
      <c r="D2991" s="7" t="n">
        <v>8388608</v>
      </c>
    </row>
    <row r="2992" spans="1:8">
      <c r="A2992" t="s">
        <v>4</v>
      </c>
      <c r="B2992" s="4" t="s">
        <v>5</v>
      </c>
      <c r="C2992" s="4" t="s">
        <v>10</v>
      </c>
      <c r="D2992" s="4" t="s">
        <v>9</v>
      </c>
    </row>
    <row r="2993" spans="1:8">
      <c r="A2993" t="n">
        <v>29681</v>
      </c>
      <c r="B2993" s="33" t="n">
        <v>43</v>
      </c>
      <c r="C2993" s="7" t="n">
        <v>7013</v>
      </c>
      <c r="D2993" s="7" t="n">
        <v>256</v>
      </c>
    </row>
    <row r="2994" spans="1:8">
      <c r="A2994" t="s">
        <v>4</v>
      </c>
      <c r="B2994" s="4" t="s">
        <v>5</v>
      </c>
      <c r="C2994" s="4" t="s">
        <v>10</v>
      </c>
      <c r="D2994" s="4" t="s">
        <v>21</v>
      </c>
      <c r="E2994" s="4" t="s">
        <v>21</v>
      </c>
      <c r="F2994" s="4" t="s">
        <v>21</v>
      </c>
      <c r="G2994" s="4" t="s">
        <v>21</v>
      </c>
    </row>
    <row r="2995" spans="1:8">
      <c r="A2995" t="n">
        <v>29688</v>
      </c>
      <c r="B2995" s="36" t="n">
        <v>46</v>
      </c>
      <c r="C2995" s="7" t="n">
        <v>7034</v>
      </c>
      <c r="D2995" s="7" t="n">
        <v>-7.19999980926514</v>
      </c>
      <c r="E2995" s="7" t="n">
        <v>20.25</v>
      </c>
      <c r="F2995" s="7" t="n">
        <v>24.5</v>
      </c>
      <c r="G2995" s="7" t="n">
        <v>25</v>
      </c>
    </row>
    <row r="2996" spans="1:8">
      <c r="A2996" t="s">
        <v>4</v>
      </c>
      <c r="B2996" s="4" t="s">
        <v>5</v>
      </c>
      <c r="C2996" s="4" t="s">
        <v>10</v>
      </c>
      <c r="D2996" s="4" t="s">
        <v>21</v>
      </c>
      <c r="E2996" s="4" t="s">
        <v>21</v>
      </c>
      <c r="F2996" s="4" t="s">
        <v>21</v>
      </c>
      <c r="G2996" s="4" t="s">
        <v>21</v>
      </c>
    </row>
    <row r="2997" spans="1:8">
      <c r="A2997" t="n">
        <v>29707</v>
      </c>
      <c r="B2997" s="36" t="n">
        <v>46</v>
      </c>
      <c r="C2997" s="7" t="n">
        <v>7012</v>
      </c>
      <c r="D2997" s="7" t="n">
        <v>0</v>
      </c>
      <c r="E2997" s="7" t="n">
        <v>29.1100006103516</v>
      </c>
      <c r="F2997" s="7" t="n">
        <v>8.5</v>
      </c>
      <c r="G2997" s="7" t="n">
        <v>0</v>
      </c>
    </row>
    <row r="2998" spans="1:8">
      <c r="A2998" t="s">
        <v>4</v>
      </c>
      <c r="B2998" s="4" t="s">
        <v>5</v>
      </c>
      <c r="C2998" s="4" t="s">
        <v>10</v>
      </c>
      <c r="D2998" s="4" t="s">
        <v>14</v>
      </c>
      <c r="E2998" s="4" t="s">
        <v>6</v>
      </c>
      <c r="F2998" s="4" t="s">
        <v>21</v>
      </c>
      <c r="G2998" s="4" t="s">
        <v>21</v>
      </c>
      <c r="H2998" s="4" t="s">
        <v>21</v>
      </c>
    </row>
    <row r="2999" spans="1:8">
      <c r="A2999" t="n">
        <v>29726</v>
      </c>
      <c r="B2999" s="37" t="n">
        <v>48</v>
      </c>
      <c r="C2999" s="7" t="n">
        <v>7012</v>
      </c>
      <c r="D2999" s="7" t="n">
        <v>0</v>
      </c>
      <c r="E2999" s="7" t="s">
        <v>90</v>
      </c>
      <c r="F2999" s="7" t="n">
        <v>-1</v>
      </c>
      <c r="G2999" s="7" t="n">
        <v>1</v>
      </c>
      <c r="H2999" s="7" t="n">
        <v>0</v>
      </c>
    </row>
    <row r="3000" spans="1:8">
      <c r="A3000" t="s">
        <v>4</v>
      </c>
      <c r="B3000" s="4" t="s">
        <v>5</v>
      </c>
      <c r="C3000" s="4" t="s">
        <v>14</v>
      </c>
      <c r="D3000" s="4" t="s">
        <v>6</v>
      </c>
    </row>
    <row r="3001" spans="1:8">
      <c r="A3001" t="n">
        <v>29752</v>
      </c>
      <c r="B3001" s="38" t="n">
        <v>38</v>
      </c>
      <c r="C3001" s="7" t="n">
        <v>0</v>
      </c>
      <c r="D3001" s="7" t="s">
        <v>92</v>
      </c>
    </row>
    <row r="3002" spans="1:8">
      <c r="A3002" t="s">
        <v>4</v>
      </c>
      <c r="B3002" s="4" t="s">
        <v>5</v>
      </c>
      <c r="C3002" s="4" t="s">
        <v>14</v>
      </c>
      <c r="D3002" s="4" t="s">
        <v>10</v>
      </c>
      <c r="E3002" s="4" t="s">
        <v>6</v>
      </c>
      <c r="F3002" s="4" t="s">
        <v>6</v>
      </c>
      <c r="G3002" s="4" t="s">
        <v>9</v>
      </c>
      <c r="H3002" s="4" t="s">
        <v>9</v>
      </c>
      <c r="I3002" s="4" t="s">
        <v>9</v>
      </c>
      <c r="J3002" s="4" t="s">
        <v>9</v>
      </c>
      <c r="K3002" s="4" t="s">
        <v>9</v>
      </c>
      <c r="L3002" s="4" t="s">
        <v>9</v>
      </c>
      <c r="M3002" s="4" t="s">
        <v>9</v>
      </c>
      <c r="N3002" s="4" t="s">
        <v>9</v>
      </c>
      <c r="O3002" s="4" t="s">
        <v>9</v>
      </c>
    </row>
    <row r="3003" spans="1:8">
      <c r="A3003" t="n">
        <v>29763</v>
      </c>
      <c r="B3003" s="39" t="n">
        <v>37</v>
      </c>
      <c r="C3003" s="7" t="n">
        <v>0</v>
      </c>
      <c r="D3003" s="7" t="n">
        <v>7012</v>
      </c>
      <c r="E3003" s="7" t="s">
        <v>92</v>
      </c>
      <c r="F3003" s="7" t="s">
        <v>93</v>
      </c>
      <c r="G3003" s="7" t="n">
        <v>0</v>
      </c>
      <c r="H3003" s="7" t="n">
        <v>0</v>
      </c>
      <c r="I3003" s="7" t="n">
        <v>0</v>
      </c>
      <c r="J3003" s="7" t="n">
        <v>0</v>
      </c>
      <c r="K3003" s="7" t="n">
        <v>0</v>
      </c>
      <c r="L3003" s="7" t="n">
        <v>0</v>
      </c>
      <c r="M3003" s="7" t="n">
        <v>1065353216</v>
      </c>
      <c r="N3003" s="7" t="n">
        <v>1065353216</v>
      </c>
      <c r="O3003" s="7" t="n">
        <v>1065353216</v>
      </c>
    </row>
    <row r="3004" spans="1:8">
      <c r="A3004" t="s">
        <v>4</v>
      </c>
      <c r="B3004" s="4" t="s">
        <v>5</v>
      </c>
      <c r="C3004" s="4" t="s">
        <v>14</v>
      </c>
      <c r="D3004" s="4" t="s">
        <v>10</v>
      </c>
      <c r="E3004" s="4" t="s">
        <v>6</v>
      </c>
      <c r="F3004" s="4" t="s">
        <v>6</v>
      </c>
      <c r="G3004" s="4" t="s">
        <v>14</v>
      </c>
    </row>
    <row r="3005" spans="1:8">
      <c r="A3005" t="n">
        <v>29823</v>
      </c>
      <c r="B3005" s="40" t="n">
        <v>32</v>
      </c>
      <c r="C3005" s="7" t="n">
        <v>0</v>
      </c>
      <c r="D3005" s="7" t="n">
        <v>7012</v>
      </c>
      <c r="E3005" s="7" t="s">
        <v>13</v>
      </c>
      <c r="F3005" s="7" t="s">
        <v>93</v>
      </c>
      <c r="G3005" s="7" t="n">
        <v>1</v>
      </c>
    </row>
    <row r="3006" spans="1:8">
      <c r="A3006" t="s">
        <v>4</v>
      </c>
      <c r="B3006" s="4" t="s">
        <v>5</v>
      </c>
      <c r="C3006" s="4" t="s">
        <v>14</v>
      </c>
      <c r="D3006" s="4" t="s">
        <v>10</v>
      </c>
      <c r="E3006" s="4" t="s">
        <v>6</v>
      </c>
      <c r="F3006" s="4" t="s">
        <v>6</v>
      </c>
      <c r="G3006" s="4" t="s">
        <v>6</v>
      </c>
      <c r="H3006" s="4" t="s">
        <v>6</v>
      </c>
    </row>
    <row r="3007" spans="1:8">
      <c r="A3007" t="n">
        <v>29840</v>
      </c>
      <c r="B3007" s="41" t="n">
        <v>51</v>
      </c>
      <c r="C3007" s="7" t="n">
        <v>3</v>
      </c>
      <c r="D3007" s="7" t="n">
        <v>7012</v>
      </c>
      <c r="E3007" s="7" t="s">
        <v>94</v>
      </c>
      <c r="F3007" s="7" t="s">
        <v>95</v>
      </c>
      <c r="G3007" s="7" t="s">
        <v>96</v>
      </c>
      <c r="H3007" s="7" t="s">
        <v>97</v>
      </c>
    </row>
    <row r="3008" spans="1:8">
      <c r="A3008" t="s">
        <v>4</v>
      </c>
      <c r="B3008" s="4" t="s">
        <v>5</v>
      </c>
      <c r="C3008" s="4" t="s">
        <v>10</v>
      </c>
      <c r="D3008" s="4" t="s">
        <v>9</v>
      </c>
    </row>
    <row r="3009" spans="1:15">
      <c r="A3009" t="n">
        <v>29853</v>
      </c>
      <c r="B3009" s="33" t="n">
        <v>43</v>
      </c>
      <c r="C3009" s="7" t="n">
        <v>7012</v>
      </c>
      <c r="D3009" s="7" t="n">
        <v>8388608</v>
      </c>
    </row>
    <row r="3010" spans="1:15">
      <c r="A3010" t="s">
        <v>4</v>
      </c>
      <c r="B3010" s="4" t="s">
        <v>5</v>
      </c>
      <c r="C3010" s="4" t="s">
        <v>10</v>
      </c>
      <c r="D3010" s="4" t="s">
        <v>9</v>
      </c>
    </row>
    <row r="3011" spans="1:15">
      <c r="A3011" t="n">
        <v>29860</v>
      </c>
      <c r="B3011" s="33" t="n">
        <v>43</v>
      </c>
      <c r="C3011" s="7" t="n">
        <v>7012</v>
      </c>
      <c r="D3011" s="7" t="n">
        <v>256</v>
      </c>
    </row>
    <row r="3012" spans="1:15">
      <c r="A3012" t="s">
        <v>4</v>
      </c>
      <c r="B3012" s="4" t="s">
        <v>5</v>
      </c>
      <c r="C3012" s="4" t="s">
        <v>10</v>
      </c>
      <c r="D3012" s="4" t="s">
        <v>9</v>
      </c>
    </row>
    <row r="3013" spans="1:15">
      <c r="A3013" t="n">
        <v>29867</v>
      </c>
      <c r="B3013" s="33" t="n">
        <v>43</v>
      </c>
      <c r="C3013" s="7" t="n">
        <v>7012</v>
      </c>
      <c r="D3013" s="7" t="n">
        <v>512</v>
      </c>
    </row>
    <row r="3014" spans="1:15">
      <c r="A3014" t="s">
        <v>4</v>
      </c>
      <c r="B3014" s="4" t="s">
        <v>5</v>
      </c>
      <c r="C3014" s="4" t="s">
        <v>14</v>
      </c>
      <c r="D3014" s="4" t="s">
        <v>10</v>
      </c>
      <c r="E3014" s="4" t="s">
        <v>6</v>
      </c>
      <c r="F3014" s="4" t="s">
        <v>6</v>
      </c>
      <c r="G3014" s="4" t="s">
        <v>14</v>
      </c>
    </row>
    <row r="3015" spans="1:15">
      <c r="A3015" t="n">
        <v>29874</v>
      </c>
      <c r="B3015" s="40" t="n">
        <v>32</v>
      </c>
      <c r="C3015" s="7" t="n">
        <v>0</v>
      </c>
      <c r="D3015" s="7" t="n">
        <v>65533</v>
      </c>
      <c r="E3015" s="7" t="s">
        <v>99</v>
      </c>
      <c r="F3015" s="7" t="s">
        <v>100</v>
      </c>
      <c r="G3015" s="7" t="n">
        <v>1</v>
      </c>
    </row>
    <row r="3016" spans="1:15">
      <c r="A3016" t="s">
        <v>4</v>
      </c>
      <c r="B3016" s="4" t="s">
        <v>5</v>
      </c>
      <c r="C3016" s="4" t="s">
        <v>14</v>
      </c>
      <c r="D3016" s="4" t="s">
        <v>10</v>
      </c>
      <c r="E3016" s="4" t="s">
        <v>6</v>
      </c>
      <c r="F3016" s="4" t="s">
        <v>6</v>
      </c>
      <c r="G3016" s="4" t="s">
        <v>14</v>
      </c>
    </row>
    <row r="3017" spans="1:15">
      <c r="A3017" t="n">
        <v>29896</v>
      </c>
      <c r="B3017" s="40" t="n">
        <v>32</v>
      </c>
      <c r="C3017" s="7" t="n">
        <v>0</v>
      </c>
      <c r="D3017" s="7" t="n">
        <v>65533</v>
      </c>
      <c r="E3017" s="7" t="s">
        <v>99</v>
      </c>
      <c r="F3017" s="7" t="s">
        <v>101</v>
      </c>
      <c r="G3017" s="7" t="n">
        <v>1</v>
      </c>
    </row>
    <row r="3018" spans="1:15">
      <c r="A3018" t="s">
        <v>4</v>
      </c>
      <c r="B3018" s="4" t="s">
        <v>5</v>
      </c>
      <c r="C3018" s="4" t="s">
        <v>14</v>
      </c>
      <c r="D3018" s="4" t="s">
        <v>10</v>
      </c>
      <c r="E3018" s="4" t="s">
        <v>6</v>
      </c>
      <c r="F3018" s="4" t="s">
        <v>6</v>
      </c>
      <c r="G3018" s="4" t="s">
        <v>14</v>
      </c>
    </row>
    <row r="3019" spans="1:15">
      <c r="A3019" t="n">
        <v>29918</v>
      </c>
      <c r="B3019" s="40" t="n">
        <v>32</v>
      </c>
      <c r="C3019" s="7" t="n">
        <v>0</v>
      </c>
      <c r="D3019" s="7" t="n">
        <v>65533</v>
      </c>
      <c r="E3019" s="7" t="s">
        <v>99</v>
      </c>
      <c r="F3019" s="7" t="s">
        <v>102</v>
      </c>
      <c r="G3019" s="7" t="n">
        <v>1</v>
      </c>
    </row>
    <row r="3020" spans="1:15">
      <c r="A3020" t="s">
        <v>4</v>
      </c>
      <c r="B3020" s="4" t="s">
        <v>5</v>
      </c>
      <c r="C3020" s="4" t="s">
        <v>14</v>
      </c>
      <c r="D3020" s="4" t="s">
        <v>10</v>
      </c>
      <c r="E3020" s="4" t="s">
        <v>6</v>
      </c>
      <c r="F3020" s="4" t="s">
        <v>6</v>
      </c>
      <c r="G3020" s="4" t="s">
        <v>14</v>
      </c>
    </row>
    <row r="3021" spans="1:15">
      <c r="A3021" t="n">
        <v>29942</v>
      </c>
      <c r="B3021" s="40" t="n">
        <v>32</v>
      </c>
      <c r="C3021" s="7" t="n">
        <v>0</v>
      </c>
      <c r="D3021" s="7" t="n">
        <v>65533</v>
      </c>
      <c r="E3021" s="7" t="s">
        <v>99</v>
      </c>
      <c r="F3021" s="7" t="s">
        <v>103</v>
      </c>
      <c r="G3021" s="7" t="n">
        <v>1</v>
      </c>
    </row>
    <row r="3022" spans="1:15">
      <c r="A3022" t="s">
        <v>4</v>
      </c>
      <c r="B3022" s="4" t="s">
        <v>5</v>
      </c>
      <c r="C3022" s="4" t="s">
        <v>14</v>
      </c>
      <c r="D3022" s="4" t="s">
        <v>10</v>
      </c>
      <c r="E3022" s="4" t="s">
        <v>6</v>
      </c>
      <c r="F3022" s="4" t="s">
        <v>6</v>
      </c>
      <c r="G3022" s="4" t="s">
        <v>14</v>
      </c>
    </row>
    <row r="3023" spans="1:15">
      <c r="A3023" t="n">
        <v>29966</v>
      </c>
      <c r="B3023" s="40" t="n">
        <v>32</v>
      </c>
      <c r="C3023" s="7" t="n">
        <v>0</v>
      </c>
      <c r="D3023" s="7" t="n">
        <v>65533</v>
      </c>
      <c r="E3023" s="7" t="s">
        <v>99</v>
      </c>
      <c r="F3023" s="7" t="s">
        <v>104</v>
      </c>
      <c r="G3023" s="7" t="n">
        <v>1</v>
      </c>
    </row>
    <row r="3024" spans="1:15">
      <c r="A3024" t="s">
        <v>4</v>
      </c>
      <c r="B3024" s="4" t="s">
        <v>5</v>
      </c>
      <c r="C3024" s="4" t="s">
        <v>14</v>
      </c>
      <c r="D3024" s="4" t="s">
        <v>6</v>
      </c>
      <c r="E3024" s="4" t="s">
        <v>10</v>
      </c>
    </row>
    <row r="3025" spans="1:7">
      <c r="A3025" t="n">
        <v>29990</v>
      </c>
      <c r="B3025" s="43" t="n">
        <v>94</v>
      </c>
      <c r="C3025" s="7" t="n">
        <v>0</v>
      </c>
      <c r="D3025" s="7" t="s">
        <v>105</v>
      </c>
      <c r="E3025" s="7" t="n">
        <v>1</v>
      </c>
    </row>
    <row r="3026" spans="1:7">
      <c r="A3026" t="s">
        <v>4</v>
      </c>
      <c r="B3026" s="4" t="s">
        <v>5</v>
      </c>
      <c r="C3026" s="4" t="s">
        <v>14</v>
      </c>
      <c r="D3026" s="4" t="s">
        <v>6</v>
      </c>
      <c r="E3026" s="4" t="s">
        <v>10</v>
      </c>
    </row>
    <row r="3027" spans="1:7">
      <c r="A3027" t="n">
        <v>29998</v>
      </c>
      <c r="B3027" s="43" t="n">
        <v>94</v>
      </c>
      <c r="C3027" s="7" t="n">
        <v>0</v>
      </c>
      <c r="D3027" s="7" t="s">
        <v>105</v>
      </c>
      <c r="E3027" s="7" t="n">
        <v>2</v>
      </c>
    </row>
    <row r="3028" spans="1:7">
      <c r="A3028" t="s">
        <v>4</v>
      </c>
      <c r="B3028" s="4" t="s">
        <v>5</v>
      </c>
      <c r="C3028" s="4" t="s">
        <v>14</v>
      </c>
      <c r="D3028" s="4" t="s">
        <v>6</v>
      </c>
      <c r="E3028" s="4" t="s">
        <v>10</v>
      </c>
    </row>
    <row r="3029" spans="1:7">
      <c r="A3029" t="n">
        <v>30006</v>
      </c>
      <c r="B3029" s="43" t="n">
        <v>94</v>
      </c>
      <c r="C3029" s="7" t="n">
        <v>1</v>
      </c>
      <c r="D3029" s="7" t="s">
        <v>105</v>
      </c>
      <c r="E3029" s="7" t="n">
        <v>4</v>
      </c>
    </row>
    <row r="3030" spans="1:7">
      <c r="A3030" t="s">
        <v>4</v>
      </c>
      <c r="B3030" s="4" t="s">
        <v>5</v>
      </c>
      <c r="C3030" s="4" t="s">
        <v>14</v>
      </c>
      <c r="D3030" s="4" t="s">
        <v>14</v>
      </c>
      <c r="E3030" s="4" t="s">
        <v>21</v>
      </c>
      <c r="F3030" s="4" t="s">
        <v>21</v>
      </c>
      <c r="G3030" s="4" t="s">
        <v>21</v>
      </c>
      <c r="H3030" s="4" t="s">
        <v>10</v>
      </c>
    </row>
    <row r="3031" spans="1:7">
      <c r="A3031" t="n">
        <v>30014</v>
      </c>
      <c r="B3031" s="45" t="n">
        <v>45</v>
      </c>
      <c r="C3031" s="7" t="n">
        <v>2</v>
      </c>
      <c r="D3031" s="7" t="n">
        <v>3</v>
      </c>
      <c r="E3031" s="7" t="n">
        <v>0</v>
      </c>
      <c r="F3031" s="7" t="n">
        <v>19.5</v>
      </c>
      <c r="G3031" s="7" t="n">
        <v>41.75</v>
      </c>
      <c r="H3031" s="7" t="n">
        <v>0</v>
      </c>
    </row>
    <row r="3032" spans="1:7">
      <c r="A3032" t="s">
        <v>4</v>
      </c>
      <c r="B3032" s="4" t="s">
        <v>5</v>
      </c>
      <c r="C3032" s="4" t="s">
        <v>14</v>
      </c>
      <c r="D3032" s="4" t="s">
        <v>14</v>
      </c>
      <c r="E3032" s="4" t="s">
        <v>21</v>
      </c>
      <c r="F3032" s="4" t="s">
        <v>21</v>
      </c>
      <c r="G3032" s="4" t="s">
        <v>21</v>
      </c>
      <c r="H3032" s="4" t="s">
        <v>10</v>
      </c>
      <c r="I3032" s="4" t="s">
        <v>14</v>
      </c>
    </row>
    <row r="3033" spans="1:7">
      <c r="A3033" t="n">
        <v>30031</v>
      </c>
      <c r="B3033" s="45" t="n">
        <v>45</v>
      </c>
      <c r="C3033" s="7" t="n">
        <v>4</v>
      </c>
      <c r="D3033" s="7" t="n">
        <v>3</v>
      </c>
      <c r="E3033" s="7" t="n">
        <v>3</v>
      </c>
      <c r="F3033" s="7" t="n">
        <v>220</v>
      </c>
      <c r="G3033" s="7" t="n">
        <v>0</v>
      </c>
      <c r="H3033" s="7" t="n">
        <v>0</v>
      </c>
      <c r="I3033" s="7" t="n">
        <v>0</v>
      </c>
    </row>
    <row r="3034" spans="1:7">
      <c r="A3034" t="s">
        <v>4</v>
      </c>
      <c r="B3034" s="4" t="s">
        <v>5</v>
      </c>
      <c r="C3034" s="4" t="s">
        <v>14</v>
      </c>
      <c r="D3034" s="4" t="s">
        <v>14</v>
      </c>
      <c r="E3034" s="4" t="s">
        <v>21</v>
      </c>
      <c r="F3034" s="4" t="s">
        <v>10</v>
      </c>
    </row>
    <row r="3035" spans="1:7">
      <c r="A3035" t="n">
        <v>30049</v>
      </c>
      <c r="B3035" s="45" t="n">
        <v>45</v>
      </c>
      <c r="C3035" s="7" t="n">
        <v>5</v>
      </c>
      <c r="D3035" s="7" t="n">
        <v>3</v>
      </c>
      <c r="E3035" s="7" t="n">
        <v>5.69999980926514</v>
      </c>
      <c r="F3035" s="7" t="n">
        <v>0</v>
      </c>
    </row>
    <row r="3036" spans="1:7">
      <c r="A3036" t="s">
        <v>4</v>
      </c>
      <c r="B3036" s="4" t="s">
        <v>5</v>
      </c>
      <c r="C3036" s="4" t="s">
        <v>14</v>
      </c>
      <c r="D3036" s="4" t="s">
        <v>14</v>
      </c>
      <c r="E3036" s="4" t="s">
        <v>21</v>
      </c>
      <c r="F3036" s="4" t="s">
        <v>10</v>
      </c>
    </row>
    <row r="3037" spans="1:7">
      <c r="A3037" t="n">
        <v>30058</v>
      </c>
      <c r="B3037" s="45" t="n">
        <v>45</v>
      </c>
      <c r="C3037" s="7" t="n">
        <v>11</v>
      </c>
      <c r="D3037" s="7" t="n">
        <v>3</v>
      </c>
      <c r="E3037" s="7" t="n">
        <v>45.9000015258789</v>
      </c>
      <c r="F3037" s="7" t="n">
        <v>0</v>
      </c>
    </row>
    <row r="3038" spans="1:7">
      <c r="A3038" t="s">
        <v>4</v>
      </c>
      <c r="B3038" s="4" t="s">
        <v>5</v>
      </c>
      <c r="C3038" s="4" t="s">
        <v>14</v>
      </c>
      <c r="D3038" s="4" t="s">
        <v>14</v>
      </c>
      <c r="E3038" s="4" t="s">
        <v>21</v>
      </c>
      <c r="F3038" s="4" t="s">
        <v>21</v>
      </c>
      <c r="G3038" s="4" t="s">
        <v>21</v>
      </c>
      <c r="H3038" s="4" t="s">
        <v>10</v>
      </c>
      <c r="I3038" s="4" t="s">
        <v>14</v>
      </c>
    </row>
    <row r="3039" spans="1:7">
      <c r="A3039" t="n">
        <v>30067</v>
      </c>
      <c r="B3039" s="45" t="n">
        <v>45</v>
      </c>
      <c r="C3039" s="7" t="n">
        <v>4</v>
      </c>
      <c r="D3039" s="7" t="n">
        <v>3</v>
      </c>
      <c r="E3039" s="7" t="n">
        <v>3</v>
      </c>
      <c r="F3039" s="7" t="n">
        <v>228</v>
      </c>
      <c r="G3039" s="7" t="n">
        <v>5</v>
      </c>
      <c r="H3039" s="7" t="n">
        <v>6000</v>
      </c>
      <c r="I3039" s="7" t="n">
        <v>0</v>
      </c>
    </row>
    <row r="3040" spans="1:7">
      <c r="A3040" t="s">
        <v>4</v>
      </c>
      <c r="B3040" s="4" t="s">
        <v>5</v>
      </c>
      <c r="C3040" s="4" t="s">
        <v>14</v>
      </c>
      <c r="D3040" s="4" t="s">
        <v>14</v>
      </c>
      <c r="E3040" s="4" t="s">
        <v>21</v>
      </c>
      <c r="F3040" s="4" t="s">
        <v>10</v>
      </c>
    </row>
    <row r="3041" spans="1:9">
      <c r="A3041" t="n">
        <v>30085</v>
      </c>
      <c r="B3041" s="45" t="n">
        <v>45</v>
      </c>
      <c r="C3041" s="7" t="n">
        <v>5</v>
      </c>
      <c r="D3041" s="7" t="n">
        <v>3</v>
      </c>
      <c r="E3041" s="7" t="n">
        <v>4.19999980926514</v>
      </c>
      <c r="F3041" s="7" t="n">
        <v>6000</v>
      </c>
    </row>
    <row r="3042" spans="1:9">
      <c r="A3042" t="s">
        <v>4</v>
      </c>
      <c r="B3042" s="4" t="s">
        <v>5</v>
      </c>
      <c r="C3042" s="4" t="s">
        <v>14</v>
      </c>
      <c r="D3042" s="4" t="s">
        <v>10</v>
      </c>
      <c r="E3042" s="4" t="s">
        <v>21</v>
      </c>
    </row>
    <row r="3043" spans="1:9">
      <c r="A3043" t="n">
        <v>30094</v>
      </c>
      <c r="B3043" s="21" t="n">
        <v>58</v>
      </c>
      <c r="C3043" s="7" t="n">
        <v>100</v>
      </c>
      <c r="D3043" s="7" t="n">
        <v>2000</v>
      </c>
      <c r="E3043" s="7" t="n">
        <v>1</v>
      </c>
    </row>
    <row r="3044" spans="1:9">
      <c r="A3044" t="s">
        <v>4</v>
      </c>
      <c r="B3044" s="4" t="s">
        <v>5</v>
      </c>
      <c r="C3044" s="4" t="s">
        <v>14</v>
      </c>
      <c r="D3044" s="4" t="s">
        <v>10</v>
      </c>
    </row>
    <row r="3045" spans="1:9">
      <c r="A3045" t="n">
        <v>30102</v>
      </c>
      <c r="B3045" s="21" t="n">
        <v>58</v>
      </c>
      <c r="C3045" s="7" t="n">
        <v>255</v>
      </c>
      <c r="D3045" s="7" t="n">
        <v>0</v>
      </c>
    </row>
    <row r="3046" spans="1:9">
      <c r="A3046" t="s">
        <v>4</v>
      </c>
      <c r="B3046" s="4" t="s">
        <v>5</v>
      </c>
      <c r="C3046" s="4" t="s">
        <v>14</v>
      </c>
      <c r="D3046" s="4" t="s">
        <v>10</v>
      </c>
    </row>
    <row r="3047" spans="1:9">
      <c r="A3047" t="n">
        <v>30106</v>
      </c>
      <c r="B3047" s="45" t="n">
        <v>45</v>
      </c>
      <c r="C3047" s="7" t="n">
        <v>7</v>
      </c>
      <c r="D3047" s="7" t="n">
        <v>255</v>
      </c>
    </row>
    <row r="3048" spans="1:9">
      <c r="A3048" t="s">
        <v>4</v>
      </c>
      <c r="B3048" s="4" t="s">
        <v>5</v>
      </c>
      <c r="C3048" s="4" t="s">
        <v>14</v>
      </c>
      <c r="D3048" s="4" t="s">
        <v>10</v>
      </c>
      <c r="E3048" s="4" t="s">
        <v>21</v>
      </c>
    </row>
    <row r="3049" spans="1:9">
      <c r="A3049" t="n">
        <v>30110</v>
      </c>
      <c r="B3049" s="21" t="n">
        <v>58</v>
      </c>
      <c r="C3049" s="7" t="n">
        <v>101</v>
      </c>
      <c r="D3049" s="7" t="n">
        <v>500</v>
      </c>
      <c r="E3049" s="7" t="n">
        <v>1</v>
      </c>
    </row>
    <row r="3050" spans="1:9">
      <c r="A3050" t="s">
        <v>4</v>
      </c>
      <c r="B3050" s="4" t="s">
        <v>5</v>
      </c>
      <c r="C3050" s="4" t="s">
        <v>14</v>
      </c>
      <c r="D3050" s="4" t="s">
        <v>10</v>
      </c>
    </row>
    <row r="3051" spans="1:9">
      <c r="A3051" t="n">
        <v>30118</v>
      </c>
      <c r="B3051" s="21" t="n">
        <v>58</v>
      </c>
      <c r="C3051" s="7" t="n">
        <v>254</v>
      </c>
      <c r="D3051" s="7" t="n">
        <v>0</v>
      </c>
    </row>
    <row r="3052" spans="1:9">
      <c r="A3052" t="s">
        <v>4</v>
      </c>
      <c r="B3052" s="4" t="s">
        <v>5</v>
      </c>
      <c r="C3052" s="4" t="s">
        <v>14</v>
      </c>
      <c r="D3052" s="4" t="s">
        <v>14</v>
      </c>
      <c r="E3052" s="4" t="s">
        <v>21</v>
      </c>
      <c r="F3052" s="4" t="s">
        <v>21</v>
      </c>
      <c r="G3052" s="4" t="s">
        <v>21</v>
      </c>
      <c r="H3052" s="4" t="s">
        <v>10</v>
      </c>
    </row>
    <row r="3053" spans="1:9">
      <c r="A3053" t="n">
        <v>30122</v>
      </c>
      <c r="B3053" s="45" t="n">
        <v>45</v>
      </c>
      <c r="C3053" s="7" t="n">
        <v>2</v>
      </c>
      <c r="D3053" s="7" t="n">
        <v>3</v>
      </c>
      <c r="E3053" s="7" t="n">
        <v>0</v>
      </c>
      <c r="F3053" s="7" t="n">
        <v>19.6499996185303</v>
      </c>
      <c r="G3053" s="7" t="n">
        <v>39.5999984741211</v>
      </c>
      <c r="H3053" s="7" t="n">
        <v>0</v>
      </c>
    </row>
    <row r="3054" spans="1:9">
      <c r="A3054" t="s">
        <v>4</v>
      </c>
      <c r="B3054" s="4" t="s">
        <v>5</v>
      </c>
      <c r="C3054" s="4" t="s">
        <v>14</v>
      </c>
      <c r="D3054" s="4" t="s">
        <v>14</v>
      </c>
      <c r="E3054" s="4" t="s">
        <v>21</v>
      </c>
      <c r="F3054" s="4" t="s">
        <v>21</v>
      </c>
      <c r="G3054" s="4" t="s">
        <v>21</v>
      </c>
      <c r="H3054" s="4" t="s">
        <v>10</v>
      </c>
      <c r="I3054" s="4" t="s">
        <v>14</v>
      </c>
    </row>
    <row r="3055" spans="1:9">
      <c r="A3055" t="n">
        <v>30139</v>
      </c>
      <c r="B3055" s="45" t="n">
        <v>45</v>
      </c>
      <c r="C3055" s="7" t="n">
        <v>4</v>
      </c>
      <c r="D3055" s="7" t="n">
        <v>3</v>
      </c>
      <c r="E3055" s="7" t="n">
        <v>1</v>
      </c>
      <c r="F3055" s="7" t="n">
        <v>305</v>
      </c>
      <c r="G3055" s="7" t="n">
        <v>5</v>
      </c>
      <c r="H3055" s="7" t="n">
        <v>0</v>
      </c>
      <c r="I3055" s="7" t="n">
        <v>0</v>
      </c>
    </row>
    <row r="3056" spans="1:9">
      <c r="A3056" t="s">
        <v>4</v>
      </c>
      <c r="B3056" s="4" t="s">
        <v>5</v>
      </c>
      <c r="C3056" s="4" t="s">
        <v>14</v>
      </c>
      <c r="D3056" s="4" t="s">
        <v>14</v>
      </c>
      <c r="E3056" s="4" t="s">
        <v>21</v>
      </c>
      <c r="F3056" s="4" t="s">
        <v>10</v>
      </c>
    </row>
    <row r="3057" spans="1:9">
      <c r="A3057" t="n">
        <v>30157</v>
      </c>
      <c r="B3057" s="45" t="n">
        <v>45</v>
      </c>
      <c r="C3057" s="7" t="n">
        <v>5</v>
      </c>
      <c r="D3057" s="7" t="n">
        <v>3</v>
      </c>
      <c r="E3057" s="7" t="n">
        <v>2.40000009536743</v>
      </c>
      <c r="F3057" s="7" t="n">
        <v>0</v>
      </c>
    </row>
    <row r="3058" spans="1:9">
      <c r="A3058" t="s">
        <v>4</v>
      </c>
      <c r="B3058" s="4" t="s">
        <v>5</v>
      </c>
      <c r="C3058" s="4" t="s">
        <v>14</v>
      </c>
      <c r="D3058" s="4" t="s">
        <v>14</v>
      </c>
      <c r="E3058" s="4" t="s">
        <v>21</v>
      </c>
      <c r="F3058" s="4" t="s">
        <v>10</v>
      </c>
    </row>
    <row r="3059" spans="1:9">
      <c r="A3059" t="n">
        <v>30166</v>
      </c>
      <c r="B3059" s="45" t="n">
        <v>45</v>
      </c>
      <c r="C3059" s="7" t="n">
        <v>11</v>
      </c>
      <c r="D3059" s="7" t="n">
        <v>3</v>
      </c>
      <c r="E3059" s="7" t="n">
        <v>40.0999984741211</v>
      </c>
      <c r="F3059" s="7" t="n">
        <v>0</v>
      </c>
    </row>
    <row r="3060" spans="1:9">
      <c r="A3060" t="s">
        <v>4</v>
      </c>
      <c r="B3060" s="4" t="s">
        <v>5</v>
      </c>
      <c r="C3060" s="4" t="s">
        <v>14</v>
      </c>
      <c r="D3060" s="4" t="s">
        <v>14</v>
      </c>
      <c r="E3060" s="4" t="s">
        <v>21</v>
      </c>
      <c r="F3060" s="4" t="s">
        <v>10</v>
      </c>
    </row>
    <row r="3061" spans="1:9">
      <c r="A3061" t="n">
        <v>30175</v>
      </c>
      <c r="B3061" s="45" t="n">
        <v>45</v>
      </c>
      <c r="C3061" s="7" t="n">
        <v>5</v>
      </c>
      <c r="D3061" s="7" t="n">
        <v>3</v>
      </c>
      <c r="E3061" s="7" t="n">
        <v>2.59999990463257</v>
      </c>
      <c r="F3061" s="7" t="n">
        <v>30000</v>
      </c>
    </row>
    <row r="3062" spans="1:9">
      <c r="A3062" t="s">
        <v>4</v>
      </c>
      <c r="B3062" s="4" t="s">
        <v>5</v>
      </c>
      <c r="C3062" s="4" t="s">
        <v>14</v>
      </c>
      <c r="D3062" s="4" t="s">
        <v>14</v>
      </c>
      <c r="E3062" s="4" t="s">
        <v>21</v>
      </c>
      <c r="F3062" s="4" t="s">
        <v>21</v>
      </c>
      <c r="G3062" s="4" t="s">
        <v>21</v>
      </c>
      <c r="H3062" s="4" t="s">
        <v>10</v>
      </c>
    </row>
    <row r="3063" spans="1:9">
      <c r="A3063" t="n">
        <v>30184</v>
      </c>
      <c r="B3063" s="45" t="n">
        <v>45</v>
      </c>
      <c r="C3063" s="7" t="n">
        <v>2</v>
      </c>
      <c r="D3063" s="7" t="n">
        <v>3</v>
      </c>
      <c r="E3063" s="7" t="n">
        <v>-0.109999999403954</v>
      </c>
      <c r="F3063" s="7" t="n">
        <v>19.6499996185303</v>
      </c>
      <c r="G3063" s="7" t="n">
        <v>39.4300003051758</v>
      </c>
      <c r="H3063" s="7" t="n">
        <v>30000</v>
      </c>
    </row>
    <row r="3064" spans="1:9">
      <c r="A3064" t="s">
        <v>4</v>
      </c>
      <c r="B3064" s="4" t="s">
        <v>5</v>
      </c>
      <c r="C3064" s="4" t="s">
        <v>14</v>
      </c>
      <c r="D3064" s="4" t="s">
        <v>14</v>
      </c>
      <c r="E3064" s="4" t="s">
        <v>21</v>
      </c>
      <c r="F3064" s="4" t="s">
        <v>21</v>
      </c>
      <c r="G3064" s="4" t="s">
        <v>21</v>
      </c>
      <c r="H3064" s="4" t="s">
        <v>10</v>
      </c>
      <c r="I3064" s="4" t="s">
        <v>14</v>
      </c>
    </row>
    <row r="3065" spans="1:9">
      <c r="A3065" t="n">
        <v>30201</v>
      </c>
      <c r="B3065" s="45" t="n">
        <v>45</v>
      </c>
      <c r="C3065" s="7" t="n">
        <v>4</v>
      </c>
      <c r="D3065" s="7" t="n">
        <v>3</v>
      </c>
      <c r="E3065" s="7" t="n">
        <v>1</v>
      </c>
      <c r="F3065" s="7" t="n">
        <v>314.869995117188</v>
      </c>
      <c r="G3065" s="7" t="n">
        <v>5</v>
      </c>
      <c r="H3065" s="7" t="n">
        <v>30000</v>
      </c>
      <c r="I3065" s="7" t="n">
        <v>1</v>
      </c>
    </row>
    <row r="3066" spans="1:9">
      <c r="A3066" t="s">
        <v>4</v>
      </c>
      <c r="B3066" s="4" t="s">
        <v>5</v>
      </c>
      <c r="C3066" s="4" t="s">
        <v>14</v>
      </c>
      <c r="D3066" s="4" t="s">
        <v>10</v>
      </c>
      <c r="E3066" s="4" t="s">
        <v>6</v>
      </c>
      <c r="F3066" s="4" t="s">
        <v>6</v>
      </c>
      <c r="G3066" s="4" t="s">
        <v>6</v>
      </c>
      <c r="H3066" s="4" t="s">
        <v>6</v>
      </c>
    </row>
    <row r="3067" spans="1:9">
      <c r="A3067" t="n">
        <v>30219</v>
      </c>
      <c r="B3067" s="41" t="n">
        <v>51</v>
      </c>
      <c r="C3067" s="7" t="n">
        <v>3</v>
      </c>
      <c r="D3067" s="7" t="n">
        <v>19</v>
      </c>
      <c r="E3067" s="7" t="s">
        <v>133</v>
      </c>
      <c r="F3067" s="7" t="s">
        <v>95</v>
      </c>
      <c r="G3067" s="7" t="s">
        <v>96</v>
      </c>
      <c r="H3067" s="7" t="s">
        <v>97</v>
      </c>
    </row>
    <row r="3068" spans="1:9">
      <c r="A3068" t="s">
        <v>4</v>
      </c>
      <c r="B3068" s="4" t="s">
        <v>5</v>
      </c>
      <c r="C3068" s="4" t="s">
        <v>14</v>
      </c>
      <c r="D3068" s="4" t="s">
        <v>10</v>
      </c>
      <c r="E3068" s="4" t="s">
        <v>6</v>
      </c>
      <c r="F3068" s="4" t="s">
        <v>6</v>
      </c>
      <c r="G3068" s="4" t="s">
        <v>6</v>
      </c>
      <c r="H3068" s="4" t="s">
        <v>6</v>
      </c>
    </row>
    <row r="3069" spans="1:9">
      <c r="A3069" t="n">
        <v>30232</v>
      </c>
      <c r="B3069" s="41" t="n">
        <v>51</v>
      </c>
      <c r="C3069" s="7" t="n">
        <v>3</v>
      </c>
      <c r="D3069" s="7" t="n">
        <v>23</v>
      </c>
      <c r="E3069" s="7" t="s">
        <v>153</v>
      </c>
      <c r="F3069" s="7" t="s">
        <v>95</v>
      </c>
      <c r="G3069" s="7" t="s">
        <v>96</v>
      </c>
      <c r="H3069" s="7" t="s">
        <v>97</v>
      </c>
    </row>
    <row r="3070" spans="1:9">
      <c r="A3070" t="s">
        <v>4</v>
      </c>
      <c r="B3070" s="4" t="s">
        <v>5</v>
      </c>
      <c r="C3070" s="4" t="s">
        <v>14</v>
      </c>
      <c r="D3070" s="4" t="s">
        <v>10</v>
      </c>
    </row>
    <row r="3071" spans="1:9">
      <c r="A3071" t="n">
        <v>30245</v>
      </c>
      <c r="B3071" s="21" t="n">
        <v>58</v>
      </c>
      <c r="C3071" s="7" t="n">
        <v>255</v>
      </c>
      <c r="D3071" s="7" t="n">
        <v>0</v>
      </c>
    </row>
    <row r="3072" spans="1:9">
      <c r="A3072" t="s">
        <v>4</v>
      </c>
      <c r="B3072" s="4" t="s">
        <v>5</v>
      </c>
      <c r="C3072" s="4" t="s">
        <v>10</v>
      </c>
    </row>
    <row r="3073" spans="1:9">
      <c r="A3073" t="n">
        <v>30249</v>
      </c>
      <c r="B3073" s="28" t="n">
        <v>16</v>
      </c>
      <c r="C3073" s="7" t="n">
        <v>300</v>
      </c>
    </row>
    <row r="3074" spans="1:9">
      <c r="A3074" t="s">
        <v>4</v>
      </c>
      <c r="B3074" s="4" t="s">
        <v>5</v>
      </c>
      <c r="C3074" s="4" t="s">
        <v>14</v>
      </c>
      <c r="D3074" s="4" t="s">
        <v>10</v>
      </c>
      <c r="E3074" s="4" t="s">
        <v>6</v>
      </c>
    </row>
    <row r="3075" spans="1:9">
      <c r="A3075" t="n">
        <v>30252</v>
      </c>
      <c r="B3075" s="41" t="n">
        <v>51</v>
      </c>
      <c r="C3075" s="7" t="n">
        <v>4</v>
      </c>
      <c r="D3075" s="7" t="n">
        <v>19</v>
      </c>
      <c r="E3075" s="7" t="s">
        <v>183</v>
      </c>
    </row>
    <row r="3076" spans="1:9">
      <c r="A3076" t="s">
        <v>4</v>
      </c>
      <c r="B3076" s="4" t="s">
        <v>5</v>
      </c>
      <c r="C3076" s="4" t="s">
        <v>10</v>
      </c>
    </row>
    <row r="3077" spans="1:9">
      <c r="A3077" t="n">
        <v>30265</v>
      </c>
      <c r="B3077" s="28" t="n">
        <v>16</v>
      </c>
      <c r="C3077" s="7" t="n">
        <v>0</v>
      </c>
    </row>
    <row r="3078" spans="1:9">
      <c r="A3078" t="s">
        <v>4</v>
      </c>
      <c r="B3078" s="4" t="s">
        <v>5</v>
      </c>
      <c r="C3078" s="4" t="s">
        <v>10</v>
      </c>
      <c r="D3078" s="4" t="s">
        <v>14</v>
      </c>
      <c r="E3078" s="4" t="s">
        <v>9</v>
      </c>
      <c r="F3078" s="4" t="s">
        <v>112</v>
      </c>
      <c r="G3078" s="4" t="s">
        <v>14</v>
      </c>
      <c r="H3078" s="4" t="s">
        <v>14</v>
      </c>
    </row>
    <row r="3079" spans="1:9">
      <c r="A3079" t="n">
        <v>30268</v>
      </c>
      <c r="B3079" s="49" t="n">
        <v>26</v>
      </c>
      <c r="C3079" s="7" t="n">
        <v>19</v>
      </c>
      <c r="D3079" s="7" t="n">
        <v>17</v>
      </c>
      <c r="E3079" s="7" t="n">
        <v>29464</v>
      </c>
      <c r="F3079" s="7" t="s">
        <v>284</v>
      </c>
      <c r="G3079" s="7" t="n">
        <v>2</v>
      </c>
      <c r="H3079" s="7" t="n">
        <v>0</v>
      </c>
    </row>
    <row r="3080" spans="1:9">
      <c r="A3080" t="s">
        <v>4</v>
      </c>
      <c r="B3080" s="4" t="s">
        <v>5</v>
      </c>
    </row>
    <row r="3081" spans="1:9">
      <c r="A3081" t="n">
        <v>30321</v>
      </c>
      <c r="B3081" s="50" t="n">
        <v>28</v>
      </c>
    </row>
    <row r="3082" spans="1:9">
      <c r="A3082" t="s">
        <v>4</v>
      </c>
      <c r="B3082" s="4" t="s">
        <v>5</v>
      </c>
      <c r="C3082" s="4" t="s">
        <v>10</v>
      </c>
      <c r="D3082" s="4" t="s">
        <v>14</v>
      </c>
    </row>
    <row r="3083" spans="1:9">
      <c r="A3083" t="n">
        <v>30322</v>
      </c>
      <c r="B3083" s="51" t="n">
        <v>89</v>
      </c>
      <c r="C3083" s="7" t="n">
        <v>65533</v>
      </c>
      <c r="D3083" s="7" t="n">
        <v>1</v>
      </c>
    </row>
    <row r="3084" spans="1:9">
      <c r="A3084" t="s">
        <v>4</v>
      </c>
      <c r="B3084" s="4" t="s">
        <v>5</v>
      </c>
      <c r="C3084" s="4" t="s">
        <v>14</v>
      </c>
      <c r="D3084" s="4" t="s">
        <v>10</v>
      </c>
      <c r="E3084" s="4" t="s">
        <v>6</v>
      </c>
    </row>
    <row r="3085" spans="1:9">
      <c r="A3085" t="n">
        <v>30326</v>
      </c>
      <c r="B3085" s="41" t="n">
        <v>51</v>
      </c>
      <c r="C3085" s="7" t="n">
        <v>4</v>
      </c>
      <c r="D3085" s="7" t="n">
        <v>23</v>
      </c>
      <c r="E3085" s="7" t="s">
        <v>143</v>
      </c>
    </row>
    <row r="3086" spans="1:9">
      <c r="A3086" t="s">
        <v>4</v>
      </c>
      <c r="B3086" s="4" t="s">
        <v>5</v>
      </c>
      <c r="C3086" s="4" t="s">
        <v>10</v>
      </c>
    </row>
    <row r="3087" spans="1:9">
      <c r="A3087" t="n">
        <v>30340</v>
      </c>
      <c r="B3087" s="28" t="n">
        <v>16</v>
      </c>
      <c r="C3087" s="7" t="n">
        <v>0</v>
      </c>
    </row>
    <row r="3088" spans="1:9">
      <c r="A3088" t="s">
        <v>4</v>
      </c>
      <c r="B3088" s="4" t="s">
        <v>5</v>
      </c>
      <c r="C3088" s="4" t="s">
        <v>10</v>
      </c>
      <c r="D3088" s="4" t="s">
        <v>14</v>
      </c>
      <c r="E3088" s="4" t="s">
        <v>9</v>
      </c>
      <c r="F3088" s="4" t="s">
        <v>112</v>
      </c>
      <c r="G3088" s="4" t="s">
        <v>14</v>
      </c>
      <c r="H3088" s="4" t="s">
        <v>14</v>
      </c>
      <c r="I3088" s="4" t="s">
        <v>14</v>
      </c>
      <c r="J3088" s="4" t="s">
        <v>9</v>
      </c>
      <c r="K3088" s="4" t="s">
        <v>112</v>
      </c>
      <c r="L3088" s="4" t="s">
        <v>14</v>
      </c>
      <c r="M3088" s="4" t="s">
        <v>14</v>
      </c>
    </row>
    <row r="3089" spans="1:13">
      <c r="A3089" t="n">
        <v>30343</v>
      </c>
      <c r="B3089" s="49" t="n">
        <v>26</v>
      </c>
      <c r="C3089" s="7" t="n">
        <v>23</v>
      </c>
      <c r="D3089" s="7" t="n">
        <v>17</v>
      </c>
      <c r="E3089" s="7" t="n">
        <v>28519</v>
      </c>
      <c r="F3089" s="7" t="s">
        <v>285</v>
      </c>
      <c r="G3089" s="7" t="n">
        <v>2</v>
      </c>
      <c r="H3089" s="7" t="n">
        <v>3</v>
      </c>
      <c r="I3089" s="7" t="n">
        <v>17</v>
      </c>
      <c r="J3089" s="7" t="n">
        <v>28520</v>
      </c>
      <c r="K3089" s="7" t="s">
        <v>286</v>
      </c>
      <c r="L3089" s="7" t="n">
        <v>2</v>
      </c>
      <c r="M3089" s="7" t="n">
        <v>0</v>
      </c>
    </row>
    <row r="3090" spans="1:13">
      <c r="A3090" t="s">
        <v>4</v>
      </c>
      <c r="B3090" s="4" t="s">
        <v>5</v>
      </c>
    </row>
    <row r="3091" spans="1:13">
      <c r="A3091" t="n">
        <v>30495</v>
      </c>
      <c r="B3091" s="50" t="n">
        <v>28</v>
      </c>
    </row>
    <row r="3092" spans="1:13">
      <c r="A3092" t="s">
        <v>4</v>
      </c>
      <c r="B3092" s="4" t="s">
        <v>5</v>
      </c>
      <c r="C3092" s="4" t="s">
        <v>10</v>
      </c>
      <c r="D3092" s="4" t="s">
        <v>14</v>
      </c>
    </row>
    <row r="3093" spans="1:13">
      <c r="A3093" t="n">
        <v>30496</v>
      </c>
      <c r="B3093" s="51" t="n">
        <v>89</v>
      </c>
      <c r="C3093" s="7" t="n">
        <v>65533</v>
      </c>
      <c r="D3093" s="7" t="n">
        <v>1</v>
      </c>
    </row>
    <row r="3094" spans="1:13">
      <c r="A3094" t="s">
        <v>4</v>
      </c>
      <c r="B3094" s="4" t="s">
        <v>5</v>
      </c>
      <c r="C3094" s="4" t="s">
        <v>14</v>
      </c>
      <c r="D3094" s="4" t="s">
        <v>10</v>
      </c>
      <c r="E3094" s="4" t="s">
        <v>6</v>
      </c>
    </row>
    <row r="3095" spans="1:13">
      <c r="A3095" t="n">
        <v>30500</v>
      </c>
      <c r="B3095" s="41" t="n">
        <v>51</v>
      </c>
      <c r="C3095" s="7" t="n">
        <v>4</v>
      </c>
      <c r="D3095" s="7" t="n">
        <v>19</v>
      </c>
      <c r="E3095" s="7" t="s">
        <v>130</v>
      </c>
    </row>
    <row r="3096" spans="1:13">
      <c r="A3096" t="s">
        <v>4</v>
      </c>
      <c r="B3096" s="4" t="s">
        <v>5</v>
      </c>
      <c r="C3096" s="4" t="s">
        <v>10</v>
      </c>
    </row>
    <row r="3097" spans="1:13">
      <c r="A3097" t="n">
        <v>30514</v>
      </c>
      <c r="B3097" s="28" t="n">
        <v>16</v>
      </c>
      <c r="C3097" s="7" t="n">
        <v>0</v>
      </c>
    </row>
    <row r="3098" spans="1:13">
      <c r="A3098" t="s">
        <v>4</v>
      </c>
      <c r="B3098" s="4" t="s">
        <v>5</v>
      </c>
      <c r="C3098" s="4" t="s">
        <v>10</v>
      </c>
      <c r="D3098" s="4" t="s">
        <v>14</v>
      </c>
      <c r="E3098" s="4" t="s">
        <v>9</v>
      </c>
      <c r="F3098" s="4" t="s">
        <v>112</v>
      </c>
      <c r="G3098" s="4" t="s">
        <v>14</v>
      </c>
      <c r="H3098" s="4" t="s">
        <v>14</v>
      </c>
    </row>
    <row r="3099" spans="1:13">
      <c r="A3099" t="n">
        <v>30517</v>
      </c>
      <c r="B3099" s="49" t="n">
        <v>26</v>
      </c>
      <c r="C3099" s="7" t="n">
        <v>19</v>
      </c>
      <c r="D3099" s="7" t="n">
        <v>17</v>
      </c>
      <c r="E3099" s="7" t="n">
        <v>29465</v>
      </c>
      <c r="F3099" s="7" t="s">
        <v>287</v>
      </c>
      <c r="G3099" s="7" t="n">
        <v>2</v>
      </c>
      <c r="H3099" s="7" t="n">
        <v>0</v>
      </c>
    </row>
    <row r="3100" spans="1:13">
      <c r="A3100" t="s">
        <v>4</v>
      </c>
      <c r="B3100" s="4" t="s">
        <v>5</v>
      </c>
      <c r="C3100" s="4" t="s">
        <v>10</v>
      </c>
    </row>
    <row r="3101" spans="1:13">
      <c r="A3101" t="n">
        <v>30555</v>
      </c>
      <c r="B3101" s="28" t="n">
        <v>16</v>
      </c>
      <c r="C3101" s="7" t="n">
        <v>2000</v>
      </c>
    </row>
    <row r="3102" spans="1:13">
      <c r="A3102" t="s">
        <v>4</v>
      </c>
      <c r="B3102" s="4" t="s">
        <v>5</v>
      </c>
      <c r="C3102" s="4" t="s">
        <v>14</v>
      </c>
      <c r="D3102" s="4" t="s">
        <v>10</v>
      </c>
      <c r="E3102" s="4" t="s">
        <v>6</v>
      </c>
      <c r="F3102" s="4" t="s">
        <v>6</v>
      </c>
      <c r="G3102" s="4" t="s">
        <v>6</v>
      </c>
      <c r="H3102" s="4" t="s">
        <v>6</v>
      </c>
    </row>
    <row r="3103" spans="1:13">
      <c r="A3103" t="n">
        <v>30558</v>
      </c>
      <c r="B3103" s="41" t="n">
        <v>51</v>
      </c>
      <c r="C3103" s="7" t="n">
        <v>3</v>
      </c>
      <c r="D3103" s="7" t="n">
        <v>19</v>
      </c>
      <c r="E3103" s="7" t="s">
        <v>288</v>
      </c>
      <c r="F3103" s="7" t="s">
        <v>13</v>
      </c>
      <c r="G3103" s="7" t="s">
        <v>96</v>
      </c>
      <c r="H3103" s="7" t="s">
        <v>97</v>
      </c>
    </row>
    <row r="3104" spans="1:13">
      <c r="A3104" t="s">
        <v>4</v>
      </c>
      <c r="B3104" s="4" t="s">
        <v>5</v>
      </c>
    </row>
    <row r="3105" spans="1:13">
      <c r="A3105" t="n">
        <v>30570</v>
      </c>
      <c r="B3105" s="50" t="n">
        <v>28</v>
      </c>
    </row>
    <row r="3106" spans="1:13">
      <c r="A3106" t="s">
        <v>4</v>
      </c>
      <c r="B3106" s="4" t="s">
        <v>5</v>
      </c>
      <c r="C3106" s="4" t="s">
        <v>10</v>
      </c>
      <c r="D3106" s="4" t="s">
        <v>14</v>
      </c>
    </row>
    <row r="3107" spans="1:13">
      <c r="A3107" t="n">
        <v>30571</v>
      </c>
      <c r="B3107" s="51" t="n">
        <v>89</v>
      </c>
      <c r="C3107" s="7" t="n">
        <v>65533</v>
      </c>
      <c r="D3107" s="7" t="n">
        <v>1</v>
      </c>
    </row>
    <row r="3108" spans="1:13">
      <c r="A3108" t="s">
        <v>4</v>
      </c>
      <c r="B3108" s="4" t="s">
        <v>5</v>
      </c>
      <c r="C3108" s="4" t="s">
        <v>14</v>
      </c>
      <c r="D3108" s="4" t="s">
        <v>10</v>
      </c>
      <c r="E3108" s="4" t="s">
        <v>10</v>
      </c>
      <c r="F3108" s="4" t="s">
        <v>14</v>
      </c>
    </row>
    <row r="3109" spans="1:13">
      <c r="A3109" t="n">
        <v>30575</v>
      </c>
      <c r="B3109" s="59" t="n">
        <v>25</v>
      </c>
      <c r="C3109" s="7" t="n">
        <v>1</v>
      </c>
      <c r="D3109" s="7" t="n">
        <v>730</v>
      </c>
      <c r="E3109" s="7" t="n">
        <v>550</v>
      </c>
      <c r="F3109" s="7" t="n">
        <v>0</v>
      </c>
    </row>
    <row r="3110" spans="1:13">
      <c r="A3110" t="s">
        <v>4</v>
      </c>
      <c r="B3110" s="4" t="s">
        <v>5</v>
      </c>
      <c r="C3110" s="4" t="s">
        <v>14</v>
      </c>
      <c r="D3110" s="4" t="s">
        <v>10</v>
      </c>
      <c r="E3110" s="4" t="s">
        <v>6</v>
      </c>
    </row>
    <row r="3111" spans="1:13">
      <c r="A3111" t="n">
        <v>30582</v>
      </c>
      <c r="B3111" s="41" t="n">
        <v>51</v>
      </c>
      <c r="C3111" s="7" t="n">
        <v>4</v>
      </c>
      <c r="D3111" s="7" t="n">
        <v>0</v>
      </c>
      <c r="E3111" s="7" t="s">
        <v>289</v>
      </c>
    </row>
    <row r="3112" spans="1:13">
      <c r="A3112" t="s">
        <v>4</v>
      </c>
      <c r="B3112" s="4" t="s">
        <v>5</v>
      </c>
      <c r="C3112" s="4" t="s">
        <v>10</v>
      </c>
    </row>
    <row r="3113" spans="1:13">
      <c r="A3113" t="n">
        <v>30595</v>
      </c>
      <c r="B3113" s="28" t="n">
        <v>16</v>
      </c>
      <c r="C3113" s="7" t="n">
        <v>0</v>
      </c>
    </row>
    <row r="3114" spans="1:13">
      <c r="A3114" t="s">
        <v>4</v>
      </c>
      <c r="B3114" s="4" t="s">
        <v>5</v>
      </c>
      <c r="C3114" s="4" t="s">
        <v>10</v>
      </c>
      <c r="D3114" s="4" t="s">
        <v>14</v>
      </c>
      <c r="E3114" s="4" t="s">
        <v>9</v>
      </c>
      <c r="F3114" s="4" t="s">
        <v>112</v>
      </c>
      <c r="G3114" s="4" t="s">
        <v>14</v>
      </c>
      <c r="H3114" s="4" t="s">
        <v>14</v>
      </c>
    </row>
    <row r="3115" spans="1:13">
      <c r="A3115" t="n">
        <v>30598</v>
      </c>
      <c r="B3115" s="49" t="n">
        <v>26</v>
      </c>
      <c r="C3115" s="7" t="n">
        <v>0</v>
      </c>
      <c r="D3115" s="7" t="n">
        <v>17</v>
      </c>
      <c r="E3115" s="7" t="n">
        <v>53108</v>
      </c>
      <c r="F3115" s="7" t="s">
        <v>290</v>
      </c>
      <c r="G3115" s="7" t="n">
        <v>2</v>
      </c>
      <c r="H3115" s="7" t="n">
        <v>0</v>
      </c>
    </row>
    <row r="3116" spans="1:13">
      <c r="A3116" t="s">
        <v>4</v>
      </c>
      <c r="B3116" s="4" t="s">
        <v>5</v>
      </c>
    </row>
    <row r="3117" spans="1:13">
      <c r="A3117" t="n">
        <v>30625</v>
      </c>
      <c r="B3117" s="50" t="n">
        <v>28</v>
      </c>
    </row>
    <row r="3118" spans="1:13">
      <c r="A3118" t="s">
        <v>4</v>
      </c>
      <c r="B3118" s="4" t="s">
        <v>5</v>
      </c>
      <c r="C3118" s="4" t="s">
        <v>10</v>
      </c>
      <c r="D3118" s="4" t="s">
        <v>14</v>
      </c>
    </row>
    <row r="3119" spans="1:13">
      <c r="A3119" t="n">
        <v>30626</v>
      </c>
      <c r="B3119" s="51" t="n">
        <v>89</v>
      </c>
      <c r="C3119" s="7" t="n">
        <v>65533</v>
      </c>
      <c r="D3119" s="7" t="n">
        <v>1</v>
      </c>
    </row>
    <row r="3120" spans="1:13">
      <c r="A3120" t="s">
        <v>4</v>
      </c>
      <c r="B3120" s="4" t="s">
        <v>5</v>
      </c>
      <c r="C3120" s="4" t="s">
        <v>14</v>
      </c>
      <c r="D3120" s="4" t="s">
        <v>10</v>
      </c>
      <c r="E3120" s="4" t="s">
        <v>10</v>
      </c>
      <c r="F3120" s="4" t="s">
        <v>14</v>
      </c>
    </row>
    <row r="3121" spans="1:8">
      <c r="A3121" t="n">
        <v>30630</v>
      </c>
      <c r="B3121" s="59" t="n">
        <v>25</v>
      </c>
      <c r="C3121" s="7" t="n">
        <v>1</v>
      </c>
      <c r="D3121" s="7" t="n">
        <v>850</v>
      </c>
      <c r="E3121" s="7" t="n">
        <v>450</v>
      </c>
      <c r="F3121" s="7" t="n">
        <v>0</v>
      </c>
    </row>
    <row r="3122" spans="1:8">
      <c r="A3122" t="s">
        <v>4</v>
      </c>
      <c r="B3122" s="4" t="s">
        <v>5</v>
      </c>
      <c r="C3122" s="4" t="s">
        <v>14</v>
      </c>
      <c r="D3122" s="4" t="s">
        <v>10</v>
      </c>
      <c r="E3122" s="4" t="s">
        <v>6</v>
      </c>
    </row>
    <row r="3123" spans="1:8">
      <c r="A3123" t="n">
        <v>30637</v>
      </c>
      <c r="B3123" s="41" t="n">
        <v>51</v>
      </c>
      <c r="C3123" s="7" t="n">
        <v>4</v>
      </c>
      <c r="D3123" s="7" t="n">
        <v>5</v>
      </c>
      <c r="E3123" s="7" t="s">
        <v>289</v>
      </c>
    </row>
    <row r="3124" spans="1:8">
      <c r="A3124" t="s">
        <v>4</v>
      </c>
      <c r="B3124" s="4" t="s">
        <v>5</v>
      </c>
      <c r="C3124" s="4" t="s">
        <v>10</v>
      </c>
    </row>
    <row r="3125" spans="1:8">
      <c r="A3125" t="n">
        <v>30650</v>
      </c>
      <c r="B3125" s="28" t="n">
        <v>16</v>
      </c>
      <c r="C3125" s="7" t="n">
        <v>0</v>
      </c>
    </row>
    <row r="3126" spans="1:8">
      <c r="A3126" t="s">
        <v>4</v>
      </c>
      <c r="B3126" s="4" t="s">
        <v>5</v>
      </c>
      <c r="C3126" s="4" t="s">
        <v>10</v>
      </c>
      <c r="D3126" s="4" t="s">
        <v>14</v>
      </c>
      <c r="E3126" s="4" t="s">
        <v>9</v>
      </c>
      <c r="F3126" s="4" t="s">
        <v>112</v>
      </c>
      <c r="G3126" s="4" t="s">
        <v>14</v>
      </c>
      <c r="H3126" s="4" t="s">
        <v>14</v>
      </c>
    </row>
    <row r="3127" spans="1:8">
      <c r="A3127" t="n">
        <v>30653</v>
      </c>
      <c r="B3127" s="49" t="n">
        <v>26</v>
      </c>
      <c r="C3127" s="7" t="n">
        <v>5</v>
      </c>
      <c r="D3127" s="7" t="n">
        <v>17</v>
      </c>
      <c r="E3127" s="7" t="n">
        <v>3467</v>
      </c>
      <c r="F3127" s="7" t="s">
        <v>291</v>
      </c>
      <c r="G3127" s="7" t="n">
        <v>2</v>
      </c>
      <c r="H3127" s="7" t="n">
        <v>0</v>
      </c>
    </row>
    <row r="3128" spans="1:8">
      <c r="A3128" t="s">
        <v>4</v>
      </c>
      <c r="B3128" s="4" t="s">
        <v>5</v>
      </c>
    </row>
    <row r="3129" spans="1:8">
      <c r="A3129" t="n">
        <v>30680</v>
      </c>
      <c r="B3129" s="50" t="n">
        <v>28</v>
      </c>
    </row>
    <row r="3130" spans="1:8">
      <c r="A3130" t="s">
        <v>4</v>
      </c>
      <c r="B3130" s="4" t="s">
        <v>5</v>
      </c>
      <c r="C3130" s="4" t="s">
        <v>10</v>
      </c>
      <c r="D3130" s="4" t="s">
        <v>14</v>
      </c>
    </row>
    <row r="3131" spans="1:8">
      <c r="A3131" t="n">
        <v>30681</v>
      </c>
      <c r="B3131" s="51" t="n">
        <v>89</v>
      </c>
      <c r="C3131" s="7" t="n">
        <v>65533</v>
      </c>
      <c r="D3131" s="7" t="n">
        <v>1</v>
      </c>
    </row>
    <row r="3132" spans="1:8">
      <c r="A3132" t="s">
        <v>4</v>
      </c>
      <c r="B3132" s="4" t="s">
        <v>5</v>
      </c>
      <c r="C3132" s="4" t="s">
        <v>14</v>
      </c>
      <c r="D3132" s="4" t="s">
        <v>10</v>
      </c>
      <c r="E3132" s="4" t="s">
        <v>10</v>
      </c>
      <c r="F3132" s="4" t="s">
        <v>14</v>
      </c>
    </row>
    <row r="3133" spans="1:8">
      <c r="A3133" t="n">
        <v>30685</v>
      </c>
      <c r="B3133" s="59" t="n">
        <v>25</v>
      </c>
      <c r="C3133" s="7" t="n">
        <v>1</v>
      </c>
      <c r="D3133" s="7" t="n">
        <v>65535</v>
      </c>
      <c r="E3133" s="7" t="n">
        <v>65535</v>
      </c>
      <c r="F3133" s="7" t="n">
        <v>0</v>
      </c>
    </row>
    <row r="3134" spans="1:8">
      <c r="A3134" t="s">
        <v>4</v>
      </c>
      <c r="B3134" s="4" t="s">
        <v>5</v>
      </c>
      <c r="C3134" s="4" t="s">
        <v>14</v>
      </c>
      <c r="D3134" s="4" t="s">
        <v>10</v>
      </c>
      <c r="E3134" s="4" t="s">
        <v>21</v>
      </c>
    </row>
    <row r="3135" spans="1:8">
      <c r="A3135" t="n">
        <v>30692</v>
      </c>
      <c r="B3135" s="21" t="n">
        <v>58</v>
      </c>
      <c r="C3135" s="7" t="n">
        <v>101</v>
      </c>
      <c r="D3135" s="7" t="n">
        <v>500</v>
      </c>
      <c r="E3135" s="7" t="n">
        <v>1</v>
      </c>
    </row>
    <row r="3136" spans="1:8">
      <c r="A3136" t="s">
        <v>4</v>
      </c>
      <c r="B3136" s="4" t="s">
        <v>5</v>
      </c>
      <c r="C3136" s="4" t="s">
        <v>14</v>
      </c>
      <c r="D3136" s="4" t="s">
        <v>10</v>
      </c>
    </row>
    <row r="3137" spans="1:8">
      <c r="A3137" t="n">
        <v>30700</v>
      </c>
      <c r="B3137" s="21" t="n">
        <v>58</v>
      </c>
      <c r="C3137" s="7" t="n">
        <v>254</v>
      </c>
      <c r="D3137" s="7" t="n">
        <v>0</v>
      </c>
    </row>
    <row r="3138" spans="1:8">
      <c r="A3138" t="s">
        <v>4</v>
      </c>
      <c r="B3138" s="4" t="s">
        <v>5</v>
      </c>
      <c r="C3138" s="4" t="s">
        <v>14</v>
      </c>
    </row>
    <row r="3139" spans="1:8">
      <c r="A3139" t="n">
        <v>30704</v>
      </c>
      <c r="B3139" s="35" t="n">
        <v>116</v>
      </c>
      <c r="C3139" s="7" t="n">
        <v>0</v>
      </c>
    </row>
    <row r="3140" spans="1:8">
      <c r="A3140" t="s">
        <v>4</v>
      </c>
      <c r="B3140" s="4" t="s">
        <v>5</v>
      </c>
      <c r="C3140" s="4" t="s">
        <v>14</v>
      </c>
      <c r="D3140" s="4" t="s">
        <v>10</v>
      </c>
    </row>
    <row r="3141" spans="1:8">
      <c r="A3141" t="n">
        <v>30706</v>
      </c>
      <c r="B3141" s="35" t="n">
        <v>116</v>
      </c>
      <c r="C3141" s="7" t="n">
        <v>2</v>
      </c>
      <c r="D3141" s="7" t="n">
        <v>1</v>
      </c>
    </row>
    <row r="3142" spans="1:8">
      <c r="A3142" t="s">
        <v>4</v>
      </c>
      <c r="B3142" s="4" t="s">
        <v>5</v>
      </c>
      <c r="C3142" s="4" t="s">
        <v>14</v>
      </c>
      <c r="D3142" s="4" t="s">
        <v>9</v>
      </c>
    </row>
    <row r="3143" spans="1:8">
      <c r="A3143" t="n">
        <v>30710</v>
      </c>
      <c r="B3143" s="35" t="n">
        <v>116</v>
      </c>
      <c r="C3143" s="7" t="n">
        <v>5</v>
      </c>
      <c r="D3143" s="7" t="n">
        <v>1116471296</v>
      </c>
    </row>
    <row r="3144" spans="1:8">
      <c r="A3144" t="s">
        <v>4</v>
      </c>
      <c r="B3144" s="4" t="s">
        <v>5</v>
      </c>
      <c r="C3144" s="4" t="s">
        <v>14</v>
      </c>
      <c r="D3144" s="4" t="s">
        <v>10</v>
      </c>
    </row>
    <row r="3145" spans="1:8">
      <c r="A3145" t="n">
        <v>30716</v>
      </c>
      <c r="B3145" s="35" t="n">
        <v>116</v>
      </c>
      <c r="C3145" s="7" t="n">
        <v>6</v>
      </c>
      <c r="D3145" s="7" t="n">
        <v>1</v>
      </c>
    </row>
    <row r="3146" spans="1:8">
      <c r="A3146" t="s">
        <v>4</v>
      </c>
      <c r="B3146" s="4" t="s">
        <v>5</v>
      </c>
      <c r="C3146" s="4" t="s">
        <v>14</v>
      </c>
      <c r="D3146" s="4" t="s">
        <v>14</v>
      </c>
      <c r="E3146" s="4" t="s">
        <v>21</v>
      </c>
      <c r="F3146" s="4" t="s">
        <v>21</v>
      </c>
      <c r="G3146" s="4" t="s">
        <v>21</v>
      </c>
      <c r="H3146" s="4" t="s">
        <v>10</v>
      </c>
    </row>
    <row r="3147" spans="1:8">
      <c r="A3147" t="n">
        <v>30720</v>
      </c>
      <c r="B3147" s="45" t="n">
        <v>45</v>
      </c>
      <c r="C3147" s="7" t="n">
        <v>2</v>
      </c>
      <c r="D3147" s="7" t="n">
        <v>3</v>
      </c>
      <c r="E3147" s="7" t="n">
        <v>0</v>
      </c>
      <c r="F3147" s="7" t="n">
        <v>20.1000003814697</v>
      </c>
      <c r="G3147" s="7" t="n">
        <v>34.5</v>
      </c>
      <c r="H3147" s="7" t="n">
        <v>0</v>
      </c>
    </row>
    <row r="3148" spans="1:8">
      <c r="A3148" t="s">
        <v>4</v>
      </c>
      <c r="B3148" s="4" t="s">
        <v>5</v>
      </c>
      <c r="C3148" s="4" t="s">
        <v>14</v>
      </c>
      <c r="D3148" s="4" t="s">
        <v>14</v>
      </c>
      <c r="E3148" s="4" t="s">
        <v>21</v>
      </c>
      <c r="F3148" s="4" t="s">
        <v>21</v>
      </c>
      <c r="G3148" s="4" t="s">
        <v>21</v>
      </c>
      <c r="H3148" s="4" t="s">
        <v>10</v>
      </c>
      <c r="I3148" s="4" t="s">
        <v>14</v>
      </c>
    </row>
    <row r="3149" spans="1:8">
      <c r="A3149" t="n">
        <v>30737</v>
      </c>
      <c r="B3149" s="45" t="n">
        <v>45</v>
      </c>
      <c r="C3149" s="7" t="n">
        <v>4</v>
      </c>
      <c r="D3149" s="7" t="n">
        <v>3</v>
      </c>
      <c r="E3149" s="7" t="n">
        <v>-2</v>
      </c>
      <c r="F3149" s="7" t="n">
        <v>345</v>
      </c>
      <c r="G3149" s="7" t="n">
        <v>-5</v>
      </c>
      <c r="H3149" s="7" t="n">
        <v>0</v>
      </c>
      <c r="I3149" s="7" t="n">
        <v>0</v>
      </c>
    </row>
    <row r="3150" spans="1:8">
      <c r="A3150" t="s">
        <v>4</v>
      </c>
      <c r="B3150" s="4" t="s">
        <v>5</v>
      </c>
      <c r="C3150" s="4" t="s">
        <v>14</v>
      </c>
      <c r="D3150" s="4" t="s">
        <v>14</v>
      </c>
      <c r="E3150" s="4" t="s">
        <v>21</v>
      </c>
      <c r="F3150" s="4" t="s">
        <v>10</v>
      </c>
    </row>
    <row r="3151" spans="1:8">
      <c r="A3151" t="n">
        <v>30755</v>
      </c>
      <c r="B3151" s="45" t="n">
        <v>45</v>
      </c>
      <c r="C3151" s="7" t="n">
        <v>5</v>
      </c>
      <c r="D3151" s="7" t="n">
        <v>3</v>
      </c>
      <c r="E3151" s="7" t="n">
        <v>6.59999990463257</v>
      </c>
      <c r="F3151" s="7" t="n">
        <v>0</v>
      </c>
    </row>
    <row r="3152" spans="1:8">
      <c r="A3152" t="s">
        <v>4</v>
      </c>
      <c r="B3152" s="4" t="s">
        <v>5</v>
      </c>
      <c r="C3152" s="4" t="s">
        <v>14</v>
      </c>
      <c r="D3152" s="4" t="s">
        <v>14</v>
      </c>
      <c r="E3152" s="4" t="s">
        <v>21</v>
      </c>
      <c r="F3152" s="4" t="s">
        <v>10</v>
      </c>
    </row>
    <row r="3153" spans="1:9">
      <c r="A3153" t="n">
        <v>30764</v>
      </c>
      <c r="B3153" s="45" t="n">
        <v>45</v>
      </c>
      <c r="C3153" s="7" t="n">
        <v>11</v>
      </c>
      <c r="D3153" s="7" t="n">
        <v>3</v>
      </c>
      <c r="E3153" s="7" t="n">
        <v>40.0999984741211</v>
      </c>
      <c r="F3153" s="7" t="n">
        <v>0</v>
      </c>
    </row>
    <row r="3154" spans="1:9">
      <c r="A3154" t="s">
        <v>4</v>
      </c>
      <c r="B3154" s="4" t="s">
        <v>5</v>
      </c>
      <c r="C3154" s="4" t="s">
        <v>14</v>
      </c>
      <c r="D3154" s="4" t="s">
        <v>10</v>
      </c>
    </row>
    <row r="3155" spans="1:9">
      <c r="A3155" t="n">
        <v>30773</v>
      </c>
      <c r="B3155" s="21" t="n">
        <v>58</v>
      </c>
      <c r="C3155" s="7" t="n">
        <v>255</v>
      </c>
      <c r="D3155" s="7" t="n">
        <v>0</v>
      </c>
    </row>
    <row r="3156" spans="1:9">
      <c r="A3156" t="s">
        <v>4</v>
      </c>
      <c r="B3156" s="4" t="s">
        <v>5</v>
      </c>
      <c r="C3156" s="4" t="s">
        <v>14</v>
      </c>
      <c r="D3156" s="4" t="s">
        <v>10</v>
      </c>
      <c r="E3156" s="4" t="s">
        <v>6</v>
      </c>
    </row>
    <row r="3157" spans="1:9">
      <c r="A3157" t="n">
        <v>30777</v>
      </c>
      <c r="B3157" s="41" t="n">
        <v>51</v>
      </c>
      <c r="C3157" s="7" t="n">
        <v>4</v>
      </c>
      <c r="D3157" s="7" t="n">
        <v>7013</v>
      </c>
      <c r="E3157" s="7" t="s">
        <v>185</v>
      </c>
    </row>
    <row r="3158" spans="1:9">
      <c r="A3158" t="s">
        <v>4</v>
      </c>
      <c r="B3158" s="4" t="s">
        <v>5</v>
      </c>
      <c r="C3158" s="4" t="s">
        <v>10</v>
      </c>
    </row>
    <row r="3159" spans="1:9">
      <c r="A3159" t="n">
        <v>30791</v>
      </c>
      <c r="B3159" s="28" t="n">
        <v>16</v>
      </c>
      <c r="C3159" s="7" t="n">
        <v>0</v>
      </c>
    </row>
    <row r="3160" spans="1:9">
      <c r="A3160" t="s">
        <v>4</v>
      </c>
      <c r="B3160" s="4" t="s">
        <v>5</v>
      </c>
      <c r="C3160" s="4" t="s">
        <v>10</v>
      </c>
      <c r="D3160" s="4" t="s">
        <v>14</v>
      </c>
      <c r="E3160" s="4" t="s">
        <v>9</v>
      </c>
      <c r="F3160" s="4" t="s">
        <v>112</v>
      </c>
      <c r="G3160" s="4" t="s">
        <v>14</v>
      </c>
      <c r="H3160" s="4" t="s">
        <v>14</v>
      </c>
    </row>
    <row r="3161" spans="1:9">
      <c r="A3161" t="n">
        <v>30794</v>
      </c>
      <c r="B3161" s="49" t="n">
        <v>26</v>
      </c>
      <c r="C3161" s="7" t="n">
        <v>7013</v>
      </c>
      <c r="D3161" s="7" t="n">
        <v>17</v>
      </c>
      <c r="E3161" s="7" t="n">
        <v>37406</v>
      </c>
      <c r="F3161" s="7" t="s">
        <v>292</v>
      </c>
      <c r="G3161" s="7" t="n">
        <v>2</v>
      </c>
      <c r="H3161" s="7" t="n">
        <v>0</v>
      </c>
    </row>
    <row r="3162" spans="1:9">
      <c r="A3162" t="s">
        <v>4</v>
      </c>
      <c r="B3162" s="4" t="s">
        <v>5</v>
      </c>
    </row>
    <row r="3163" spans="1:9">
      <c r="A3163" t="n">
        <v>30839</v>
      </c>
      <c r="B3163" s="50" t="n">
        <v>28</v>
      </c>
    </row>
    <row r="3164" spans="1:9">
      <c r="A3164" t="s">
        <v>4</v>
      </c>
      <c r="B3164" s="4" t="s">
        <v>5</v>
      </c>
      <c r="C3164" s="4" t="s">
        <v>10</v>
      </c>
    </row>
    <row r="3165" spans="1:9">
      <c r="A3165" t="n">
        <v>30840</v>
      </c>
      <c r="B3165" s="28" t="n">
        <v>16</v>
      </c>
      <c r="C3165" s="7" t="n">
        <v>300</v>
      </c>
    </row>
    <row r="3166" spans="1:9">
      <c r="A3166" t="s">
        <v>4</v>
      </c>
      <c r="B3166" s="4" t="s">
        <v>5</v>
      </c>
      <c r="C3166" s="4" t="s">
        <v>14</v>
      </c>
      <c r="D3166" s="4" t="s">
        <v>10</v>
      </c>
      <c r="E3166" s="4" t="s">
        <v>6</v>
      </c>
    </row>
    <row r="3167" spans="1:9">
      <c r="A3167" t="n">
        <v>30843</v>
      </c>
      <c r="B3167" s="41" t="n">
        <v>51</v>
      </c>
      <c r="C3167" s="7" t="n">
        <v>4</v>
      </c>
      <c r="D3167" s="7" t="n">
        <v>7013</v>
      </c>
      <c r="E3167" s="7" t="s">
        <v>179</v>
      </c>
    </row>
    <row r="3168" spans="1:9">
      <c r="A3168" t="s">
        <v>4</v>
      </c>
      <c r="B3168" s="4" t="s">
        <v>5</v>
      </c>
      <c r="C3168" s="4" t="s">
        <v>10</v>
      </c>
    </row>
    <row r="3169" spans="1:8">
      <c r="A3169" t="n">
        <v>30856</v>
      </c>
      <c r="B3169" s="28" t="n">
        <v>16</v>
      </c>
      <c r="C3169" s="7" t="n">
        <v>0</v>
      </c>
    </row>
    <row r="3170" spans="1:8">
      <c r="A3170" t="s">
        <v>4</v>
      </c>
      <c r="B3170" s="4" t="s">
        <v>5</v>
      </c>
      <c r="C3170" s="4" t="s">
        <v>10</v>
      </c>
      <c r="D3170" s="4" t="s">
        <v>14</v>
      </c>
      <c r="E3170" s="4" t="s">
        <v>9</v>
      </c>
      <c r="F3170" s="4" t="s">
        <v>112</v>
      </c>
      <c r="G3170" s="4" t="s">
        <v>14</v>
      </c>
      <c r="H3170" s="4" t="s">
        <v>14</v>
      </c>
      <c r="I3170" s="4" t="s">
        <v>14</v>
      </c>
    </row>
    <row r="3171" spans="1:8">
      <c r="A3171" t="n">
        <v>30859</v>
      </c>
      <c r="B3171" s="49" t="n">
        <v>26</v>
      </c>
      <c r="C3171" s="7" t="n">
        <v>7013</v>
      </c>
      <c r="D3171" s="7" t="n">
        <v>17</v>
      </c>
      <c r="E3171" s="7" t="n">
        <v>37407</v>
      </c>
      <c r="F3171" s="7" t="s">
        <v>293</v>
      </c>
      <c r="G3171" s="7" t="n">
        <v>8</v>
      </c>
      <c r="H3171" s="7" t="n">
        <v>2</v>
      </c>
      <c r="I3171" s="7" t="n">
        <v>0</v>
      </c>
    </row>
    <row r="3172" spans="1:8">
      <c r="A3172" t="s">
        <v>4</v>
      </c>
      <c r="B3172" s="4" t="s">
        <v>5</v>
      </c>
      <c r="C3172" s="4" t="s">
        <v>10</v>
      </c>
    </row>
    <row r="3173" spans="1:8">
      <c r="A3173" t="n">
        <v>30951</v>
      </c>
      <c r="B3173" s="28" t="n">
        <v>16</v>
      </c>
      <c r="C3173" s="7" t="n">
        <v>3000</v>
      </c>
    </row>
    <row r="3174" spans="1:8">
      <c r="A3174" t="s">
        <v>4</v>
      </c>
      <c r="B3174" s="4" t="s">
        <v>5</v>
      </c>
      <c r="C3174" s="4" t="s">
        <v>14</v>
      </c>
      <c r="D3174" s="4" t="s">
        <v>14</v>
      </c>
      <c r="E3174" s="4" t="s">
        <v>21</v>
      </c>
      <c r="F3174" s="4" t="s">
        <v>21</v>
      </c>
      <c r="G3174" s="4" t="s">
        <v>21</v>
      </c>
      <c r="H3174" s="4" t="s">
        <v>10</v>
      </c>
    </row>
    <row r="3175" spans="1:8">
      <c r="A3175" t="n">
        <v>30954</v>
      </c>
      <c r="B3175" s="45" t="n">
        <v>45</v>
      </c>
      <c r="C3175" s="7" t="n">
        <v>2</v>
      </c>
      <c r="D3175" s="7" t="n">
        <v>3</v>
      </c>
      <c r="E3175" s="7" t="n">
        <v>0</v>
      </c>
      <c r="F3175" s="7" t="n">
        <v>20.2000007629395</v>
      </c>
      <c r="G3175" s="7" t="n">
        <v>34.5</v>
      </c>
      <c r="H3175" s="7" t="n">
        <v>1000</v>
      </c>
    </row>
    <row r="3176" spans="1:8">
      <c r="A3176" t="s">
        <v>4</v>
      </c>
      <c r="B3176" s="4" t="s">
        <v>5</v>
      </c>
      <c r="C3176" s="4" t="s">
        <v>14</v>
      </c>
      <c r="D3176" s="4" t="s">
        <v>10</v>
      </c>
      <c r="E3176" s="4" t="s">
        <v>6</v>
      </c>
      <c r="F3176" s="4" t="s">
        <v>6</v>
      </c>
      <c r="G3176" s="4" t="s">
        <v>6</v>
      </c>
      <c r="H3176" s="4" t="s">
        <v>6</v>
      </c>
    </row>
    <row r="3177" spans="1:8">
      <c r="A3177" t="n">
        <v>30971</v>
      </c>
      <c r="B3177" s="41" t="n">
        <v>51</v>
      </c>
      <c r="C3177" s="7" t="n">
        <v>3</v>
      </c>
      <c r="D3177" s="7" t="n">
        <v>23</v>
      </c>
      <c r="E3177" s="7" t="s">
        <v>294</v>
      </c>
      <c r="F3177" s="7" t="s">
        <v>95</v>
      </c>
      <c r="G3177" s="7" t="s">
        <v>96</v>
      </c>
      <c r="H3177" s="7" t="s">
        <v>97</v>
      </c>
    </row>
    <row r="3178" spans="1:8">
      <c r="A3178" t="s">
        <v>4</v>
      </c>
      <c r="B3178" s="4" t="s">
        <v>5</v>
      </c>
      <c r="C3178" s="4" t="s">
        <v>10</v>
      </c>
      <c r="D3178" s="4" t="s">
        <v>14</v>
      </c>
      <c r="E3178" s="4" t="s">
        <v>6</v>
      </c>
      <c r="F3178" s="4" t="s">
        <v>21</v>
      </c>
      <c r="G3178" s="4" t="s">
        <v>21</v>
      </c>
      <c r="H3178" s="4" t="s">
        <v>21</v>
      </c>
    </row>
    <row r="3179" spans="1:8">
      <c r="A3179" t="n">
        <v>30984</v>
      </c>
      <c r="B3179" s="37" t="n">
        <v>48</v>
      </c>
      <c r="C3179" s="7" t="n">
        <v>23</v>
      </c>
      <c r="D3179" s="7" t="n">
        <v>0</v>
      </c>
      <c r="E3179" s="7" t="s">
        <v>277</v>
      </c>
      <c r="F3179" s="7" t="n">
        <v>0.5</v>
      </c>
      <c r="G3179" s="7" t="n">
        <v>1</v>
      </c>
      <c r="H3179" s="7" t="n">
        <v>0</v>
      </c>
    </row>
    <row r="3180" spans="1:8">
      <c r="A3180" t="s">
        <v>4</v>
      </c>
      <c r="B3180" s="4" t="s">
        <v>5</v>
      </c>
      <c r="C3180" s="4" t="s">
        <v>10</v>
      </c>
    </row>
    <row r="3181" spans="1:8">
      <c r="A3181" t="n">
        <v>31013</v>
      </c>
      <c r="B3181" s="28" t="n">
        <v>16</v>
      </c>
      <c r="C3181" s="7" t="n">
        <v>1500</v>
      </c>
    </row>
    <row r="3182" spans="1:8">
      <c r="A3182" t="s">
        <v>4</v>
      </c>
      <c r="B3182" s="4" t="s">
        <v>5</v>
      </c>
      <c r="C3182" s="4" t="s">
        <v>10</v>
      </c>
      <c r="D3182" s="4" t="s">
        <v>14</v>
      </c>
    </row>
    <row r="3183" spans="1:8">
      <c r="A3183" t="n">
        <v>31016</v>
      </c>
      <c r="B3183" s="51" t="n">
        <v>89</v>
      </c>
      <c r="C3183" s="7" t="n">
        <v>65533</v>
      </c>
      <c r="D3183" s="7" t="n">
        <v>0</v>
      </c>
    </row>
    <row r="3184" spans="1:8">
      <c r="A3184" t="s">
        <v>4</v>
      </c>
      <c r="B3184" s="4" t="s">
        <v>5</v>
      </c>
      <c r="C3184" s="4" t="s">
        <v>14</v>
      </c>
      <c r="D3184" s="4" t="s">
        <v>21</v>
      </c>
      <c r="E3184" s="4" t="s">
        <v>21</v>
      </c>
      <c r="F3184" s="4" t="s">
        <v>21</v>
      </c>
    </row>
    <row r="3185" spans="1:9">
      <c r="A3185" t="n">
        <v>31020</v>
      </c>
      <c r="B3185" s="45" t="n">
        <v>45</v>
      </c>
      <c r="C3185" s="7" t="n">
        <v>9</v>
      </c>
      <c r="D3185" s="7" t="n">
        <v>0.0500000007450581</v>
      </c>
      <c r="E3185" s="7" t="n">
        <v>0.0500000007450581</v>
      </c>
      <c r="F3185" s="7" t="n">
        <v>0.200000002980232</v>
      </c>
    </row>
    <row r="3186" spans="1:9">
      <c r="A3186" t="s">
        <v>4</v>
      </c>
      <c r="B3186" s="4" t="s">
        <v>5</v>
      </c>
      <c r="C3186" s="4" t="s">
        <v>14</v>
      </c>
      <c r="D3186" s="4" t="s">
        <v>10</v>
      </c>
      <c r="E3186" s="4" t="s">
        <v>6</v>
      </c>
    </row>
    <row r="3187" spans="1:9">
      <c r="A3187" t="n">
        <v>31034</v>
      </c>
      <c r="B3187" s="41" t="n">
        <v>51</v>
      </c>
      <c r="C3187" s="7" t="n">
        <v>4</v>
      </c>
      <c r="D3187" s="7" t="n">
        <v>23</v>
      </c>
      <c r="E3187" s="7" t="s">
        <v>185</v>
      </c>
    </row>
    <row r="3188" spans="1:9">
      <c r="A3188" t="s">
        <v>4</v>
      </c>
      <c r="B3188" s="4" t="s">
        <v>5</v>
      </c>
      <c r="C3188" s="4" t="s">
        <v>10</v>
      </c>
    </row>
    <row r="3189" spans="1:9">
      <c r="A3189" t="n">
        <v>31048</v>
      </c>
      <c r="B3189" s="28" t="n">
        <v>16</v>
      </c>
      <c r="C3189" s="7" t="n">
        <v>0</v>
      </c>
    </row>
    <row r="3190" spans="1:9">
      <c r="A3190" t="s">
        <v>4</v>
      </c>
      <c r="B3190" s="4" t="s">
        <v>5</v>
      </c>
      <c r="C3190" s="4" t="s">
        <v>10</v>
      </c>
      <c r="D3190" s="4" t="s">
        <v>14</v>
      </c>
      <c r="E3190" s="4" t="s">
        <v>9</v>
      </c>
      <c r="F3190" s="4" t="s">
        <v>112</v>
      </c>
      <c r="G3190" s="4" t="s">
        <v>14</v>
      </c>
      <c r="H3190" s="4" t="s">
        <v>14</v>
      </c>
    </row>
    <row r="3191" spans="1:9">
      <c r="A3191" t="n">
        <v>31051</v>
      </c>
      <c r="B3191" s="49" t="n">
        <v>26</v>
      </c>
      <c r="C3191" s="7" t="n">
        <v>23</v>
      </c>
      <c r="D3191" s="7" t="n">
        <v>17</v>
      </c>
      <c r="E3191" s="7" t="n">
        <v>28521</v>
      </c>
      <c r="F3191" s="7" t="s">
        <v>295</v>
      </c>
      <c r="G3191" s="7" t="n">
        <v>2</v>
      </c>
      <c r="H3191" s="7" t="n">
        <v>0</v>
      </c>
    </row>
    <row r="3192" spans="1:9">
      <c r="A3192" t="s">
        <v>4</v>
      </c>
      <c r="B3192" s="4" t="s">
        <v>5</v>
      </c>
    </row>
    <row r="3193" spans="1:9">
      <c r="A3193" t="n">
        <v>31082</v>
      </c>
      <c r="B3193" s="50" t="n">
        <v>28</v>
      </c>
    </row>
    <row r="3194" spans="1:9">
      <c r="A3194" t="s">
        <v>4</v>
      </c>
      <c r="B3194" s="4" t="s">
        <v>5</v>
      </c>
      <c r="C3194" s="4" t="s">
        <v>10</v>
      </c>
      <c r="D3194" s="4" t="s">
        <v>14</v>
      </c>
      <c r="E3194" s="4" t="s">
        <v>6</v>
      </c>
      <c r="F3194" s="4" t="s">
        <v>21</v>
      </c>
      <c r="G3194" s="4" t="s">
        <v>21</v>
      </c>
      <c r="H3194" s="4" t="s">
        <v>21</v>
      </c>
    </row>
    <row r="3195" spans="1:9">
      <c r="A3195" t="n">
        <v>31083</v>
      </c>
      <c r="B3195" s="37" t="n">
        <v>48</v>
      </c>
      <c r="C3195" s="7" t="n">
        <v>7013</v>
      </c>
      <c r="D3195" s="7" t="n">
        <v>0</v>
      </c>
      <c r="E3195" s="7" t="s">
        <v>281</v>
      </c>
      <c r="F3195" s="7" t="n">
        <v>-1</v>
      </c>
      <c r="G3195" s="7" t="n">
        <v>1</v>
      </c>
      <c r="H3195" s="7" t="n">
        <v>1.12103877145985e-44</v>
      </c>
    </row>
    <row r="3196" spans="1:9">
      <c r="A3196" t="s">
        <v>4</v>
      </c>
      <c r="B3196" s="4" t="s">
        <v>5</v>
      </c>
      <c r="C3196" s="4" t="s">
        <v>10</v>
      </c>
      <c r="D3196" s="4" t="s">
        <v>14</v>
      </c>
      <c r="E3196" s="4" t="s">
        <v>21</v>
      </c>
      <c r="F3196" s="4" t="s">
        <v>10</v>
      </c>
    </row>
    <row r="3197" spans="1:9">
      <c r="A3197" t="n">
        <v>31112</v>
      </c>
      <c r="B3197" s="57" t="n">
        <v>59</v>
      </c>
      <c r="C3197" s="7" t="n">
        <v>7013</v>
      </c>
      <c r="D3197" s="7" t="n">
        <v>1</v>
      </c>
      <c r="E3197" s="7" t="n">
        <v>0.150000005960464</v>
      </c>
      <c r="F3197" s="7" t="n">
        <v>0</v>
      </c>
    </row>
    <row r="3198" spans="1:9">
      <c r="A3198" t="s">
        <v>4</v>
      </c>
      <c r="B3198" s="4" t="s">
        <v>5</v>
      </c>
      <c r="C3198" s="4" t="s">
        <v>14</v>
      </c>
      <c r="D3198" s="4" t="s">
        <v>10</v>
      </c>
      <c r="E3198" s="4" t="s">
        <v>6</v>
      </c>
      <c r="F3198" s="4" t="s">
        <v>6</v>
      </c>
      <c r="G3198" s="4" t="s">
        <v>6</v>
      </c>
      <c r="H3198" s="4" t="s">
        <v>6</v>
      </c>
    </row>
    <row r="3199" spans="1:9">
      <c r="A3199" t="n">
        <v>31122</v>
      </c>
      <c r="B3199" s="41" t="n">
        <v>51</v>
      </c>
      <c r="C3199" s="7" t="n">
        <v>3</v>
      </c>
      <c r="D3199" s="7" t="n">
        <v>7013</v>
      </c>
      <c r="E3199" s="7" t="s">
        <v>133</v>
      </c>
      <c r="F3199" s="7" t="s">
        <v>95</v>
      </c>
      <c r="G3199" s="7" t="s">
        <v>96</v>
      </c>
      <c r="H3199" s="7" t="s">
        <v>97</v>
      </c>
    </row>
    <row r="3200" spans="1:9">
      <c r="A3200" t="s">
        <v>4</v>
      </c>
      <c r="B3200" s="4" t="s">
        <v>5</v>
      </c>
      <c r="C3200" s="4" t="s">
        <v>10</v>
      </c>
    </row>
    <row r="3201" spans="1:8">
      <c r="A3201" t="n">
        <v>31135</v>
      </c>
      <c r="B3201" s="28" t="n">
        <v>16</v>
      </c>
      <c r="C3201" s="7" t="n">
        <v>1000</v>
      </c>
    </row>
    <row r="3202" spans="1:8">
      <c r="A3202" t="s">
        <v>4</v>
      </c>
      <c r="B3202" s="4" t="s">
        <v>5</v>
      </c>
      <c r="C3202" s="4" t="s">
        <v>14</v>
      </c>
      <c r="D3202" s="4" t="s">
        <v>10</v>
      </c>
      <c r="E3202" s="4" t="s">
        <v>6</v>
      </c>
    </row>
    <row r="3203" spans="1:8">
      <c r="A3203" t="n">
        <v>31138</v>
      </c>
      <c r="B3203" s="41" t="n">
        <v>51</v>
      </c>
      <c r="C3203" s="7" t="n">
        <v>4</v>
      </c>
      <c r="D3203" s="7" t="n">
        <v>7013</v>
      </c>
      <c r="E3203" s="7" t="s">
        <v>204</v>
      </c>
    </row>
    <row r="3204" spans="1:8">
      <c r="A3204" t="s">
        <v>4</v>
      </c>
      <c r="B3204" s="4" t="s">
        <v>5</v>
      </c>
      <c r="C3204" s="4" t="s">
        <v>10</v>
      </c>
    </row>
    <row r="3205" spans="1:8">
      <c r="A3205" t="n">
        <v>31152</v>
      </c>
      <c r="B3205" s="28" t="n">
        <v>16</v>
      </c>
      <c r="C3205" s="7" t="n">
        <v>0</v>
      </c>
    </row>
    <row r="3206" spans="1:8">
      <c r="A3206" t="s">
        <v>4</v>
      </c>
      <c r="B3206" s="4" t="s">
        <v>5</v>
      </c>
      <c r="C3206" s="4" t="s">
        <v>10</v>
      </c>
      <c r="D3206" s="4" t="s">
        <v>14</v>
      </c>
      <c r="E3206" s="4" t="s">
        <v>9</v>
      </c>
      <c r="F3206" s="4" t="s">
        <v>112</v>
      </c>
      <c r="G3206" s="4" t="s">
        <v>14</v>
      </c>
      <c r="H3206" s="4" t="s">
        <v>14</v>
      </c>
    </row>
    <row r="3207" spans="1:8">
      <c r="A3207" t="n">
        <v>31155</v>
      </c>
      <c r="B3207" s="49" t="n">
        <v>26</v>
      </c>
      <c r="C3207" s="7" t="n">
        <v>7013</v>
      </c>
      <c r="D3207" s="7" t="n">
        <v>17</v>
      </c>
      <c r="E3207" s="7" t="n">
        <v>37408</v>
      </c>
      <c r="F3207" s="7" t="s">
        <v>296</v>
      </c>
      <c r="G3207" s="7" t="n">
        <v>2</v>
      </c>
      <c r="H3207" s="7" t="n">
        <v>0</v>
      </c>
    </row>
    <row r="3208" spans="1:8">
      <c r="A3208" t="s">
        <v>4</v>
      </c>
      <c r="B3208" s="4" t="s">
        <v>5</v>
      </c>
    </row>
    <row r="3209" spans="1:8">
      <c r="A3209" t="n">
        <v>31189</v>
      </c>
      <c r="B3209" s="50" t="n">
        <v>28</v>
      </c>
    </row>
    <row r="3210" spans="1:8">
      <c r="A3210" t="s">
        <v>4</v>
      </c>
      <c r="B3210" s="4" t="s">
        <v>5</v>
      </c>
      <c r="C3210" s="4" t="s">
        <v>10</v>
      </c>
      <c r="D3210" s="4" t="s">
        <v>14</v>
      </c>
    </row>
    <row r="3211" spans="1:8">
      <c r="A3211" t="n">
        <v>31190</v>
      </c>
      <c r="B3211" s="51" t="n">
        <v>89</v>
      </c>
      <c r="C3211" s="7" t="n">
        <v>65533</v>
      </c>
      <c r="D3211" s="7" t="n">
        <v>1</v>
      </c>
    </row>
    <row r="3212" spans="1:8">
      <c r="A3212" t="s">
        <v>4</v>
      </c>
      <c r="B3212" s="4" t="s">
        <v>5</v>
      </c>
      <c r="C3212" s="4" t="s">
        <v>14</v>
      </c>
      <c r="D3212" s="4" t="s">
        <v>10</v>
      </c>
      <c r="E3212" s="4" t="s">
        <v>21</v>
      </c>
    </row>
    <row r="3213" spans="1:8">
      <c r="A3213" t="n">
        <v>31194</v>
      </c>
      <c r="B3213" s="21" t="n">
        <v>58</v>
      </c>
      <c r="C3213" s="7" t="n">
        <v>101</v>
      </c>
      <c r="D3213" s="7" t="n">
        <v>300</v>
      </c>
      <c r="E3213" s="7" t="n">
        <v>1</v>
      </c>
    </row>
    <row r="3214" spans="1:8">
      <c r="A3214" t="s">
        <v>4</v>
      </c>
      <c r="B3214" s="4" t="s">
        <v>5</v>
      </c>
      <c r="C3214" s="4" t="s">
        <v>14</v>
      </c>
      <c r="D3214" s="4" t="s">
        <v>10</v>
      </c>
    </row>
    <row r="3215" spans="1:8">
      <c r="A3215" t="n">
        <v>31202</v>
      </c>
      <c r="B3215" s="21" t="n">
        <v>58</v>
      </c>
      <c r="C3215" s="7" t="n">
        <v>254</v>
      </c>
      <c r="D3215" s="7" t="n">
        <v>0</v>
      </c>
    </row>
    <row r="3216" spans="1:8">
      <c r="A3216" t="s">
        <v>4</v>
      </c>
      <c r="B3216" s="4" t="s">
        <v>5</v>
      </c>
      <c r="C3216" s="4" t="s">
        <v>14</v>
      </c>
    </row>
    <row r="3217" spans="1:8">
      <c r="A3217" t="n">
        <v>31206</v>
      </c>
      <c r="B3217" s="35" t="n">
        <v>116</v>
      </c>
      <c r="C3217" s="7" t="n">
        <v>0</v>
      </c>
    </row>
    <row r="3218" spans="1:8">
      <c r="A3218" t="s">
        <v>4</v>
      </c>
      <c r="B3218" s="4" t="s">
        <v>5</v>
      </c>
      <c r="C3218" s="4" t="s">
        <v>14</v>
      </c>
      <c r="D3218" s="4" t="s">
        <v>10</v>
      </c>
    </row>
    <row r="3219" spans="1:8">
      <c r="A3219" t="n">
        <v>31208</v>
      </c>
      <c r="B3219" s="35" t="n">
        <v>116</v>
      </c>
      <c r="C3219" s="7" t="n">
        <v>2</v>
      </c>
      <c r="D3219" s="7" t="n">
        <v>1</v>
      </c>
    </row>
    <row r="3220" spans="1:8">
      <c r="A3220" t="s">
        <v>4</v>
      </c>
      <c r="B3220" s="4" t="s">
        <v>5</v>
      </c>
      <c r="C3220" s="4" t="s">
        <v>14</v>
      </c>
      <c r="D3220" s="4" t="s">
        <v>9</v>
      </c>
    </row>
    <row r="3221" spans="1:8">
      <c r="A3221" t="n">
        <v>31212</v>
      </c>
      <c r="B3221" s="35" t="n">
        <v>116</v>
      </c>
      <c r="C3221" s="7" t="n">
        <v>5</v>
      </c>
      <c r="D3221" s="7" t="n">
        <v>1109393408</v>
      </c>
    </row>
    <row r="3222" spans="1:8">
      <c r="A3222" t="s">
        <v>4</v>
      </c>
      <c r="B3222" s="4" t="s">
        <v>5</v>
      </c>
      <c r="C3222" s="4" t="s">
        <v>14</v>
      </c>
      <c r="D3222" s="4" t="s">
        <v>10</v>
      </c>
    </row>
    <row r="3223" spans="1:8">
      <c r="A3223" t="n">
        <v>31218</v>
      </c>
      <c r="B3223" s="35" t="n">
        <v>116</v>
      </c>
      <c r="C3223" s="7" t="n">
        <v>6</v>
      </c>
      <c r="D3223" s="7" t="n">
        <v>1</v>
      </c>
    </row>
    <row r="3224" spans="1:8">
      <c r="A3224" t="s">
        <v>4</v>
      </c>
      <c r="B3224" s="4" t="s">
        <v>5</v>
      </c>
      <c r="C3224" s="4" t="s">
        <v>14</v>
      </c>
      <c r="D3224" s="4" t="s">
        <v>14</v>
      </c>
      <c r="E3224" s="4" t="s">
        <v>21</v>
      </c>
      <c r="F3224" s="4" t="s">
        <v>21</v>
      </c>
      <c r="G3224" s="4" t="s">
        <v>21</v>
      </c>
      <c r="H3224" s="4" t="s">
        <v>10</v>
      </c>
    </row>
    <row r="3225" spans="1:8">
      <c r="A3225" t="n">
        <v>31222</v>
      </c>
      <c r="B3225" s="45" t="n">
        <v>45</v>
      </c>
      <c r="C3225" s="7" t="n">
        <v>2</v>
      </c>
      <c r="D3225" s="7" t="n">
        <v>3</v>
      </c>
      <c r="E3225" s="7" t="n">
        <v>-1.10000002384186</v>
      </c>
      <c r="F3225" s="7" t="n">
        <v>19.7000007629395</v>
      </c>
      <c r="G3225" s="7" t="n">
        <v>39.5999984741211</v>
      </c>
      <c r="H3225" s="7" t="n">
        <v>0</v>
      </c>
    </row>
    <row r="3226" spans="1:8">
      <c r="A3226" t="s">
        <v>4</v>
      </c>
      <c r="B3226" s="4" t="s">
        <v>5</v>
      </c>
      <c r="C3226" s="4" t="s">
        <v>14</v>
      </c>
      <c r="D3226" s="4" t="s">
        <v>14</v>
      </c>
      <c r="E3226" s="4" t="s">
        <v>21</v>
      </c>
      <c r="F3226" s="4" t="s">
        <v>21</v>
      </c>
      <c r="G3226" s="4" t="s">
        <v>21</v>
      </c>
      <c r="H3226" s="4" t="s">
        <v>10</v>
      </c>
      <c r="I3226" s="4" t="s">
        <v>14</v>
      </c>
    </row>
    <row r="3227" spans="1:8">
      <c r="A3227" t="n">
        <v>31239</v>
      </c>
      <c r="B3227" s="45" t="n">
        <v>45</v>
      </c>
      <c r="C3227" s="7" t="n">
        <v>4</v>
      </c>
      <c r="D3227" s="7" t="n">
        <v>3</v>
      </c>
      <c r="E3227" s="7" t="n">
        <v>5</v>
      </c>
      <c r="F3227" s="7" t="n">
        <v>61</v>
      </c>
      <c r="G3227" s="7" t="n">
        <v>10</v>
      </c>
      <c r="H3227" s="7" t="n">
        <v>0</v>
      </c>
      <c r="I3227" s="7" t="n">
        <v>0</v>
      </c>
    </row>
    <row r="3228" spans="1:8">
      <c r="A3228" t="s">
        <v>4</v>
      </c>
      <c r="B3228" s="4" t="s">
        <v>5</v>
      </c>
      <c r="C3228" s="4" t="s">
        <v>14</v>
      </c>
      <c r="D3228" s="4" t="s">
        <v>14</v>
      </c>
      <c r="E3228" s="4" t="s">
        <v>21</v>
      </c>
      <c r="F3228" s="4" t="s">
        <v>10</v>
      </c>
    </row>
    <row r="3229" spans="1:8">
      <c r="A3229" t="n">
        <v>31257</v>
      </c>
      <c r="B3229" s="45" t="n">
        <v>45</v>
      </c>
      <c r="C3229" s="7" t="n">
        <v>5</v>
      </c>
      <c r="D3229" s="7" t="n">
        <v>3</v>
      </c>
      <c r="E3229" s="7" t="n">
        <v>1.70000004768372</v>
      </c>
      <c r="F3229" s="7" t="n">
        <v>0</v>
      </c>
    </row>
    <row r="3230" spans="1:8">
      <c r="A3230" t="s">
        <v>4</v>
      </c>
      <c r="B3230" s="4" t="s">
        <v>5</v>
      </c>
      <c r="C3230" s="4" t="s">
        <v>14</v>
      </c>
      <c r="D3230" s="4" t="s">
        <v>14</v>
      </c>
      <c r="E3230" s="4" t="s">
        <v>21</v>
      </c>
      <c r="F3230" s="4" t="s">
        <v>10</v>
      </c>
    </row>
    <row r="3231" spans="1:8">
      <c r="A3231" t="n">
        <v>31266</v>
      </c>
      <c r="B3231" s="45" t="n">
        <v>45</v>
      </c>
      <c r="C3231" s="7" t="n">
        <v>11</v>
      </c>
      <c r="D3231" s="7" t="n">
        <v>3</v>
      </c>
      <c r="E3231" s="7" t="n">
        <v>45.9000015258789</v>
      </c>
      <c r="F3231" s="7" t="n">
        <v>0</v>
      </c>
    </row>
    <row r="3232" spans="1:8">
      <c r="A3232" t="s">
        <v>4</v>
      </c>
      <c r="B3232" s="4" t="s">
        <v>5</v>
      </c>
      <c r="C3232" s="4" t="s">
        <v>14</v>
      </c>
      <c r="D3232" s="4" t="s">
        <v>14</v>
      </c>
      <c r="E3232" s="4" t="s">
        <v>21</v>
      </c>
      <c r="F3232" s="4" t="s">
        <v>21</v>
      </c>
      <c r="G3232" s="4" t="s">
        <v>21</v>
      </c>
      <c r="H3232" s="4" t="s">
        <v>10</v>
      </c>
      <c r="I3232" s="4" t="s">
        <v>14</v>
      </c>
    </row>
    <row r="3233" spans="1:9">
      <c r="A3233" t="n">
        <v>31275</v>
      </c>
      <c r="B3233" s="45" t="n">
        <v>45</v>
      </c>
      <c r="C3233" s="7" t="n">
        <v>4</v>
      </c>
      <c r="D3233" s="7" t="n">
        <v>3</v>
      </c>
      <c r="E3233" s="7" t="n">
        <v>5</v>
      </c>
      <c r="F3233" s="7" t="n">
        <v>51</v>
      </c>
      <c r="G3233" s="7" t="n">
        <v>10</v>
      </c>
      <c r="H3233" s="7" t="n">
        <v>3000</v>
      </c>
      <c r="I3233" s="7" t="n">
        <v>0</v>
      </c>
    </row>
    <row r="3234" spans="1:9">
      <c r="A3234" t="s">
        <v>4</v>
      </c>
      <c r="B3234" s="4" t="s">
        <v>5</v>
      </c>
      <c r="C3234" s="4" t="s">
        <v>14</v>
      </c>
      <c r="D3234" s="4" t="s">
        <v>14</v>
      </c>
      <c r="E3234" s="4" t="s">
        <v>21</v>
      </c>
      <c r="F3234" s="4" t="s">
        <v>10</v>
      </c>
    </row>
    <row r="3235" spans="1:9">
      <c r="A3235" t="n">
        <v>31293</v>
      </c>
      <c r="B3235" s="45" t="n">
        <v>45</v>
      </c>
      <c r="C3235" s="7" t="n">
        <v>5</v>
      </c>
      <c r="D3235" s="7" t="n">
        <v>3</v>
      </c>
      <c r="E3235" s="7" t="n">
        <v>1.60000002384186</v>
      </c>
      <c r="F3235" s="7" t="n">
        <v>3000</v>
      </c>
    </row>
    <row r="3236" spans="1:9">
      <c r="A3236" t="s">
        <v>4</v>
      </c>
      <c r="B3236" s="4" t="s">
        <v>5</v>
      </c>
      <c r="C3236" s="4" t="s">
        <v>14</v>
      </c>
      <c r="D3236" s="4" t="s">
        <v>10</v>
      </c>
      <c r="E3236" s="4" t="s">
        <v>10</v>
      </c>
      <c r="F3236" s="4" t="s">
        <v>9</v>
      </c>
    </row>
    <row r="3237" spans="1:9">
      <c r="A3237" t="n">
        <v>31302</v>
      </c>
      <c r="B3237" s="46" t="n">
        <v>84</v>
      </c>
      <c r="C3237" s="7" t="n">
        <v>0</v>
      </c>
      <c r="D3237" s="7" t="n">
        <v>2</v>
      </c>
      <c r="E3237" s="7" t="n">
        <v>0</v>
      </c>
      <c r="F3237" s="7" t="n">
        <v>1050253722</v>
      </c>
    </row>
    <row r="3238" spans="1:9">
      <c r="A3238" t="s">
        <v>4</v>
      </c>
      <c r="B3238" s="4" t="s">
        <v>5</v>
      </c>
      <c r="C3238" s="4" t="s">
        <v>14</v>
      </c>
      <c r="D3238" s="4" t="s">
        <v>10</v>
      </c>
      <c r="E3238" s="4" t="s">
        <v>6</v>
      </c>
      <c r="F3238" s="4" t="s">
        <v>6</v>
      </c>
      <c r="G3238" s="4" t="s">
        <v>6</v>
      </c>
      <c r="H3238" s="4" t="s">
        <v>6</v>
      </c>
    </row>
    <row r="3239" spans="1:9">
      <c r="A3239" t="n">
        <v>31312</v>
      </c>
      <c r="B3239" s="41" t="n">
        <v>51</v>
      </c>
      <c r="C3239" s="7" t="n">
        <v>3</v>
      </c>
      <c r="D3239" s="7" t="n">
        <v>23</v>
      </c>
      <c r="E3239" s="7" t="s">
        <v>110</v>
      </c>
      <c r="F3239" s="7" t="s">
        <v>95</v>
      </c>
      <c r="G3239" s="7" t="s">
        <v>96</v>
      </c>
      <c r="H3239" s="7" t="s">
        <v>97</v>
      </c>
    </row>
    <row r="3240" spans="1:9">
      <c r="A3240" t="s">
        <v>4</v>
      </c>
      <c r="B3240" s="4" t="s">
        <v>5</v>
      </c>
      <c r="C3240" s="4" t="s">
        <v>10</v>
      </c>
      <c r="D3240" s="4" t="s">
        <v>14</v>
      </c>
      <c r="E3240" s="4" t="s">
        <v>6</v>
      </c>
      <c r="F3240" s="4" t="s">
        <v>21</v>
      </c>
      <c r="G3240" s="4" t="s">
        <v>21</v>
      </c>
      <c r="H3240" s="4" t="s">
        <v>21</v>
      </c>
    </row>
    <row r="3241" spans="1:9">
      <c r="A3241" t="n">
        <v>31325</v>
      </c>
      <c r="B3241" s="37" t="n">
        <v>48</v>
      </c>
      <c r="C3241" s="7" t="n">
        <v>23</v>
      </c>
      <c r="D3241" s="7" t="n">
        <v>0</v>
      </c>
      <c r="E3241" s="7" t="s">
        <v>278</v>
      </c>
      <c r="F3241" s="7" t="n">
        <v>-1</v>
      </c>
      <c r="G3241" s="7" t="n">
        <v>1</v>
      </c>
      <c r="H3241" s="7" t="n">
        <v>0</v>
      </c>
    </row>
    <row r="3242" spans="1:9">
      <c r="A3242" t="s">
        <v>4</v>
      </c>
      <c r="B3242" s="4" t="s">
        <v>5</v>
      </c>
      <c r="C3242" s="4" t="s">
        <v>10</v>
      </c>
    </row>
    <row r="3243" spans="1:9">
      <c r="A3243" t="n">
        <v>31351</v>
      </c>
      <c r="B3243" s="28" t="n">
        <v>16</v>
      </c>
      <c r="C3243" s="7" t="n">
        <v>500</v>
      </c>
    </row>
    <row r="3244" spans="1:9">
      <c r="A3244" t="s">
        <v>4</v>
      </c>
      <c r="B3244" s="4" t="s">
        <v>5</v>
      </c>
      <c r="C3244" s="4" t="s">
        <v>14</v>
      </c>
      <c r="D3244" s="4" t="s">
        <v>10</v>
      </c>
      <c r="E3244" s="4" t="s">
        <v>21</v>
      </c>
      <c r="F3244" s="4" t="s">
        <v>10</v>
      </c>
      <c r="G3244" s="4" t="s">
        <v>9</v>
      </c>
      <c r="H3244" s="4" t="s">
        <v>9</v>
      </c>
      <c r="I3244" s="4" t="s">
        <v>10</v>
      </c>
      <c r="J3244" s="4" t="s">
        <v>10</v>
      </c>
      <c r="K3244" s="4" t="s">
        <v>9</v>
      </c>
      <c r="L3244" s="4" t="s">
        <v>9</v>
      </c>
      <c r="M3244" s="4" t="s">
        <v>9</v>
      </c>
      <c r="N3244" s="4" t="s">
        <v>9</v>
      </c>
      <c r="O3244" s="4" t="s">
        <v>6</v>
      </c>
    </row>
    <row r="3245" spans="1:9">
      <c r="A3245" t="n">
        <v>31354</v>
      </c>
      <c r="B3245" s="14" t="n">
        <v>50</v>
      </c>
      <c r="C3245" s="7" t="n">
        <v>0</v>
      </c>
      <c r="D3245" s="7" t="n">
        <v>4556</v>
      </c>
      <c r="E3245" s="7" t="n">
        <v>0.600000023841858</v>
      </c>
      <c r="F3245" s="7" t="n">
        <v>0</v>
      </c>
      <c r="G3245" s="7" t="n">
        <v>0</v>
      </c>
      <c r="H3245" s="7" t="n">
        <v>0</v>
      </c>
      <c r="I3245" s="7" t="n">
        <v>0</v>
      </c>
      <c r="J3245" s="7" t="n">
        <v>65533</v>
      </c>
      <c r="K3245" s="7" t="n">
        <v>0</v>
      </c>
      <c r="L3245" s="7" t="n">
        <v>0</v>
      </c>
      <c r="M3245" s="7" t="n">
        <v>0</v>
      </c>
      <c r="N3245" s="7" t="n">
        <v>0</v>
      </c>
      <c r="O3245" s="7" t="s">
        <v>13</v>
      </c>
    </row>
    <row r="3246" spans="1:9">
      <c r="A3246" t="s">
        <v>4</v>
      </c>
      <c r="B3246" s="4" t="s">
        <v>5</v>
      </c>
      <c r="C3246" s="4" t="s">
        <v>10</v>
      </c>
    </row>
    <row r="3247" spans="1:9">
      <c r="A3247" t="n">
        <v>31393</v>
      </c>
      <c r="B3247" s="28" t="n">
        <v>16</v>
      </c>
      <c r="C3247" s="7" t="n">
        <v>1800</v>
      </c>
    </row>
    <row r="3248" spans="1:9">
      <c r="A3248" t="s">
        <v>4</v>
      </c>
      <c r="B3248" s="4" t="s">
        <v>5</v>
      </c>
      <c r="C3248" s="4" t="s">
        <v>14</v>
      </c>
      <c r="D3248" s="4" t="s">
        <v>10</v>
      </c>
      <c r="E3248" s="4" t="s">
        <v>10</v>
      </c>
    </row>
    <row r="3249" spans="1:15">
      <c r="A3249" t="n">
        <v>31396</v>
      </c>
      <c r="B3249" s="14" t="n">
        <v>50</v>
      </c>
      <c r="C3249" s="7" t="n">
        <v>1</v>
      </c>
      <c r="D3249" s="7" t="n">
        <v>4556</v>
      </c>
      <c r="E3249" s="7" t="n">
        <v>300</v>
      </c>
    </row>
    <row r="3250" spans="1:15">
      <c r="A3250" t="s">
        <v>4</v>
      </c>
      <c r="B3250" s="4" t="s">
        <v>5</v>
      </c>
      <c r="C3250" s="4" t="s">
        <v>14</v>
      </c>
      <c r="D3250" s="4" t="s">
        <v>10</v>
      </c>
      <c r="E3250" s="4" t="s">
        <v>21</v>
      </c>
      <c r="F3250" s="4" t="s">
        <v>10</v>
      </c>
      <c r="G3250" s="4" t="s">
        <v>9</v>
      </c>
      <c r="H3250" s="4" t="s">
        <v>9</v>
      </c>
      <c r="I3250" s="4" t="s">
        <v>10</v>
      </c>
      <c r="J3250" s="4" t="s">
        <v>10</v>
      </c>
      <c r="K3250" s="4" t="s">
        <v>9</v>
      </c>
      <c r="L3250" s="4" t="s">
        <v>9</v>
      </c>
      <c r="M3250" s="4" t="s">
        <v>9</v>
      </c>
      <c r="N3250" s="4" t="s">
        <v>9</v>
      </c>
      <c r="O3250" s="4" t="s">
        <v>6</v>
      </c>
    </row>
    <row r="3251" spans="1:15">
      <c r="A3251" t="n">
        <v>31402</v>
      </c>
      <c r="B3251" s="14" t="n">
        <v>50</v>
      </c>
      <c r="C3251" s="7" t="n">
        <v>0</v>
      </c>
      <c r="D3251" s="7" t="n">
        <v>4178</v>
      </c>
      <c r="E3251" s="7" t="n">
        <v>0.5</v>
      </c>
      <c r="F3251" s="7" t="n">
        <v>0</v>
      </c>
      <c r="G3251" s="7" t="n">
        <v>0</v>
      </c>
      <c r="H3251" s="7" t="n">
        <v>-1082130432</v>
      </c>
      <c r="I3251" s="7" t="n">
        <v>0</v>
      </c>
      <c r="J3251" s="7" t="n">
        <v>65533</v>
      </c>
      <c r="K3251" s="7" t="n">
        <v>0</v>
      </c>
      <c r="L3251" s="7" t="n">
        <v>0</v>
      </c>
      <c r="M3251" s="7" t="n">
        <v>0</v>
      </c>
      <c r="N3251" s="7" t="n">
        <v>0</v>
      </c>
      <c r="O3251" s="7" t="s">
        <v>13</v>
      </c>
    </row>
    <row r="3252" spans="1:15">
      <c r="A3252" t="s">
        <v>4</v>
      </c>
      <c r="B3252" s="4" t="s">
        <v>5</v>
      </c>
      <c r="C3252" s="4" t="s">
        <v>14</v>
      </c>
      <c r="D3252" s="4" t="s">
        <v>10</v>
      </c>
      <c r="E3252" s="4" t="s">
        <v>21</v>
      </c>
      <c r="F3252" s="4" t="s">
        <v>10</v>
      </c>
      <c r="G3252" s="4" t="s">
        <v>9</v>
      </c>
      <c r="H3252" s="4" t="s">
        <v>9</v>
      </c>
      <c r="I3252" s="4" t="s">
        <v>10</v>
      </c>
      <c r="J3252" s="4" t="s">
        <v>10</v>
      </c>
      <c r="K3252" s="4" t="s">
        <v>9</v>
      </c>
      <c r="L3252" s="4" t="s">
        <v>9</v>
      </c>
      <c r="M3252" s="4" t="s">
        <v>9</v>
      </c>
      <c r="N3252" s="4" t="s">
        <v>9</v>
      </c>
      <c r="O3252" s="4" t="s">
        <v>6</v>
      </c>
    </row>
    <row r="3253" spans="1:15">
      <c r="A3253" t="n">
        <v>31441</v>
      </c>
      <c r="B3253" s="14" t="n">
        <v>50</v>
      </c>
      <c r="C3253" s="7" t="n">
        <v>0</v>
      </c>
      <c r="D3253" s="7" t="n">
        <v>1904</v>
      </c>
      <c r="E3253" s="7" t="n">
        <v>0.600000023841858</v>
      </c>
      <c r="F3253" s="7" t="n">
        <v>0</v>
      </c>
      <c r="G3253" s="7" t="n">
        <v>0</v>
      </c>
      <c r="H3253" s="7" t="n">
        <v>-1082130432</v>
      </c>
      <c r="I3253" s="7" t="n">
        <v>0</v>
      </c>
      <c r="J3253" s="7" t="n">
        <v>65533</v>
      </c>
      <c r="K3253" s="7" t="n">
        <v>0</v>
      </c>
      <c r="L3253" s="7" t="n">
        <v>0</v>
      </c>
      <c r="M3253" s="7" t="n">
        <v>0</v>
      </c>
      <c r="N3253" s="7" t="n">
        <v>0</v>
      </c>
      <c r="O3253" s="7" t="s">
        <v>13</v>
      </c>
    </row>
    <row r="3254" spans="1:15">
      <c r="A3254" t="s">
        <v>4</v>
      </c>
      <c r="B3254" s="4" t="s">
        <v>5</v>
      </c>
      <c r="C3254" s="4" t="s">
        <v>10</v>
      </c>
    </row>
    <row r="3255" spans="1:15">
      <c r="A3255" t="n">
        <v>31480</v>
      </c>
      <c r="B3255" s="28" t="n">
        <v>16</v>
      </c>
      <c r="C3255" s="7" t="n">
        <v>200</v>
      </c>
    </row>
    <row r="3256" spans="1:15">
      <c r="A3256" t="s">
        <v>4</v>
      </c>
      <c r="B3256" s="4" t="s">
        <v>5</v>
      </c>
      <c r="C3256" s="4" t="s">
        <v>14</v>
      </c>
      <c r="D3256" s="4" t="s">
        <v>10</v>
      </c>
      <c r="E3256" s="4" t="s">
        <v>10</v>
      </c>
      <c r="F3256" s="4" t="s">
        <v>9</v>
      </c>
    </row>
    <row r="3257" spans="1:15">
      <c r="A3257" t="n">
        <v>31483</v>
      </c>
      <c r="B3257" s="46" t="n">
        <v>84</v>
      </c>
      <c r="C3257" s="7" t="n">
        <v>1</v>
      </c>
      <c r="D3257" s="7" t="n">
        <v>0</v>
      </c>
      <c r="E3257" s="7" t="n">
        <v>500</v>
      </c>
      <c r="F3257" s="7" t="n">
        <v>0</v>
      </c>
    </row>
    <row r="3258" spans="1:15">
      <c r="A3258" t="s">
        <v>4</v>
      </c>
      <c r="B3258" s="4" t="s">
        <v>5</v>
      </c>
      <c r="C3258" s="4" t="s">
        <v>14</v>
      </c>
      <c r="D3258" s="4" t="s">
        <v>10</v>
      </c>
    </row>
    <row r="3259" spans="1:15">
      <c r="A3259" t="n">
        <v>31493</v>
      </c>
      <c r="B3259" s="45" t="n">
        <v>45</v>
      </c>
      <c r="C3259" s="7" t="n">
        <v>7</v>
      </c>
      <c r="D3259" s="7" t="n">
        <v>255</v>
      </c>
    </row>
    <row r="3260" spans="1:15">
      <c r="A3260" t="s">
        <v>4</v>
      </c>
      <c r="B3260" s="4" t="s">
        <v>5</v>
      </c>
      <c r="C3260" s="4" t="s">
        <v>10</v>
      </c>
    </row>
    <row r="3261" spans="1:15">
      <c r="A3261" t="n">
        <v>31497</v>
      </c>
      <c r="B3261" s="28" t="n">
        <v>16</v>
      </c>
      <c r="C3261" s="7" t="n">
        <v>300</v>
      </c>
    </row>
    <row r="3262" spans="1:15">
      <c r="A3262" t="s">
        <v>4</v>
      </c>
      <c r="B3262" s="4" t="s">
        <v>5</v>
      </c>
      <c r="C3262" s="4" t="s">
        <v>14</v>
      </c>
      <c r="D3262" s="4" t="s">
        <v>14</v>
      </c>
      <c r="E3262" s="4" t="s">
        <v>21</v>
      </c>
      <c r="F3262" s="4" t="s">
        <v>21</v>
      </c>
      <c r="G3262" s="4" t="s">
        <v>21</v>
      </c>
      <c r="H3262" s="4" t="s">
        <v>10</v>
      </c>
    </row>
    <row r="3263" spans="1:15">
      <c r="A3263" t="n">
        <v>31500</v>
      </c>
      <c r="B3263" s="45" t="n">
        <v>45</v>
      </c>
      <c r="C3263" s="7" t="n">
        <v>2</v>
      </c>
      <c r="D3263" s="7" t="n">
        <v>3</v>
      </c>
      <c r="E3263" s="7" t="n">
        <v>-1.20000004768372</v>
      </c>
      <c r="F3263" s="7" t="n">
        <v>19.9099998474121</v>
      </c>
      <c r="G3263" s="7" t="n">
        <v>39.5999984741211</v>
      </c>
      <c r="H3263" s="7" t="n">
        <v>2000</v>
      </c>
    </row>
    <row r="3264" spans="1:15">
      <c r="A3264" t="s">
        <v>4</v>
      </c>
      <c r="B3264" s="4" t="s">
        <v>5</v>
      </c>
      <c r="C3264" s="4" t="s">
        <v>14</v>
      </c>
      <c r="D3264" s="4" t="s">
        <v>14</v>
      </c>
      <c r="E3264" s="4" t="s">
        <v>21</v>
      </c>
      <c r="F3264" s="4" t="s">
        <v>21</v>
      </c>
      <c r="G3264" s="4" t="s">
        <v>21</v>
      </c>
      <c r="H3264" s="4" t="s">
        <v>10</v>
      </c>
      <c r="I3264" s="4" t="s">
        <v>14</v>
      </c>
    </row>
    <row r="3265" spans="1:15">
      <c r="A3265" t="n">
        <v>31517</v>
      </c>
      <c r="B3265" s="45" t="n">
        <v>45</v>
      </c>
      <c r="C3265" s="7" t="n">
        <v>4</v>
      </c>
      <c r="D3265" s="7" t="n">
        <v>3</v>
      </c>
      <c r="E3265" s="7" t="n">
        <v>-1</v>
      </c>
      <c r="F3265" s="7" t="n">
        <v>7</v>
      </c>
      <c r="G3265" s="7" t="n">
        <v>20</v>
      </c>
      <c r="H3265" s="7" t="n">
        <v>2000</v>
      </c>
      <c r="I3265" s="7" t="n">
        <v>0</v>
      </c>
    </row>
    <row r="3266" spans="1:15">
      <c r="A3266" t="s">
        <v>4</v>
      </c>
      <c r="B3266" s="4" t="s">
        <v>5</v>
      </c>
      <c r="C3266" s="4" t="s">
        <v>14</v>
      </c>
      <c r="D3266" s="4" t="s">
        <v>14</v>
      </c>
      <c r="E3266" s="4" t="s">
        <v>21</v>
      </c>
      <c r="F3266" s="4" t="s">
        <v>10</v>
      </c>
    </row>
    <row r="3267" spans="1:15">
      <c r="A3267" t="n">
        <v>31535</v>
      </c>
      <c r="B3267" s="45" t="n">
        <v>45</v>
      </c>
      <c r="C3267" s="7" t="n">
        <v>5</v>
      </c>
      <c r="D3267" s="7" t="n">
        <v>3</v>
      </c>
      <c r="E3267" s="7" t="n">
        <v>1.10000002384186</v>
      </c>
      <c r="F3267" s="7" t="n">
        <v>2000</v>
      </c>
    </row>
    <row r="3268" spans="1:15">
      <c r="A3268" t="s">
        <v>4</v>
      </c>
      <c r="B3268" s="4" t="s">
        <v>5</v>
      </c>
      <c r="C3268" s="4" t="s">
        <v>14</v>
      </c>
      <c r="D3268" s="4" t="s">
        <v>10</v>
      </c>
      <c r="E3268" s="4" t="s">
        <v>6</v>
      </c>
      <c r="F3268" s="4" t="s">
        <v>6</v>
      </c>
      <c r="G3268" s="4" t="s">
        <v>6</v>
      </c>
      <c r="H3268" s="4" t="s">
        <v>6</v>
      </c>
    </row>
    <row r="3269" spans="1:15">
      <c r="A3269" t="n">
        <v>31544</v>
      </c>
      <c r="B3269" s="41" t="n">
        <v>51</v>
      </c>
      <c r="C3269" s="7" t="n">
        <v>3</v>
      </c>
      <c r="D3269" s="7" t="n">
        <v>23</v>
      </c>
      <c r="E3269" s="7" t="s">
        <v>110</v>
      </c>
      <c r="F3269" s="7" t="s">
        <v>97</v>
      </c>
      <c r="G3269" s="7" t="s">
        <v>96</v>
      </c>
      <c r="H3269" s="7" t="s">
        <v>97</v>
      </c>
    </row>
    <row r="3270" spans="1:15">
      <c r="A3270" t="s">
        <v>4</v>
      </c>
      <c r="B3270" s="4" t="s">
        <v>5</v>
      </c>
      <c r="C3270" s="4" t="s">
        <v>10</v>
      </c>
      <c r="D3270" s="4" t="s">
        <v>14</v>
      </c>
      <c r="E3270" s="4" t="s">
        <v>6</v>
      </c>
      <c r="F3270" s="4" t="s">
        <v>21</v>
      </c>
      <c r="G3270" s="4" t="s">
        <v>21</v>
      </c>
      <c r="H3270" s="4" t="s">
        <v>21</v>
      </c>
    </row>
    <row r="3271" spans="1:15">
      <c r="A3271" t="n">
        <v>31557</v>
      </c>
      <c r="B3271" s="37" t="n">
        <v>48</v>
      </c>
      <c r="C3271" s="7" t="n">
        <v>7034</v>
      </c>
      <c r="D3271" s="7" t="n">
        <v>0</v>
      </c>
      <c r="E3271" s="7" t="s">
        <v>282</v>
      </c>
      <c r="F3271" s="7" t="n">
        <v>-1</v>
      </c>
      <c r="G3271" s="7" t="n">
        <v>1</v>
      </c>
      <c r="H3271" s="7" t="n">
        <v>0</v>
      </c>
    </row>
    <row r="3272" spans="1:15">
      <c r="A3272" t="s">
        <v>4</v>
      </c>
      <c r="B3272" s="4" t="s">
        <v>5</v>
      </c>
      <c r="C3272" s="4" t="s">
        <v>10</v>
      </c>
      <c r="D3272" s="4" t="s">
        <v>14</v>
      </c>
      <c r="E3272" s="4" t="s">
        <v>14</v>
      </c>
      <c r="F3272" s="4" t="s">
        <v>6</v>
      </c>
    </row>
    <row r="3273" spans="1:15">
      <c r="A3273" t="n">
        <v>31584</v>
      </c>
      <c r="B3273" s="18" t="n">
        <v>20</v>
      </c>
      <c r="C3273" s="7" t="n">
        <v>7034</v>
      </c>
      <c r="D3273" s="7" t="n">
        <v>2</v>
      </c>
      <c r="E3273" s="7" t="n">
        <v>11</v>
      </c>
      <c r="F3273" s="7" t="s">
        <v>297</v>
      </c>
    </row>
    <row r="3274" spans="1:15">
      <c r="A3274" t="s">
        <v>4</v>
      </c>
      <c r="B3274" s="4" t="s">
        <v>5</v>
      </c>
      <c r="C3274" s="4" t="s">
        <v>10</v>
      </c>
      <c r="D3274" s="4" t="s">
        <v>9</v>
      </c>
    </row>
    <row r="3275" spans="1:15">
      <c r="A3275" t="n">
        <v>31608</v>
      </c>
      <c r="B3275" s="63" t="n">
        <v>44</v>
      </c>
      <c r="C3275" s="7" t="n">
        <v>23</v>
      </c>
      <c r="D3275" s="7" t="n">
        <v>16</v>
      </c>
    </row>
    <row r="3276" spans="1:15">
      <c r="A3276" t="s">
        <v>4</v>
      </c>
      <c r="B3276" s="4" t="s">
        <v>5</v>
      </c>
      <c r="C3276" s="4" t="s">
        <v>10</v>
      </c>
      <c r="D3276" s="4" t="s">
        <v>10</v>
      </c>
      <c r="E3276" s="4" t="s">
        <v>10</v>
      </c>
    </row>
    <row r="3277" spans="1:15">
      <c r="A3277" t="n">
        <v>31615</v>
      </c>
      <c r="B3277" s="42" t="n">
        <v>61</v>
      </c>
      <c r="C3277" s="7" t="n">
        <v>23</v>
      </c>
      <c r="D3277" s="7" t="n">
        <v>0</v>
      </c>
      <c r="E3277" s="7" t="n">
        <v>1000</v>
      </c>
    </row>
    <row r="3278" spans="1:15">
      <c r="A3278" t="s">
        <v>4</v>
      </c>
      <c r="B3278" s="4" t="s">
        <v>5</v>
      </c>
      <c r="C3278" s="4" t="s">
        <v>10</v>
      </c>
      <c r="D3278" s="4" t="s">
        <v>21</v>
      </c>
      <c r="E3278" s="4" t="s">
        <v>21</v>
      </c>
      <c r="F3278" s="4" t="s">
        <v>14</v>
      </c>
    </row>
    <row r="3279" spans="1:15">
      <c r="A3279" t="n">
        <v>31622</v>
      </c>
      <c r="B3279" s="55" t="n">
        <v>52</v>
      </c>
      <c r="C3279" s="7" t="n">
        <v>23</v>
      </c>
      <c r="D3279" s="7" t="n">
        <v>331</v>
      </c>
      <c r="E3279" s="7" t="n">
        <v>10</v>
      </c>
      <c r="F3279" s="7" t="n">
        <v>0</v>
      </c>
    </row>
    <row r="3280" spans="1:15">
      <c r="A3280" t="s">
        <v>4</v>
      </c>
      <c r="B3280" s="4" t="s">
        <v>5</v>
      </c>
      <c r="C3280" s="4" t="s">
        <v>10</v>
      </c>
    </row>
    <row r="3281" spans="1:9">
      <c r="A3281" t="n">
        <v>31634</v>
      </c>
      <c r="B3281" s="56" t="n">
        <v>54</v>
      </c>
      <c r="C3281" s="7" t="n">
        <v>23</v>
      </c>
    </row>
    <row r="3282" spans="1:9">
      <c r="A3282" t="s">
        <v>4</v>
      </c>
      <c r="B3282" s="4" t="s">
        <v>5</v>
      </c>
      <c r="C3282" s="4" t="s">
        <v>14</v>
      </c>
      <c r="D3282" s="4" t="s">
        <v>10</v>
      </c>
    </row>
    <row r="3283" spans="1:9">
      <c r="A3283" t="n">
        <v>31637</v>
      </c>
      <c r="B3283" s="45" t="n">
        <v>45</v>
      </c>
      <c r="C3283" s="7" t="n">
        <v>7</v>
      </c>
      <c r="D3283" s="7" t="n">
        <v>255</v>
      </c>
    </row>
    <row r="3284" spans="1:9">
      <c r="A3284" t="s">
        <v>4</v>
      </c>
      <c r="B3284" s="4" t="s">
        <v>5</v>
      </c>
      <c r="C3284" s="4" t="s">
        <v>14</v>
      </c>
      <c r="D3284" s="4" t="s">
        <v>10</v>
      </c>
      <c r="E3284" s="4" t="s">
        <v>9</v>
      </c>
      <c r="F3284" s="4" t="s">
        <v>10</v>
      </c>
      <c r="G3284" s="4" t="s">
        <v>9</v>
      </c>
      <c r="H3284" s="4" t="s">
        <v>14</v>
      </c>
    </row>
    <row r="3285" spans="1:9">
      <c r="A3285" t="n">
        <v>31641</v>
      </c>
      <c r="B3285" s="16" t="n">
        <v>49</v>
      </c>
      <c r="C3285" s="7" t="n">
        <v>0</v>
      </c>
      <c r="D3285" s="7" t="n">
        <v>562</v>
      </c>
      <c r="E3285" s="7" t="n">
        <v>1061997773</v>
      </c>
      <c r="F3285" s="7" t="n">
        <v>0</v>
      </c>
      <c r="G3285" s="7" t="n">
        <v>0</v>
      </c>
      <c r="H3285" s="7" t="n">
        <v>0</v>
      </c>
    </row>
    <row r="3286" spans="1:9">
      <c r="A3286" t="s">
        <v>4</v>
      </c>
      <c r="B3286" s="4" t="s">
        <v>5</v>
      </c>
      <c r="C3286" s="4" t="s">
        <v>14</v>
      </c>
      <c r="D3286" s="4" t="s">
        <v>10</v>
      </c>
    </row>
    <row r="3287" spans="1:9">
      <c r="A3287" t="n">
        <v>31656</v>
      </c>
      <c r="B3287" s="16" t="n">
        <v>49</v>
      </c>
      <c r="C3287" s="7" t="n">
        <v>6</v>
      </c>
      <c r="D3287" s="7" t="n">
        <v>562</v>
      </c>
    </row>
    <row r="3288" spans="1:9">
      <c r="A3288" t="s">
        <v>4</v>
      </c>
      <c r="B3288" s="4" t="s">
        <v>5</v>
      </c>
      <c r="C3288" s="4" t="s">
        <v>10</v>
      </c>
    </row>
    <row r="3289" spans="1:9">
      <c r="A3289" t="n">
        <v>31660</v>
      </c>
      <c r="B3289" s="28" t="n">
        <v>16</v>
      </c>
      <c r="C3289" s="7" t="n">
        <v>300</v>
      </c>
    </row>
    <row r="3290" spans="1:9">
      <c r="A3290" t="s">
        <v>4</v>
      </c>
      <c r="B3290" s="4" t="s">
        <v>5</v>
      </c>
      <c r="C3290" s="4" t="s">
        <v>14</v>
      </c>
      <c r="D3290" s="4" t="s">
        <v>10</v>
      </c>
      <c r="E3290" s="4" t="s">
        <v>6</v>
      </c>
    </row>
    <row r="3291" spans="1:9">
      <c r="A3291" t="n">
        <v>31663</v>
      </c>
      <c r="B3291" s="41" t="n">
        <v>51</v>
      </c>
      <c r="C3291" s="7" t="n">
        <v>4</v>
      </c>
      <c r="D3291" s="7" t="n">
        <v>23</v>
      </c>
      <c r="E3291" s="7" t="s">
        <v>116</v>
      </c>
    </row>
    <row r="3292" spans="1:9">
      <c r="A3292" t="s">
        <v>4</v>
      </c>
      <c r="B3292" s="4" t="s">
        <v>5</v>
      </c>
      <c r="C3292" s="4" t="s">
        <v>10</v>
      </c>
    </row>
    <row r="3293" spans="1:9">
      <c r="A3293" t="n">
        <v>31676</v>
      </c>
      <c r="B3293" s="28" t="n">
        <v>16</v>
      </c>
      <c r="C3293" s="7" t="n">
        <v>0</v>
      </c>
    </row>
    <row r="3294" spans="1:9">
      <c r="A3294" t="s">
        <v>4</v>
      </c>
      <c r="B3294" s="4" t="s">
        <v>5</v>
      </c>
      <c r="C3294" s="4" t="s">
        <v>10</v>
      </c>
      <c r="D3294" s="4" t="s">
        <v>14</v>
      </c>
      <c r="E3294" s="4" t="s">
        <v>9</v>
      </c>
      <c r="F3294" s="4" t="s">
        <v>112</v>
      </c>
      <c r="G3294" s="4" t="s">
        <v>14</v>
      </c>
      <c r="H3294" s="4" t="s">
        <v>14</v>
      </c>
      <c r="I3294" s="4" t="s">
        <v>14</v>
      </c>
      <c r="J3294" s="4" t="s">
        <v>9</v>
      </c>
      <c r="K3294" s="4" t="s">
        <v>112</v>
      </c>
      <c r="L3294" s="4" t="s">
        <v>14</v>
      </c>
      <c r="M3294" s="4" t="s">
        <v>14</v>
      </c>
    </row>
    <row r="3295" spans="1:9">
      <c r="A3295" t="n">
        <v>31679</v>
      </c>
      <c r="B3295" s="49" t="n">
        <v>26</v>
      </c>
      <c r="C3295" s="7" t="n">
        <v>23</v>
      </c>
      <c r="D3295" s="7" t="n">
        <v>17</v>
      </c>
      <c r="E3295" s="7" t="n">
        <v>28522</v>
      </c>
      <c r="F3295" s="7" t="s">
        <v>298</v>
      </c>
      <c r="G3295" s="7" t="n">
        <v>2</v>
      </c>
      <c r="H3295" s="7" t="n">
        <v>3</v>
      </c>
      <c r="I3295" s="7" t="n">
        <v>17</v>
      </c>
      <c r="J3295" s="7" t="n">
        <v>28523</v>
      </c>
      <c r="K3295" s="7" t="s">
        <v>299</v>
      </c>
      <c r="L3295" s="7" t="n">
        <v>2</v>
      </c>
      <c r="M3295" s="7" t="n">
        <v>0</v>
      </c>
    </row>
    <row r="3296" spans="1:9">
      <c r="A3296" t="s">
        <v>4</v>
      </c>
      <c r="B3296" s="4" t="s">
        <v>5</v>
      </c>
    </row>
    <row r="3297" spans="1:13">
      <c r="A3297" t="n">
        <v>31772</v>
      </c>
      <c r="B3297" s="50" t="n">
        <v>28</v>
      </c>
    </row>
    <row r="3298" spans="1:13">
      <c r="A3298" t="s">
        <v>4</v>
      </c>
      <c r="B3298" s="4" t="s">
        <v>5</v>
      </c>
      <c r="C3298" s="4" t="s">
        <v>10</v>
      </c>
      <c r="D3298" s="4" t="s">
        <v>14</v>
      </c>
    </row>
    <row r="3299" spans="1:13">
      <c r="A3299" t="n">
        <v>31773</v>
      </c>
      <c r="B3299" s="51" t="n">
        <v>89</v>
      </c>
      <c r="C3299" s="7" t="n">
        <v>65533</v>
      </c>
      <c r="D3299" s="7" t="n">
        <v>1</v>
      </c>
    </row>
    <row r="3300" spans="1:13">
      <c r="A3300" t="s">
        <v>4</v>
      </c>
      <c r="B3300" s="4" t="s">
        <v>5</v>
      </c>
      <c r="C3300" s="4" t="s">
        <v>14</v>
      </c>
      <c r="D3300" s="4" t="s">
        <v>10</v>
      </c>
      <c r="E3300" s="4" t="s">
        <v>10</v>
      </c>
      <c r="F3300" s="4" t="s">
        <v>14</v>
      </c>
    </row>
    <row r="3301" spans="1:13">
      <c r="A3301" t="n">
        <v>31777</v>
      </c>
      <c r="B3301" s="59" t="n">
        <v>25</v>
      </c>
      <c r="C3301" s="7" t="n">
        <v>1</v>
      </c>
      <c r="D3301" s="7" t="n">
        <v>730</v>
      </c>
      <c r="E3301" s="7" t="n">
        <v>550</v>
      </c>
      <c r="F3301" s="7" t="n">
        <v>0</v>
      </c>
    </row>
    <row r="3302" spans="1:13">
      <c r="A3302" t="s">
        <v>4</v>
      </c>
      <c r="B3302" s="4" t="s">
        <v>5</v>
      </c>
      <c r="C3302" s="4" t="s">
        <v>14</v>
      </c>
      <c r="D3302" s="4" t="s">
        <v>10</v>
      </c>
      <c r="E3302" s="4" t="s">
        <v>6</v>
      </c>
    </row>
    <row r="3303" spans="1:13">
      <c r="A3303" t="n">
        <v>31784</v>
      </c>
      <c r="B3303" s="41" t="n">
        <v>51</v>
      </c>
      <c r="C3303" s="7" t="n">
        <v>4</v>
      </c>
      <c r="D3303" s="7" t="n">
        <v>0</v>
      </c>
      <c r="E3303" s="7" t="s">
        <v>111</v>
      </c>
    </row>
    <row r="3304" spans="1:13">
      <c r="A3304" t="s">
        <v>4</v>
      </c>
      <c r="B3304" s="4" t="s">
        <v>5</v>
      </c>
      <c r="C3304" s="4" t="s">
        <v>10</v>
      </c>
    </row>
    <row r="3305" spans="1:13">
      <c r="A3305" t="n">
        <v>31797</v>
      </c>
      <c r="B3305" s="28" t="n">
        <v>16</v>
      </c>
      <c r="C3305" s="7" t="n">
        <v>0</v>
      </c>
    </row>
    <row r="3306" spans="1:13">
      <c r="A3306" t="s">
        <v>4</v>
      </c>
      <c r="B3306" s="4" t="s">
        <v>5</v>
      </c>
      <c r="C3306" s="4" t="s">
        <v>10</v>
      </c>
      <c r="D3306" s="4" t="s">
        <v>14</v>
      </c>
      <c r="E3306" s="4" t="s">
        <v>9</v>
      </c>
      <c r="F3306" s="4" t="s">
        <v>112</v>
      </c>
      <c r="G3306" s="4" t="s">
        <v>14</v>
      </c>
      <c r="H3306" s="4" t="s">
        <v>14</v>
      </c>
    </row>
    <row r="3307" spans="1:13">
      <c r="A3307" t="n">
        <v>31800</v>
      </c>
      <c r="B3307" s="49" t="n">
        <v>26</v>
      </c>
      <c r="C3307" s="7" t="n">
        <v>0</v>
      </c>
      <c r="D3307" s="7" t="n">
        <v>17</v>
      </c>
      <c r="E3307" s="7" t="n">
        <v>53109</v>
      </c>
      <c r="F3307" s="7" t="s">
        <v>300</v>
      </c>
      <c r="G3307" s="7" t="n">
        <v>2</v>
      </c>
      <c r="H3307" s="7" t="n">
        <v>0</v>
      </c>
    </row>
    <row r="3308" spans="1:13">
      <c r="A3308" t="s">
        <v>4</v>
      </c>
      <c r="B3308" s="4" t="s">
        <v>5</v>
      </c>
    </row>
    <row r="3309" spans="1:13">
      <c r="A3309" t="n">
        <v>31845</v>
      </c>
      <c r="B3309" s="50" t="n">
        <v>28</v>
      </c>
    </row>
    <row r="3310" spans="1:13">
      <c r="A3310" t="s">
        <v>4</v>
      </c>
      <c r="B3310" s="4" t="s">
        <v>5</v>
      </c>
      <c r="C3310" s="4" t="s">
        <v>10</v>
      </c>
      <c r="D3310" s="4" t="s">
        <v>14</v>
      </c>
    </row>
    <row r="3311" spans="1:13">
      <c r="A3311" t="n">
        <v>31846</v>
      </c>
      <c r="B3311" s="51" t="n">
        <v>89</v>
      </c>
      <c r="C3311" s="7" t="n">
        <v>65533</v>
      </c>
      <c r="D3311" s="7" t="n">
        <v>1</v>
      </c>
    </row>
    <row r="3312" spans="1:13">
      <c r="A3312" t="s">
        <v>4</v>
      </c>
      <c r="B3312" s="4" t="s">
        <v>5</v>
      </c>
      <c r="C3312" s="4" t="s">
        <v>14</v>
      </c>
      <c r="D3312" s="4" t="s">
        <v>10</v>
      </c>
      <c r="E3312" s="4" t="s">
        <v>10</v>
      </c>
      <c r="F3312" s="4" t="s">
        <v>14</v>
      </c>
    </row>
    <row r="3313" spans="1:8">
      <c r="A3313" t="n">
        <v>31850</v>
      </c>
      <c r="B3313" s="59" t="n">
        <v>25</v>
      </c>
      <c r="C3313" s="7" t="n">
        <v>1</v>
      </c>
      <c r="D3313" s="7" t="n">
        <v>65535</v>
      </c>
      <c r="E3313" s="7" t="n">
        <v>65535</v>
      </c>
      <c r="F3313" s="7" t="n">
        <v>0</v>
      </c>
    </row>
    <row r="3314" spans="1:8">
      <c r="A3314" t="s">
        <v>4</v>
      </c>
      <c r="B3314" s="4" t="s">
        <v>5</v>
      </c>
      <c r="C3314" s="4" t="s">
        <v>14</v>
      </c>
      <c r="D3314" s="4" t="s">
        <v>10</v>
      </c>
      <c r="E3314" s="4" t="s">
        <v>21</v>
      </c>
    </row>
    <row r="3315" spans="1:8">
      <c r="A3315" t="n">
        <v>31857</v>
      </c>
      <c r="B3315" s="21" t="n">
        <v>58</v>
      </c>
      <c r="C3315" s="7" t="n">
        <v>101</v>
      </c>
      <c r="D3315" s="7" t="n">
        <v>300</v>
      </c>
      <c r="E3315" s="7" t="n">
        <v>1</v>
      </c>
    </row>
    <row r="3316" spans="1:8">
      <c r="A3316" t="s">
        <v>4</v>
      </c>
      <c r="B3316" s="4" t="s">
        <v>5</v>
      </c>
      <c r="C3316" s="4" t="s">
        <v>14</v>
      </c>
      <c r="D3316" s="4" t="s">
        <v>10</v>
      </c>
    </row>
    <row r="3317" spans="1:8">
      <c r="A3317" t="n">
        <v>31865</v>
      </c>
      <c r="B3317" s="21" t="n">
        <v>58</v>
      </c>
      <c r="C3317" s="7" t="n">
        <v>254</v>
      </c>
      <c r="D3317" s="7" t="n">
        <v>0</v>
      </c>
    </row>
    <row r="3318" spans="1:8">
      <c r="A3318" t="s">
        <v>4</v>
      </c>
      <c r="B3318" s="4" t="s">
        <v>5</v>
      </c>
      <c r="C3318" s="4" t="s">
        <v>14</v>
      </c>
    </row>
    <row r="3319" spans="1:8">
      <c r="A3319" t="n">
        <v>31869</v>
      </c>
      <c r="B3319" s="35" t="n">
        <v>116</v>
      </c>
      <c r="C3319" s="7" t="n">
        <v>0</v>
      </c>
    </row>
    <row r="3320" spans="1:8">
      <c r="A3320" t="s">
        <v>4</v>
      </c>
      <c r="B3320" s="4" t="s">
        <v>5</v>
      </c>
      <c r="C3320" s="4" t="s">
        <v>14</v>
      </c>
      <c r="D3320" s="4" t="s">
        <v>10</v>
      </c>
    </row>
    <row r="3321" spans="1:8">
      <c r="A3321" t="n">
        <v>31871</v>
      </c>
      <c r="B3321" s="35" t="n">
        <v>116</v>
      </c>
      <c r="C3321" s="7" t="n">
        <v>2</v>
      </c>
      <c r="D3321" s="7" t="n">
        <v>1</v>
      </c>
    </row>
    <row r="3322" spans="1:8">
      <c r="A3322" t="s">
        <v>4</v>
      </c>
      <c r="B3322" s="4" t="s">
        <v>5</v>
      </c>
      <c r="C3322" s="4" t="s">
        <v>14</v>
      </c>
      <c r="D3322" s="4" t="s">
        <v>9</v>
      </c>
    </row>
    <row r="3323" spans="1:8">
      <c r="A3323" t="n">
        <v>31875</v>
      </c>
      <c r="B3323" s="35" t="n">
        <v>116</v>
      </c>
      <c r="C3323" s="7" t="n">
        <v>5</v>
      </c>
      <c r="D3323" s="7" t="n">
        <v>1092616192</v>
      </c>
    </row>
    <row r="3324" spans="1:8">
      <c r="A3324" t="s">
        <v>4</v>
      </c>
      <c r="B3324" s="4" t="s">
        <v>5</v>
      </c>
      <c r="C3324" s="4" t="s">
        <v>14</v>
      </c>
      <c r="D3324" s="4" t="s">
        <v>10</v>
      </c>
    </row>
    <row r="3325" spans="1:8">
      <c r="A3325" t="n">
        <v>31881</v>
      </c>
      <c r="B3325" s="35" t="n">
        <v>116</v>
      </c>
      <c r="C3325" s="7" t="n">
        <v>6</v>
      </c>
      <c r="D3325" s="7" t="n">
        <v>1</v>
      </c>
    </row>
    <row r="3326" spans="1:8">
      <c r="A3326" t="s">
        <v>4</v>
      </c>
      <c r="B3326" s="4" t="s">
        <v>5</v>
      </c>
      <c r="C3326" s="4" t="s">
        <v>14</v>
      </c>
      <c r="D3326" s="4" t="s">
        <v>14</v>
      </c>
      <c r="E3326" s="4" t="s">
        <v>14</v>
      </c>
      <c r="F3326" s="4" t="s">
        <v>14</v>
      </c>
    </row>
    <row r="3327" spans="1:8">
      <c r="A3327" t="n">
        <v>31885</v>
      </c>
      <c r="B3327" s="19" t="n">
        <v>14</v>
      </c>
      <c r="C3327" s="7" t="n">
        <v>0</v>
      </c>
      <c r="D3327" s="7" t="n">
        <v>1</v>
      </c>
      <c r="E3327" s="7" t="n">
        <v>0</v>
      </c>
      <c r="F3327" s="7" t="n">
        <v>0</v>
      </c>
    </row>
    <row r="3328" spans="1:8">
      <c r="A3328" t="s">
        <v>4</v>
      </c>
      <c r="B3328" s="4" t="s">
        <v>5</v>
      </c>
      <c r="C3328" s="4" t="s">
        <v>14</v>
      </c>
      <c r="D3328" s="4" t="s">
        <v>14</v>
      </c>
      <c r="E3328" s="4" t="s">
        <v>21</v>
      </c>
      <c r="F3328" s="4" t="s">
        <v>21</v>
      </c>
      <c r="G3328" s="4" t="s">
        <v>21</v>
      </c>
      <c r="H3328" s="4" t="s">
        <v>10</v>
      </c>
    </row>
    <row r="3329" spans="1:8">
      <c r="A3329" t="n">
        <v>31890</v>
      </c>
      <c r="B3329" s="45" t="n">
        <v>45</v>
      </c>
      <c r="C3329" s="7" t="n">
        <v>2</v>
      </c>
      <c r="D3329" s="7" t="n">
        <v>3</v>
      </c>
      <c r="E3329" s="7" t="n">
        <v>0.140000000596046</v>
      </c>
      <c r="F3329" s="7" t="n">
        <v>19.7900009155273</v>
      </c>
      <c r="G3329" s="7" t="n">
        <v>44.0900001525879</v>
      </c>
      <c r="H3329" s="7" t="n">
        <v>0</v>
      </c>
    </row>
    <row r="3330" spans="1:8">
      <c r="A3330" t="s">
        <v>4</v>
      </c>
      <c r="B3330" s="4" t="s">
        <v>5</v>
      </c>
      <c r="C3330" s="4" t="s">
        <v>14</v>
      </c>
      <c r="D3330" s="4" t="s">
        <v>14</v>
      </c>
      <c r="E3330" s="4" t="s">
        <v>21</v>
      </c>
      <c r="F3330" s="4" t="s">
        <v>21</v>
      </c>
      <c r="G3330" s="4" t="s">
        <v>21</v>
      </c>
      <c r="H3330" s="4" t="s">
        <v>10</v>
      </c>
      <c r="I3330" s="4" t="s">
        <v>14</v>
      </c>
    </row>
    <row r="3331" spans="1:8">
      <c r="A3331" t="n">
        <v>31907</v>
      </c>
      <c r="B3331" s="45" t="n">
        <v>45</v>
      </c>
      <c r="C3331" s="7" t="n">
        <v>4</v>
      </c>
      <c r="D3331" s="7" t="n">
        <v>3</v>
      </c>
      <c r="E3331" s="7" t="n">
        <v>327</v>
      </c>
      <c r="F3331" s="7" t="n">
        <v>80</v>
      </c>
      <c r="G3331" s="7" t="n">
        <v>25</v>
      </c>
      <c r="H3331" s="7" t="n">
        <v>0</v>
      </c>
      <c r="I3331" s="7" t="n">
        <v>0</v>
      </c>
    </row>
    <row r="3332" spans="1:8">
      <c r="A3332" t="s">
        <v>4</v>
      </c>
      <c r="B3332" s="4" t="s">
        <v>5</v>
      </c>
      <c r="C3332" s="4" t="s">
        <v>14</v>
      </c>
      <c r="D3332" s="4" t="s">
        <v>14</v>
      </c>
      <c r="E3332" s="4" t="s">
        <v>21</v>
      </c>
      <c r="F3332" s="4" t="s">
        <v>10</v>
      </c>
    </row>
    <row r="3333" spans="1:8">
      <c r="A3333" t="n">
        <v>31925</v>
      </c>
      <c r="B3333" s="45" t="n">
        <v>45</v>
      </c>
      <c r="C3333" s="7" t="n">
        <v>5</v>
      </c>
      <c r="D3333" s="7" t="n">
        <v>3</v>
      </c>
      <c r="E3333" s="7" t="n">
        <v>1.29999995231628</v>
      </c>
      <c r="F3333" s="7" t="n">
        <v>0</v>
      </c>
    </row>
    <row r="3334" spans="1:8">
      <c r="A3334" t="s">
        <v>4</v>
      </c>
      <c r="B3334" s="4" t="s">
        <v>5</v>
      </c>
      <c r="C3334" s="4" t="s">
        <v>14</v>
      </c>
      <c r="D3334" s="4" t="s">
        <v>14</v>
      </c>
      <c r="E3334" s="4" t="s">
        <v>21</v>
      </c>
      <c r="F3334" s="4" t="s">
        <v>10</v>
      </c>
    </row>
    <row r="3335" spans="1:8">
      <c r="A3335" t="n">
        <v>31934</v>
      </c>
      <c r="B3335" s="45" t="n">
        <v>45</v>
      </c>
      <c r="C3335" s="7" t="n">
        <v>11</v>
      </c>
      <c r="D3335" s="7" t="n">
        <v>3</v>
      </c>
      <c r="E3335" s="7" t="n">
        <v>45.9000015258789</v>
      </c>
      <c r="F3335" s="7" t="n">
        <v>0</v>
      </c>
    </row>
    <row r="3336" spans="1:8">
      <c r="A3336" t="s">
        <v>4</v>
      </c>
      <c r="B3336" s="4" t="s">
        <v>5</v>
      </c>
      <c r="C3336" s="4" t="s">
        <v>14</v>
      </c>
      <c r="D3336" s="4" t="s">
        <v>14</v>
      </c>
      <c r="E3336" s="4" t="s">
        <v>21</v>
      </c>
      <c r="F3336" s="4" t="s">
        <v>21</v>
      </c>
      <c r="G3336" s="4" t="s">
        <v>21</v>
      </c>
      <c r="H3336" s="4" t="s">
        <v>10</v>
      </c>
    </row>
    <row r="3337" spans="1:8">
      <c r="A3337" t="n">
        <v>31943</v>
      </c>
      <c r="B3337" s="45" t="n">
        <v>45</v>
      </c>
      <c r="C3337" s="7" t="n">
        <v>2</v>
      </c>
      <c r="D3337" s="7" t="n">
        <v>3</v>
      </c>
      <c r="E3337" s="7" t="n">
        <v>0.140000000596046</v>
      </c>
      <c r="F3337" s="7" t="n">
        <v>20.0900001525879</v>
      </c>
      <c r="G3337" s="7" t="n">
        <v>44.0900001525879</v>
      </c>
      <c r="H3337" s="7" t="n">
        <v>1800</v>
      </c>
    </row>
    <row r="3338" spans="1:8">
      <c r="A3338" t="s">
        <v>4</v>
      </c>
      <c r="B3338" s="4" t="s">
        <v>5</v>
      </c>
      <c r="C3338" s="4" t="s">
        <v>14</v>
      </c>
      <c r="D3338" s="4" t="s">
        <v>14</v>
      </c>
      <c r="E3338" s="4" t="s">
        <v>21</v>
      </c>
      <c r="F3338" s="4" t="s">
        <v>21</v>
      </c>
      <c r="G3338" s="4" t="s">
        <v>21</v>
      </c>
      <c r="H3338" s="4" t="s">
        <v>10</v>
      </c>
      <c r="I3338" s="4" t="s">
        <v>14</v>
      </c>
    </row>
    <row r="3339" spans="1:8">
      <c r="A3339" t="n">
        <v>31960</v>
      </c>
      <c r="B3339" s="45" t="n">
        <v>45</v>
      </c>
      <c r="C3339" s="7" t="n">
        <v>4</v>
      </c>
      <c r="D3339" s="7" t="n">
        <v>3</v>
      </c>
      <c r="E3339" s="7" t="n">
        <v>312</v>
      </c>
      <c r="F3339" s="7" t="n">
        <v>60</v>
      </c>
      <c r="G3339" s="7" t="n">
        <v>35</v>
      </c>
      <c r="H3339" s="7" t="n">
        <v>1800</v>
      </c>
      <c r="I3339" s="7" t="n">
        <v>0</v>
      </c>
    </row>
    <row r="3340" spans="1:8">
      <c r="A3340" t="s">
        <v>4</v>
      </c>
      <c r="B3340" s="4" t="s">
        <v>5</v>
      </c>
      <c r="C3340" s="4" t="s">
        <v>14</v>
      </c>
      <c r="D3340" s="4" t="s">
        <v>14</v>
      </c>
      <c r="E3340" s="4" t="s">
        <v>21</v>
      </c>
      <c r="F3340" s="4" t="s">
        <v>10</v>
      </c>
    </row>
    <row r="3341" spans="1:8">
      <c r="A3341" t="n">
        <v>31978</v>
      </c>
      <c r="B3341" s="45" t="n">
        <v>45</v>
      </c>
      <c r="C3341" s="7" t="n">
        <v>5</v>
      </c>
      <c r="D3341" s="7" t="n">
        <v>3</v>
      </c>
      <c r="E3341" s="7" t="n">
        <v>0.899999976158142</v>
      </c>
      <c r="F3341" s="7" t="n">
        <v>1800</v>
      </c>
    </row>
    <row r="3342" spans="1:8">
      <c r="A3342" t="s">
        <v>4</v>
      </c>
      <c r="B3342" s="4" t="s">
        <v>5</v>
      </c>
      <c r="C3342" s="4" t="s">
        <v>10</v>
      </c>
      <c r="D3342" s="4" t="s">
        <v>9</v>
      </c>
    </row>
    <row r="3343" spans="1:8">
      <c r="A3343" t="n">
        <v>31987</v>
      </c>
      <c r="B3343" s="33" t="n">
        <v>43</v>
      </c>
      <c r="C3343" s="7" t="n">
        <v>3</v>
      </c>
      <c r="D3343" s="7" t="n">
        <v>128</v>
      </c>
    </row>
    <row r="3344" spans="1:8">
      <c r="A3344" t="s">
        <v>4</v>
      </c>
      <c r="B3344" s="4" t="s">
        <v>5</v>
      </c>
      <c r="C3344" s="4" t="s">
        <v>14</v>
      </c>
      <c r="D3344" s="4" t="s">
        <v>10</v>
      </c>
      <c r="E3344" s="4" t="s">
        <v>6</v>
      </c>
      <c r="F3344" s="4" t="s">
        <v>6</v>
      </c>
      <c r="G3344" s="4" t="s">
        <v>6</v>
      </c>
      <c r="H3344" s="4" t="s">
        <v>6</v>
      </c>
    </row>
    <row r="3345" spans="1:9">
      <c r="A3345" t="n">
        <v>31994</v>
      </c>
      <c r="B3345" s="41" t="n">
        <v>51</v>
      </c>
      <c r="C3345" s="7" t="n">
        <v>3</v>
      </c>
      <c r="D3345" s="7" t="n">
        <v>0</v>
      </c>
      <c r="E3345" s="7" t="s">
        <v>301</v>
      </c>
      <c r="F3345" s="7" t="s">
        <v>95</v>
      </c>
      <c r="G3345" s="7" t="s">
        <v>96</v>
      </c>
      <c r="H3345" s="7" t="s">
        <v>97</v>
      </c>
    </row>
    <row r="3346" spans="1:9">
      <c r="A3346" t="s">
        <v>4</v>
      </c>
      <c r="B3346" s="4" t="s">
        <v>5</v>
      </c>
      <c r="C3346" s="4" t="s">
        <v>10</v>
      </c>
      <c r="D3346" s="4" t="s">
        <v>9</v>
      </c>
    </row>
    <row r="3347" spans="1:9">
      <c r="A3347" t="n">
        <v>32007</v>
      </c>
      <c r="B3347" s="63" t="n">
        <v>44</v>
      </c>
      <c r="C3347" s="7" t="n">
        <v>0</v>
      </c>
      <c r="D3347" s="7" t="n">
        <v>16</v>
      </c>
    </row>
    <row r="3348" spans="1:9">
      <c r="A3348" t="s">
        <v>4</v>
      </c>
      <c r="B3348" s="4" t="s">
        <v>5</v>
      </c>
      <c r="C3348" s="4" t="s">
        <v>10</v>
      </c>
      <c r="D3348" s="4" t="s">
        <v>14</v>
      </c>
      <c r="E3348" s="4" t="s">
        <v>14</v>
      </c>
      <c r="F3348" s="4" t="s">
        <v>6</v>
      </c>
    </row>
    <row r="3349" spans="1:9">
      <c r="A3349" t="n">
        <v>32014</v>
      </c>
      <c r="B3349" s="22" t="n">
        <v>47</v>
      </c>
      <c r="C3349" s="7" t="n">
        <v>0</v>
      </c>
      <c r="D3349" s="7" t="n">
        <v>0</v>
      </c>
      <c r="E3349" s="7" t="n">
        <v>0</v>
      </c>
      <c r="F3349" s="7" t="s">
        <v>302</v>
      </c>
    </row>
    <row r="3350" spans="1:9">
      <c r="A3350" t="s">
        <v>4</v>
      </c>
      <c r="B3350" s="4" t="s">
        <v>5</v>
      </c>
      <c r="C3350" s="4" t="s">
        <v>14</v>
      </c>
      <c r="D3350" s="4" t="s">
        <v>10</v>
      </c>
      <c r="E3350" s="4" t="s">
        <v>10</v>
      </c>
      <c r="F3350" s="4" t="s">
        <v>9</v>
      </c>
    </row>
    <row r="3351" spans="1:9">
      <c r="A3351" t="n">
        <v>32036</v>
      </c>
      <c r="B3351" s="46" t="n">
        <v>84</v>
      </c>
      <c r="C3351" s="7" t="n">
        <v>0</v>
      </c>
      <c r="D3351" s="7" t="n">
        <v>0</v>
      </c>
      <c r="E3351" s="7" t="n">
        <v>0</v>
      </c>
      <c r="F3351" s="7" t="n">
        <v>1053609165</v>
      </c>
    </row>
    <row r="3352" spans="1:9">
      <c r="A3352" t="s">
        <v>4</v>
      </c>
      <c r="B3352" s="4" t="s">
        <v>5</v>
      </c>
      <c r="C3352" s="4" t="s">
        <v>10</v>
      </c>
      <c r="D3352" s="4" t="s">
        <v>21</v>
      </c>
      <c r="E3352" s="4" t="s">
        <v>21</v>
      </c>
      <c r="F3352" s="4" t="s">
        <v>21</v>
      </c>
      <c r="G3352" s="4" t="s">
        <v>10</v>
      </c>
      <c r="H3352" s="4" t="s">
        <v>10</v>
      </c>
    </row>
    <row r="3353" spans="1:9">
      <c r="A3353" t="n">
        <v>32046</v>
      </c>
      <c r="B3353" s="54" t="n">
        <v>60</v>
      </c>
      <c r="C3353" s="7" t="n">
        <v>0</v>
      </c>
      <c r="D3353" s="7" t="n">
        <v>0</v>
      </c>
      <c r="E3353" s="7" t="n">
        <v>5</v>
      </c>
      <c r="F3353" s="7" t="n">
        <v>0</v>
      </c>
      <c r="G3353" s="7" t="n">
        <v>300</v>
      </c>
      <c r="H3353" s="7" t="n">
        <v>0</v>
      </c>
    </row>
    <row r="3354" spans="1:9">
      <c r="A3354" t="s">
        <v>4</v>
      </c>
      <c r="B3354" s="4" t="s">
        <v>5</v>
      </c>
      <c r="C3354" s="4" t="s">
        <v>10</v>
      </c>
      <c r="D3354" s="4" t="s">
        <v>14</v>
      </c>
      <c r="E3354" s="4" t="s">
        <v>6</v>
      </c>
      <c r="F3354" s="4" t="s">
        <v>21</v>
      </c>
      <c r="G3354" s="4" t="s">
        <v>21</v>
      </c>
      <c r="H3354" s="4" t="s">
        <v>21</v>
      </c>
    </row>
    <row r="3355" spans="1:9">
      <c r="A3355" t="n">
        <v>32065</v>
      </c>
      <c r="B3355" s="37" t="n">
        <v>48</v>
      </c>
      <c r="C3355" s="7" t="n">
        <v>0</v>
      </c>
      <c r="D3355" s="7" t="n">
        <v>0</v>
      </c>
      <c r="E3355" s="7" t="s">
        <v>275</v>
      </c>
      <c r="F3355" s="7" t="n">
        <v>-1</v>
      </c>
      <c r="G3355" s="7" t="n">
        <v>1</v>
      </c>
      <c r="H3355" s="7" t="n">
        <v>0</v>
      </c>
    </row>
    <row r="3356" spans="1:9">
      <c r="A3356" t="s">
        <v>4</v>
      </c>
      <c r="B3356" s="4" t="s">
        <v>5</v>
      </c>
      <c r="C3356" s="4" t="s">
        <v>14</v>
      </c>
      <c r="D3356" s="4" t="s">
        <v>10</v>
      </c>
      <c r="E3356" s="4" t="s">
        <v>21</v>
      </c>
      <c r="F3356" s="4" t="s">
        <v>10</v>
      </c>
      <c r="G3356" s="4" t="s">
        <v>9</v>
      </c>
      <c r="H3356" s="4" t="s">
        <v>9</v>
      </c>
      <c r="I3356" s="4" t="s">
        <v>10</v>
      </c>
      <c r="J3356" s="4" t="s">
        <v>10</v>
      </c>
      <c r="K3356" s="4" t="s">
        <v>9</v>
      </c>
      <c r="L3356" s="4" t="s">
        <v>9</v>
      </c>
      <c r="M3356" s="4" t="s">
        <v>9</v>
      </c>
      <c r="N3356" s="4" t="s">
        <v>9</v>
      </c>
      <c r="O3356" s="4" t="s">
        <v>6</v>
      </c>
    </row>
    <row r="3357" spans="1:9">
      <c r="A3357" t="n">
        <v>32091</v>
      </c>
      <c r="B3357" s="14" t="n">
        <v>50</v>
      </c>
      <c r="C3357" s="7" t="n">
        <v>0</v>
      </c>
      <c r="D3357" s="7" t="n">
        <v>4400</v>
      </c>
      <c r="E3357" s="7" t="n">
        <v>1</v>
      </c>
      <c r="F3357" s="7" t="n">
        <v>0</v>
      </c>
      <c r="G3357" s="7" t="n">
        <v>0</v>
      </c>
      <c r="H3357" s="7" t="n">
        <v>0</v>
      </c>
      <c r="I3357" s="7" t="n">
        <v>0</v>
      </c>
      <c r="J3357" s="7" t="n">
        <v>65533</v>
      </c>
      <c r="K3357" s="7" t="n">
        <v>0</v>
      </c>
      <c r="L3357" s="7" t="n">
        <v>0</v>
      </c>
      <c r="M3357" s="7" t="n">
        <v>0</v>
      </c>
      <c r="N3357" s="7" t="n">
        <v>0</v>
      </c>
      <c r="O3357" s="7" t="s">
        <v>13</v>
      </c>
    </row>
    <row r="3358" spans="1:9">
      <c r="A3358" t="s">
        <v>4</v>
      </c>
      <c r="B3358" s="4" t="s">
        <v>5</v>
      </c>
      <c r="C3358" s="4" t="s">
        <v>10</v>
      </c>
      <c r="D3358" s="4" t="s">
        <v>9</v>
      </c>
      <c r="E3358" s="4" t="s">
        <v>14</v>
      </c>
    </row>
    <row r="3359" spans="1:9">
      <c r="A3359" t="n">
        <v>32130</v>
      </c>
      <c r="B3359" s="64" t="n">
        <v>35</v>
      </c>
      <c r="C3359" s="7" t="n">
        <v>0</v>
      </c>
      <c r="D3359" s="7" t="n">
        <v>0</v>
      </c>
      <c r="E3359" s="7" t="n">
        <v>0</v>
      </c>
    </row>
    <row r="3360" spans="1:9">
      <c r="A3360" t="s">
        <v>4</v>
      </c>
      <c r="B3360" s="4" t="s">
        <v>5</v>
      </c>
      <c r="C3360" s="4" t="s">
        <v>14</v>
      </c>
      <c r="D3360" s="4" t="s">
        <v>10</v>
      </c>
    </row>
    <row r="3361" spans="1:15">
      <c r="A3361" t="n">
        <v>32138</v>
      </c>
      <c r="B3361" s="21" t="n">
        <v>58</v>
      </c>
      <c r="C3361" s="7" t="n">
        <v>255</v>
      </c>
      <c r="D3361" s="7" t="n">
        <v>0</v>
      </c>
    </row>
    <row r="3362" spans="1:15">
      <c r="A3362" t="s">
        <v>4</v>
      </c>
      <c r="B3362" s="4" t="s">
        <v>5</v>
      </c>
      <c r="C3362" s="4" t="s">
        <v>14</v>
      </c>
      <c r="D3362" s="4" t="s">
        <v>10</v>
      </c>
      <c r="E3362" s="4" t="s">
        <v>6</v>
      </c>
    </row>
    <row r="3363" spans="1:15">
      <c r="A3363" t="n">
        <v>32142</v>
      </c>
      <c r="B3363" s="41" t="n">
        <v>51</v>
      </c>
      <c r="C3363" s="7" t="n">
        <v>4</v>
      </c>
      <c r="D3363" s="7" t="n">
        <v>0</v>
      </c>
      <c r="E3363" s="7" t="s">
        <v>185</v>
      </c>
    </row>
    <row r="3364" spans="1:15">
      <c r="A3364" t="s">
        <v>4</v>
      </c>
      <c r="B3364" s="4" t="s">
        <v>5</v>
      </c>
      <c r="C3364" s="4" t="s">
        <v>10</v>
      </c>
    </row>
    <row r="3365" spans="1:15">
      <c r="A3365" t="n">
        <v>32156</v>
      </c>
      <c r="B3365" s="28" t="n">
        <v>16</v>
      </c>
      <c r="C3365" s="7" t="n">
        <v>0</v>
      </c>
    </row>
    <row r="3366" spans="1:15">
      <c r="A3366" t="s">
        <v>4</v>
      </c>
      <c r="B3366" s="4" t="s">
        <v>5</v>
      </c>
      <c r="C3366" s="4" t="s">
        <v>10</v>
      </c>
      <c r="D3366" s="4" t="s">
        <v>14</v>
      </c>
      <c r="E3366" s="4" t="s">
        <v>9</v>
      </c>
      <c r="F3366" s="4" t="s">
        <v>112</v>
      </c>
      <c r="G3366" s="4" t="s">
        <v>14</v>
      </c>
      <c r="H3366" s="4" t="s">
        <v>14</v>
      </c>
      <c r="I3366" s="4" t="s">
        <v>14</v>
      </c>
    </row>
    <row r="3367" spans="1:15">
      <c r="A3367" t="n">
        <v>32159</v>
      </c>
      <c r="B3367" s="49" t="n">
        <v>26</v>
      </c>
      <c r="C3367" s="7" t="n">
        <v>0</v>
      </c>
      <c r="D3367" s="7" t="n">
        <v>17</v>
      </c>
      <c r="E3367" s="7" t="n">
        <v>53110</v>
      </c>
      <c r="F3367" s="7" t="s">
        <v>303</v>
      </c>
      <c r="G3367" s="7" t="n">
        <v>8</v>
      </c>
      <c r="H3367" s="7" t="n">
        <v>2</v>
      </c>
      <c r="I3367" s="7" t="n">
        <v>0</v>
      </c>
    </row>
    <row r="3368" spans="1:15">
      <c r="A3368" t="s">
        <v>4</v>
      </c>
      <c r="B3368" s="4" t="s">
        <v>5</v>
      </c>
      <c r="C3368" s="4" t="s">
        <v>10</v>
      </c>
    </row>
    <row r="3369" spans="1:15">
      <c r="A3369" t="n">
        <v>32188</v>
      </c>
      <c r="B3369" s="28" t="n">
        <v>16</v>
      </c>
      <c r="C3369" s="7" t="n">
        <v>1500</v>
      </c>
    </row>
    <row r="3370" spans="1:15">
      <c r="A3370" t="s">
        <v>4</v>
      </c>
      <c r="B3370" s="4" t="s">
        <v>5</v>
      </c>
      <c r="C3370" s="4" t="s">
        <v>10</v>
      </c>
      <c r="D3370" s="4" t="s">
        <v>14</v>
      </c>
    </row>
    <row r="3371" spans="1:15">
      <c r="A3371" t="n">
        <v>32191</v>
      </c>
      <c r="B3371" s="51" t="n">
        <v>89</v>
      </c>
      <c r="C3371" s="7" t="n">
        <v>65533</v>
      </c>
      <c r="D3371" s="7" t="n">
        <v>0</v>
      </c>
    </row>
    <row r="3372" spans="1:15">
      <c r="A3372" t="s">
        <v>4</v>
      </c>
      <c r="B3372" s="4" t="s">
        <v>5</v>
      </c>
      <c r="C3372" s="4" t="s">
        <v>14</v>
      </c>
      <c r="D3372" s="4" t="s">
        <v>10</v>
      </c>
    </row>
    <row r="3373" spans="1:15">
      <c r="A3373" t="n">
        <v>32195</v>
      </c>
      <c r="B3373" s="45" t="n">
        <v>45</v>
      </c>
      <c r="C3373" s="7" t="n">
        <v>7</v>
      </c>
      <c r="D3373" s="7" t="n">
        <v>255</v>
      </c>
    </row>
    <row r="3374" spans="1:15">
      <c r="A3374" t="s">
        <v>4</v>
      </c>
      <c r="B3374" s="4" t="s">
        <v>5</v>
      </c>
      <c r="C3374" s="4" t="s">
        <v>10</v>
      </c>
      <c r="D3374" s="4" t="s">
        <v>14</v>
      </c>
    </row>
    <row r="3375" spans="1:15">
      <c r="A3375" t="n">
        <v>32199</v>
      </c>
      <c r="B3375" s="51" t="n">
        <v>89</v>
      </c>
      <c r="C3375" s="7" t="n">
        <v>65533</v>
      </c>
      <c r="D3375" s="7" t="n">
        <v>1</v>
      </c>
    </row>
    <row r="3376" spans="1:15">
      <c r="A3376" t="s">
        <v>4</v>
      </c>
      <c r="B3376" s="4" t="s">
        <v>5</v>
      </c>
      <c r="C3376" s="4" t="s">
        <v>14</v>
      </c>
      <c r="D3376" s="4" t="s">
        <v>10</v>
      </c>
      <c r="E3376" s="4" t="s">
        <v>21</v>
      </c>
    </row>
    <row r="3377" spans="1:9">
      <c r="A3377" t="n">
        <v>32203</v>
      </c>
      <c r="B3377" s="21" t="n">
        <v>58</v>
      </c>
      <c r="C3377" s="7" t="n">
        <v>101</v>
      </c>
      <c r="D3377" s="7" t="n">
        <v>300</v>
      </c>
      <c r="E3377" s="7" t="n">
        <v>1</v>
      </c>
    </row>
    <row r="3378" spans="1:9">
      <c r="A3378" t="s">
        <v>4</v>
      </c>
      <c r="B3378" s="4" t="s">
        <v>5</v>
      </c>
      <c r="C3378" s="4" t="s">
        <v>14</v>
      </c>
      <c r="D3378" s="4" t="s">
        <v>10</v>
      </c>
    </row>
    <row r="3379" spans="1:9">
      <c r="A3379" t="n">
        <v>32211</v>
      </c>
      <c r="B3379" s="21" t="n">
        <v>58</v>
      </c>
      <c r="C3379" s="7" t="n">
        <v>254</v>
      </c>
      <c r="D3379" s="7" t="n">
        <v>0</v>
      </c>
    </row>
    <row r="3380" spans="1:9">
      <c r="A3380" t="s">
        <v>4</v>
      </c>
      <c r="B3380" s="4" t="s">
        <v>5</v>
      </c>
      <c r="C3380" s="4" t="s">
        <v>14</v>
      </c>
      <c r="D3380" s="4" t="s">
        <v>14</v>
      </c>
      <c r="E3380" s="4" t="s">
        <v>21</v>
      </c>
      <c r="F3380" s="4" t="s">
        <v>21</v>
      </c>
      <c r="G3380" s="4" t="s">
        <v>21</v>
      </c>
      <c r="H3380" s="4" t="s">
        <v>10</v>
      </c>
    </row>
    <row r="3381" spans="1:9">
      <c r="A3381" t="n">
        <v>32215</v>
      </c>
      <c r="B3381" s="45" t="n">
        <v>45</v>
      </c>
      <c r="C3381" s="7" t="n">
        <v>2</v>
      </c>
      <c r="D3381" s="7" t="n">
        <v>3</v>
      </c>
      <c r="E3381" s="7" t="n">
        <v>0.140000000596046</v>
      </c>
      <c r="F3381" s="7" t="n">
        <v>19.8799991607666</v>
      </c>
      <c r="G3381" s="7" t="n">
        <v>44.0900001525879</v>
      </c>
      <c r="H3381" s="7" t="n">
        <v>0</v>
      </c>
    </row>
    <row r="3382" spans="1:9">
      <c r="A3382" t="s">
        <v>4</v>
      </c>
      <c r="B3382" s="4" t="s">
        <v>5</v>
      </c>
      <c r="C3382" s="4" t="s">
        <v>14</v>
      </c>
      <c r="D3382" s="4" t="s">
        <v>14</v>
      </c>
      <c r="E3382" s="4" t="s">
        <v>21</v>
      </c>
      <c r="F3382" s="4" t="s">
        <v>21</v>
      </c>
      <c r="G3382" s="4" t="s">
        <v>21</v>
      </c>
      <c r="H3382" s="4" t="s">
        <v>10</v>
      </c>
      <c r="I3382" s="4" t="s">
        <v>14</v>
      </c>
    </row>
    <row r="3383" spans="1:9">
      <c r="A3383" t="n">
        <v>32232</v>
      </c>
      <c r="B3383" s="45" t="n">
        <v>45</v>
      </c>
      <c r="C3383" s="7" t="n">
        <v>4</v>
      </c>
      <c r="D3383" s="7" t="n">
        <v>3</v>
      </c>
      <c r="E3383" s="7" t="n">
        <v>40</v>
      </c>
      <c r="F3383" s="7" t="n">
        <v>196.600006103516</v>
      </c>
      <c r="G3383" s="7" t="n">
        <v>0</v>
      </c>
      <c r="H3383" s="7" t="n">
        <v>0</v>
      </c>
      <c r="I3383" s="7" t="n">
        <v>0</v>
      </c>
    </row>
    <row r="3384" spans="1:9">
      <c r="A3384" t="s">
        <v>4</v>
      </c>
      <c r="B3384" s="4" t="s">
        <v>5</v>
      </c>
      <c r="C3384" s="4" t="s">
        <v>14</v>
      </c>
      <c r="D3384" s="4" t="s">
        <v>14</v>
      </c>
      <c r="E3384" s="4" t="s">
        <v>21</v>
      </c>
      <c r="F3384" s="4" t="s">
        <v>10</v>
      </c>
    </row>
    <row r="3385" spans="1:9">
      <c r="A3385" t="n">
        <v>32250</v>
      </c>
      <c r="B3385" s="45" t="n">
        <v>45</v>
      </c>
      <c r="C3385" s="7" t="n">
        <v>5</v>
      </c>
      <c r="D3385" s="7" t="n">
        <v>3</v>
      </c>
      <c r="E3385" s="7" t="n">
        <v>0.550000011920929</v>
      </c>
      <c r="F3385" s="7" t="n">
        <v>0</v>
      </c>
    </row>
    <row r="3386" spans="1:9">
      <c r="A3386" t="s">
        <v>4</v>
      </c>
      <c r="B3386" s="4" t="s">
        <v>5</v>
      </c>
      <c r="C3386" s="4" t="s">
        <v>14</v>
      </c>
      <c r="D3386" s="4" t="s">
        <v>14</v>
      </c>
      <c r="E3386" s="4" t="s">
        <v>21</v>
      </c>
      <c r="F3386" s="4" t="s">
        <v>10</v>
      </c>
    </row>
    <row r="3387" spans="1:9">
      <c r="A3387" t="n">
        <v>32259</v>
      </c>
      <c r="B3387" s="45" t="n">
        <v>45</v>
      </c>
      <c r="C3387" s="7" t="n">
        <v>11</v>
      </c>
      <c r="D3387" s="7" t="n">
        <v>3</v>
      </c>
      <c r="E3387" s="7" t="n">
        <v>45.9000015258789</v>
      </c>
      <c r="F3387" s="7" t="n">
        <v>0</v>
      </c>
    </row>
    <row r="3388" spans="1:9">
      <c r="A3388" t="s">
        <v>4</v>
      </c>
      <c r="B3388" s="4" t="s">
        <v>5</v>
      </c>
      <c r="C3388" s="4" t="s">
        <v>14</v>
      </c>
      <c r="D3388" s="4" t="s">
        <v>14</v>
      </c>
      <c r="E3388" s="4" t="s">
        <v>21</v>
      </c>
      <c r="F3388" s="4" t="s">
        <v>10</v>
      </c>
    </row>
    <row r="3389" spans="1:9">
      <c r="A3389" t="n">
        <v>32268</v>
      </c>
      <c r="B3389" s="45" t="n">
        <v>45</v>
      </c>
      <c r="C3389" s="7" t="n">
        <v>5</v>
      </c>
      <c r="D3389" s="7" t="n">
        <v>3</v>
      </c>
      <c r="E3389" s="7" t="n">
        <v>1.29999995231628</v>
      </c>
      <c r="F3389" s="7" t="n">
        <v>3500</v>
      </c>
    </row>
    <row r="3390" spans="1:9">
      <c r="A3390" t="s">
        <v>4</v>
      </c>
      <c r="B3390" s="4" t="s">
        <v>5</v>
      </c>
      <c r="C3390" s="4" t="s">
        <v>14</v>
      </c>
      <c r="D3390" s="4" t="s">
        <v>14</v>
      </c>
      <c r="E3390" s="4" t="s">
        <v>21</v>
      </c>
      <c r="F3390" s="4" t="s">
        <v>21</v>
      </c>
      <c r="G3390" s="4" t="s">
        <v>21</v>
      </c>
      <c r="H3390" s="4" t="s">
        <v>10</v>
      </c>
      <c r="I3390" s="4" t="s">
        <v>14</v>
      </c>
    </row>
    <row r="3391" spans="1:9">
      <c r="A3391" t="n">
        <v>32277</v>
      </c>
      <c r="B3391" s="45" t="n">
        <v>45</v>
      </c>
      <c r="C3391" s="7" t="n">
        <v>4</v>
      </c>
      <c r="D3391" s="7" t="n">
        <v>3</v>
      </c>
      <c r="E3391" s="7" t="n">
        <v>40</v>
      </c>
      <c r="F3391" s="7" t="n">
        <v>196.600006103516</v>
      </c>
      <c r="G3391" s="7" t="n">
        <v>5</v>
      </c>
      <c r="H3391" s="7" t="n">
        <v>700</v>
      </c>
      <c r="I3391" s="7" t="n">
        <v>0</v>
      </c>
    </row>
    <row r="3392" spans="1:9">
      <c r="A3392" t="s">
        <v>4</v>
      </c>
      <c r="B3392" s="4" t="s">
        <v>5</v>
      </c>
      <c r="C3392" s="4" t="s">
        <v>14</v>
      </c>
      <c r="D3392" s="4" t="s">
        <v>10</v>
      </c>
      <c r="E3392" s="4" t="s">
        <v>10</v>
      </c>
      <c r="F3392" s="4" t="s">
        <v>9</v>
      </c>
      <c r="G3392" s="4" t="s">
        <v>9</v>
      </c>
      <c r="H3392" s="4" t="s">
        <v>9</v>
      </c>
    </row>
    <row r="3393" spans="1:9">
      <c r="A3393" t="n">
        <v>32295</v>
      </c>
      <c r="B3393" s="65" t="n">
        <v>97</v>
      </c>
      <c r="C3393" s="7" t="n">
        <v>6</v>
      </c>
      <c r="D3393" s="7" t="n">
        <v>0</v>
      </c>
      <c r="E3393" s="7" t="n">
        <v>0</v>
      </c>
      <c r="F3393" s="7" t="n">
        <v>-1082130432</v>
      </c>
      <c r="G3393" s="7" t="n">
        <v>-1082130432</v>
      </c>
      <c r="H3393" s="7" t="n">
        <v>1073741824</v>
      </c>
    </row>
    <row r="3394" spans="1:9">
      <c r="A3394" t="s">
        <v>4</v>
      </c>
      <c r="B3394" s="4" t="s">
        <v>5</v>
      </c>
      <c r="C3394" s="4" t="s">
        <v>14</v>
      </c>
      <c r="D3394" s="4" t="s">
        <v>10</v>
      </c>
      <c r="E3394" s="4" t="s">
        <v>10</v>
      </c>
      <c r="F3394" s="4" t="s">
        <v>9</v>
      </c>
    </row>
    <row r="3395" spans="1:9">
      <c r="A3395" t="n">
        <v>32313</v>
      </c>
      <c r="B3395" s="46" t="n">
        <v>84</v>
      </c>
      <c r="C3395" s="7" t="n">
        <v>0</v>
      </c>
      <c r="D3395" s="7" t="n">
        <v>2</v>
      </c>
      <c r="E3395" s="7" t="n">
        <v>0</v>
      </c>
      <c r="F3395" s="7" t="n">
        <v>1045220557</v>
      </c>
    </row>
    <row r="3396" spans="1:9">
      <c r="A3396" t="s">
        <v>4</v>
      </c>
      <c r="B3396" s="4" t="s">
        <v>5</v>
      </c>
      <c r="C3396" s="4" t="s">
        <v>10</v>
      </c>
      <c r="D3396" s="4" t="s">
        <v>9</v>
      </c>
    </row>
    <row r="3397" spans="1:9">
      <c r="A3397" t="n">
        <v>32323</v>
      </c>
      <c r="B3397" s="63" t="n">
        <v>44</v>
      </c>
      <c r="C3397" s="7" t="n">
        <v>3</v>
      </c>
      <c r="D3397" s="7" t="n">
        <v>128</v>
      </c>
    </row>
    <row r="3398" spans="1:9">
      <c r="A3398" t="s">
        <v>4</v>
      </c>
      <c r="B3398" s="4" t="s">
        <v>5</v>
      </c>
      <c r="C3398" s="4" t="s">
        <v>10</v>
      </c>
      <c r="D3398" s="4" t="s">
        <v>9</v>
      </c>
    </row>
    <row r="3399" spans="1:9">
      <c r="A3399" t="n">
        <v>32330</v>
      </c>
      <c r="B3399" s="66" t="n">
        <v>98</v>
      </c>
      <c r="C3399" s="7" t="n">
        <v>999</v>
      </c>
      <c r="D3399" s="7" t="n">
        <v>1050253722</v>
      </c>
    </row>
    <row r="3400" spans="1:9">
      <c r="A3400" t="s">
        <v>4</v>
      </c>
      <c r="B3400" s="4" t="s">
        <v>5</v>
      </c>
      <c r="C3400" s="4" t="s">
        <v>10</v>
      </c>
      <c r="D3400" s="4" t="s">
        <v>14</v>
      </c>
      <c r="E3400" s="4" t="s">
        <v>6</v>
      </c>
      <c r="F3400" s="4" t="s">
        <v>21</v>
      </c>
      <c r="G3400" s="4" t="s">
        <v>21</v>
      </c>
      <c r="H3400" s="4" t="s">
        <v>21</v>
      </c>
    </row>
    <row r="3401" spans="1:9">
      <c r="A3401" t="n">
        <v>32337</v>
      </c>
      <c r="B3401" s="37" t="n">
        <v>48</v>
      </c>
      <c r="C3401" s="7" t="n">
        <v>0</v>
      </c>
      <c r="D3401" s="7" t="n">
        <v>0</v>
      </c>
      <c r="E3401" s="7" t="s">
        <v>274</v>
      </c>
      <c r="F3401" s="7" t="n">
        <v>-1</v>
      </c>
      <c r="G3401" s="7" t="n">
        <v>1</v>
      </c>
      <c r="H3401" s="7" t="n">
        <v>0</v>
      </c>
    </row>
    <row r="3402" spans="1:9">
      <c r="A3402" t="s">
        <v>4</v>
      </c>
      <c r="B3402" s="4" t="s">
        <v>5</v>
      </c>
      <c r="C3402" s="4" t="s">
        <v>10</v>
      </c>
      <c r="D3402" s="4" t="s">
        <v>9</v>
      </c>
      <c r="E3402" s="4" t="s">
        <v>14</v>
      </c>
    </row>
    <row r="3403" spans="1:9">
      <c r="A3403" t="n">
        <v>32363</v>
      </c>
      <c r="B3403" s="64" t="n">
        <v>35</v>
      </c>
      <c r="C3403" s="7" t="n">
        <v>0</v>
      </c>
      <c r="D3403" s="7" t="n">
        <v>0</v>
      </c>
      <c r="E3403" s="7" t="n">
        <v>0</v>
      </c>
    </row>
    <row r="3404" spans="1:9">
      <c r="A3404" t="s">
        <v>4</v>
      </c>
      <c r="B3404" s="4" t="s">
        <v>5</v>
      </c>
      <c r="C3404" s="4" t="s">
        <v>14</v>
      </c>
      <c r="D3404" s="4" t="s">
        <v>21</v>
      </c>
      <c r="E3404" s="4" t="s">
        <v>21</v>
      </c>
      <c r="F3404" s="4" t="s">
        <v>21</v>
      </c>
    </row>
    <row r="3405" spans="1:9">
      <c r="A3405" t="n">
        <v>32371</v>
      </c>
      <c r="B3405" s="45" t="n">
        <v>45</v>
      </c>
      <c r="C3405" s="7" t="n">
        <v>9</v>
      </c>
      <c r="D3405" s="7" t="n">
        <v>0.0199999995529652</v>
      </c>
      <c r="E3405" s="7" t="n">
        <v>0.0199999995529652</v>
      </c>
      <c r="F3405" s="7" t="n">
        <v>0.5</v>
      </c>
    </row>
    <row r="3406" spans="1:9">
      <c r="A3406" t="s">
        <v>4</v>
      </c>
      <c r="B3406" s="4" t="s">
        <v>5</v>
      </c>
      <c r="C3406" s="4" t="s">
        <v>14</v>
      </c>
      <c r="D3406" s="4" t="s">
        <v>10</v>
      </c>
      <c r="E3406" s="4" t="s">
        <v>6</v>
      </c>
    </row>
    <row r="3407" spans="1:9">
      <c r="A3407" t="n">
        <v>32385</v>
      </c>
      <c r="B3407" s="41" t="n">
        <v>51</v>
      </c>
      <c r="C3407" s="7" t="n">
        <v>4</v>
      </c>
      <c r="D3407" s="7" t="n">
        <v>0</v>
      </c>
      <c r="E3407" s="7" t="s">
        <v>179</v>
      </c>
    </row>
    <row r="3408" spans="1:9">
      <c r="A3408" t="s">
        <v>4</v>
      </c>
      <c r="B3408" s="4" t="s">
        <v>5</v>
      </c>
      <c r="C3408" s="4" t="s">
        <v>10</v>
      </c>
    </row>
    <row r="3409" spans="1:8">
      <c r="A3409" t="n">
        <v>32398</v>
      </c>
      <c r="B3409" s="28" t="n">
        <v>16</v>
      </c>
      <c r="C3409" s="7" t="n">
        <v>0</v>
      </c>
    </row>
    <row r="3410" spans="1:8">
      <c r="A3410" t="s">
        <v>4</v>
      </c>
      <c r="B3410" s="4" t="s">
        <v>5</v>
      </c>
      <c r="C3410" s="4" t="s">
        <v>10</v>
      </c>
      <c r="D3410" s="4" t="s">
        <v>14</v>
      </c>
      <c r="E3410" s="4" t="s">
        <v>9</v>
      </c>
      <c r="F3410" s="4" t="s">
        <v>112</v>
      </c>
      <c r="G3410" s="4" t="s">
        <v>14</v>
      </c>
      <c r="H3410" s="4" t="s">
        <v>14</v>
      </c>
      <c r="I3410" s="4" t="s">
        <v>14</v>
      </c>
    </row>
    <row r="3411" spans="1:8">
      <c r="A3411" t="n">
        <v>32401</v>
      </c>
      <c r="B3411" s="49" t="n">
        <v>26</v>
      </c>
      <c r="C3411" s="7" t="n">
        <v>0</v>
      </c>
      <c r="D3411" s="7" t="n">
        <v>17</v>
      </c>
      <c r="E3411" s="7" t="n">
        <v>53111</v>
      </c>
      <c r="F3411" s="7" t="s">
        <v>304</v>
      </c>
      <c r="G3411" s="7" t="n">
        <v>8</v>
      </c>
      <c r="H3411" s="7" t="n">
        <v>2</v>
      </c>
      <c r="I3411" s="7" t="n">
        <v>0</v>
      </c>
    </row>
    <row r="3412" spans="1:8">
      <c r="A3412" t="s">
        <v>4</v>
      </c>
      <c r="B3412" s="4" t="s">
        <v>5</v>
      </c>
      <c r="C3412" s="4" t="s">
        <v>10</v>
      </c>
    </row>
    <row r="3413" spans="1:8">
      <c r="A3413" t="n">
        <v>32441</v>
      </c>
      <c r="B3413" s="28" t="n">
        <v>16</v>
      </c>
      <c r="C3413" s="7" t="n">
        <v>3000</v>
      </c>
    </row>
    <row r="3414" spans="1:8">
      <c r="A3414" t="s">
        <v>4</v>
      </c>
      <c r="B3414" s="4" t="s">
        <v>5</v>
      </c>
      <c r="C3414" s="4" t="s">
        <v>10</v>
      </c>
      <c r="D3414" s="4" t="s">
        <v>14</v>
      </c>
    </row>
    <row r="3415" spans="1:8">
      <c r="A3415" t="n">
        <v>32444</v>
      </c>
      <c r="B3415" s="51" t="n">
        <v>89</v>
      </c>
      <c r="C3415" s="7" t="n">
        <v>65533</v>
      </c>
      <c r="D3415" s="7" t="n">
        <v>0</v>
      </c>
    </row>
    <row r="3416" spans="1:8">
      <c r="A3416" t="s">
        <v>4</v>
      </c>
      <c r="B3416" s="4" t="s">
        <v>5</v>
      </c>
      <c r="C3416" s="4" t="s">
        <v>10</v>
      </c>
      <c r="D3416" s="4" t="s">
        <v>14</v>
      </c>
    </row>
    <row r="3417" spans="1:8">
      <c r="A3417" t="n">
        <v>32448</v>
      </c>
      <c r="B3417" s="51" t="n">
        <v>89</v>
      </c>
      <c r="C3417" s="7" t="n">
        <v>65533</v>
      </c>
      <c r="D3417" s="7" t="n">
        <v>1</v>
      </c>
    </row>
    <row r="3418" spans="1:8">
      <c r="A3418" t="s">
        <v>4</v>
      </c>
      <c r="B3418" s="4" t="s">
        <v>5</v>
      </c>
      <c r="C3418" s="4" t="s">
        <v>14</v>
      </c>
      <c r="D3418" s="4" t="s">
        <v>10</v>
      </c>
      <c r="E3418" s="4" t="s">
        <v>9</v>
      </c>
      <c r="F3418" s="4" t="s">
        <v>10</v>
      </c>
    </row>
    <row r="3419" spans="1:8">
      <c r="A3419" t="n">
        <v>32452</v>
      </c>
      <c r="B3419" s="14" t="n">
        <v>50</v>
      </c>
      <c r="C3419" s="7" t="n">
        <v>3</v>
      </c>
      <c r="D3419" s="7" t="n">
        <v>8200</v>
      </c>
      <c r="E3419" s="7" t="n">
        <v>0</v>
      </c>
      <c r="F3419" s="7" t="n">
        <v>500</v>
      </c>
    </row>
    <row r="3420" spans="1:8">
      <c r="A3420" t="s">
        <v>4</v>
      </c>
      <c r="B3420" s="4" t="s">
        <v>5</v>
      </c>
      <c r="C3420" s="4" t="s">
        <v>14</v>
      </c>
      <c r="D3420" s="4" t="s">
        <v>10</v>
      </c>
      <c r="E3420" s="4" t="s">
        <v>9</v>
      </c>
      <c r="F3420" s="4" t="s">
        <v>10</v>
      </c>
    </row>
    <row r="3421" spans="1:8">
      <c r="A3421" t="n">
        <v>32462</v>
      </c>
      <c r="B3421" s="14" t="n">
        <v>50</v>
      </c>
      <c r="C3421" s="7" t="n">
        <v>3</v>
      </c>
      <c r="D3421" s="7" t="n">
        <v>5042</v>
      </c>
      <c r="E3421" s="7" t="n">
        <v>0</v>
      </c>
      <c r="F3421" s="7" t="n">
        <v>500</v>
      </c>
    </row>
    <row r="3422" spans="1:8">
      <c r="A3422" t="s">
        <v>4</v>
      </c>
      <c r="B3422" s="4" t="s">
        <v>5</v>
      </c>
      <c r="C3422" s="4" t="s">
        <v>14</v>
      </c>
      <c r="D3422" s="4" t="s">
        <v>10</v>
      </c>
      <c r="E3422" s="4" t="s">
        <v>21</v>
      </c>
    </row>
    <row r="3423" spans="1:8">
      <c r="A3423" t="n">
        <v>32472</v>
      </c>
      <c r="B3423" s="21" t="n">
        <v>58</v>
      </c>
      <c r="C3423" s="7" t="n">
        <v>0</v>
      </c>
      <c r="D3423" s="7" t="n">
        <v>500</v>
      </c>
      <c r="E3423" s="7" t="n">
        <v>1</v>
      </c>
    </row>
    <row r="3424" spans="1:8">
      <c r="A3424" t="s">
        <v>4</v>
      </c>
      <c r="B3424" s="4" t="s">
        <v>5</v>
      </c>
      <c r="C3424" s="4" t="s">
        <v>14</v>
      </c>
      <c r="D3424" s="4" t="s">
        <v>10</v>
      </c>
    </row>
    <row r="3425" spans="1:9">
      <c r="A3425" t="n">
        <v>32480</v>
      </c>
      <c r="B3425" s="21" t="n">
        <v>58</v>
      </c>
      <c r="C3425" s="7" t="n">
        <v>255</v>
      </c>
      <c r="D3425" s="7" t="n">
        <v>0</v>
      </c>
    </row>
    <row r="3426" spans="1:9">
      <c r="A3426" t="s">
        <v>4</v>
      </c>
      <c r="B3426" s="4" t="s">
        <v>5</v>
      </c>
      <c r="C3426" s="4" t="s">
        <v>10</v>
      </c>
      <c r="D3426" s="4" t="s">
        <v>14</v>
      </c>
    </row>
    <row r="3427" spans="1:9">
      <c r="A3427" t="n">
        <v>32484</v>
      </c>
      <c r="B3427" s="51" t="n">
        <v>89</v>
      </c>
      <c r="C3427" s="7" t="n">
        <v>65533</v>
      </c>
      <c r="D3427" s="7" t="n">
        <v>1</v>
      </c>
    </row>
    <row r="3428" spans="1:9">
      <c r="A3428" t="s">
        <v>4</v>
      </c>
      <c r="B3428" s="4" t="s">
        <v>5</v>
      </c>
      <c r="C3428" s="4" t="s">
        <v>14</v>
      </c>
    </row>
    <row r="3429" spans="1:9">
      <c r="A3429" t="n">
        <v>32488</v>
      </c>
      <c r="B3429" s="35" t="n">
        <v>116</v>
      </c>
      <c r="C3429" s="7" t="n">
        <v>1</v>
      </c>
    </row>
    <row r="3430" spans="1:9">
      <c r="A3430" t="s">
        <v>4</v>
      </c>
      <c r="B3430" s="4" t="s">
        <v>5</v>
      </c>
      <c r="C3430" s="4" t="s">
        <v>9</v>
      </c>
    </row>
    <row r="3431" spans="1:9">
      <c r="A3431" t="n">
        <v>32490</v>
      </c>
      <c r="B3431" s="48" t="n">
        <v>15</v>
      </c>
      <c r="C3431" s="7" t="n">
        <v>256</v>
      </c>
    </row>
    <row r="3432" spans="1:9">
      <c r="A3432" t="s">
        <v>4</v>
      </c>
      <c r="B3432" s="4" t="s">
        <v>5</v>
      </c>
      <c r="C3432" s="4" t="s">
        <v>14</v>
      </c>
      <c r="D3432" s="4" t="s">
        <v>9</v>
      </c>
      <c r="E3432" s="4" t="s">
        <v>9</v>
      </c>
      <c r="F3432" s="4" t="s">
        <v>9</v>
      </c>
      <c r="G3432" s="4" t="s">
        <v>9</v>
      </c>
    </row>
    <row r="3433" spans="1:9">
      <c r="A3433" t="n">
        <v>32495</v>
      </c>
      <c r="B3433" s="67" t="n">
        <v>41</v>
      </c>
      <c r="C3433" s="7" t="n">
        <v>0</v>
      </c>
      <c r="D3433" s="7" t="n">
        <v>0</v>
      </c>
      <c r="E3433" s="7" t="n">
        <v>0</v>
      </c>
      <c r="F3433" s="7" t="n">
        <v>0</v>
      </c>
      <c r="G3433" s="7" t="n">
        <v>0</v>
      </c>
    </row>
    <row r="3434" spans="1:9">
      <c r="A3434" t="s">
        <v>4</v>
      </c>
      <c r="B3434" s="4" t="s">
        <v>5</v>
      </c>
      <c r="C3434" s="4" t="s">
        <v>14</v>
      </c>
    </row>
    <row r="3435" spans="1:9">
      <c r="A3435" t="n">
        <v>32513</v>
      </c>
      <c r="B3435" s="45" t="n">
        <v>45</v>
      </c>
      <c r="C3435" s="7" t="n">
        <v>0</v>
      </c>
    </row>
    <row r="3436" spans="1:9">
      <c r="A3436" t="s">
        <v>4</v>
      </c>
      <c r="B3436" s="4" t="s">
        <v>5</v>
      </c>
      <c r="C3436" s="4" t="s">
        <v>14</v>
      </c>
      <c r="D3436" s="4" t="s">
        <v>14</v>
      </c>
      <c r="E3436" s="4" t="s">
        <v>21</v>
      </c>
      <c r="F3436" s="4" t="s">
        <v>21</v>
      </c>
      <c r="G3436" s="4" t="s">
        <v>21</v>
      </c>
      <c r="H3436" s="4" t="s">
        <v>10</v>
      </c>
    </row>
    <row r="3437" spans="1:9">
      <c r="A3437" t="n">
        <v>32515</v>
      </c>
      <c r="B3437" s="45" t="n">
        <v>45</v>
      </c>
      <c r="C3437" s="7" t="n">
        <v>2</v>
      </c>
      <c r="D3437" s="7" t="n">
        <v>3</v>
      </c>
      <c r="E3437" s="7" t="n">
        <v>0</v>
      </c>
      <c r="F3437" s="7" t="n">
        <v>0</v>
      </c>
      <c r="G3437" s="7" t="n">
        <v>1000</v>
      </c>
      <c r="H3437" s="7" t="n">
        <v>0</v>
      </c>
    </row>
    <row r="3438" spans="1:9">
      <c r="A3438" t="s">
        <v>4</v>
      </c>
      <c r="B3438" s="4" t="s">
        <v>5</v>
      </c>
      <c r="C3438" s="4" t="s">
        <v>14</v>
      </c>
      <c r="D3438" s="4" t="s">
        <v>14</v>
      </c>
      <c r="E3438" s="4" t="s">
        <v>21</v>
      </c>
      <c r="F3438" s="4" t="s">
        <v>21</v>
      </c>
      <c r="G3438" s="4" t="s">
        <v>21</v>
      </c>
      <c r="H3438" s="4" t="s">
        <v>10</v>
      </c>
      <c r="I3438" s="4" t="s">
        <v>14</v>
      </c>
    </row>
    <row r="3439" spans="1:9">
      <c r="A3439" t="n">
        <v>32532</v>
      </c>
      <c r="B3439" s="45" t="n">
        <v>45</v>
      </c>
      <c r="C3439" s="7" t="n">
        <v>4</v>
      </c>
      <c r="D3439" s="7" t="n">
        <v>3</v>
      </c>
      <c r="E3439" s="7" t="n">
        <v>0</v>
      </c>
      <c r="F3439" s="7" t="n">
        <v>270</v>
      </c>
      <c r="G3439" s="7" t="n">
        <v>0</v>
      </c>
      <c r="H3439" s="7" t="n">
        <v>0</v>
      </c>
      <c r="I3439" s="7" t="n">
        <v>0</v>
      </c>
    </row>
    <row r="3440" spans="1:9">
      <c r="A3440" t="s">
        <v>4</v>
      </c>
      <c r="B3440" s="4" t="s">
        <v>5</v>
      </c>
      <c r="C3440" s="4" t="s">
        <v>14</v>
      </c>
      <c r="D3440" s="4" t="s">
        <v>14</v>
      </c>
      <c r="E3440" s="4" t="s">
        <v>21</v>
      </c>
      <c r="F3440" s="4" t="s">
        <v>10</v>
      </c>
    </row>
    <row r="3441" spans="1:9">
      <c r="A3441" t="n">
        <v>32550</v>
      </c>
      <c r="B3441" s="45" t="n">
        <v>45</v>
      </c>
      <c r="C3441" s="7" t="n">
        <v>5</v>
      </c>
      <c r="D3441" s="7" t="n">
        <v>3</v>
      </c>
      <c r="E3441" s="7" t="n">
        <v>10</v>
      </c>
      <c r="F3441" s="7" t="n">
        <v>0</v>
      </c>
    </row>
    <row r="3442" spans="1:9">
      <c r="A3442" t="s">
        <v>4</v>
      </c>
      <c r="B3442" s="4" t="s">
        <v>5</v>
      </c>
      <c r="C3442" s="4" t="s">
        <v>14</v>
      </c>
      <c r="D3442" s="4" t="s">
        <v>14</v>
      </c>
      <c r="E3442" s="4" t="s">
        <v>21</v>
      </c>
      <c r="F3442" s="4" t="s">
        <v>10</v>
      </c>
    </row>
    <row r="3443" spans="1:9">
      <c r="A3443" t="n">
        <v>32559</v>
      </c>
      <c r="B3443" s="45" t="n">
        <v>45</v>
      </c>
      <c r="C3443" s="7" t="n">
        <v>11</v>
      </c>
      <c r="D3443" s="7" t="n">
        <v>3</v>
      </c>
      <c r="E3443" s="7" t="n">
        <v>47</v>
      </c>
      <c r="F3443" s="7" t="n">
        <v>0</v>
      </c>
    </row>
    <row r="3444" spans="1:9">
      <c r="A3444" t="s">
        <v>4</v>
      </c>
      <c r="B3444" s="4" t="s">
        <v>5</v>
      </c>
      <c r="C3444" s="4" t="s">
        <v>10</v>
      </c>
    </row>
    <row r="3445" spans="1:9">
      <c r="A3445" t="n">
        <v>32568</v>
      </c>
      <c r="B3445" s="28" t="n">
        <v>16</v>
      </c>
      <c r="C3445" s="7" t="n">
        <v>0</v>
      </c>
    </row>
    <row r="3446" spans="1:9">
      <c r="A3446" t="s">
        <v>4</v>
      </c>
      <c r="B3446" s="4" t="s">
        <v>5</v>
      </c>
      <c r="C3446" s="4" t="s">
        <v>14</v>
      </c>
      <c r="D3446" s="4" t="s">
        <v>10</v>
      </c>
      <c r="E3446" s="4" t="s">
        <v>21</v>
      </c>
    </row>
    <row r="3447" spans="1:9">
      <c r="A3447" t="n">
        <v>32571</v>
      </c>
      <c r="B3447" s="21" t="n">
        <v>58</v>
      </c>
      <c r="C3447" s="7" t="n">
        <v>100</v>
      </c>
      <c r="D3447" s="7" t="n">
        <v>0</v>
      </c>
      <c r="E3447" s="7" t="n">
        <v>1</v>
      </c>
    </row>
    <row r="3448" spans="1:9">
      <c r="A3448" t="s">
        <v>4</v>
      </c>
      <c r="B3448" s="4" t="s">
        <v>5</v>
      </c>
      <c r="C3448" s="4" t="s">
        <v>14</v>
      </c>
      <c r="D3448" s="4" t="s">
        <v>10</v>
      </c>
    </row>
    <row r="3449" spans="1:9">
      <c r="A3449" t="n">
        <v>32579</v>
      </c>
      <c r="B3449" s="21" t="n">
        <v>58</v>
      </c>
      <c r="C3449" s="7" t="n">
        <v>255</v>
      </c>
      <c r="D3449" s="7" t="n">
        <v>0</v>
      </c>
    </row>
    <row r="3450" spans="1:9">
      <c r="A3450" t="s">
        <v>4</v>
      </c>
      <c r="B3450" s="4" t="s">
        <v>5</v>
      </c>
      <c r="C3450" s="4" t="s">
        <v>14</v>
      </c>
      <c r="D3450" s="4" t="s">
        <v>10</v>
      </c>
      <c r="E3450" s="4" t="s">
        <v>10</v>
      </c>
      <c r="F3450" s="4" t="s">
        <v>10</v>
      </c>
      <c r="G3450" s="4" t="s">
        <v>10</v>
      </c>
      <c r="H3450" s="4" t="s">
        <v>10</v>
      </c>
      <c r="I3450" s="4" t="s">
        <v>6</v>
      </c>
      <c r="J3450" s="4" t="s">
        <v>21</v>
      </c>
      <c r="K3450" s="4" t="s">
        <v>21</v>
      </c>
      <c r="L3450" s="4" t="s">
        <v>21</v>
      </c>
      <c r="M3450" s="4" t="s">
        <v>9</v>
      </c>
      <c r="N3450" s="4" t="s">
        <v>9</v>
      </c>
      <c r="O3450" s="4" t="s">
        <v>21</v>
      </c>
      <c r="P3450" s="4" t="s">
        <v>21</v>
      </c>
      <c r="Q3450" s="4" t="s">
        <v>21</v>
      </c>
      <c r="R3450" s="4" t="s">
        <v>21</v>
      </c>
      <c r="S3450" s="4" t="s">
        <v>14</v>
      </c>
    </row>
    <row r="3451" spans="1:9">
      <c r="A3451" t="n">
        <v>32583</v>
      </c>
      <c r="B3451" s="31" t="n">
        <v>39</v>
      </c>
      <c r="C3451" s="7" t="n">
        <v>12</v>
      </c>
      <c r="D3451" s="7" t="n">
        <v>65533</v>
      </c>
      <c r="E3451" s="7" t="n">
        <v>203</v>
      </c>
      <c r="F3451" s="7" t="n">
        <v>0</v>
      </c>
      <c r="G3451" s="7" t="n">
        <v>65533</v>
      </c>
      <c r="H3451" s="7" t="n">
        <v>0</v>
      </c>
      <c r="I3451" s="7" t="s">
        <v>13</v>
      </c>
      <c r="J3451" s="7" t="n">
        <v>0</v>
      </c>
      <c r="K3451" s="7" t="n">
        <v>0</v>
      </c>
      <c r="L3451" s="7" t="n">
        <v>0</v>
      </c>
      <c r="M3451" s="7" t="n">
        <v>0</v>
      </c>
      <c r="N3451" s="7" t="n">
        <v>0</v>
      </c>
      <c r="O3451" s="7" t="n">
        <v>0</v>
      </c>
      <c r="P3451" s="7" t="n">
        <v>1</v>
      </c>
      <c r="Q3451" s="7" t="n">
        <v>1</v>
      </c>
      <c r="R3451" s="7" t="n">
        <v>1</v>
      </c>
      <c r="S3451" s="7" t="n">
        <v>103</v>
      </c>
    </row>
    <row r="3452" spans="1:9">
      <c r="A3452" t="s">
        <v>4</v>
      </c>
      <c r="B3452" s="4" t="s">
        <v>5</v>
      </c>
      <c r="C3452" s="4" t="s">
        <v>10</v>
      </c>
    </row>
    <row r="3453" spans="1:9">
      <c r="A3453" t="n">
        <v>32633</v>
      </c>
      <c r="B3453" s="28" t="n">
        <v>16</v>
      </c>
      <c r="C3453" s="7" t="n">
        <v>700</v>
      </c>
    </row>
    <row r="3454" spans="1:9">
      <c r="A3454" t="s">
        <v>4</v>
      </c>
      <c r="B3454" s="4" t="s">
        <v>5</v>
      </c>
      <c r="C3454" s="4" t="s">
        <v>14</v>
      </c>
      <c r="D3454" s="4" t="s">
        <v>10</v>
      </c>
      <c r="E3454" s="4" t="s">
        <v>21</v>
      </c>
      <c r="F3454" s="4" t="s">
        <v>10</v>
      </c>
      <c r="G3454" s="4" t="s">
        <v>9</v>
      </c>
      <c r="H3454" s="4" t="s">
        <v>9</v>
      </c>
      <c r="I3454" s="4" t="s">
        <v>10</v>
      </c>
      <c r="J3454" s="4" t="s">
        <v>10</v>
      </c>
      <c r="K3454" s="4" t="s">
        <v>9</v>
      </c>
      <c r="L3454" s="4" t="s">
        <v>9</v>
      </c>
      <c r="M3454" s="4" t="s">
        <v>9</v>
      </c>
      <c r="N3454" s="4" t="s">
        <v>9</v>
      </c>
      <c r="O3454" s="4" t="s">
        <v>6</v>
      </c>
    </row>
    <row r="3455" spans="1:9">
      <c r="A3455" t="n">
        <v>32636</v>
      </c>
      <c r="B3455" s="14" t="n">
        <v>50</v>
      </c>
      <c r="C3455" s="7" t="n">
        <v>0</v>
      </c>
      <c r="D3455" s="7" t="n">
        <v>2205</v>
      </c>
      <c r="E3455" s="7" t="n">
        <v>1</v>
      </c>
      <c r="F3455" s="7" t="n">
        <v>0</v>
      </c>
      <c r="G3455" s="7" t="n">
        <v>0</v>
      </c>
      <c r="H3455" s="7" t="n">
        <v>0</v>
      </c>
      <c r="I3455" s="7" t="n">
        <v>0</v>
      </c>
      <c r="J3455" s="7" t="n">
        <v>65533</v>
      </c>
      <c r="K3455" s="7" t="n">
        <v>0</v>
      </c>
      <c r="L3455" s="7" t="n">
        <v>0</v>
      </c>
      <c r="M3455" s="7" t="n">
        <v>0</v>
      </c>
      <c r="N3455" s="7" t="n">
        <v>0</v>
      </c>
      <c r="O3455" s="7" t="s">
        <v>13</v>
      </c>
    </row>
    <row r="3456" spans="1:9">
      <c r="A3456" t="s">
        <v>4</v>
      </c>
      <c r="B3456" s="4" t="s">
        <v>5</v>
      </c>
      <c r="C3456" s="4" t="s">
        <v>14</v>
      </c>
      <c r="D3456" s="4" t="s">
        <v>10</v>
      </c>
      <c r="E3456" s="4" t="s">
        <v>21</v>
      </c>
      <c r="F3456" s="4" t="s">
        <v>10</v>
      </c>
      <c r="G3456" s="4" t="s">
        <v>9</v>
      </c>
      <c r="H3456" s="4" t="s">
        <v>9</v>
      </c>
      <c r="I3456" s="4" t="s">
        <v>10</v>
      </c>
      <c r="J3456" s="4" t="s">
        <v>10</v>
      </c>
      <c r="K3456" s="4" t="s">
        <v>9</v>
      </c>
      <c r="L3456" s="4" t="s">
        <v>9</v>
      </c>
      <c r="M3456" s="4" t="s">
        <v>9</v>
      </c>
      <c r="N3456" s="4" t="s">
        <v>9</v>
      </c>
      <c r="O3456" s="4" t="s">
        <v>6</v>
      </c>
    </row>
    <row r="3457" spans="1:19">
      <c r="A3457" t="n">
        <v>32675</v>
      </c>
      <c r="B3457" s="14" t="n">
        <v>50</v>
      </c>
      <c r="C3457" s="7" t="n">
        <v>0</v>
      </c>
      <c r="D3457" s="7" t="n">
        <v>5305</v>
      </c>
      <c r="E3457" s="7" t="n">
        <v>1</v>
      </c>
      <c r="F3457" s="7" t="n">
        <v>0</v>
      </c>
      <c r="G3457" s="7" t="n">
        <v>0</v>
      </c>
      <c r="H3457" s="7" t="n">
        <v>0</v>
      </c>
      <c r="I3457" s="7" t="n">
        <v>0</v>
      </c>
      <c r="J3457" s="7" t="n">
        <v>65533</v>
      </c>
      <c r="K3457" s="7" t="n">
        <v>0</v>
      </c>
      <c r="L3457" s="7" t="n">
        <v>0</v>
      </c>
      <c r="M3457" s="7" t="n">
        <v>0</v>
      </c>
      <c r="N3457" s="7" t="n">
        <v>0</v>
      </c>
      <c r="O3457" s="7" t="s">
        <v>13</v>
      </c>
    </row>
    <row r="3458" spans="1:19">
      <c r="A3458" t="s">
        <v>4</v>
      </c>
      <c r="B3458" s="4" t="s">
        <v>5</v>
      </c>
      <c r="C3458" s="4" t="s">
        <v>14</v>
      </c>
      <c r="D3458" s="4" t="s">
        <v>10</v>
      </c>
      <c r="E3458" s="4" t="s">
        <v>10</v>
      </c>
      <c r="F3458" s="4" t="s">
        <v>14</v>
      </c>
    </row>
    <row r="3459" spans="1:19">
      <c r="A3459" t="n">
        <v>32714</v>
      </c>
      <c r="B3459" s="59" t="n">
        <v>25</v>
      </c>
      <c r="C3459" s="7" t="n">
        <v>1</v>
      </c>
      <c r="D3459" s="7" t="n">
        <v>65535</v>
      </c>
      <c r="E3459" s="7" t="n">
        <v>140</v>
      </c>
      <c r="F3459" s="7" t="n">
        <v>5</v>
      </c>
    </row>
    <row r="3460" spans="1:19">
      <c r="A3460" t="s">
        <v>4</v>
      </c>
      <c r="B3460" s="4" t="s">
        <v>5</v>
      </c>
      <c r="C3460" s="4" t="s">
        <v>6</v>
      </c>
      <c r="D3460" s="4" t="s">
        <v>10</v>
      </c>
    </row>
    <row r="3461" spans="1:19">
      <c r="A3461" t="n">
        <v>32721</v>
      </c>
      <c r="B3461" s="61" t="n">
        <v>29</v>
      </c>
      <c r="C3461" s="7" t="s">
        <v>305</v>
      </c>
      <c r="D3461" s="7" t="n">
        <v>65533</v>
      </c>
    </row>
    <row r="3462" spans="1:19">
      <c r="A3462" t="s">
        <v>4</v>
      </c>
      <c r="B3462" s="4" t="s">
        <v>5</v>
      </c>
      <c r="C3462" s="4" t="s">
        <v>14</v>
      </c>
      <c r="D3462" s="4" t="s">
        <v>10</v>
      </c>
      <c r="E3462" s="4" t="s">
        <v>6</v>
      </c>
    </row>
    <row r="3463" spans="1:19">
      <c r="A3463" t="n">
        <v>32746</v>
      </c>
      <c r="B3463" s="41" t="n">
        <v>51</v>
      </c>
      <c r="C3463" s="7" t="n">
        <v>4</v>
      </c>
      <c r="D3463" s="7" t="n">
        <v>0</v>
      </c>
      <c r="E3463" s="7" t="s">
        <v>306</v>
      </c>
    </row>
    <row r="3464" spans="1:19">
      <c r="A3464" t="s">
        <v>4</v>
      </c>
      <c r="B3464" s="4" t="s">
        <v>5</v>
      </c>
      <c r="C3464" s="4" t="s">
        <v>10</v>
      </c>
    </row>
    <row r="3465" spans="1:19">
      <c r="A3465" t="n">
        <v>32759</v>
      </c>
      <c r="B3465" s="28" t="n">
        <v>16</v>
      </c>
      <c r="C3465" s="7" t="n">
        <v>0</v>
      </c>
    </row>
    <row r="3466" spans="1:19">
      <c r="A3466" t="s">
        <v>4</v>
      </c>
      <c r="B3466" s="4" t="s">
        <v>5</v>
      </c>
      <c r="C3466" s="4" t="s">
        <v>10</v>
      </c>
      <c r="D3466" s="4" t="s">
        <v>14</v>
      </c>
      <c r="E3466" s="4" t="s">
        <v>9</v>
      </c>
      <c r="F3466" s="4" t="s">
        <v>112</v>
      </c>
      <c r="G3466" s="4" t="s">
        <v>14</v>
      </c>
      <c r="H3466" s="4" t="s">
        <v>14</v>
      </c>
      <c r="I3466" s="4" t="s">
        <v>14</v>
      </c>
    </row>
    <row r="3467" spans="1:19">
      <c r="A3467" t="n">
        <v>32762</v>
      </c>
      <c r="B3467" s="49" t="n">
        <v>26</v>
      </c>
      <c r="C3467" s="7" t="n">
        <v>0</v>
      </c>
      <c r="D3467" s="7" t="n">
        <v>17</v>
      </c>
      <c r="E3467" s="7" t="n">
        <v>23954</v>
      </c>
      <c r="F3467" s="7" t="s">
        <v>307</v>
      </c>
      <c r="G3467" s="7" t="n">
        <v>8</v>
      </c>
      <c r="H3467" s="7" t="n">
        <v>2</v>
      </c>
      <c r="I3467" s="7" t="n">
        <v>0</v>
      </c>
    </row>
    <row r="3468" spans="1:19">
      <c r="A3468" t="s">
        <v>4</v>
      </c>
      <c r="B3468" s="4" t="s">
        <v>5</v>
      </c>
      <c r="C3468" s="4" t="s">
        <v>10</v>
      </c>
    </row>
    <row r="3469" spans="1:19">
      <c r="A3469" t="n">
        <v>32798</v>
      </c>
      <c r="B3469" s="28" t="n">
        <v>16</v>
      </c>
      <c r="C3469" s="7" t="n">
        <v>2000</v>
      </c>
    </row>
    <row r="3470" spans="1:19">
      <c r="A3470" t="s">
        <v>4</v>
      </c>
      <c r="B3470" s="4" t="s">
        <v>5</v>
      </c>
      <c r="C3470" s="4" t="s">
        <v>10</v>
      </c>
      <c r="D3470" s="4" t="s">
        <v>14</v>
      </c>
    </row>
    <row r="3471" spans="1:19">
      <c r="A3471" t="n">
        <v>32801</v>
      </c>
      <c r="B3471" s="51" t="n">
        <v>89</v>
      </c>
      <c r="C3471" s="7" t="n">
        <v>65533</v>
      </c>
      <c r="D3471" s="7" t="n">
        <v>0</v>
      </c>
    </row>
    <row r="3472" spans="1:19">
      <c r="A3472" t="s">
        <v>4</v>
      </c>
      <c r="B3472" s="4" t="s">
        <v>5</v>
      </c>
      <c r="C3472" s="4" t="s">
        <v>14</v>
      </c>
      <c r="D3472" s="4" t="s">
        <v>10</v>
      </c>
      <c r="E3472" s="4" t="s">
        <v>10</v>
      </c>
      <c r="F3472" s="4" t="s">
        <v>14</v>
      </c>
    </row>
    <row r="3473" spans="1:15">
      <c r="A3473" t="n">
        <v>32805</v>
      </c>
      <c r="B3473" s="59" t="n">
        <v>25</v>
      </c>
      <c r="C3473" s="7" t="n">
        <v>1</v>
      </c>
      <c r="D3473" s="7" t="n">
        <v>65535</v>
      </c>
      <c r="E3473" s="7" t="n">
        <v>65535</v>
      </c>
      <c r="F3473" s="7" t="n">
        <v>0</v>
      </c>
    </row>
    <row r="3474" spans="1:15">
      <c r="A3474" t="s">
        <v>4</v>
      </c>
      <c r="B3474" s="4" t="s">
        <v>5</v>
      </c>
      <c r="C3474" s="4" t="s">
        <v>6</v>
      </c>
      <c r="D3474" s="4" t="s">
        <v>10</v>
      </c>
    </row>
    <row r="3475" spans="1:15">
      <c r="A3475" t="n">
        <v>32812</v>
      </c>
      <c r="B3475" s="61" t="n">
        <v>29</v>
      </c>
      <c r="C3475" s="7" t="s">
        <v>13</v>
      </c>
      <c r="D3475" s="7" t="n">
        <v>65533</v>
      </c>
    </row>
    <row r="3476" spans="1:15">
      <c r="A3476" t="s">
        <v>4</v>
      </c>
      <c r="B3476" s="4" t="s">
        <v>5</v>
      </c>
      <c r="C3476" s="4" t="s">
        <v>14</v>
      </c>
      <c r="D3476" s="4" t="s">
        <v>10</v>
      </c>
      <c r="E3476" s="4" t="s">
        <v>21</v>
      </c>
    </row>
    <row r="3477" spans="1:15">
      <c r="A3477" t="n">
        <v>32816</v>
      </c>
      <c r="B3477" s="21" t="n">
        <v>58</v>
      </c>
      <c r="C3477" s="7" t="n">
        <v>0</v>
      </c>
      <c r="D3477" s="7" t="n">
        <v>1000</v>
      </c>
      <c r="E3477" s="7" t="n">
        <v>1</v>
      </c>
    </row>
    <row r="3478" spans="1:15">
      <c r="A3478" t="s">
        <v>4</v>
      </c>
      <c r="B3478" s="4" t="s">
        <v>5</v>
      </c>
      <c r="C3478" s="4" t="s">
        <v>14</v>
      </c>
      <c r="D3478" s="4" t="s">
        <v>10</v>
      </c>
    </row>
    <row r="3479" spans="1:15">
      <c r="A3479" t="n">
        <v>32824</v>
      </c>
      <c r="B3479" s="21" t="n">
        <v>58</v>
      </c>
      <c r="C3479" s="7" t="n">
        <v>255</v>
      </c>
      <c r="D3479" s="7" t="n">
        <v>0</v>
      </c>
    </row>
    <row r="3480" spans="1:15">
      <c r="A3480" t="s">
        <v>4</v>
      </c>
      <c r="B3480" s="4" t="s">
        <v>5</v>
      </c>
      <c r="C3480" s="4" t="s">
        <v>14</v>
      </c>
      <c r="D3480" s="4" t="s">
        <v>9</v>
      </c>
      <c r="E3480" s="4" t="s">
        <v>9</v>
      </c>
      <c r="F3480" s="4" t="s">
        <v>9</v>
      </c>
      <c r="G3480" s="4" t="s">
        <v>9</v>
      </c>
    </row>
    <row r="3481" spans="1:15">
      <c r="A3481" t="n">
        <v>32828</v>
      </c>
      <c r="B3481" s="67" t="n">
        <v>41</v>
      </c>
      <c r="C3481" s="7" t="n">
        <v>2</v>
      </c>
      <c r="D3481" s="7" t="n">
        <v>0</v>
      </c>
      <c r="E3481" s="7" t="n">
        <v>0</v>
      </c>
      <c r="F3481" s="7" t="n">
        <v>0</v>
      </c>
      <c r="G3481" s="7" t="n">
        <v>0</v>
      </c>
    </row>
    <row r="3482" spans="1:15">
      <c r="A3482" t="s">
        <v>4</v>
      </c>
      <c r="B3482" s="4" t="s">
        <v>5</v>
      </c>
      <c r="C3482" s="4" t="s">
        <v>14</v>
      </c>
      <c r="D3482" s="4" t="s">
        <v>10</v>
      </c>
      <c r="E3482" s="4" t="s">
        <v>10</v>
      </c>
      <c r="F3482" s="4" t="s">
        <v>9</v>
      </c>
      <c r="G3482" s="4" t="s">
        <v>9</v>
      </c>
      <c r="H3482" s="4" t="s">
        <v>9</v>
      </c>
    </row>
    <row r="3483" spans="1:15">
      <c r="A3483" t="n">
        <v>32846</v>
      </c>
      <c r="B3483" s="65" t="n">
        <v>97</v>
      </c>
      <c r="C3483" s="7" t="n">
        <v>7</v>
      </c>
      <c r="D3483" s="7" t="n">
        <v>0</v>
      </c>
      <c r="E3483" s="7" t="n">
        <v>0</v>
      </c>
      <c r="F3483" s="7" t="n">
        <v>0</v>
      </c>
      <c r="G3483" s="7" t="n">
        <v>0</v>
      </c>
      <c r="H3483" s="7" t="n">
        <v>0</v>
      </c>
    </row>
    <row r="3484" spans="1:15">
      <c r="A3484" t="s">
        <v>4</v>
      </c>
      <c r="B3484" s="4" t="s">
        <v>5</v>
      </c>
      <c r="C3484" s="4" t="s">
        <v>14</v>
      </c>
      <c r="D3484" s="4" t="s">
        <v>21</v>
      </c>
      <c r="E3484" s="4" t="s">
        <v>10</v>
      </c>
      <c r="F3484" s="4" t="s">
        <v>14</v>
      </c>
    </row>
    <row r="3485" spans="1:15">
      <c r="A3485" t="n">
        <v>32864</v>
      </c>
      <c r="B3485" s="16" t="n">
        <v>49</v>
      </c>
      <c r="C3485" s="7" t="n">
        <v>3</v>
      </c>
      <c r="D3485" s="7" t="n">
        <v>1</v>
      </c>
      <c r="E3485" s="7" t="n">
        <v>500</v>
      </c>
      <c r="F3485" s="7" t="n">
        <v>0</v>
      </c>
    </row>
    <row r="3486" spans="1:15">
      <c r="A3486" t="s">
        <v>4</v>
      </c>
      <c r="B3486" s="4" t="s">
        <v>5</v>
      </c>
      <c r="C3486" s="4" t="s">
        <v>14</v>
      </c>
      <c r="D3486" s="4" t="s">
        <v>10</v>
      </c>
      <c r="E3486" s="4" t="s">
        <v>14</v>
      </c>
    </row>
    <row r="3487" spans="1:15">
      <c r="A3487" t="n">
        <v>32873</v>
      </c>
      <c r="B3487" s="31" t="n">
        <v>39</v>
      </c>
      <c r="C3487" s="7" t="n">
        <v>13</v>
      </c>
      <c r="D3487" s="7" t="n">
        <v>65533</v>
      </c>
      <c r="E3487" s="7" t="n">
        <v>103</v>
      </c>
    </row>
    <row r="3488" spans="1:15">
      <c r="A3488" t="s">
        <v>4</v>
      </c>
      <c r="B3488" s="4" t="s">
        <v>5</v>
      </c>
      <c r="C3488" s="4" t="s">
        <v>14</v>
      </c>
      <c r="D3488" s="4" t="s">
        <v>10</v>
      </c>
      <c r="E3488" s="4" t="s">
        <v>14</v>
      </c>
    </row>
    <row r="3489" spans="1:8">
      <c r="A3489" t="n">
        <v>32878</v>
      </c>
      <c r="B3489" s="31" t="n">
        <v>39</v>
      </c>
      <c r="C3489" s="7" t="n">
        <v>11</v>
      </c>
      <c r="D3489" s="7" t="n">
        <v>65533</v>
      </c>
      <c r="E3489" s="7" t="n">
        <v>203</v>
      </c>
    </row>
    <row r="3490" spans="1:8">
      <c r="A3490" t="s">
        <v>4</v>
      </c>
      <c r="B3490" s="4" t="s">
        <v>5</v>
      </c>
      <c r="C3490" s="4" t="s">
        <v>14</v>
      </c>
      <c r="D3490" s="4" t="s">
        <v>10</v>
      </c>
    </row>
    <row r="3491" spans="1:8">
      <c r="A3491" t="n">
        <v>32883</v>
      </c>
      <c r="B3491" s="9" t="n">
        <v>162</v>
      </c>
      <c r="C3491" s="7" t="n">
        <v>1</v>
      </c>
      <c r="D3491" s="7" t="n">
        <v>0</v>
      </c>
    </row>
    <row r="3492" spans="1:8">
      <c r="A3492" t="s">
        <v>4</v>
      </c>
      <c r="B3492" s="4" t="s">
        <v>5</v>
      </c>
    </row>
    <row r="3493" spans="1:8">
      <c r="A3493" t="n">
        <v>32887</v>
      </c>
      <c r="B3493" s="5" t="n">
        <v>1</v>
      </c>
    </row>
    <row r="3494" spans="1:8" s="3" customFormat="1" customHeight="0">
      <c r="A3494" s="3" t="s">
        <v>2</v>
      </c>
      <c r="B3494" s="3" t="s">
        <v>308</v>
      </c>
    </row>
    <row r="3495" spans="1:8">
      <c r="A3495" t="s">
        <v>4</v>
      </c>
      <c r="B3495" s="4" t="s">
        <v>5</v>
      </c>
      <c r="C3495" s="4" t="s">
        <v>14</v>
      </c>
      <c r="D3495" s="4" t="s">
        <v>10</v>
      </c>
    </row>
    <row r="3496" spans="1:8">
      <c r="A3496" t="n">
        <v>32888</v>
      </c>
      <c r="B3496" s="21" t="n">
        <v>58</v>
      </c>
      <c r="C3496" s="7" t="n">
        <v>255</v>
      </c>
      <c r="D3496" s="7" t="n">
        <v>0</v>
      </c>
    </row>
    <row r="3497" spans="1:8">
      <c r="A3497" t="s">
        <v>4</v>
      </c>
      <c r="B3497" s="4" t="s">
        <v>5</v>
      </c>
      <c r="C3497" s="4" t="s">
        <v>14</v>
      </c>
      <c r="D3497" s="4" t="s">
        <v>14</v>
      </c>
      <c r="E3497" s="4" t="s">
        <v>21</v>
      </c>
      <c r="F3497" s="4" t="s">
        <v>21</v>
      </c>
      <c r="G3497" s="4" t="s">
        <v>21</v>
      </c>
      <c r="H3497" s="4" t="s">
        <v>10</v>
      </c>
    </row>
    <row r="3498" spans="1:8">
      <c r="A3498" t="n">
        <v>32892</v>
      </c>
      <c r="B3498" s="45" t="n">
        <v>45</v>
      </c>
      <c r="C3498" s="7" t="n">
        <v>2</v>
      </c>
      <c r="D3498" s="7" t="n">
        <v>0</v>
      </c>
      <c r="E3498" s="7" t="n">
        <v>0</v>
      </c>
      <c r="F3498" s="7" t="n">
        <v>21.8999996185303</v>
      </c>
      <c r="G3498" s="7" t="n">
        <v>64</v>
      </c>
      <c r="H3498" s="7" t="n">
        <v>2000</v>
      </c>
    </row>
    <row r="3499" spans="1:8">
      <c r="A3499" t="s">
        <v>4</v>
      </c>
      <c r="B3499" s="4" t="s">
        <v>5</v>
      </c>
      <c r="C3499" s="4" t="s">
        <v>14</v>
      </c>
      <c r="D3499" s="4" t="s">
        <v>14</v>
      </c>
      <c r="E3499" s="4" t="s">
        <v>21</v>
      </c>
      <c r="F3499" s="4" t="s">
        <v>21</v>
      </c>
      <c r="G3499" s="4" t="s">
        <v>21</v>
      </c>
      <c r="H3499" s="4" t="s">
        <v>10</v>
      </c>
      <c r="I3499" s="4" t="s">
        <v>14</v>
      </c>
    </row>
    <row r="3500" spans="1:8">
      <c r="A3500" t="n">
        <v>32909</v>
      </c>
      <c r="B3500" s="45" t="n">
        <v>45</v>
      </c>
      <c r="C3500" s="7" t="n">
        <v>4</v>
      </c>
      <c r="D3500" s="7" t="n">
        <v>0</v>
      </c>
      <c r="E3500" s="7" t="n">
        <v>329</v>
      </c>
      <c r="F3500" s="7" t="n">
        <v>185</v>
      </c>
      <c r="G3500" s="7" t="n">
        <v>15</v>
      </c>
      <c r="H3500" s="7" t="n">
        <v>2000</v>
      </c>
      <c r="I3500" s="7" t="n">
        <v>0</v>
      </c>
    </row>
    <row r="3501" spans="1:8">
      <c r="A3501" t="s">
        <v>4</v>
      </c>
      <c r="B3501" s="4" t="s">
        <v>5</v>
      </c>
      <c r="C3501" s="4" t="s">
        <v>14</v>
      </c>
      <c r="D3501" s="4" t="s">
        <v>14</v>
      </c>
      <c r="E3501" s="4" t="s">
        <v>21</v>
      </c>
      <c r="F3501" s="4" t="s">
        <v>10</v>
      </c>
    </row>
    <row r="3502" spans="1:8">
      <c r="A3502" t="n">
        <v>32927</v>
      </c>
      <c r="B3502" s="45" t="n">
        <v>45</v>
      </c>
      <c r="C3502" s="7" t="n">
        <v>5</v>
      </c>
      <c r="D3502" s="7" t="n">
        <v>3</v>
      </c>
      <c r="E3502" s="7" t="n">
        <v>5</v>
      </c>
      <c r="F3502" s="7" t="n">
        <v>4000</v>
      </c>
    </row>
    <row r="3503" spans="1:8">
      <c r="A3503" t="s">
        <v>4</v>
      </c>
      <c r="B3503" s="4" t="s">
        <v>5</v>
      </c>
      <c r="C3503" s="4" t="s">
        <v>10</v>
      </c>
    </row>
    <row r="3504" spans="1:8">
      <c r="A3504" t="n">
        <v>32936</v>
      </c>
      <c r="B3504" s="28" t="n">
        <v>16</v>
      </c>
      <c r="C3504" s="7" t="n">
        <v>2000</v>
      </c>
    </row>
    <row r="3505" spans="1:9">
      <c r="A3505" t="s">
        <v>4</v>
      </c>
      <c r="B3505" s="4" t="s">
        <v>5</v>
      </c>
      <c r="C3505" s="4" t="s">
        <v>14</v>
      </c>
      <c r="D3505" s="4" t="s">
        <v>14</v>
      </c>
      <c r="E3505" s="4" t="s">
        <v>21</v>
      </c>
      <c r="F3505" s="4" t="s">
        <v>21</v>
      </c>
      <c r="G3505" s="4" t="s">
        <v>21</v>
      </c>
      <c r="H3505" s="4" t="s">
        <v>10</v>
      </c>
    </row>
    <row r="3506" spans="1:9">
      <c r="A3506" t="n">
        <v>32939</v>
      </c>
      <c r="B3506" s="45" t="n">
        <v>45</v>
      </c>
      <c r="C3506" s="7" t="n">
        <v>2</v>
      </c>
      <c r="D3506" s="7" t="n">
        <v>0</v>
      </c>
      <c r="E3506" s="7" t="n">
        <v>0</v>
      </c>
      <c r="F3506" s="7" t="n">
        <v>20.8999996185303</v>
      </c>
      <c r="G3506" s="7" t="n">
        <v>64</v>
      </c>
      <c r="H3506" s="7" t="n">
        <v>2000</v>
      </c>
    </row>
    <row r="3507" spans="1:9">
      <c r="A3507" t="s">
        <v>4</v>
      </c>
      <c r="B3507" s="4" t="s">
        <v>5</v>
      </c>
      <c r="C3507" s="4" t="s">
        <v>14</v>
      </c>
      <c r="D3507" s="4" t="s">
        <v>14</v>
      </c>
      <c r="E3507" s="4" t="s">
        <v>21</v>
      </c>
      <c r="F3507" s="4" t="s">
        <v>21</v>
      </c>
      <c r="G3507" s="4" t="s">
        <v>21</v>
      </c>
      <c r="H3507" s="4" t="s">
        <v>10</v>
      </c>
      <c r="I3507" s="4" t="s">
        <v>14</v>
      </c>
    </row>
    <row r="3508" spans="1:9">
      <c r="A3508" t="n">
        <v>32956</v>
      </c>
      <c r="B3508" s="45" t="n">
        <v>45</v>
      </c>
      <c r="C3508" s="7" t="n">
        <v>4</v>
      </c>
      <c r="D3508" s="7" t="n">
        <v>0</v>
      </c>
      <c r="E3508" s="7" t="n">
        <v>349</v>
      </c>
      <c r="F3508" s="7" t="n">
        <v>185</v>
      </c>
      <c r="G3508" s="7" t="n">
        <v>15</v>
      </c>
      <c r="H3508" s="7" t="n">
        <v>2000</v>
      </c>
      <c r="I3508" s="7" t="n">
        <v>0</v>
      </c>
    </row>
    <row r="3509" spans="1:9">
      <c r="A3509" t="s">
        <v>4</v>
      </c>
      <c r="B3509" s="4" t="s">
        <v>5</v>
      </c>
      <c r="C3509" s="4" t="s">
        <v>14</v>
      </c>
      <c r="D3509" s="4" t="s">
        <v>10</v>
      </c>
    </row>
    <row r="3510" spans="1:9">
      <c r="A3510" t="n">
        <v>32974</v>
      </c>
      <c r="B3510" s="45" t="n">
        <v>45</v>
      </c>
      <c r="C3510" s="7" t="n">
        <v>7</v>
      </c>
      <c r="D3510" s="7" t="n">
        <v>255</v>
      </c>
    </row>
    <row r="3511" spans="1:9">
      <c r="A3511" t="s">
        <v>4</v>
      </c>
      <c r="B3511" s="4" t="s">
        <v>5</v>
      </c>
    </row>
    <row r="3512" spans="1:9">
      <c r="A3512" t="n">
        <v>32978</v>
      </c>
      <c r="B3512" s="5" t="n">
        <v>1</v>
      </c>
    </row>
    <row r="3513" spans="1:9" s="3" customFormat="1" customHeight="0">
      <c r="A3513" s="3" t="s">
        <v>2</v>
      </c>
      <c r="B3513" s="3" t="s">
        <v>309</v>
      </c>
    </row>
    <row r="3514" spans="1:9">
      <c r="A3514" t="s">
        <v>4</v>
      </c>
      <c r="B3514" s="4" t="s">
        <v>5</v>
      </c>
      <c r="C3514" s="4" t="s">
        <v>14</v>
      </c>
      <c r="D3514" s="4" t="s">
        <v>10</v>
      </c>
      <c r="E3514" s="4" t="s">
        <v>21</v>
      </c>
      <c r="F3514" s="4" t="s">
        <v>10</v>
      </c>
      <c r="G3514" s="4" t="s">
        <v>9</v>
      </c>
      <c r="H3514" s="4" t="s">
        <v>9</v>
      </c>
      <c r="I3514" s="4" t="s">
        <v>10</v>
      </c>
      <c r="J3514" s="4" t="s">
        <v>10</v>
      </c>
      <c r="K3514" s="4" t="s">
        <v>9</v>
      </c>
      <c r="L3514" s="4" t="s">
        <v>9</v>
      </c>
      <c r="M3514" s="4" t="s">
        <v>9</v>
      </c>
      <c r="N3514" s="4" t="s">
        <v>9</v>
      </c>
      <c r="O3514" s="4" t="s">
        <v>6</v>
      </c>
    </row>
    <row r="3515" spans="1:9">
      <c r="A3515" t="n">
        <v>32980</v>
      </c>
      <c r="B3515" s="14" t="n">
        <v>50</v>
      </c>
      <c r="C3515" s="7" t="n">
        <v>0</v>
      </c>
      <c r="D3515" s="7" t="n">
        <v>4419</v>
      </c>
      <c r="E3515" s="7" t="n">
        <v>0.600000023841858</v>
      </c>
      <c r="F3515" s="7" t="n">
        <v>0</v>
      </c>
      <c r="G3515" s="7" t="n">
        <v>0</v>
      </c>
      <c r="H3515" s="7" t="n">
        <v>0</v>
      </c>
      <c r="I3515" s="7" t="n">
        <v>0</v>
      </c>
      <c r="J3515" s="7" t="n">
        <v>65533</v>
      </c>
      <c r="K3515" s="7" t="n">
        <v>0</v>
      </c>
      <c r="L3515" s="7" t="n">
        <v>0</v>
      </c>
      <c r="M3515" s="7" t="n">
        <v>0</v>
      </c>
      <c r="N3515" s="7" t="n">
        <v>0</v>
      </c>
      <c r="O3515" s="7" t="s">
        <v>13</v>
      </c>
    </row>
    <row r="3516" spans="1:9">
      <c r="A3516" t="s">
        <v>4</v>
      </c>
      <c r="B3516" s="4" t="s">
        <v>5</v>
      </c>
      <c r="C3516" s="4" t="s">
        <v>10</v>
      </c>
    </row>
    <row r="3517" spans="1:9">
      <c r="A3517" t="n">
        <v>33019</v>
      </c>
      <c r="B3517" s="28" t="n">
        <v>16</v>
      </c>
      <c r="C3517" s="7" t="n">
        <v>1000</v>
      </c>
    </row>
    <row r="3518" spans="1:9">
      <c r="A3518" t="s">
        <v>4</v>
      </c>
      <c r="B3518" s="4" t="s">
        <v>5</v>
      </c>
      <c r="C3518" s="4" t="s">
        <v>14</v>
      </c>
      <c r="D3518" s="4" t="s">
        <v>10</v>
      </c>
      <c r="E3518" s="4" t="s">
        <v>21</v>
      </c>
      <c r="F3518" s="4" t="s">
        <v>10</v>
      </c>
      <c r="G3518" s="4" t="s">
        <v>9</v>
      </c>
      <c r="H3518" s="4" t="s">
        <v>9</v>
      </c>
      <c r="I3518" s="4" t="s">
        <v>10</v>
      </c>
      <c r="J3518" s="4" t="s">
        <v>10</v>
      </c>
      <c r="K3518" s="4" t="s">
        <v>9</v>
      </c>
      <c r="L3518" s="4" t="s">
        <v>9</v>
      </c>
      <c r="M3518" s="4" t="s">
        <v>9</v>
      </c>
      <c r="N3518" s="4" t="s">
        <v>9</v>
      </c>
      <c r="O3518" s="4" t="s">
        <v>6</v>
      </c>
    </row>
    <row r="3519" spans="1:9">
      <c r="A3519" t="n">
        <v>33022</v>
      </c>
      <c r="B3519" s="14" t="n">
        <v>50</v>
      </c>
      <c r="C3519" s="7" t="n">
        <v>0</v>
      </c>
      <c r="D3519" s="7" t="n">
        <v>5300</v>
      </c>
      <c r="E3519" s="7" t="n">
        <v>0.600000023841858</v>
      </c>
      <c r="F3519" s="7" t="n">
        <v>0</v>
      </c>
      <c r="G3519" s="7" t="n">
        <v>0</v>
      </c>
      <c r="H3519" s="7" t="n">
        <v>-1073741824</v>
      </c>
      <c r="I3519" s="7" t="n">
        <v>0</v>
      </c>
      <c r="J3519" s="7" t="n">
        <v>65533</v>
      </c>
      <c r="K3519" s="7" t="n">
        <v>0</v>
      </c>
      <c r="L3519" s="7" t="n">
        <v>0</v>
      </c>
      <c r="M3519" s="7" t="n">
        <v>0</v>
      </c>
      <c r="N3519" s="7" t="n">
        <v>0</v>
      </c>
      <c r="O3519" s="7" t="s">
        <v>13</v>
      </c>
    </row>
    <row r="3520" spans="1:9">
      <c r="A3520" t="s">
        <v>4</v>
      </c>
      <c r="B3520" s="4" t="s">
        <v>5</v>
      </c>
      <c r="C3520" s="4" t="s">
        <v>10</v>
      </c>
    </row>
    <row r="3521" spans="1:15">
      <c r="A3521" t="n">
        <v>33061</v>
      </c>
      <c r="B3521" s="28" t="n">
        <v>16</v>
      </c>
      <c r="C3521" s="7" t="n">
        <v>2000</v>
      </c>
    </row>
    <row r="3522" spans="1:15">
      <c r="A3522" t="s">
        <v>4</v>
      </c>
      <c r="B3522" s="4" t="s">
        <v>5</v>
      </c>
      <c r="C3522" s="4" t="s">
        <v>14</v>
      </c>
      <c r="D3522" s="4" t="s">
        <v>10</v>
      </c>
      <c r="E3522" s="4" t="s">
        <v>21</v>
      </c>
      <c r="F3522" s="4" t="s">
        <v>10</v>
      </c>
      <c r="G3522" s="4" t="s">
        <v>9</v>
      </c>
      <c r="H3522" s="4" t="s">
        <v>9</v>
      </c>
      <c r="I3522" s="4" t="s">
        <v>10</v>
      </c>
      <c r="J3522" s="4" t="s">
        <v>10</v>
      </c>
      <c r="K3522" s="4" t="s">
        <v>9</v>
      </c>
      <c r="L3522" s="4" t="s">
        <v>9</v>
      </c>
      <c r="M3522" s="4" t="s">
        <v>9</v>
      </c>
      <c r="N3522" s="4" t="s">
        <v>9</v>
      </c>
      <c r="O3522" s="4" t="s">
        <v>6</v>
      </c>
    </row>
    <row r="3523" spans="1:15">
      <c r="A3523" t="n">
        <v>33064</v>
      </c>
      <c r="B3523" s="14" t="n">
        <v>50</v>
      </c>
      <c r="C3523" s="7" t="n">
        <v>0</v>
      </c>
      <c r="D3523" s="7" t="n">
        <v>4427</v>
      </c>
      <c r="E3523" s="7" t="n">
        <v>0.600000023841858</v>
      </c>
      <c r="F3523" s="7" t="n">
        <v>0</v>
      </c>
      <c r="G3523" s="7" t="n">
        <v>0</v>
      </c>
      <c r="H3523" s="7" t="n">
        <v>-1065353216</v>
      </c>
      <c r="I3523" s="7" t="n">
        <v>0</v>
      </c>
      <c r="J3523" s="7" t="n">
        <v>65533</v>
      </c>
      <c r="K3523" s="7" t="n">
        <v>0</v>
      </c>
      <c r="L3523" s="7" t="n">
        <v>0</v>
      </c>
      <c r="M3523" s="7" t="n">
        <v>0</v>
      </c>
      <c r="N3523" s="7" t="n">
        <v>0</v>
      </c>
      <c r="O3523" s="7" t="s">
        <v>13</v>
      </c>
    </row>
    <row r="3524" spans="1:15">
      <c r="A3524" t="s">
        <v>4</v>
      </c>
      <c r="B3524" s="4" t="s">
        <v>5</v>
      </c>
    </row>
    <row r="3525" spans="1:15">
      <c r="A3525" t="n">
        <v>33103</v>
      </c>
      <c r="B3525" s="5" t="n">
        <v>1</v>
      </c>
    </row>
    <row r="3526" spans="1:15" s="3" customFormat="1" customHeight="0">
      <c r="A3526" s="3" t="s">
        <v>2</v>
      </c>
      <c r="B3526" s="3" t="s">
        <v>310</v>
      </c>
    </row>
    <row r="3527" spans="1:15">
      <c r="A3527" t="s">
        <v>4</v>
      </c>
      <c r="B3527" s="4" t="s">
        <v>5</v>
      </c>
      <c r="C3527" s="4" t="s">
        <v>14</v>
      </c>
      <c r="D3527" s="4" t="s">
        <v>14</v>
      </c>
      <c r="E3527" s="4" t="s">
        <v>14</v>
      </c>
      <c r="F3527" s="4" t="s">
        <v>14</v>
      </c>
    </row>
    <row r="3528" spans="1:15">
      <c r="A3528" t="n">
        <v>33104</v>
      </c>
      <c r="B3528" s="19" t="n">
        <v>14</v>
      </c>
      <c r="C3528" s="7" t="n">
        <v>2</v>
      </c>
      <c r="D3528" s="7" t="n">
        <v>0</v>
      </c>
      <c r="E3528" s="7" t="n">
        <v>0</v>
      </c>
      <c r="F3528" s="7" t="n">
        <v>0</v>
      </c>
    </row>
    <row r="3529" spans="1:15">
      <c r="A3529" t="s">
        <v>4</v>
      </c>
      <c r="B3529" s="4" t="s">
        <v>5</v>
      </c>
      <c r="C3529" s="4" t="s">
        <v>14</v>
      </c>
      <c r="D3529" s="20" t="s">
        <v>28</v>
      </c>
      <c r="E3529" s="4" t="s">
        <v>5</v>
      </c>
      <c r="F3529" s="4" t="s">
        <v>14</v>
      </c>
      <c r="G3529" s="4" t="s">
        <v>10</v>
      </c>
      <c r="H3529" s="20" t="s">
        <v>29</v>
      </c>
      <c r="I3529" s="4" t="s">
        <v>14</v>
      </c>
      <c r="J3529" s="4" t="s">
        <v>9</v>
      </c>
      <c r="K3529" s="4" t="s">
        <v>14</v>
      </c>
      <c r="L3529" s="4" t="s">
        <v>14</v>
      </c>
      <c r="M3529" s="20" t="s">
        <v>28</v>
      </c>
      <c r="N3529" s="4" t="s">
        <v>5</v>
      </c>
      <c r="O3529" s="4" t="s">
        <v>14</v>
      </c>
      <c r="P3529" s="4" t="s">
        <v>10</v>
      </c>
      <c r="Q3529" s="20" t="s">
        <v>29</v>
      </c>
      <c r="R3529" s="4" t="s">
        <v>14</v>
      </c>
      <c r="S3529" s="4" t="s">
        <v>9</v>
      </c>
      <c r="T3529" s="4" t="s">
        <v>14</v>
      </c>
      <c r="U3529" s="4" t="s">
        <v>14</v>
      </c>
      <c r="V3529" s="4" t="s">
        <v>14</v>
      </c>
      <c r="W3529" s="4" t="s">
        <v>19</v>
      </c>
    </row>
    <row r="3530" spans="1:15">
      <c r="A3530" t="n">
        <v>33109</v>
      </c>
      <c r="B3530" s="10" t="n">
        <v>5</v>
      </c>
      <c r="C3530" s="7" t="n">
        <v>28</v>
      </c>
      <c r="D3530" s="20" t="s">
        <v>3</v>
      </c>
      <c r="E3530" s="9" t="n">
        <v>162</v>
      </c>
      <c r="F3530" s="7" t="n">
        <v>3</v>
      </c>
      <c r="G3530" s="7" t="n">
        <v>16456</v>
      </c>
      <c r="H3530" s="20" t="s">
        <v>3</v>
      </c>
      <c r="I3530" s="7" t="n">
        <v>0</v>
      </c>
      <c r="J3530" s="7" t="n">
        <v>1</v>
      </c>
      <c r="K3530" s="7" t="n">
        <v>2</v>
      </c>
      <c r="L3530" s="7" t="n">
        <v>28</v>
      </c>
      <c r="M3530" s="20" t="s">
        <v>3</v>
      </c>
      <c r="N3530" s="9" t="n">
        <v>162</v>
      </c>
      <c r="O3530" s="7" t="n">
        <v>3</v>
      </c>
      <c r="P3530" s="7" t="n">
        <v>16456</v>
      </c>
      <c r="Q3530" s="20" t="s">
        <v>3</v>
      </c>
      <c r="R3530" s="7" t="n">
        <v>0</v>
      </c>
      <c r="S3530" s="7" t="n">
        <v>2</v>
      </c>
      <c r="T3530" s="7" t="n">
        <v>2</v>
      </c>
      <c r="U3530" s="7" t="n">
        <v>11</v>
      </c>
      <c r="V3530" s="7" t="n">
        <v>1</v>
      </c>
      <c r="W3530" s="11" t="n">
        <f t="normal" ca="1">A3534</f>
        <v>0</v>
      </c>
    </row>
    <row r="3531" spans="1:15">
      <c r="A3531" t="s">
        <v>4</v>
      </c>
      <c r="B3531" s="4" t="s">
        <v>5</v>
      </c>
      <c r="C3531" s="4" t="s">
        <v>14</v>
      </c>
      <c r="D3531" s="4" t="s">
        <v>10</v>
      </c>
      <c r="E3531" s="4" t="s">
        <v>21</v>
      </c>
    </row>
    <row r="3532" spans="1:15">
      <c r="A3532" t="n">
        <v>33138</v>
      </c>
      <c r="B3532" s="21" t="n">
        <v>58</v>
      </c>
      <c r="C3532" s="7" t="n">
        <v>0</v>
      </c>
      <c r="D3532" s="7" t="n">
        <v>0</v>
      </c>
      <c r="E3532" s="7" t="n">
        <v>1</v>
      </c>
    </row>
    <row r="3533" spans="1:15">
      <c r="A3533" t="s">
        <v>4</v>
      </c>
      <c r="B3533" s="4" t="s">
        <v>5</v>
      </c>
      <c r="C3533" s="4" t="s">
        <v>14</v>
      </c>
      <c r="D3533" s="20" t="s">
        <v>28</v>
      </c>
      <c r="E3533" s="4" t="s">
        <v>5</v>
      </c>
      <c r="F3533" s="4" t="s">
        <v>14</v>
      </c>
      <c r="G3533" s="4" t="s">
        <v>10</v>
      </c>
      <c r="H3533" s="20" t="s">
        <v>29</v>
      </c>
      <c r="I3533" s="4" t="s">
        <v>14</v>
      </c>
      <c r="J3533" s="4" t="s">
        <v>9</v>
      </c>
      <c r="K3533" s="4" t="s">
        <v>14</v>
      </c>
      <c r="L3533" s="4" t="s">
        <v>14</v>
      </c>
      <c r="M3533" s="20" t="s">
        <v>28</v>
      </c>
      <c r="N3533" s="4" t="s">
        <v>5</v>
      </c>
      <c r="O3533" s="4" t="s">
        <v>14</v>
      </c>
      <c r="P3533" s="4" t="s">
        <v>10</v>
      </c>
      <c r="Q3533" s="20" t="s">
        <v>29</v>
      </c>
      <c r="R3533" s="4" t="s">
        <v>14</v>
      </c>
      <c r="S3533" s="4" t="s">
        <v>9</v>
      </c>
      <c r="T3533" s="4" t="s">
        <v>14</v>
      </c>
      <c r="U3533" s="4" t="s">
        <v>14</v>
      </c>
      <c r="V3533" s="4" t="s">
        <v>14</v>
      </c>
      <c r="W3533" s="4" t="s">
        <v>19</v>
      </c>
    </row>
    <row r="3534" spans="1:15">
      <c r="A3534" t="n">
        <v>33146</v>
      </c>
      <c r="B3534" s="10" t="n">
        <v>5</v>
      </c>
      <c r="C3534" s="7" t="n">
        <v>28</v>
      </c>
      <c r="D3534" s="20" t="s">
        <v>3</v>
      </c>
      <c r="E3534" s="9" t="n">
        <v>162</v>
      </c>
      <c r="F3534" s="7" t="n">
        <v>3</v>
      </c>
      <c r="G3534" s="7" t="n">
        <v>16456</v>
      </c>
      <c r="H3534" s="20" t="s">
        <v>3</v>
      </c>
      <c r="I3534" s="7" t="n">
        <v>0</v>
      </c>
      <c r="J3534" s="7" t="n">
        <v>1</v>
      </c>
      <c r="K3534" s="7" t="n">
        <v>3</v>
      </c>
      <c r="L3534" s="7" t="n">
        <v>28</v>
      </c>
      <c r="M3534" s="20" t="s">
        <v>3</v>
      </c>
      <c r="N3534" s="9" t="n">
        <v>162</v>
      </c>
      <c r="O3534" s="7" t="n">
        <v>3</v>
      </c>
      <c r="P3534" s="7" t="n">
        <v>16456</v>
      </c>
      <c r="Q3534" s="20" t="s">
        <v>3</v>
      </c>
      <c r="R3534" s="7" t="n">
        <v>0</v>
      </c>
      <c r="S3534" s="7" t="n">
        <v>2</v>
      </c>
      <c r="T3534" s="7" t="n">
        <v>3</v>
      </c>
      <c r="U3534" s="7" t="n">
        <v>9</v>
      </c>
      <c r="V3534" s="7" t="n">
        <v>1</v>
      </c>
      <c r="W3534" s="11" t="n">
        <f t="normal" ca="1">A3544</f>
        <v>0</v>
      </c>
    </row>
    <row r="3535" spans="1:15">
      <c r="A3535" t="s">
        <v>4</v>
      </c>
      <c r="B3535" s="4" t="s">
        <v>5</v>
      </c>
      <c r="C3535" s="4" t="s">
        <v>14</v>
      </c>
      <c r="D3535" s="20" t="s">
        <v>28</v>
      </c>
      <c r="E3535" s="4" t="s">
        <v>5</v>
      </c>
      <c r="F3535" s="4" t="s">
        <v>10</v>
      </c>
      <c r="G3535" s="4" t="s">
        <v>14</v>
      </c>
      <c r="H3535" s="4" t="s">
        <v>14</v>
      </c>
      <c r="I3535" s="4" t="s">
        <v>6</v>
      </c>
      <c r="J3535" s="20" t="s">
        <v>29</v>
      </c>
      <c r="K3535" s="4" t="s">
        <v>14</v>
      </c>
      <c r="L3535" s="4" t="s">
        <v>14</v>
      </c>
      <c r="M3535" s="20" t="s">
        <v>28</v>
      </c>
      <c r="N3535" s="4" t="s">
        <v>5</v>
      </c>
      <c r="O3535" s="4" t="s">
        <v>14</v>
      </c>
      <c r="P3535" s="20" t="s">
        <v>29</v>
      </c>
      <c r="Q3535" s="4" t="s">
        <v>14</v>
      </c>
      <c r="R3535" s="4" t="s">
        <v>9</v>
      </c>
      <c r="S3535" s="4" t="s">
        <v>14</v>
      </c>
      <c r="T3535" s="4" t="s">
        <v>14</v>
      </c>
      <c r="U3535" s="4" t="s">
        <v>14</v>
      </c>
      <c r="V3535" s="20" t="s">
        <v>28</v>
      </c>
      <c r="W3535" s="4" t="s">
        <v>5</v>
      </c>
      <c r="X3535" s="4" t="s">
        <v>14</v>
      </c>
      <c r="Y3535" s="20" t="s">
        <v>29</v>
      </c>
      <c r="Z3535" s="4" t="s">
        <v>14</v>
      </c>
      <c r="AA3535" s="4" t="s">
        <v>9</v>
      </c>
      <c r="AB3535" s="4" t="s">
        <v>14</v>
      </c>
      <c r="AC3535" s="4" t="s">
        <v>14</v>
      </c>
      <c r="AD3535" s="4" t="s">
        <v>14</v>
      </c>
      <c r="AE3535" s="4" t="s">
        <v>19</v>
      </c>
    </row>
    <row r="3536" spans="1:15">
      <c r="A3536" t="n">
        <v>33175</v>
      </c>
      <c r="B3536" s="10" t="n">
        <v>5</v>
      </c>
      <c r="C3536" s="7" t="n">
        <v>28</v>
      </c>
      <c r="D3536" s="20" t="s">
        <v>3</v>
      </c>
      <c r="E3536" s="22" t="n">
        <v>47</v>
      </c>
      <c r="F3536" s="7" t="n">
        <v>61456</v>
      </c>
      <c r="G3536" s="7" t="n">
        <v>2</v>
      </c>
      <c r="H3536" s="7" t="n">
        <v>0</v>
      </c>
      <c r="I3536" s="7" t="s">
        <v>30</v>
      </c>
      <c r="J3536" s="20" t="s">
        <v>3</v>
      </c>
      <c r="K3536" s="7" t="n">
        <v>8</v>
      </c>
      <c r="L3536" s="7" t="n">
        <v>28</v>
      </c>
      <c r="M3536" s="20" t="s">
        <v>3</v>
      </c>
      <c r="N3536" s="23" t="n">
        <v>74</v>
      </c>
      <c r="O3536" s="7" t="n">
        <v>65</v>
      </c>
      <c r="P3536" s="20" t="s">
        <v>3</v>
      </c>
      <c r="Q3536" s="7" t="n">
        <v>0</v>
      </c>
      <c r="R3536" s="7" t="n">
        <v>1</v>
      </c>
      <c r="S3536" s="7" t="n">
        <v>3</v>
      </c>
      <c r="T3536" s="7" t="n">
        <v>9</v>
      </c>
      <c r="U3536" s="7" t="n">
        <v>28</v>
      </c>
      <c r="V3536" s="20" t="s">
        <v>3</v>
      </c>
      <c r="W3536" s="23" t="n">
        <v>74</v>
      </c>
      <c r="X3536" s="7" t="n">
        <v>65</v>
      </c>
      <c r="Y3536" s="20" t="s">
        <v>3</v>
      </c>
      <c r="Z3536" s="7" t="n">
        <v>0</v>
      </c>
      <c r="AA3536" s="7" t="n">
        <v>2</v>
      </c>
      <c r="AB3536" s="7" t="n">
        <v>3</v>
      </c>
      <c r="AC3536" s="7" t="n">
        <v>9</v>
      </c>
      <c r="AD3536" s="7" t="n">
        <v>1</v>
      </c>
      <c r="AE3536" s="11" t="n">
        <f t="normal" ca="1">A3540</f>
        <v>0</v>
      </c>
    </row>
    <row r="3537" spans="1:31">
      <c r="A3537" t="s">
        <v>4</v>
      </c>
      <c r="B3537" s="4" t="s">
        <v>5</v>
      </c>
      <c r="C3537" s="4" t="s">
        <v>10</v>
      </c>
      <c r="D3537" s="4" t="s">
        <v>14</v>
      </c>
      <c r="E3537" s="4" t="s">
        <v>14</v>
      </c>
      <c r="F3537" s="4" t="s">
        <v>6</v>
      </c>
    </row>
    <row r="3538" spans="1:31">
      <c r="A3538" t="n">
        <v>33223</v>
      </c>
      <c r="B3538" s="22" t="n">
        <v>47</v>
      </c>
      <c r="C3538" s="7" t="n">
        <v>61456</v>
      </c>
      <c r="D3538" s="7" t="n">
        <v>0</v>
      </c>
      <c r="E3538" s="7" t="n">
        <v>0</v>
      </c>
      <c r="F3538" s="7" t="s">
        <v>31</v>
      </c>
    </row>
    <row r="3539" spans="1:31">
      <c r="A3539" t="s">
        <v>4</v>
      </c>
      <c r="B3539" s="4" t="s">
        <v>5</v>
      </c>
      <c r="C3539" s="4" t="s">
        <v>14</v>
      </c>
      <c r="D3539" s="4" t="s">
        <v>10</v>
      </c>
      <c r="E3539" s="4" t="s">
        <v>21</v>
      </c>
    </row>
    <row r="3540" spans="1:31">
      <c r="A3540" t="n">
        <v>33236</v>
      </c>
      <c r="B3540" s="21" t="n">
        <v>58</v>
      </c>
      <c r="C3540" s="7" t="n">
        <v>0</v>
      </c>
      <c r="D3540" s="7" t="n">
        <v>300</v>
      </c>
      <c r="E3540" s="7" t="n">
        <v>1</v>
      </c>
    </row>
    <row r="3541" spans="1:31">
      <c r="A3541" t="s">
        <v>4</v>
      </c>
      <c r="B3541" s="4" t="s">
        <v>5</v>
      </c>
      <c r="C3541" s="4" t="s">
        <v>14</v>
      </c>
      <c r="D3541" s="4" t="s">
        <v>10</v>
      </c>
    </row>
    <row r="3542" spans="1:31">
      <c r="A3542" t="n">
        <v>33244</v>
      </c>
      <c r="B3542" s="21" t="n">
        <v>58</v>
      </c>
      <c r="C3542" s="7" t="n">
        <v>255</v>
      </c>
      <c r="D3542" s="7" t="n">
        <v>0</v>
      </c>
    </row>
    <row r="3543" spans="1:31">
      <c r="A3543" t="s">
        <v>4</v>
      </c>
      <c r="B3543" s="4" t="s">
        <v>5</v>
      </c>
      <c r="C3543" s="4" t="s">
        <v>14</v>
      </c>
      <c r="D3543" s="4" t="s">
        <v>14</v>
      </c>
      <c r="E3543" s="4" t="s">
        <v>14</v>
      </c>
      <c r="F3543" s="4" t="s">
        <v>14</v>
      </c>
    </row>
    <row r="3544" spans="1:31">
      <c r="A3544" t="n">
        <v>33248</v>
      </c>
      <c r="B3544" s="19" t="n">
        <v>14</v>
      </c>
      <c r="C3544" s="7" t="n">
        <v>0</v>
      </c>
      <c r="D3544" s="7" t="n">
        <v>0</v>
      </c>
      <c r="E3544" s="7" t="n">
        <v>0</v>
      </c>
      <c r="F3544" s="7" t="n">
        <v>64</v>
      </c>
    </row>
    <row r="3545" spans="1:31">
      <c r="A3545" t="s">
        <v>4</v>
      </c>
      <c r="B3545" s="4" t="s">
        <v>5</v>
      </c>
      <c r="C3545" s="4" t="s">
        <v>14</v>
      </c>
      <c r="D3545" s="4" t="s">
        <v>10</v>
      </c>
    </row>
    <row r="3546" spans="1:31">
      <c r="A3546" t="n">
        <v>33253</v>
      </c>
      <c r="B3546" s="24" t="n">
        <v>22</v>
      </c>
      <c r="C3546" s="7" t="n">
        <v>0</v>
      </c>
      <c r="D3546" s="7" t="n">
        <v>16456</v>
      </c>
    </row>
    <row r="3547" spans="1:31">
      <c r="A3547" t="s">
        <v>4</v>
      </c>
      <c r="B3547" s="4" t="s">
        <v>5</v>
      </c>
      <c r="C3547" s="4" t="s">
        <v>14</v>
      </c>
      <c r="D3547" s="4" t="s">
        <v>10</v>
      </c>
    </row>
    <row r="3548" spans="1:31">
      <c r="A3548" t="n">
        <v>33257</v>
      </c>
      <c r="B3548" s="21" t="n">
        <v>58</v>
      </c>
      <c r="C3548" s="7" t="n">
        <v>5</v>
      </c>
      <c r="D3548" s="7" t="n">
        <v>300</v>
      </c>
    </row>
    <row r="3549" spans="1:31">
      <c r="A3549" t="s">
        <v>4</v>
      </c>
      <c r="B3549" s="4" t="s">
        <v>5</v>
      </c>
      <c r="C3549" s="4" t="s">
        <v>21</v>
      </c>
      <c r="D3549" s="4" t="s">
        <v>10</v>
      </c>
    </row>
    <row r="3550" spans="1:31">
      <c r="A3550" t="n">
        <v>33261</v>
      </c>
      <c r="B3550" s="25" t="n">
        <v>103</v>
      </c>
      <c r="C3550" s="7" t="n">
        <v>0</v>
      </c>
      <c r="D3550" s="7" t="n">
        <v>300</v>
      </c>
    </row>
    <row r="3551" spans="1:31">
      <c r="A3551" t="s">
        <v>4</v>
      </c>
      <c r="B3551" s="4" t="s">
        <v>5</v>
      </c>
      <c r="C3551" s="4" t="s">
        <v>14</v>
      </c>
    </row>
    <row r="3552" spans="1:31">
      <c r="A3552" t="n">
        <v>33268</v>
      </c>
      <c r="B3552" s="26" t="n">
        <v>64</v>
      </c>
      <c r="C3552" s="7" t="n">
        <v>7</v>
      </c>
    </row>
    <row r="3553" spans="1:6">
      <c r="A3553" t="s">
        <v>4</v>
      </c>
      <c r="B3553" s="4" t="s">
        <v>5</v>
      </c>
      <c r="C3553" s="4" t="s">
        <v>14</v>
      </c>
      <c r="D3553" s="4" t="s">
        <v>10</v>
      </c>
    </row>
    <row r="3554" spans="1:6">
      <c r="A3554" t="n">
        <v>33270</v>
      </c>
      <c r="B3554" s="27" t="n">
        <v>72</v>
      </c>
      <c r="C3554" s="7" t="n">
        <v>5</v>
      </c>
      <c r="D3554" s="7" t="n">
        <v>0</v>
      </c>
    </row>
    <row r="3555" spans="1:6">
      <c r="A3555" t="s">
        <v>4</v>
      </c>
      <c r="B3555" s="4" t="s">
        <v>5</v>
      </c>
      <c r="C3555" s="4" t="s">
        <v>14</v>
      </c>
      <c r="D3555" s="20" t="s">
        <v>28</v>
      </c>
      <c r="E3555" s="4" t="s">
        <v>5</v>
      </c>
      <c r="F3555" s="4" t="s">
        <v>14</v>
      </c>
      <c r="G3555" s="4" t="s">
        <v>10</v>
      </c>
      <c r="H3555" s="20" t="s">
        <v>29</v>
      </c>
      <c r="I3555" s="4" t="s">
        <v>14</v>
      </c>
      <c r="J3555" s="4" t="s">
        <v>9</v>
      </c>
      <c r="K3555" s="4" t="s">
        <v>14</v>
      </c>
      <c r="L3555" s="4" t="s">
        <v>14</v>
      </c>
      <c r="M3555" s="4" t="s">
        <v>19</v>
      </c>
    </row>
    <row r="3556" spans="1:6">
      <c r="A3556" t="n">
        <v>33274</v>
      </c>
      <c r="B3556" s="10" t="n">
        <v>5</v>
      </c>
      <c r="C3556" s="7" t="n">
        <v>28</v>
      </c>
      <c r="D3556" s="20" t="s">
        <v>3</v>
      </c>
      <c r="E3556" s="9" t="n">
        <v>162</v>
      </c>
      <c r="F3556" s="7" t="n">
        <v>4</v>
      </c>
      <c r="G3556" s="7" t="n">
        <v>16456</v>
      </c>
      <c r="H3556" s="20" t="s">
        <v>3</v>
      </c>
      <c r="I3556" s="7" t="n">
        <v>0</v>
      </c>
      <c r="J3556" s="7" t="n">
        <v>1</v>
      </c>
      <c r="K3556" s="7" t="n">
        <v>2</v>
      </c>
      <c r="L3556" s="7" t="n">
        <v>1</v>
      </c>
      <c r="M3556" s="11" t="n">
        <f t="normal" ca="1">A3562</f>
        <v>0</v>
      </c>
    </row>
    <row r="3557" spans="1:6">
      <c r="A3557" t="s">
        <v>4</v>
      </c>
      <c r="B3557" s="4" t="s">
        <v>5</v>
      </c>
      <c r="C3557" s="4" t="s">
        <v>14</v>
      </c>
      <c r="D3557" s="4" t="s">
        <v>6</v>
      </c>
    </row>
    <row r="3558" spans="1:6">
      <c r="A3558" t="n">
        <v>33291</v>
      </c>
      <c r="B3558" s="8" t="n">
        <v>2</v>
      </c>
      <c r="C3558" s="7" t="n">
        <v>10</v>
      </c>
      <c r="D3558" s="7" t="s">
        <v>32</v>
      </c>
    </row>
    <row r="3559" spans="1:6">
      <c r="A3559" t="s">
        <v>4</v>
      </c>
      <c r="B3559" s="4" t="s">
        <v>5</v>
      </c>
      <c r="C3559" s="4" t="s">
        <v>10</v>
      </c>
    </row>
    <row r="3560" spans="1:6">
      <c r="A3560" t="n">
        <v>33308</v>
      </c>
      <c r="B3560" s="28" t="n">
        <v>16</v>
      </c>
      <c r="C3560" s="7" t="n">
        <v>0</v>
      </c>
    </row>
    <row r="3561" spans="1:6">
      <c r="A3561" t="s">
        <v>4</v>
      </c>
      <c r="B3561" s="4" t="s">
        <v>5</v>
      </c>
      <c r="C3561" s="4" t="s">
        <v>14</v>
      </c>
      <c r="D3561" s="4" t="s">
        <v>10</v>
      </c>
      <c r="E3561" s="4" t="s">
        <v>10</v>
      </c>
      <c r="F3561" s="4" t="s">
        <v>10</v>
      </c>
      <c r="G3561" s="4" t="s">
        <v>10</v>
      </c>
      <c r="H3561" s="4" t="s">
        <v>10</v>
      </c>
      <c r="I3561" s="4" t="s">
        <v>10</v>
      </c>
      <c r="J3561" s="4" t="s">
        <v>10</v>
      </c>
      <c r="K3561" s="4" t="s">
        <v>10</v>
      </c>
      <c r="L3561" s="4" t="s">
        <v>10</v>
      </c>
      <c r="M3561" s="4" t="s">
        <v>10</v>
      </c>
      <c r="N3561" s="4" t="s">
        <v>9</v>
      </c>
      <c r="O3561" s="4" t="s">
        <v>9</v>
      </c>
      <c r="P3561" s="4" t="s">
        <v>9</v>
      </c>
      <c r="Q3561" s="4" t="s">
        <v>9</v>
      </c>
      <c r="R3561" s="4" t="s">
        <v>14</v>
      </c>
      <c r="S3561" s="4" t="s">
        <v>6</v>
      </c>
    </row>
    <row r="3562" spans="1:6">
      <c r="A3562" t="n">
        <v>33311</v>
      </c>
      <c r="B3562" s="29" t="n">
        <v>75</v>
      </c>
      <c r="C3562" s="7" t="n">
        <v>0</v>
      </c>
      <c r="D3562" s="7" t="n">
        <v>0</v>
      </c>
      <c r="E3562" s="7" t="n">
        <v>0</v>
      </c>
      <c r="F3562" s="7" t="n">
        <v>1024</v>
      </c>
      <c r="G3562" s="7" t="n">
        <v>720</v>
      </c>
      <c r="H3562" s="7" t="n">
        <v>0</v>
      </c>
      <c r="I3562" s="7" t="n">
        <v>0</v>
      </c>
      <c r="J3562" s="7" t="n">
        <v>0</v>
      </c>
      <c r="K3562" s="7" t="n">
        <v>0</v>
      </c>
      <c r="L3562" s="7" t="n">
        <v>1024</v>
      </c>
      <c r="M3562" s="7" t="n">
        <v>720</v>
      </c>
      <c r="N3562" s="7" t="n">
        <v>1065353216</v>
      </c>
      <c r="O3562" s="7" t="n">
        <v>1065353216</v>
      </c>
      <c r="P3562" s="7" t="n">
        <v>1065353216</v>
      </c>
      <c r="Q3562" s="7" t="n">
        <v>0</v>
      </c>
      <c r="R3562" s="7" t="n">
        <v>0</v>
      </c>
      <c r="S3562" s="7" t="s">
        <v>311</v>
      </c>
    </row>
    <row r="3563" spans="1:6">
      <c r="A3563" t="s">
        <v>4</v>
      </c>
      <c r="B3563" s="4" t="s">
        <v>5</v>
      </c>
      <c r="C3563" s="4" t="s">
        <v>14</v>
      </c>
      <c r="D3563" s="4" t="s">
        <v>14</v>
      </c>
      <c r="E3563" s="4" t="s">
        <v>14</v>
      </c>
      <c r="F3563" s="4" t="s">
        <v>21</v>
      </c>
      <c r="G3563" s="4" t="s">
        <v>21</v>
      </c>
      <c r="H3563" s="4" t="s">
        <v>21</v>
      </c>
      <c r="I3563" s="4" t="s">
        <v>21</v>
      </c>
      <c r="J3563" s="4" t="s">
        <v>21</v>
      </c>
    </row>
    <row r="3564" spans="1:6">
      <c r="A3564" t="n">
        <v>33360</v>
      </c>
      <c r="B3564" s="30" t="n">
        <v>76</v>
      </c>
      <c r="C3564" s="7" t="n">
        <v>0</v>
      </c>
      <c r="D3564" s="7" t="n">
        <v>9</v>
      </c>
      <c r="E3564" s="7" t="n">
        <v>2</v>
      </c>
      <c r="F3564" s="7" t="n">
        <v>0</v>
      </c>
      <c r="G3564" s="7" t="n">
        <v>0</v>
      </c>
      <c r="H3564" s="7" t="n">
        <v>0</v>
      </c>
      <c r="I3564" s="7" t="n">
        <v>0</v>
      </c>
      <c r="J3564" s="7" t="n">
        <v>0</v>
      </c>
    </row>
    <row r="3565" spans="1:6">
      <c r="A3565" t="s">
        <v>4</v>
      </c>
      <c r="B3565" s="4" t="s">
        <v>5</v>
      </c>
      <c r="C3565" s="4" t="s">
        <v>14</v>
      </c>
      <c r="D3565" s="4" t="s">
        <v>10</v>
      </c>
      <c r="E3565" s="4" t="s">
        <v>10</v>
      </c>
      <c r="F3565" s="4" t="s">
        <v>10</v>
      </c>
      <c r="G3565" s="4" t="s">
        <v>10</v>
      </c>
      <c r="H3565" s="4" t="s">
        <v>10</v>
      </c>
      <c r="I3565" s="4" t="s">
        <v>10</v>
      </c>
      <c r="J3565" s="4" t="s">
        <v>10</v>
      </c>
      <c r="K3565" s="4" t="s">
        <v>10</v>
      </c>
      <c r="L3565" s="4" t="s">
        <v>10</v>
      </c>
      <c r="M3565" s="4" t="s">
        <v>10</v>
      </c>
      <c r="N3565" s="4" t="s">
        <v>9</v>
      </c>
      <c r="O3565" s="4" t="s">
        <v>9</v>
      </c>
      <c r="P3565" s="4" t="s">
        <v>9</v>
      </c>
      <c r="Q3565" s="4" t="s">
        <v>9</v>
      </c>
      <c r="R3565" s="4" t="s">
        <v>14</v>
      </c>
      <c r="S3565" s="4" t="s">
        <v>6</v>
      </c>
    </row>
    <row r="3566" spans="1:6">
      <c r="A3566" t="n">
        <v>33384</v>
      </c>
      <c r="B3566" s="29" t="n">
        <v>75</v>
      </c>
      <c r="C3566" s="7" t="n">
        <v>1</v>
      </c>
      <c r="D3566" s="7" t="n">
        <v>0</v>
      </c>
      <c r="E3566" s="7" t="n">
        <v>0</v>
      </c>
      <c r="F3566" s="7" t="n">
        <v>1024</v>
      </c>
      <c r="G3566" s="7" t="n">
        <v>720</v>
      </c>
      <c r="H3566" s="7" t="n">
        <v>0</v>
      </c>
      <c r="I3566" s="7" t="n">
        <v>0</v>
      </c>
      <c r="J3566" s="7" t="n">
        <v>0</v>
      </c>
      <c r="K3566" s="7" t="n">
        <v>0</v>
      </c>
      <c r="L3566" s="7" t="n">
        <v>1024</v>
      </c>
      <c r="M3566" s="7" t="n">
        <v>720</v>
      </c>
      <c r="N3566" s="7" t="n">
        <v>1065353216</v>
      </c>
      <c r="O3566" s="7" t="n">
        <v>1065353216</v>
      </c>
      <c r="P3566" s="7" t="n">
        <v>1065353216</v>
      </c>
      <c r="Q3566" s="7" t="n">
        <v>0</v>
      </c>
      <c r="R3566" s="7" t="n">
        <v>0</v>
      </c>
      <c r="S3566" s="7" t="s">
        <v>312</v>
      </c>
    </row>
    <row r="3567" spans="1:6">
      <c r="A3567" t="s">
        <v>4</v>
      </c>
      <c r="B3567" s="4" t="s">
        <v>5</v>
      </c>
      <c r="C3567" s="4" t="s">
        <v>14</v>
      </c>
      <c r="D3567" s="4" t="s">
        <v>14</v>
      </c>
      <c r="E3567" s="4" t="s">
        <v>14</v>
      </c>
      <c r="F3567" s="4" t="s">
        <v>21</v>
      </c>
      <c r="G3567" s="4" t="s">
        <v>21</v>
      </c>
      <c r="H3567" s="4" t="s">
        <v>21</v>
      </c>
      <c r="I3567" s="4" t="s">
        <v>21</v>
      </c>
      <c r="J3567" s="4" t="s">
        <v>21</v>
      </c>
    </row>
    <row r="3568" spans="1:6">
      <c r="A3568" t="n">
        <v>33433</v>
      </c>
      <c r="B3568" s="30" t="n">
        <v>76</v>
      </c>
      <c r="C3568" s="7" t="n">
        <v>1</v>
      </c>
      <c r="D3568" s="7" t="n">
        <v>9</v>
      </c>
      <c r="E3568" s="7" t="n">
        <v>2</v>
      </c>
      <c r="F3568" s="7" t="n">
        <v>0</v>
      </c>
      <c r="G3568" s="7" t="n">
        <v>0</v>
      </c>
      <c r="H3568" s="7" t="n">
        <v>0</v>
      </c>
      <c r="I3568" s="7" t="n">
        <v>0</v>
      </c>
      <c r="J3568" s="7" t="n">
        <v>0</v>
      </c>
    </row>
    <row r="3569" spans="1:19">
      <c r="A3569" t="s">
        <v>4</v>
      </c>
      <c r="B3569" s="4" t="s">
        <v>5</v>
      </c>
      <c r="C3569" s="4" t="s">
        <v>14</v>
      </c>
      <c r="D3569" s="4" t="s">
        <v>10</v>
      </c>
      <c r="E3569" s="4" t="s">
        <v>10</v>
      </c>
      <c r="F3569" s="4" t="s">
        <v>10</v>
      </c>
      <c r="G3569" s="4" t="s">
        <v>10</v>
      </c>
      <c r="H3569" s="4" t="s">
        <v>10</v>
      </c>
      <c r="I3569" s="4" t="s">
        <v>10</v>
      </c>
      <c r="J3569" s="4" t="s">
        <v>10</v>
      </c>
      <c r="K3569" s="4" t="s">
        <v>10</v>
      </c>
      <c r="L3569" s="4" t="s">
        <v>10</v>
      </c>
      <c r="M3569" s="4" t="s">
        <v>10</v>
      </c>
      <c r="N3569" s="4" t="s">
        <v>9</v>
      </c>
      <c r="O3569" s="4" t="s">
        <v>9</v>
      </c>
      <c r="P3569" s="4" t="s">
        <v>9</v>
      </c>
      <c r="Q3569" s="4" t="s">
        <v>9</v>
      </c>
      <c r="R3569" s="4" t="s">
        <v>14</v>
      </c>
      <c r="S3569" s="4" t="s">
        <v>6</v>
      </c>
    </row>
    <row r="3570" spans="1:19">
      <c r="A3570" t="n">
        <v>33457</v>
      </c>
      <c r="B3570" s="29" t="n">
        <v>75</v>
      </c>
      <c r="C3570" s="7" t="n">
        <v>2</v>
      </c>
      <c r="D3570" s="7" t="n">
        <v>0</v>
      </c>
      <c r="E3570" s="7" t="n">
        <v>0</v>
      </c>
      <c r="F3570" s="7" t="n">
        <v>1024</v>
      </c>
      <c r="G3570" s="7" t="n">
        <v>720</v>
      </c>
      <c r="H3570" s="7" t="n">
        <v>0</v>
      </c>
      <c r="I3570" s="7" t="n">
        <v>0</v>
      </c>
      <c r="J3570" s="7" t="n">
        <v>0</v>
      </c>
      <c r="K3570" s="7" t="n">
        <v>0</v>
      </c>
      <c r="L3570" s="7" t="n">
        <v>1024</v>
      </c>
      <c r="M3570" s="7" t="n">
        <v>720</v>
      </c>
      <c r="N3570" s="7" t="n">
        <v>1065353216</v>
      </c>
      <c r="O3570" s="7" t="n">
        <v>1065353216</v>
      </c>
      <c r="P3570" s="7" t="n">
        <v>1065353216</v>
      </c>
      <c r="Q3570" s="7" t="n">
        <v>0</v>
      </c>
      <c r="R3570" s="7" t="n">
        <v>0</v>
      </c>
      <c r="S3570" s="7" t="s">
        <v>313</v>
      </c>
    </row>
    <row r="3571" spans="1:19">
      <c r="A3571" t="s">
        <v>4</v>
      </c>
      <c r="B3571" s="4" t="s">
        <v>5</v>
      </c>
      <c r="C3571" s="4" t="s">
        <v>14</v>
      </c>
      <c r="D3571" s="4" t="s">
        <v>14</v>
      </c>
      <c r="E3571" s="4" t="s">
        <v>14</v>
      </c>
      <c r="F3571" s="4" t="s">
        <v>21</v>
      </c>
      <c r="G3571" s="4" t="s">
        <v>21</v>
      </c>
      <c r="H3571" s="4" t="s">
        <v>21</v>
      </c>
      <c r="I3571" s="4" t="s">
        <v>21</v>
      </c>
      <c r="J3571" s="4" t="s">
        <v>21</v>
      </c>
    </row>
    <row r="3572" spans="1:19">
      <c r="A3572" t="n">
        <v>33506</v>
      </c>
      <c r="B3572" s="30" t="n">
        <v>76</v>
      </c>
      <c r="C3572" s="7" t="n">
        <v>2</v>
      </c>
      <c r="D3572" s="7" t="n">
        <v>9</v>
      </c>
      <c r="E3572" s="7" t="n">
        <v>2</v>
      </c>
      <c r="F3572" s="7" t="n">
        <v>0</v>
      </c>
      <c r="G3572" s="7" t="n">
        <v>0</v>
      </c>
      <c r="H3572" s="7" t="n">
        <v>0</v>
      </c>
      <c r="I3572" s="7" t="n">
        <v>0</v>
      </c>
      <c r="J3572" s="7" t="n">
        <v>0</v>
      </c>
    </row>
    <row r="3573" spans="1:19">
      <c r="A3573" t="s">
        <v>4</v>
      </c>
      <c r="B3573" s="4" t="s">
        <v>5</v>
      </c>
      <c r="C3573" s="4" t="s">
        <v>14</v>
      </c>
      <c r="D3573" s="4" t="s">
        <v>10</v>
      </c>
      <c r="E3573" s="4" t="s">
        <v>10</v>
      </c>
      <c r="F3573" s="4" t="s">
        <v>10</v>
      </c>
      <c r="G3573" s="4" t="s">
        <v>10</v>
      </c>
      <c r="H3573" s="4" t="s">
        <v>10</v>
      </c>
      <c r="I3573" s="4" t="s">
        <v>10</v>
      </c>
      <c r="J3573" s="4" t="s">
        <v>10</v>
      </c>
      <c r="K3573" s="4" t="s">
        <v>10</v>
      </c>
      <c r="L3573" s="4" t="s">
        <v>10</v>
      </c>
      <c r="M3573" s="4" t="s">
        <v>10</v>
      </c>
      <c r="N3573" s="4" t="s">
        <v>9</v>
      </c>
      <c r="O3573" s="4" t="s">
        <v>9</v>
      </c>
      <c r="P3573" s="4" t="s">
        <v>9</v>
      </c>
      <c r="Q3573" s="4" t="s">
        <v>9</v>
      </c>
      <c r="R3573" s="4" t="s">
        <v>14</v>
      </c>
      <c r="S3573" s="4" t="s">
        <v>6</v>
      </c>
    </row>
    <row r="3574" spans="1:19">
      <c r="A3574" t="n">
        <v>33530</v>
      </c>
      <c r="B3574" s="29" t="n">
        <v>75</v>
      </c>
      <c r="C3574" s="7" t="n">
        <v>4</v>
      </c>
      <c r="D3574" s="7" t="n">
        <v>0</v>
      </c>
      <c r="E3574" s="7" t="n">
        <v>0</v>
      </c>
      <c r="F3574" s="7" t="n">
        <v>1024</v>
      </c>
      <c r="G3574" s="7" t="n">
        <v>720</v>
      </c>
      <c r="H3574" s="7" t="n">
        <v>0</v>
      </c>
      <c r="I3574" s="7" t="n">
        <v>0</v>
      </c>
      <c r="J3574" s="7" t="n">
        <v>0</v>
      </c>
      <c r="K3574" s="7" t="n">
        <v>0</v>
      </c>
      <c r="L3574" s="7" t="n">
        <v>1024</v>
      </c>
      <c r="M3574" s="7" t="n">
        <v>720</v>
      </c>
      <c r="N3574" s="7" t="n">
        <v>1065353216</v>
      </c>
      <c r="O3574" s="7" t="n">
        <v>1065353216</v>
      </c>
      <c r="P3574" s="7" t="n">
        <v>1065353216</v>
      </c>
      <c r="Q3574" s="7" t="n">
        <v>0</v>
      </c>
      <c r="R3574" s="7" t="n">
        <v>0</v>
      </c>
      <c r="S3574" s="7" t="s">
        <v>314</v>
      </c>
    </row>
    <row r="3575" spans="1:19">
      <c r="A3575" t="s">
        <v>4</v>
      </c>
      <c r="B3575" s="4" t="s">
        <v>5</v>
      </c>
      <c r="C3575" s="4" t="s">
        <v>14</v>
      </c>
      <c r="D3575" s="4" t="s">
        <v>14</v>
      </c>
      <c r="E3575" s="4" t="s">
        <v>14</v>
      </c>
      <c r="F3575" s="4" t="s">
        <v>21</v>
      </c>
      <c r="G3575" s="4" t="s">
        <v>21</v>
      </c>
      <c r="H3575" s="4" t="s">
        <v>21</v>
      </c>
      <c r="I3575" s="4" t="s">
        <v>21</v>
      </c>
      <c r="J3575" s="4" t="s">
        <v>21</v>
      </c>
    </row>
    <row r="3576" spans="1:19">
      <c r="A3576" t="n">
        <v>33579</v>
      </c>
      <c r="B3576" s="30" t="n">
        <v>76</v>
      </c>
      <c r="C3576" s="7" t="n">
        <v>4</v>
      </c>
      <c r="D3576" s="7" t="n">
        <v>9</v>
      </c>
      <c r="E3576" s="7" t="n">
        <v>2</v>
      </c>
      <c r="F3576" s="7" t="n">
        <v>0</v>
      </c>
      <c r="G3576" s="7" t="n">
        <v>0</v>
      </c>
      <c r="H3576" s="7" t="n">
        <v>0</v>
      </c>
      <c r="I3576" s="7" t="n">
        <v>0</v>
      </c>
      <c r="J3576" s="7" t="n">
        <v>0</v>
      </c>
    </row>
    <row r="3577" spans="1:19">
      <c r="A3577" t="s">
        <v>4</v>
      </c>
      <c r="B3577" s="4" t="s">
        <v>5</v>
      </c>
      <c r="C3577" s="4" t="s">
        <v>14</v>
      </c>
      <c r="D3577" s="4" t="s">
        <v>10</v>
      </c>
      <c r="E3577" s="4" t="s">
        <v>10</v>
      </c>
      <c r="F3577" s="4" t="s">
        <v>10</v>
      </c>
      <c r="G3577" s="4" t="s">
        <v>10</v>
      </c>
      <c r="H3577" s="4" t="s">
        <v>10</v>
      </c>
      <c r="I3577" s="4" t="s">
        <v>10</v>
      </c>
      <c r="J3577" s="4" t="s">
        <v>10</v>
      </c>
      <c r="K3577" s="4" t="s">
        <v>10</v>
      </c>
      <c r="L3577" s="4" t="s">
        <v>10</v>
      </c>
      <c r="M3577" s="4" t="s">
        <v>10</v>
      </c>
      <c r="N3577" s="4" t="s">
        <v>9</v>
      </c>
      <c r="O3577" s="4" t="s">
        <v>9</v>
      </c>
      <c r="P3577" s="4" t="s">
        <v>9</v>
      </c>
      <c r="Q3577" s="4" t="s">
        <v>9</v>
      </c>
      <c r="R3577" s="4" t="s">
        <v>14</v>
      </c>
      <c r="S3577" s="4" t="s">
        <v>6</v>
      </c>
    </row>
    <row r="3578" spans="1:19">
      <c r="A3578" t="n">
        <v>33603</v>
      </c>
      <c r="B3578" s="29" t="n">
        <v>75</v>
      </c>
      <c r="C3578" s="7" t="n">
        <v>5</v>
      </c>
      <c r="D3578" s="7" t="n">
        <v>0</v>
      </c>
      <c r="E3578" s="7" t="n">
        <v>0</v>
      </c>
      <c r="F3578" s="7" t="n">
        <v>1024</v>
      </c>
      <c r="G3578" s="7" t="n">
        <v>720</v>
      </c>
      <c r="H3578" s="7" t="n">
        <v>0</v>
      </c>
      <c r="I3578" s="7" t="n">
        <v>0</v>
      </c>
      <c r="J3578" s="7" t="n">
        <v>0</v>
      </c>
      <c r="K3578" s="7" t="n">
        <v>0</v>
      </c>
      <c r="L3578" s="7" t="n">
        <v>1024</v>
      </c>
      <c r="M3578" s="7" t="n">
        <v>720</v>
      </c>
      <c r="N3578" s="7" t="n">
        <v>1065353216</v>
      </c>
      <c r="O3578" s="7" t="n">
        <v>1065353216</v>
      </c>
      <c r="P3578" s="7" t="n">
        <v>1065353216</v>
      </c>
      <c r="Q3578" s="7" t="n">
        <v>0</v>
      </c>
      <c r="R3578" s="7" t="n">
        <v>0</v>
      </c>
      <c r="S3578" s="7" t="s">
        <v>315</v>
      </c>
    </row>
    <row r="3579" spans="1:19">
      <c r="A3579" t="s">
        <v>4</v>
      </c>
      <c r="B3579" s="4" t="s">
        <v>5</v>
      </c>
      <c r="C3579" s="4" t="s">
        <v>14</v>
      </c>
      <c r="D3579" s="4" t="s">
        <v>14</v>
      </c>
      <c r="E3579" s="4" t="s">
        <v>14</v>
      </c>
      <c r="F3579" s="4" t="s">
        <v>21</v>
      </c>
      <c r="G3579" s="4" t="s">
        <v>21</v>
      </c>
      <c r="H3579" s="4" t="s">
        <v>21</v>
      </c>
      <c r="I3579" s="4" t="s">
        <v>21</v>
      </c>
      <c r="J3579" s="4" t="s">
        <v>21</v>
      </c>
    </row>
    <row r="3580" spans="1:19">
      <c r="A3580" t="n">
        <v>33652</v>
      </c>
      <c r="B3580" s="30" t="n">
        <v>76</v>
      </c>
      <c r="C3580" s="7" t="n">
        <v>5</v>
      </c>
      <c r="D3580" s="7" t="n">
        <v>9</v>
      </c>
      <c r="E3580" s="7" t="n">
        <v>2</v>
      </c>
      <c r="F3580" s="7" t="n">
        <v>0</v>
      </c>
      <c r="G3580" s="7" t="n">
        <v>0</v>
      </c>
      <c r="H3580" s="7" t="n">
        <v>0</v>
      </c>
      <c r="I3580" s="7" t="n">
        <v>0</v>
      </c>
      <c r="J3580" s="7" t="n">
        <v>0</v>
      </c>
    </row>
    <row r="3581" spans="1:19">
      <c r="A3581" t="s">
        <v>4</v>
      </c>
      <c r="B3581" s="4" t="s">
        <v>5</v>
      </c>
      <c r="C3581" s="4" t="s">
        <v>14</v>
      </c>
      <c r="D3581" s="4" t="s">
        <v>10</v>
      </c>
      <c r="E3581" s="4" t="s">
        <v>14</v>
      </c>
      <c r="F3581" s="4" t="s">
        <v>6</v>
      </c>
    </row>
    <row r="3582" spans="1:19">
      <c r="A3582" t="n">
        <v>33676</v>
      </c>
      <c r="B3582" s="31" t="n">
        <v>39</v>
      </c>
      <c r="C3582" s="7" t="n">
        <v>10</v>
      </c>
      <c r="D3582" s="7" t="n">
        <v>65533</v>
      </c>
      <c r="E3582" s="7" t="n">
        <v>201</v>
      </c>
      <c r="F3582" s="7" t="s">
        <v>35</v>
      </c>
    </row>
    <row r="3583" spans="1:19">
      <c r="A3583" t="s">
        <v>4</v>
      </c>
      <c r="B3583" s="4" t="s">
        <v>5</v>
      </c>
      <c r="C3583" s="4" t="s">
        <v>14</v>
      </c>
      <c r="D3583" s="4" t="s">
        <v>10</v>
      </c>
      <c r="E3583" s="4" t="s">
        <v>14</v>
      </c>
      <c r="F3583" s="4" t="s">
        <v>6</v>
      </c>
    </row>
    <row r="3584" spans="1:19">
      <c r="A3584" t="n">
        <v>33700</v>
      </c>
      <c r="B3584" s="31" t="n">
        <v>39</v>
      </c>
      <c r="C3584" s="7" t="n">
        <v>10</v>
      </c>
      <c r="D3584" s="7" t="n">
        <v>65533</v>
      </c>
      <c r="E3584" s="7" t="n">
        <v>202</v>
      </c>
      <c r="F3584" s="7" t="s">
        <v>316</v>
      </c>
    </row>
    <row r="3585" spans="1:19">
      <c r="A3585" t="s">
        <v>4</v>
      </c>
      <c r="B3585" s="4" t="s">
        <v>5</v>
      </c>
      <c r="C3585" s="4" t="s">
        <v>14</v>
      </c>
      <c r="D3585" s="4" t="s">
        <v>10</v>
      </c>
      <c r="E3585" s="4" t="s">
        <v>14</v>
      </c>
      <c r="F3585" s="4" t="s">
        <v>6</v>
      </c>
    </row>
    <row r="3586" spans="1:19">
      <c r="A3586" t="n">
        <v>33724</v>
      </c>
      <c r="B3586" s="31" t="n">
        <v>39</v>
      </c>
      <c r="C3586" s="7" t="n">
        <v>10</v>
      </c>
      <c r="D3586" s="7" t="n">
        <v>65533</v>
      </c>
      <c r="E3586" s="7" t="n">
        <v>203</v>
      </c>
      <c r="F3586" s="7" t="s">
        <v>317</v>
      </c>
    </row>
    <row r="3587" spans="1:19">
      <c r="A3587" t="s">
        <v>4</v>
      </c>
      <c r="B3587" s="4" t="s">
        <v>5</v>
      </c>
      <c r="C3587" s="4" t="s">
        <v>14</v>
      </c>
      <c r="D3587" s="4" t="s">
        <v>10</v>
      </c>
      <c r="E3587" s="4" t="s">
        <v>14</v>
      </c>
      <c r="F3587" s="4" t="s">
        <v>6</v>
      </c>
    </row>
    <row r="3588" spans="1:19">
      <c r="A3588" t="n">
        <v>33748</v>
      </c>
      <c r="B3588" s="31" t="n">
        <v>39</v>
      </c>
      <c r="C3588" s="7" t="n">
        <v>10</v>
      </c>
      <c r="D3588" s="7" t="n">
        <v>65533</v>
      </c>
      <c r="E3588" s="7" t="n">
        <v>204</v>
      </c>
      <c r="F3588" s="7" t="s">
        <v>318</v>
      </c>
    </row>
    <row r="3589" spans="1:19">
      <c r="A3589" t="s">
        <v>4</v>
      </c>
      <c r="B3589" s="4" t="s">
        <v>5</v>
      </c>
      <c r="C3589" s="4" t="s">
        <v>14</v>
      </c>
      <c r="D3589" s="4" t="s">
        <v>10</v>
      </c>
      <c r="E3589" s="4" t="s">
        <v>14</v>
      </c>
      <c r="F3589" s="4" t="s">
        <v>6</v>
      </c>
    </row>
    <row r="3590" spans="1:19">
      <c r="A3590" t="n">
        <v>33772</v>
      </c>
      <c r="B3590" s="31" t="n">
        <v>39</v>
      </c>
      <c r="C3590" s="7" t="n">
        <v>10</v>
      </c>
      <c r="D3590" s="7" t="n">
        <v>65533</v>
      </c>
      <c r="E3590" s="7" t="n">
        <v>205</v>
      </c>
      <c r="F3590" s="7" t="s">
        <v>319</v>
      </c>
    </row>
    <row r="3591" spans="1:19">
      <c r="A3591" t="s">
        <v>4</v>
      </c>
      <c r="B3591" s="4" t="s">
        <v>5</v>
      </c>
      <c r="C3591" s="4" t="s">
        <v>14</v>
      </c>
      <c r="D3591" s="4" t="s">
        <v>10</v>
      </c>
      <c r="E3591" s="4" t="s">
        <v>14</v>
      </c>
      <c r="F3591" s="4" t="s">
        <v>6</v>
      </c>
    </row>
    <row r="3592" spans="1:19">
      <c r="A3592" t="n">
        <v>33796</v>
      </c>
      <c r="B3592" s="31" t="n">
        <v>39</v>
      </c>
      <c r="C3592" s="7" t="n">
        <v>10</v>
      </c>
      <c r="D3592" s="7" t="n">
        <v>65533</v>
      </c>
      <c r="E3592" s="7" t="n">
        <v>206</v>
      </c>
      <c r="F3592" s="7" t="s">
        <v>320</v>
      </c>
    </row>
    <row r="3593" spans="1:19">
      <c r="A3593" t="s">
        <v>4</v>
      </c>
      <c r="B3593" s="4" t="s">
        <v>5</v>
      </c>
      <c r="C3593" s="4" t="s">
        <v>14</v>
      </c>
      <c r="D3593" s="4" t="s">
        <v>10</v>
      </c>
      <c r="E3593" s="4" t="s">
        <v>14</v>
      </c>
      <c r="F3593" s="4" t="s">
        <v>6</v>
      </c>
    </row>
    <row r="3594" spans="1:19">
      <c r="A3594" t="n">
        <v>33820</v>
      </c>
      <c r="B3594" s="31" t="n">
        <v>39</v>
      </c>
      <c r="C3594" s="7" t="n">
        <v>10</v>
      </c>
      <c r="D3594" s="7" t="n">
        <v>65533</v>
      </c>
      <c r="E3594" s="7" t="n">
        <v>207</v>
      </c>
      <c r="F3594" s="7" t="s">
        <v>321</v>
      </c>
    </row>
    <row r="3595" spans="1:19">
      <c r="A3595" t="s">
        <v>4</v>
      </c>
      <c r="B3595" s="4" t="s">
        <v>5</v>
      </c>
      <c r="C3595" s="4" t="s">
        <v>14</v>
      </c>
      <c r="D3595" s="4" t="s">
        <v>10</v>
      </c>
      <c r="E3595" s="4" t="s">
        <v>14</v>
      </c>
      <c r="F3595" s="4" t="s">
        <v>6</v>
      </c>
    </row>
    <row r="3596" spans="1:19">
      <c r="A3596" t="n">
        <v>33844</v>
      </c>
      <c r="B3596" s="31" t="n">
        <v>39</v>
      </c>
      <c r="C3596" s="7" t="n">
        <v>10</v>
      </c>
      <c r="D3596" s="7" t="n">
        <v>65533</v>
      </c>
      <c r="E3596" s="7" t="n">
        <v>208</v>
      </c>
      <c r="F3596" s="7" t="s">
        <v>322</v>
      </c>
    </row>
    <row r="3597" spans="1:19">
      <c r="A3597" t="s">
        <v>4</v>
      </c>
      <c r="B3597" s="4" t="s">
        <v>5</v>
      </c>
      <c r="C3597" s="4" t="s">
        <v>10</v>
      </c>
      <c r="D3597" s="4" t="s">
        <v>6</v>
      </c>
      <c r="E3597" s="4" t="s">
        <v>6</v>
      </c>
      <c r="F3597" s="4" t="s">
        <v>6</v>
      </c>
      <c r="G3597" s="4" t="s">
        <v>14</v>
      </c>
      <c r="H3597" s="4" t="s">
        <v>9</v>
      </c>
      <c r="I3597" s="4" t="s">
        <v>21</v>
      </c>
      <c r="J3597" s="4" t="s">
        <v>21</v>
      </c>
      <c r="K3597" s="4" t="s">
        <v>21</v>
      </c>
      <c r="L3597" s="4" t="s">
        <v>21</v>
      </c>
      <c r="M3597" s="4" t="s">
        <v>21</v>
      </c>
      <c r="N3597" s="4" t="s">
        <v>21</v>
      </c>
      <c r="O3597" s="4" t="s">
        <v>21</v>
      </c>
      <c r="P3597" s="4" t="s">
        <v>6</v>
      </c>
      <c r="Q3597" s="4" t="s">
        <v>6</v>
      </c>
      <c r="R3597" s="4" t="s">
        <v>9</v>
      </c>
      <c r="S3597" s="4" t="s">
        <v>14</v>
      </c>
      <c r="T3597" s="4" t="s">
        <v>9</v>
      </c>
      <c r="U3597" s="4" t="s">
        <v>9</v>
      </c>
      <c r="V3597" s="4" t="s">
        <v>10</v>
      </c>
    </row>
    <row r="3598" spans="1:19">
      <c r="A3598" t="n">
        <v>33868</v>
      </c>
      <c r="B3598" s="32" t="n">
        <v>19</v>
      </c>
      <c r="C3598" s="7" t="n">
        <v>11</v>
      </c>
      <c r="D3598" s="7" t="s">
        <v>39</v>
      </c>
      <c r="E3598" s="7" t="s">
        <v>40</v>
      </c>
      <c r="F3598" s="7" t="s">
        <v>13</v>
      </c>
      <c r="G3598" s="7" t="n">
        <v>0</v>
      </c>
      <c r="H3598" s="7" t="n">
        <v>257</v>
      </c>
      <c r="I3598" s="7" t="n">
        <v>0</v>
      </c>
      <c r="J3598" s="7" t="n">
        <v>0</v>
      </c>
      <c r="K3598" s="7" t="n">
        <v>0</v>
      </c>
      <c r="L3598" s="7" t="n">
        <v>0</v>
      </c>
      <c r="M3598" s="7" t="n">
        <v>1</v>
      </c>
      <c r="N3598" s="7" t="n">
        <v>1.60000002384186</v>
      </c>
      <c r="O3598" s="7" t="n">
        <v>0.0900000035762787</v>
      </c>
      <c r="P3598" s="7" t="s">
        <v>13</v>
      </c>
      <c r="Q3598" s="7" t="s">
        <v>13</v>
      </c>
      <c r="R3598" s="7" t="n">
        <v>-1</v>
      </c>
      <c r="S3598" s="7" t="n">
        <v>0</v>
      </c>
      <c r="T3598" s="7" t="n">
        <v>0</v>
      </c>
      <c r="U3598" s="7" t="n">
        <v>0</v>
      </c>
      <c r="V3598" s="7" t="n">
        <v>0</v>
      </c>
    </row>
    <row r="3599" spans="1:19">
      <c r="A3599" t="s">
        <v>4</v>
      </c>
      <c r="B3599" s="4" t="s">
        <v>5</v>
      </c>
      <c r="C3599" s="4" t="s">
        <v>10</v>
      </c>
      <c r="D3599" s="4" t="s">
        <v>6</v>
      </c>
      <c r="E3599" s="4" t="s">
        <v>6</v>
      </c>
      <c r="F3599" s="4" t="s">
        <v>6</v>
      </c>
      <c r="G3599" s="4" t="s">
        <v>14</v>
      </c>
      <c r="H3599" s="4" t="s">
        <v>9</v>
      </c>
      <c r="I3599" s="4" t="s">
        <v>21</v>
      </c>
      <c r="J3599" s="4" t="s">
        <v>21</v>
      </c>
      <c r="K3599" s="4" t="s">
        <v>21</v>
      </c>
      <c r="L3599" s="4" t="s">
        <v>21</v>
      </c>
      <c r="M3599" s="4" t="s">
        <v>21</v>
      </c>
      <c r="N3599" s="4" t="s">
        <v>21</v>
      </c>
      <c r="O3599" s="4" t="s">
        <v>21</v>
      </c>
      <c r="P3599" s="4" t="s">
        <v>6</v>
      </c>
      <c r="Q3599" s="4" t="s">
        <v>6</v>
      </c>
      <c r="R3599" s="4" t="s">
        <v>9</v>
      </c>
      <c r="S3599" s="4" t="s">
        <v>14</v>
      </c>
      <c r="T3599" s="4" t="s">
        <v>9</v>
      </c>
      <c r="U3599" s="4" t="s">
        <v>9</v>
      </c>
      <c r="V3599" s="4" t="s">
        <v>10</v>
      </c>
    </row>
    <row r="3600" spans="1:19">
      <c r="A3600" t="n">
        <v>33947</v>
      </c>
      <c r="B3600" s="32" t="n">
        <v>19</v>
      </c>
      <c r="C3600" s="7" t="n">
        <v>1</v>
      </c>
      <c r="D3600" s="7" t="s">
        <v>41</v>
      </c>
      <c r="E3600" s="7" t="s">
        <v>42</v>
      </c>
      <c r="F3600" s="7" t="s">
        <v>13</v>
      </c>
      <c r="G3600" s="7" t="n">
        <v>0</v>
      </c>
      <c r="H3600" s="7" t="n">
        <v>257</v>
      </c>
      <c r="I3600" s="7" t="n">
        <v>0</v>
      </c>
      <c r="J3600" s="7" t="n">
        <v>0</v>
      </c>
      <c r="K3600" s="7" t="n">
        <v>0</v>
      </c>
      <c r="L3600" s="7" t="n">
        <v>0</v>
      </c>
      <c r="M3600" s="7" t="n">
        <v>1</v>
      </c>
      <c r="N3600" s="7" t="n">
        <v>1.60000002384186</v>
      </c>
      <c r="O3600" s="7" t="n">
        <v>0.0900000035762787</v>
      </c>
      <c r="P3600" s="7" t="s">
        <v>13</v>
      </c>
      <c r="Q3600" s="7" t="s">
        <v>13</v>
      </c>
      <c r="R3600" s="7" t="n">
        <v>-1</v>
      </c>
      <c r="S3600" s="7" t="n">
        <v>0</v>
      </c>
      <c r="T3600" s="7" t="n">
        <v>0</v>
      </c>
      <c r="U3600" s="7" t="n">
        <v>0</v>
      </c>
      <c r="V3600" s="7" t="n">
        <v>0</v>
      </c>
    </row>
    <row r="3601" spans="1:22">
      <c r="A3601" t="s">
        <v>4</v>
      </c>
      <c r="B3601" s="4" t="s">
        <v>5</v>
      </c>
      <c r="C3601" s="4" t="s">
        <v>10</v>
      </c>
      <c r="D3601" s="4" t="s">
        <v>6</v>
      </c>
      <c r="E3601" s="4" t="s">
        <v>6</v>
      </c>
      <c r="F3601" s="4" t="s">
        <v>6</v>
      </c>
      <c r="G3601" s="4" t="s">
        <v>14</v>
      </c>
      <c r="H3601" s="4" t="s">
        <v>9</v>
      </c>
      <c r="I3601" s="4" t="s">
        <v>21</v>
      </c>
      <c r="J3601" s="4" t="s">
        <v>21</v>
      </c>
      <c r="K3601" s="4" t="s">
        <v>21</v>
      </c>
      <c r="L3601" s="4" t="s">
        <v>21</v>
      </c>
      <c r="M3601" s="4" t="s">
        <v>21</v>
      </c>
      <c r="N3601" s="4" t="s">
        <v>21</v>
      </c>
      <c r="O3601" s="4" t="s">
        <v>21</v>
      </c>
      <c r="P3601" s="4" t="s">
        <v>6</v>
      </c>
      <c r="Q3601" s="4" t="s">
        <v>6</v>
      </c>
      <c r="R3601" s="4" t="s">
        <v>9</v>
      </c>
      <c r="S3601" s="4" t="s">
        <v>14</v>
      </c>
      <c r="T3601" s="4" t="s">
        <v>9</v>
      </c>
      <c r="U3601" s="4" t="s">
        <v>9</v>
      </c>
      <c r="V3601" s="4" t="s">
        <v>10</v>
      </c>
    </row>
    <row r="3602" spans="1:22">
      <c r="A3602" t="n">
        <v>34020</v>
      </c>
      <c r="B3602" s="32" t="n">
        <v>19</v>
      </c>
      <c r="C3602" s="7" t="n">
        <v>2</v>
      </c>
      <c r="D3602" s="7" t="s">
        <v>43</v>
      </c>
      <c r="E3602" s="7" t="s">
        <v>44</v>
      </c>
      <c r="F3602" s="7" t="s">
        <v>13</v>
      </c>
      <c r="G3602" s="7" t="n">
        <v>0</v>
      </c>
      <c r="H3602" s="7" t="n">
        <v>257</v>
      </c>
      <c r="I3602" s="7" t="n">
        <v>0</v>
      </c>
      <c r="J3602" s="7" t="n">
        <v>0</v>
      </c>
      <c r="K3602" s="7" t="n">
        <v>0</v>
      </c>
      <c r="L3602" s="7" t="n">
        <v>0</v>
      </c>
      <c r="M3602" s="7" t="n">
        <v>1</v>
      </c>
      <c r="N3602" s="7" t="n">
        <v>1.60000002384186</v>
      </c>
      <c r="O3602" s="7" t="n">
        <v>0.0900000035762787</v>
      </c>
      <c r="P3602" s="7" t="s">
        <v>13</v>
      </c>
      <c r="Q3602" s="7" t="s">
        <v>13</v>
      </c>
      <c r="R3602" s="7" t="n">
        <v>-1</v>
      </c>
      <c r="S3602" s="7" t="n">
        <v>0</v>
      </c>
      <c r="T3602" s="7" t="n">
        <v>0</v>
      </c>
      <c r="U3602" s="7" t="n">
        <v>0</v>
      </c>
      <c r="V3602" s="7" t="n">
        <v>0</v>
      </c>
    </row>
    <row r="3603" spans="1:22">
      <c r="A3603" t="s">
        <v>4</v>
      </c>
      <c r="B3603" s="4" t="s">
        <v>5</v>
      </c>
      <c r="C3603" s="4" t="s">
        <v>10</v>
      </c>
      <c r="D3603" s="4" t="s">
        <v>6</v>
      </c>
      <c r="E3603" s="4" t="s">
        <v>6</v>
      </c>
      <c r="F3603" s="4" t="s">
        <v>6</v>
      </c>
      <c r="G3603" s="4" t="s">
        <v>14</v>
      </c>
      <c r="H3603" s="4" t="s">
        <v>9</v>
      </c>
      <c r="I3603" s="4" t="s">
        <v>21</v>
      </c>
      <c r="J3603" s="4" t="s">
        <v>21</v>
      </c>
      <c r="K3603" s="4" t="s">
        <v>21</v>
      </c>
      <c r="L3603" s="4" t="s">
        <v>21</v>
      </c>
      <c r="M3603" s="4" t="s">
        <v>21</v>
      </c>
      <c r="N3603" s="4" t="s">
        <v>21</v>
      </c>
      <c r="O3603" s="4" t="s">
        <v>21</v>
      </c>
      <c r="P3603" s="4" t="s">
        <v>6</v>
      </c>
      <c r="Q3603" s="4" t="s">
        <v>6</v>
      </c>
      <c r="R3603" s="4" t="s">
        <v>9</v>
      </c>
      <c r="S3603" s="4" t="s">
        <v>14</v>
      </c>
      <c r="T3603" s="4" t="s">
        <v>9</v>
      </c>
      <c r="U3603" s="4" t="s">
        <v>9</v>
      </c>
      <c r="V3603" s="4" t="s">
        <v>10</v>
      </c>
    </row>
    <row r="3604" spans="1:22">
      <c r="A3604" t="n">
        <v>34094</v>
      </c>
      <c r="B3604" s="32" t="n">
        <v>19</v>
      </c>
      <c r="C3604" s="7" t="n">
        <v>3</v>
      </c>
      <c r="D3604" s="7" t="s">
        <v>45</v>
      </c>
      <c r="E3604" s="7" t="s">
        <v>46</v>
      </c>
      <c r="F3604" s="7" t="s">
        <v>13</v>
      </c>
      <c r="G3604" s="7" t="n">
        <v>0</v>
      </c>
      <c r="H3604" s="7" t="n">
        <v>257</v>
      </c>
      <c r="I3604" s="7" t="n">
        <v>0</v>
      </c>
      <c r="J3604" s="7" t="n">
        <v>0</v>
      </c>
      <c r="K3604" s="7" t="n">
        <v>0</v>
      </c>
      <c r="L3604" s="7" t="n">
        <v>0</v>
      </c>
      <c r="M3604" s="7" t="n">
        <v>1</v>
      </c>
      <c r="N3604" s="7" t="n">
        <v>1.60000002384186</v>
      </c>
      <c r="O3604" s="7" t="n">
        <v>0.0900000035762787</v>
      </c>
      <c r="P3604" s="7" t="s">
        <v>13</v>
      </c>
      <c r="Q3604" s="7" t="s">
        <v>13</v>
      </c>
      <c r="R3604" s="7" t="n">
        <v>-1</v>
      </c>
      <c r="S3604" s="7" t="n">
        <v>0</v>
      </c>
      <c r="T3604" s="7" t="n">
        <v>0</v>
      </c>
      <c r="U3604" s="7" t="n">
        <v>0</v>
      </c>
      <c r="V3604" s="7" t="n">
        <v>0</v>
      </c>
    </row>
    <row r="3605" spans="1:22">
      <c r="A3605" t="s">
        <v>4</v>
      </c>
      <c r="B3605" s="4" t="s">
        <v>5</v>
      </c>
      <c r="C3605" s="4" t="s">
        <v>10</v>
      </c>
      <c r="D3605" s="4" t="s">
        <v>6</v>
      </c>
      <c r="E3605" s="4" t="s">
        <v>6</v>
      </c>
      <c r="F3605" s="4" t="s">
        <v>6</v>
      </c>
      <c r="G3605" s="4" t="s">
        <v>14</v>
      </c>
      <c r="H3605" s="4" t="s">
        <v>9</v>
      </c>
      <c r="I3605" s="4" t="s">
        <v>21</v>
      </c>
      <c r="J3605" s="4" t="s">
        <v>21</v>
      </c>
      <c r="K3605" s="4" t="s">
        <v>21</v>
      </c>
      <c r="L3605" s="4" t="s">
        <v>21</v>
      </c>
      <c r="M3605" s="4" t="s">
        <v>21</v>
      </c>
      <c r="N3605" s="4" t="s">
        <v>21</v>
      </c>
      <c r="O3605" s="4" t="s">
        <v>21</v>
      </c>
      <c r="P3605" s="4" t="s">
        <v>6</v>
      </c>
      <c r="Q3605" s="4" t="s">
        <v>6</v>
      </c>
      <c r="R3605" s="4" t="s">
        <v>9</v>
      </c>
      <c r="S3605" s="4" t="s">
        <v>14</v>
      </c>
      <c r="T3605" s="4" t="s">
        <v>9</v>
      </c>
      <c r="U3605" s="4" t="s">
        <v>9</v>
      </c>
      <c r="V3605" s="4" t="s">
        <v>10</v>
      </c>
    </row>
    <row r="3606" spans="1:22">
      <c r="A3606" t="n">
        <v>34167</v>
      </c>
      <c r="B3606" s="32" t="n">
        <v>19</v>
      </c>
      <c r="C3606" s="7" t="n">
        <v>4</v>
      </c>
      <c r="D3606" s="7" t="s">
        <v>47</v>
      </c>
      <c r="E3606" s="7" t="s">
        <v>48</v>
      </c>
      <c r="F3606" s="7" t="s">
        <v>13</v>
      </c>
      <c r="G3606" s="7" t="n">
        <v>0</v>
      </c>
      <c r="H3606" s="7" t="n">
        <v>257</v>
      </c>
      <c r="I3606" s="7" t="n">
        <v>0</v>
      </c>
      <c r="J3606" s="7" t="n">
        <v>0</v>
      </c>
      <c r="K3606" s="7" t="n">
        <v>0</v>
      </c>
      <c r="L3606" s="7" t="n">
        <v>0</v>
      </c>
      <c r="M3606" s="7" t="n">
        <v>1</v>
      </c>
      <c r="N3606" s="7" t="n">
        <v>1.60000002384186</v>
      </c>
      <c r="O3606" s="7" t="n">
        <v>0.0900000035762787</v>
      </c>
      <c r="P3606" s="7" t="s">
        <v>13</v>
      </c>
      <c r="Q3606" s="7" t="s">
        <v>13</v>
      </c>
      <c r="R3606" s="7" t="n">
        <v>-1</v>
      </c>
      <c r="S3606" s="7" t="n">
        <v>0</v>
      </c>
      <c r="T3606" s="7" t="n">
        <v>0</v>
      </c>
      <c r="U3606" s="7" t="n">
        <v>0</v>
      </c>
      <c r="V3606" s="7" t="n">
        <v>0</v>
      </c>
    </row>
    <row r="3607" spans="1:22">
      <c r="A3607" t="s">
        <v>4</v>
      </c>
      <c r="B3607" s="4" t="s">
        <v>5</v>
      </c>
      <c r="C3607" s="4" t="s">
        <v>10</v>
      </c>
      <c r="D3607" s="4" t="s">
        <v>6</v>
      </c>
      <c r="E3607" s="4" t="s">
        <v>6</v>
      </c>
      <c r="F3607" s="4" t="s">
        <v>6</v>
      </c>
      <c r="G3607" s="4" t="s">
        <v>14</v>
      </c>
      <c r="H3607" s="4" t="s">
        <v>9</v>
      </c>
      <c r="I3607" s="4" t="s">
        <v>21</v>
      </c>
      <c r="J3607" s="4" t="s">
        <v>21</v>
      </c>
      <c r="K3607" s="4" t="s">
        <v>21</v>
      </c>
      <c r="L3607" s="4" t="s">
        <v>21</v>
      </c>
      <c r="M3607" s="4" t="s">
        <v>21</v>
      </c>
      <c r="N3607" s="4" t="s">
        <v>21</v>
      </c>
      <c r="O3607" s="4" t="s">
        <v>21</v>
      </c>
      <c r="P3607" s="4" t="s">
        <v>6</v>
      </c>
      <c r="Q3607" s="4" t="s">
        <v>6</v>
      </c>
      <c r="R3607" s="4" t="s">
        <v>9</v>
      </c>
      <c r="S3607" s="4" t="s">
        <v>14</v>
      </c>
      <c r="T3607" s="4" t="s">
        <v>9</v>
      </c>
      <c r="U3607" s="4" t="s">
        <v>9</v>
      </c>
      <c r="V3607" s="4" t="s">
        <v>10</v>
      </c>
    </row>
    <row r="3608" spans="1:22">
      <c r="A3608" t="n">
        <v>34242</v>
      </c>
      <c r="B3608" s="32" t="n">
        <v>19</v>
      </c>
      <c r="C3608" s="7" t="n">
        <v>5</v>
      </c>
      <c r="D3608" s="7" t="s">
        <v>49</v>
      </c>
      <c r="E3608" s="7" t="s">
        <v>50</v>
      </c>
      <c r="F3608" s="7" t="s">
        <v>13</v>
      </c>
      <c r="G3608" s="7" t="n">
        <v>0</v>
      </c>
      <c r="H3608" s="7" t="n">
        <v>257</v>
      </c>
      <c r="I3608" s="7" t="n">
        <v>0</v>
      </c>
      <c r="J3608" s="7" t="n">
        <v>0</v>
      </c>
      <c r="K3608" s="7" t="n">
        <v>0</v>
      </c>
      <c r="L3608" s="7" t="n">
        <v>0</v>
      </c>
      <c r="M3608" s="7" t="n">
        <v>1</v>
      </c>
      <c r="N3608" s="7" t="n">
        <v>1.60000002384186</v>
      </c>
      <c r="O3608" s="7" t="n">
        <v>0.0900000035762787</v>
      </c>
      <c r="P3608" s="7" t="s">
        <v>13</v>
      </c>
      <c r="Q3608" s="7" t="s">
        <v>13</v>
      </c>
      <c r="R3608" s="7" t="n">
        <v>-1</v>
      </c>
      <c r="S3608" s="7" t="n">
        <v>0</v>
      </c>
      <c r="T3608" s="7" t="n">
        <v>0</v>
      </c>
      <c r="U3608" s="7" t="n">
        <v>0</v>
      </c>
      <c r="V3608" s="7" t="n">
        <v>0</v>
      </c>
    </row>
    <row r="3609" spans="1:22">
      <c r="A3609" t="s">
        <v>4</v>
      </c>
      <c r="B3609" s="4" t="s">
        <v>5</v>
      </c>
      <c r="C3609" s="4" t="s">
        <v>10</v>
      </c>
      <c r="D3609" s="4" t="s">
        <v>6</v>
      </c>
      <c r="E3609" s="4" t="s">
        <v>6</v>
      </c>
      <c r="F3609" s="4" t="s">
        <v>6</v>
      </c>
      <c r="G3609" s="4" t="s">
        <v>14</v>
      </c>
      <c r="H3609" s="4" t="s">
        <v>9</v>
      </c>
      <c r="I3609" s="4" t="s">
        <v>21</v>
      </c>
      <c r="J3609" s="4" t="s">
        <v>21</v>
      </c>
      <c r="K3609" s="4" t="s">
        <v>21</v>
      </c>
      <c r="L3609" s="4" t="s">
        <v>21</v>
      </c>
      <c r="M3609" s="4" t="s">
        <v>21</v>
      </c>
      <c r="N3609" s="4" t="s">
        <v>21</v>
      </c>
      <c r="O3609" s="4" t="s">
        <v>21</v>
      </c>
      <c r="P3609" s="4" t="s">
        <v>6</v>
      </c>
      <c r="Q3609" s="4" t="s">
        <v>6</v>
      </c>
      <c r="R3609" s="4" t="s">
        <v>9</v>
      </c>
      <c r="S3609" s="4" t="s">
        <v>14</v>
      </c>
      <c r="T3609" s="4" t="s">
        <v>9</v>
      </c>
      <c r="U3609" s="4" t="s">
        <v>9</v>
      </c>
      <c r="V3609" s="4" t="s">
        <v>10</v>
      </c>
    </row>
    <row r="3610" spans="1:22">
      <c r="A3610" t="n">
        <v>34314</v>
      </c>
      <c r="B3610" s="32" t="n">
        <v>19</v>
      </c>
      <c r="C3610" s="7" t="n">
        <v>6</v>
      </c>
      <c r="D3610" s="7" t="s">
        <v>51</v>
      </c>
      <c r="E3610" s="7" t="s">
        <v>52</v>
      </c>
      <c r="F3610" s="7" t="s">
        <v>13</v>
      </c>
      <c r="G3610" s="7" t="n">
        <v>0</v>
      </c>
      <c r="H3610" s="7" t="n">
        <v>257</v>
      </c>
      <c r="I3610" s="7" t="n">
        <v>0</v>
      </c>
      <c r="J3610" s="7" t="n">
        <v>0</v>
      </c>
      <c r="K3610" s="7" t="n">
        <v>0</v>
      </c>
      <c r="L3610" s="7" t="n">
        <v>0</v>
      </c>
      <c r="M3610" s="7" t="n">
        <v>1</v>
      </c>
      <c r="N3610" s="7" t="n">
        <v>1.60000002384186</v>
      </c>
      <c r="O3610" s="7" t="n">
        <v>0.0900000035762787</v>
      </c>
      <c r="P3610" s="7" t="s">
        <v>13</v>
      </c>
      <c r="Q3610" s="7" t="s">
        <v>13</v>
      </c>
      <c r="R3610" s="7" t="n">
        <v>-1</v>
      </c>
      <c r="S3610" s="7" t="n">
        <v>0</v>
      </c>
      <c r="T3610" s="7" t="n">
        <v>0</v>
      </c>
      <c r="U3610" s="7" t="n">
        <v>0</v>
      </c>
      <c r="V3610" s="7" t="n">
        <v>0</v>
      </c>
    </row>
    <row r="3611" spans="1:22">
      <c r="A3611" t="s">
        <v>4</v>
      </c>
      <c r="B3611" s="4" t="s">
        <v>5</v>
      </c>
      <c r="C3611" s="4" t="s">
        <v>10</v>
      </c>
      <c r="D3611" s="4" t="s">
        <v>6</v>
      </c>
      <c r="E3611" s="4" t="s">
        <v>6</v>
      </c>
      <c r="F3611" s="4" t="s">
        <v>6</v>
      </c>
      <c r="G3611" s="4" t="s">
        <v>14</v>
      </c>
      <c r="H3611" s="4" t="s">
        <v>9</v>
      </c>
      <c r="I3611" s="4" t="s">
        <v>21</v>
      </c>
      <c r="J3611" s="4" t="s">
        <v>21</v>
      </c>
      <c r="K3611" s="4" t="s">
        <v>21</v>
      </c>
      <c r="L3611" s="4" t="s">
        <v>21</v>
      </c>
      <c r="M3611" s="4" t="s">
        <v>21</v>
      </c>
      <c r="N3611" s="4" t="s">
        <v>21</v>
      </c>
      <c r="O3611" s="4" t="s">
        <v>21</v>
      </c>
      <c r="P3611" s="4" t="s">
        <v>6</v>
      </c>
      <c r="Q3611" s="4" t="s">
        <v>6</v>
      </c>
      <c r="R3611" s="4" t="s">
        <v>9</v>
      </c>
      <c r="S3611" s="4" t="s">
        <v>14</v>
      </c>
      <c r="T3611" s="4" t="s">
        <v>9</v>
      </c>
      <c r="U3611" s="4" t="s">
        <v>9</v>
      </c>
      <c r="V3611" s="4" t="s">
        <v>10</v>
      </c>
    </row>
    <row r="3612" spans="1:22">
      <c r="A3612" t="n">
        <v>34387</v>
      </c>
      <c r="B3612" s="32" t="n">
        <v>19</v>
      </c>
      <c r="C3612" s="7" t="n">
        <v>7</v>
      </c>
      <c r="D3612" s="7" t="s">
        <v>53</v>
      </c>
      <c r="E3612" s="7" t="s">
        <v>54</v>
      </c>
      <c r="F3612" s="7" t="s">
        <v>13</v>
      </c>
      <c r="G3612" s="7" t="n">
        <v>0</v>
      </c>
      <c r="H3612" s="7" t="n">
        <v>257</v>
      </c>
      <c r="I3612" s="7" t="n">
        <v>0</v>
      </c>
      <c r="J3612" s="7" t="n">
        <v>0</v>
      </c>
      <c r="K3612" s="7" t="n">
        <v>0</v>
      </c>
      <c r="L3612" s="7" t="n">
        <v>0</v>
      </c>
      <c r="M3612" s="7" t="n">
        <v>1</v>
      </c>
      <c r="N3612" s="7" t="n">
        <v>1.60000002384186</v>
      </c>
      <c r="O3612" s="7" t="n">
        <v>0.0900000035762787</v>
      </c>
      <c r="P3612" s="7" t="s">
        <v>13</v>
      </c>
      <c r="Q3612" s="7" t="s">
        <v>13</v>
      </c>
      <c r="R3612" s="7" t="n">
        <v>-1</v>
      </c>
      <c r="S3612" s="7" t="n">
        <v>0</v>
      </c>
      <c r="T3612" s="7" t="n">
        <v>0</v>
      </c>
      <c r="U3612" s="7" t="n">
        <v>0</v>
      </c>
      <c r="V3612" s="7" t="n">
        <v>0</v>
      </c>
    </row>
    <row r="3613" spans="1:22">
      <c r="A3613" t="s">
        <v>4</v>
      </c>
      <c r="B3613" s="4" t="s">
        <v>5</v>
      </c>
      <c r="C3613" s="4" t="s">
        <v>10</v>
      </c>
      <c r="D3613" s="4" t="s">
        <v>6</v>
      </c>
      <c r="E3613" s="4" t="s">
        <v>6</v>
      </c>
      <c r="F3613" s="4" t="s">
        <v>6</v>
      </c>
      <c r="G3613" s="4" t="s">
        <v>14</v>
      </c>
      <c r="H3613" s="4" t="s">
        <v>9</v>
      </c>
      <c r="I3613" s="4" t="s">
        <v>21</v>
      </c>
      <c r="J3613" s="4" t="s">
        <v>21</v>
      </c>
      <c r="K3613" s="4" t="s">
        <v>21</v>
      </c>
      <c r="L3613" s="4" t="s">
        <v>21</v>
      </c>
      <c r="M3613" s="4" t="s">
        <v>21</v>
      </c>
      <c r="N3613" s="4" t="s">
        <v>21</v>
      </c>
      <c r="O3613" s="4" t="s">
        <v>21</v>
      </c>
      <c r="P3613" s="4" t="s">
        <v>6</v>
      </c>
      <c r="Q3613" s="4" t="s">
        <v>6</v>
      </c>
      <c r="R3613" s="4" t="s">
        <v>9</v>
      </c>
      <c r="S3613" s="4" t="s">
        <v>14</v>
      </c>
      <c r="T3613" s="4" t="s">
        <v>9</v>
      </c>
      <c r="U3613" s="4" t="s">
        <v>9</v>
      </c>
      <c r="V3613" s="4" t="s">
        <v>10</v>
      </c>
    </row>
    <row r="3614" spans="1:22">
      <c r="A3614" t="n">
        <v>34458</v>
      </c>
      <c r="B3614" s="32" t="n">
        <v>19</v>
      </c>
      <c r="C3614" s="7" t="n">
        <v>8</v>
      </c>
      <c r="D3614" s="7" t="s">
        <v>55</v>
      </c>
      <c r="E3614" s="7" t="s">
        <v>56</v>
      </c>
      <c r="F3614" s="7" t="s">
        <v>13</v>
      </c>
      <c r="G3614" s="7" t="n">
        <v>0</v>
      </c>
      <c r="H3614" s="7" t="n">
        <v>257</v>
      </c>
      <c r="I3614" s="7" t="n">
        <v>0</v>
      </c>
      <c r="J3614" s="7" t="n">
        <v>0</v>
      </c>
      <c r="K3614" s="7" t="n">
        <v>0</v>
      </c>
      <c r="L3614" s="7" t="n">
        <v>0</v>
      </c>
      <c r="M3614" s="7" t="n">
        <v>1</v>
      </c>
      <c r="N3614" s="7" t="n">
        <v>1.60000002384186</v>
      </c>
      <c r="O3614" s="7" t="n">
        <v>0.0900000035762787</v>
      </c>
      <c r="P3614" s="7" t="s">
        <v>13</v>
      </c>
      <c r="Q3614" s="7" t="s">
        <v>13</v>
      </c>
      <c r="R3614" s="7" t="n">
        <v>-1</v>
      </c>
      <c r="S3614" s="7" t="n">
        <v>0</v>
      </c>
      <c r="T3614" s="7" t="n">
        <v>0</v>
      </c>
      <c r="U3614" s="7" t="n">
        <v>0</v>
      </c>
      <c r="V3614" s="7" t="n">
        <v>0</v>
      </c>
    </row>
    <row r="3615" spans="1:22">
      <c r="A3615" t="s">
        <v>4</v>
      </c>
      <c r="B3615" s="4" t="s">
        <v>5</v>
      </c>
      <c r="C3615" s="4" t="s">
        <v>10</v>
      </c>
      <c r="D3615" s="4" t="s">
        <v>6</v>
      </c>
      <c r="E3615" s="4" t="s">
        <v>6</v>
      </c>
      <c r="F3615" s="4" t="s">
        <v>6</v>
      </c>
      <c r="G3615" s="4" t="s">
        <v>14</v>
      </c>
      <c r="H3615" s="4" t="s">
        <v>9</v>
      </c>
      <c r="I3615" s="4" t="s">
        <v>21</v>
      </c>
      <c r="J3615" s="4" t="s">
        <v>21</v>
      </c>
      <c r="K3615" s="4" t="s">
        <v>21</v>
      </c>
      <c r="L3615" s="4" t="s">
        <v>21</v>
      </c>
      <c r="M3615" s="4" t="s">
        <v>21</v>
      </c>
      <c r="N3615" s="4" t="s">
        <v>21</v>
      </c>
      <c r="O3615" s="4" t="s">
        <v>21</v>
      </c>
      <c r="P3615" s="4" t="s">
        <v>6</v>
      </c>
      <c r="Q3615" s="4" t="s">
        <v>6</v>
      </c>
      <c r="R3615" s="4" t="s">
        <v>9</v>
      </c>
      <c r="S3615" s="4" t="s">
        <v>14</v>
      </c>
      <c r="T3615" s="4" t="s">
        <v>9</v>
      </c>
      <c r="U3615" s="4" t="s">
        <v>9</v>
      </c>
      <c r="V3615" s="4" t="s">
        <v>10</v>
      </c>
    </row>
    <row r="3616" spans="1:22">
      <c r="A3616" t="n">
        <v>34531</v>
      </c>
      <c r="B3616" s="32" t="n">
        <v>19</v>
      </c>
      <c r="C3616" s="7" t="n">
        <v>9</v>
      </c>
      <c r="D3616" s="7" t="s">
        <v>57</v>
      </c>
      <c r="E3616" s="7" t="s">
        <v>58</v>
      </c>
      <c r="F3616" s="7" t="s">
        <v>13</v>
      </c>
      <c r="G3616" s="7" t="n">
        <v>0</v>
      </c>
      <c r="H3616" s="7" t="n">
        <v>257</v>
      </c>
      <c r="I3616" s="7" t="n">
        <v>0</v>
      </c>
      <c r="J3616" s="7" t="n">
        <v>0</v>
      </c>
      <c r="K3616" s="7" t="n">
        <v>0</v>
      </c>
      <c r="L3616" s="7" t="n">
        <v>0</v>
      </c>
      <c r="M3616" s="7" t="n">
        <v>1</v>
      </c>
      <c r="N3616" s="7" t="n">
        <v>1.60000002384186</v>
      </c>
      <c r="O3616" s="7" t="n">
        <v>0.0900000035762787</v>
      </c>
      <c r="P3616" s="7" t="s">
        <v>13</v>
      </c>
      <c r="Q3616" s="7" t="s">
        <v>13</v>
      </c>
      <c r="R3616" s="7" t="n">
        <v>-1</v>
      </c>
      <c r="S3616" s="7" t="n">
        <v>0</v>
      </c>
      <c r="T3616" s="7" t="n">
        <v>0</v>
      </c>
      <c r="U3616" s="7" t="n">
        <v>0</v>
      </c>
      <c r="V3616" s="7" t="n">
        <v>0</v>
      </c>
    </row>
    <row r="3617" spans="1:22">
      <c r="A3617" t="s">
        <v>4</v>
      </c>
      <c r="B3617" s="4" t="s">
        <v>5</v>
      </c>
      <c r="C3617" s="4" t="s">
        <v>10</v>
      </c>
      <c r="D3617" s="4" t="s">
        <v>6</v>
      </c>
      <c r="E3617" s="4" t="s">
        <v>6</v>
      </c>
      <c r="F3617" s="4" t="s">
        <v>6</v>
      </c>
      <c r="G3617" s="4" t="s">
        <v>14</v>
      </c>
      <c r="H3617" s="4" t="s">
        <v>9</v>
      </c>
      <c r="I3617" s="4" t="s">
        <v>21</v>
      </c>
      <c r="J3617" s="4" t="s">
        <v>21</v>
      </c>
      <c r="K3617" s="4" t="s">
        <v>21</v>
      </c>
      <c r="L3617" s="4" t="s">
        <v>21</v>
      </c>
      <c r="M3617" s="4" t="s">
        <v>21</v>
      </c>
      <c r="N3617" s="4" t="s">
        <v>21</v>
      </c>
      <c r="O3617" s="4" t="s">
        <v>21</v>
      </c>
      <c r="P3617" s="4" t="s">
        <v>6</v>
      </c>
      <c r="Q3617" s="4" t="s">
        <v>6</v>
      </c>
      <c r="R3617" s="4" t="s">
        <v>9</v>
      </c>
      <c r="S3617" s="4" t="s">
        <v>14</v>
      </c>
      <c r="T3617" s="4" t="s">
        <v>9</v>
      </c>
      <c r="U3617" s="4" t="s">
        <v>9</v>
      </c>
      <c r="V3617" s="4" t="s">
        <v>10</v>
      </c>
    </row>
    <row r="3618" spans="1:22">
      <c r="A3618" t="n">
        <v>34606</v>
      </c>
      <c r="B3618" s="32" t="n">
        <v>19</v>
      </c>
      <c r="C3618" s="7" t="n">
        <v>7032</v>
      </c>
      <c r="D3618" s="7" t="s">
        <v>59</v>
      </c>
      <c r="E3618" s="7" t="s">
        <v>60</v>
      </c>
      <c r="F3618" s="7" t="s">
        <v>13</v>
      </c>
      <c r="G3618" s="7" t="n">
        <v>0</v>
      </c>
      <c r="H3618" s="7" t="n">
        <v>257</v>
      </c>
      <c r="I3618" s="7" t="n">
        <v>0</v>
      </c>
      <c r="J3618" s="7" t="n">
        <v>0</v>
      </c>
      <c r="K3618" s="7" t="n">
        <v>0</v>
      </c>
      <c r="L3618" s="7" t="n">
        <v>0</v>
      </c>
      <c r="M3618" s="7" t="n">
        <v>1</v>
      </c>
      <c r="N3618" s="7" t="n">
        <v>1.60000002384186</v>
      </c>
      <c r="O3618" s="7" t="n">
        <v>0.0900000035762787</v>
      </c>
      <c r="P3618" s="7" t="s">
        <v>13</v>
      </c>
      <c r="Q3618" s="7" t="s">
        <v>13</v>
      </c>
      <c r="R3618" s="7" t="n">
        <v>-1</v>
      </c>
      <c r="S3618" s="7" t="n">
        <v>0</v>
      </c>
      <c r="T3618" s="7" t="n">
        <v>0</v>
      </c>
      <c r="U3618" s="7" t="n">
        <v>0</v>
      </c>
      <c r="V3618" s="7" t="n">
        <v>0</v>
      </c>
    </row>
    <row r="3619" spans="1:22">
      <c r="A3619" t="s">
        <v>4</v>
      </c>
      <c r="B3619" s="4" t="s">
        <v>5</v>
      </c>
      <c r="C3619" s="4" t="s">
        <v>10</v>
      </c>
      <c r="D3619" s="4" t="s">
        <v>6</v>
      </c>
      <c r="E3619" s="4" t="s">
        <v>6</v>
      </c>
      <c r="F3619" s="4" t="s">
        <v>6</v>
      </c>
      <c r="G3619" s="4" t="s">
        <v>14</v>
      </c>
      <c r="H3619" s="4" t="s">
        <v>9</v>
      </c>
      <c r="I3619" s="4" t="s">
        <v>21</v>
      </c>
      <c r="J3619" s="4" t="s">
        <v>21</v>
      </c>
      <c r="K3619" s="4" t="s">
        <v>21</v>
      </c>
      <c r="L3619" s="4" t="s">
        <v>21</v>
      </c>
      <c r="M3619" s="4" t="s">
        <v>21</v>
      </c>
      <c r="N3619" s="4" t="s">
        <v>21</v>
      </c>
      <c r="O3619" s="4" t="s">
        <v>21</v>
      </c>
      <c r="P3619" s="4" t="s">
        <v>6</v>
      </c>
      <c r="Q3619" s="4" t="s">
        <v>6</v>
      </c>
      <c r="R3619" s="4" t="s">
        <v>9</v>
      </c>
      <c r="S3619" s="4" t="s">
        <v>14</v>
      </c>
      <c r="T3619" s="4" t="s">
        <v>9</v>
      </c>
      <c r="U3619" s="4" t="s">
        <v>9</v>
      </c>
      <c r="V3619" s="4" t="s">
        <v>10</v>
      </c>
    </row>
    <row r="3620" spans="1:22">
      <c r="A3620" t="n">
        <v>34676</v>
      </c>
      <c r="B3620" s="32" t="n">
        <v>19</v>
      </c>
      <c r="C3620" s="7" t="n">
        <v>23</v>
      </c>
      <c r="D3620" s="7" t="s">
        <v>61</v>
      </c>
      <c r="E3620" s="7" t="s">
        <v>62</v>
      </c>
      <c r="F3620" s="7" t="s">
        <v>13</v>
      </c>
      <c r="G3620" s="7" t="n">
        <v>0</v>
      </c>
      <c r="H3620" s="7" t="n">
        <v>257</v>
      </c>
      <c r="I3620" s="7" t="n">
        <v>0</v>
      </c>
      <c r="J3620" s="7" t="n">
        <v>0</v>
      </c>
      <c r="K3620" s="7" t="n">
        <v>0</v>
      </c>
      <c r="L3620" s="7" t="n">
        <v>0</v>
      </c>
      <c r="M3620" s="7" t="n">
        <v>1</v>
      </c>
      <c r="N3620" s="7" t="n">
        <v>1.60000002384186</v>
      </c>
      <c r="O3620" s="7" t="n">
        <v>0.0900000035762787</v>
      </c>
      <c r="P3620" s="7" t="s">
        <v>13</v>
      </c>
      <c r="Q3620" s="7" t="s">
        <v>13</v>
      </c>
      <c r="R3620" s="7" t="n">
        <v>-1</v>
      </c>
      <c r="S3620" s="7" t="n">
        <v>0</v>
      </c>
      <c r="T3620" s="7" t="n">
        <v>0</v>
      </c>
      <c r="U3620" s="7" t="n">
        <v>0</v>
      </c>
      <c r="V3620" s="7" t="n">
        <v>0</v>
      </c>
    </row>
    <row r="3621" spans="1:22">
      <c r="A3621" t="s">
        <v>4</v>
      </c>
      <c r="B3621" s="4" t="s">
        <v>5</v>
      </c>
      <c r="C3621" s="4" t="s">
        <v>10</v>
      </c>
      <c r="D3621" s="4" t="s">
        <v>6</v>
      </c>
      <c r="E3621" s="4" t="s">
        <v>6</v>
      </c>
      <c r="F3621" s="4" t="s">
        <v>6</v>
      </c>
      <c r="G3621" s="4" t="s">
        <v>14</v>
      </c>
      <c r="H3621" s="4" t="s">
        <v>9</v>
      </c>
      <c r="I3621" s="4" t="s">
        <v>21</v>
      </c>
      <c r="J3621" s="4" t="s">
        <v>21</v>
      </c>
      <c r="K3621" s="4" t="s">
        <v>21</v>
      </c>
      <c r="L3621" s="4" t="s">
        <v>21</v>
      </c>
      <c r="M3621" s="4" t="s">
        <v>21</v>
      </c>
      <c r="N3621" s="4" t="s">
        <v>21</v>
      </c>
      <c r="O3621" s="4" t="s">
        <v>21</v>
      </c>
      <c r="P3621" s="4" t="s">
        <v>6</v>
      </c>
      <c r="Q3621" s="4" t="s">
        <v>6</v>
      </c>
      <c r="R3621" s="4" t="s">
        <v>9</v>
      </c>
      <c r="S3621" s="4" t="s">
        <v>14</v>
      </c>
      <c r="T3621" s="4" t="s">
        <v>9</v>
      </c>
      <c r="U3621" s="4" t="s">
        <v>9</v>
      </c>
      <c r="V3621" s="4" t="s">
        <v>10</v>
      </c>
    </row>
    <row r="3622" spans="1:22">
      <c r="A3622" t="n">
        <v>34748</v>
      </c>
      <c r="B3622" s="32" t="n">
        <v>19</v>
      </c>
      <c r="C3622" s="7" t="n">
        <v>7034</v>
      </c>
      <c r="D3622" s="7" t="s">
        <v>63</v>
      </c>
      <c r="E3622" s="7" t="s">
        <v>64</v>
      </c>
      <c r="F3622" s="7" t="s">
        <v>13</v>
      </c>
      <c r="G3622" s="7" t="n">
        <v>0</v>
      </c>
      <c r="H3622" s="7" t="n">
        <v>257</v>
      </c>
      <c r="I3622" s="7" t="n">
        <v>0</v>
      </c>
      <c r="J3622" s="7" t="n">
        <v>0</v>
      </c>
      <c r="K3622" s="7" t="n">
        <v>0</v>
      </c>
      <c r="L3622" s="7" t="n">
        <v>0</v>
      </c>
      <c r="M3622" s="7" t="n">
        <v>1</v>
      </c>
      <c r="N3622" s="7" t="n">
        <v>1.60000002384186</v>
      </c>
      <c r="O3622" s="7" t="n">
        <v>0.0900000035762787</v>
      </c>
      <c r="P3622" s="7" t="s">
        <v>13</v>
      </c>
      <c r="Q3622" s="7" t="s">
        <v>13</v>
      </c>
      <c r="R3622" s="7" t="n">
        <v>-1</v>
      </c>
      <c r="S3622" s="7" t="n">
        <v>0</v>
      </c>
      <c r="T3622" s="7" t="n">
        <v>0</v>
      </c>
      <c r="U3622" s="7" t="n">
        <v>0</v>
      </c>
      <c r="V3622" s="7" t="n">
        <v>0</v>
      </c>
    </row>
    <row r="3623" spans="1:22">
      <c r="A3623" t="s">
        <v>4</v>
      </c>
      <c r="B3623" s="4" t="s">
        <v>5</v>
      </c>
      <c r="C3623" s="4" t="s">
        <v>10</v>
      </c>
      <c r="D3623" s="4" t="s">
        <v>6</v>
      </c>
      <c r="E3623" s="4" t="s">
        <v>6</v>
      </c>
      <c r="F3623" s="4" t="s">
        <v>6</v>
      </c>
      <c r="G3623" s="4" t="s">
        <v>14</v>
      </c>
      <c r="H3623" s="4" t="s">
        <v>9</v>
      </c>
      <c r="I3623" s="4" t="s">
        <v>21</v>
      </c>
      <c r="J3623" s="4" t="s">
        <v>21</v>
      </c>
      <c r="K3623" s="4" t="s">
        <v>21</v>
      </c>
      <c r="L3623" s="4" t="s">
        <v>21</v>
      </c>
      <c r="M3623" s="4" t="s">
        <v>21</v>
      </c>
      <c r="N3623" s="4" t="s">
        <v>21</v>
      </c>
      <c r="O3623" s="4" t="s">
        <v>21</v>
      </c>
      <c r="P3623" s="4" t="s">
        <v>6</v>
      </c>
      <c r="Q3623" s="4" t="s">
        <v>6</v>
      </c>
      <c r="R3623" s="4" t="s">
        <v>9</v>
      </c>
      <c r="S3623" s="4" t="s">
        <v>14</v>
      </c>
      <c r="T3623" s="4" t="s">
        <v>9</v>
      </c>
      <c r="U3623" s="4" t="s">
        <v>9</v>
      </c>
      <c r="V3623" s="4" t="s">
        <v>10</v>
      </c>
    </row>
    <row r="3624" spans="1:22">
      <c r="A3624" t="n">
        <v>34818</v>
      </c>
      <c r="B3624" s="32" t="n">
        <v>19</v>
      </c>
      <c r="C3624" s="7" t="n">
        <v>7033</v>
      </c>
      <c r="D3624" s="7" t="s">
        <v>323</v>
      </c>
      <c r="E3624" s="7" t="s">
        <v>324</v>
      </c>
      <c r="F3624" s="7" t="s">
        <v>13</v>
      </c>
      <c r="G3624" s="7" t="n">
        <v>0</v>
      </c>
      <c r="H3624" s="7" t="n">
        <v>257</v>
      </c>
      <c r="I3624" s="7" t="n">
        <v>0</v>
      </c>
      <c r="J3624" s="7" t="n">
        <v>0</v>
      </c>
      <c r="K3624" s="7" t="n">
        <v>0</v>
      </c>
      <c r="L3624" s="7" t="n">
        <v>0</v>
      </c>
      <c r="M3624" s="7" t="n">
        <v>1</v>
      </c>
      <c r="N3624" s="7" t="n">
        <v>1.60000002384186</v>
      </c>
      <c r="O3624" s="7" t="n">
        <v>0.0900000035762787</v>
      </c>
      <c r="P3624" s="7" t="s">
        <v>13</v>
      </c>
      <c r="Q3624" s="7" t="s">
        <v>13</v>
      </c>
      <c r="R3624" s="7" t="n">
        <v>-1</v>
      </c>
      <c r="S3624" s="7" t="n">
        <v>0</v>
      </c>
      <c r="T3624" s="7" t="n">
        <v>0</v>
      </c>
      <c r="U3624" s="7" t="n">
        <v>0</v>
      </c>
      <c r="V3624" s="7" t="n">
        <v>0</v>
      </c>
    </row>
    <row r="3625" spans="1:22">
      <c r="A3625" t="s">
        <v>4</v>
      </c>
      <c r="B3625" s="4" t="s">
        <v>5</v>
      </c>
      <c r="C3625" s="4" t="s">
        <v>10</v>
      </c>
      <c r="D3625" s="4" t="s">
        <v>6</v>
      </c>
      <c r="E3625" s="4" t="s">
        <v>6</v>
      </c>
      <c r="F3625" s="4" t="s">
        <v>6</v>
      </c>
      <c r="G3625" s="4" t="s">
        <v>14</v>
      </c>
      <c r="H3625" s="4" t="s">
        <v>9</v>
      </c>
      <c r="I3625" s="4" t="s">
        <v>21</v>
      </c>
      <c r="J3625" s="4" t="s">
        <v>21</v>
      </c>
      <c r="K3625" s="4" t="s">
        <v>21</v>
      </c>
      <c r="L3625" s="4" t="s">
        <v>21</v>
      </c>
      <c r="M3625" s="4" t="s">
        <v>21</v>
      </c>
      <c r="N3625" s="4" t="s">
        <v>21</v>
      </c>
      <c r="O3625" s="4" t="s">
        <v>21</v>
      </c>
      <c r="P3625" s="4" t="s">
        <v>6</v>
      </c>
      <c r="Q3625" s="4" t="s">
        <v>6</v>
      </c>
      <c r="R3625" s="4" t="s">
        <v>9</v>
      </c>
      <c r="S3625" s="4" t="s">
        <v>14</v>
      </c>
      <c r="T3625" s="4" t="s">
        <v>9</v>
      </c>
      <c r="U3625" s="4" t="s">
        <v>9</v>
      </c>
      <c r="V3625" s="4" t="s">
        <v>10</v>
      </c>
    </row>
    <row r="3626" spans="1:22">
      <c r="A3626" t="n">
        <v>34889</v>
      </c>
      <c r="B3626" s="32" t="n">
        <v>19</v>
      </c>
      <c r="C3626" s="7" t="n">
        <v>7013</v>
      </c>
      <c r="D3626" s="7" t="s">
        <v>65</v>
      </c>
      <c r="E3626" s="7" t="s">
        <v>66</v>
      </c>
      <c r="F3626" s="7" t="s">
        <v>13</v>
      </c>
      <c r="G3626" s="7" t="n">
        <v>0</v>
      </c>
      <c r="H3626" s="7" t="n">
        <v>257</v>
      </c>
      <c r="I3626" s="7" t="n">
        <v>0</v>
      </c>
      <c r="J3626" s="7" t="n">
        <v>0</v>
      </c>
      <c r="K3626" s="7" t="n">
        <v>0</v>
      </c>
      <c r="L3626" s="7" t="n">
        <v>0</v>
      </c>
      <c r="M3626" s="7" t="n">
        <v>1</v>
      </c>
      <c r="N3626" s="7" t="n">
        <v>1.60000002384186</v>
      </c>
      <c r="O3626" s="7" t="n">
        <v>0.0900000035762787</v>
      </c>
      <c r="P3626" s="7" t="s">
        <v>13</v>
      </c>
      <c r="Q3626" s="7" t="s">
        <v>13</v>
      </c>
      <c r="R3626" s="7" t="n">
        <v>-1</v>
      </c>
      <c r="S3626" s="7" t="n">
        <v>0</v>
      </c>
      <c r="T3626" s="7" t="n">
        <v>0</v>
      </c>
      <c r="U3626" s="7" t="n">
        <v>0</v>
      </c>
      <c r="V3626" s="7" t="n">
        <v>0</v>
      </c>
    </row>
    <row r="3627" spans="1:22">
      <c r="A3627" t="s">
        <v>4</v>
      </c>
      <c r="B3627" s="4" t="s">
        <v>5</v>
      </c>
      <c r="C3627" s="4" t="s">
        <v>10</v>
      </c>
      <c r="D3627" s="4" t="s">
        <v>6</v>
      </c>
      <c r="E3627" s="4" t="s">
        <v>6</v>
      </c>
      <c r="F3627" s="4" t="s">
        <v>6</v>
      </c>
      <c r="G3627" s="4" t="s">
        <v>14</v>
      </c>
      <c r="H3627" s="4" t="s">
        <v>9</v>
      </c>
      <c r="I3627" s="4" t="s">
        <v>21</v>
      </c>
      <c r="J3627" s="4" t="s">
        <v>21</v>
      </c>
      <c r="K3627" s="4" t="s">
        <v>21</v>
      </c>
      <c r="L3627" s="4" t="s">
        <v>21</v>
      </c>
      <c r="M3627" s="4" t="s">
        <v>21</v>
      </c>
      <c r="N3627" s="4" t="s">
        <v>21</v>
      </c>
      <c r="O3627" s="4" t="s">
        <v>21</v>
      </c>
      <c r="P3627" s="4" t="s">
        <v>6</v>
      </c>
      <c r="Q3627" s="4" t="s">
        <v>6</v>
      </c>
      <c r="R3627" s="4" t="s">
        <v>9</v>
      </c>
      <c r="S3627" s="4" t="s">
        <v>14</v>
      </c>
      <c r="T3627" s="4" t="s">
        <v>9</v>
      </c>
      <c r="U3627" s="4" t="s">
        <v>9</v>
      </c>
      <c r="V3627" s="4" t="s">
        <v>10</v>
      </c>
    </row>
    <row r="3628" spans="1:22">
      <c r="A3628" t="n">
        <v>34965</v>
      </c>
      <c r="B3628" s="32" t="n">
        <v>19</v>
      </c>
      <c r="C3628" s="7" t="n">
        <v>7012</v>
      </c>
      <c r="D3628" s="7" t="s">
        <v>67</v>
      </c>
      <c r="E3628" s="7" t="s">
        <v>68</v>
      </c>
      <c r="F3628" s="7" t="s">
        <v>13</v>
      </c>
      <c r="G3628" s="7" t="n">
        <v>0</v>
      </c>
      <c r="H3628" s="7" t="n">
        <v>257</v>
      </c>
      <c r="I3628" s="7" t="n">
        <v>0</v>
      </c>
      <c r="J3628" s="7" t="n">
        <v>0</v>
      </c>
      <c r="K3628" s="7" t="n">
        <v>0</v>
      </c>
      <c r="L3628" s="7" t="n">
        <v>0</v>
      </c>
      <c r="M3628" s="7" t="n">
        <v>1</v>
      </c>
      <c r="N3628" s="7" t="n">
        <v>1.60000002384186</v>
      </c>
      <c r="O3628" s="7" t="n">
        <v>0.0900000035762787</v>
      </c>
      <c r="P3628" s="7" t="s">
        <v>13</v>
      </c>
      <c r="Q3628" s="7" t="s">
        <v>13</v>
      </c>
      <c r="R3628" s="7" t="n">
        <v>-1</v>
      </c>
      <c r="S3628" s="7" t="n">
        <v>0</v>
      </c>
      <c r="T3628" s="7" t="n">
        <v>0</v>
      </c>
      <c r="U3628" s="7" t="n">
        <v>0</v>
      </c>
      <c r="V3628" s="7" t="n">
        <v>0</v>
      </c>
    </row>
    <row r="3629" spans="1:22">
      <c r="A3629" t="s">
        <v>4</v>
      </c>
      <c r="B3629" s="4" t="s">
        <v>5</v>
      </c>
      <c r="C3629" s="4" t="s">
        <v>10</v>
      </c>
      <c r="D3629" s="4" t="s">
        <v>6</v>
      </c>
      <c r="E3629" s="4" t="s">
        <v>6</v>
      </c>
      <c r="F3629" s="4" t="s">
        <v>6</v>
      </c>
      <c r="G3629" s="4" t="s">
        <v>14</v>
      </c>
      <c r="H3629" s="4" t="s">
        <v>9</v>
      </c>
      <c r="I3629" s="4" t="s">
        <v>21</v>
      </c>
      <c r="J3629" s="4" t="s">
        <v>21</v>
      </c>
      <c r="K3629" s="4" t="s">
        <v>21</v>
      </c>
      <c r="L3629" s="4" t="s">
        <v>21</v>
      </c>
      <c r="M3629" s="4" t="s">
        <v>21</v>
      </c>
      <c r="N3629" s="4" t="s">
        <v>21</v>
      </c>
      <c r="O3629" s="4" t="s">
        <v>21</v>
      </c>
      <c r="P3629" s="4" t="s">
        <v>6</v>
      </c>
      <c r="Q3629" s="4" t="s">
        <v>6</v>
      </c>
      <c r="R3629" s="4" t="s">
        <v>9</v>
      </c>
      <c r="S3629" s="4" t="s">
        <v>14</v>
      </c>
      <c r="T3629" s="4" t="s">
        <v>9</v>
      </c>
      <c r="U3629" s="4" t="s">
        <v>9</v>
      </c>
      <c r="V3629" s="4" t="s">
        <v>10</v>
      </c>
    </row>
    <row r="3630" spans="1:22">
      <c r="A3630" t="n">
        <v>35048</v>
      </c>
      <c r="B3630" s="32" t="n">
        <v>19</v>
      </c>
      <c r="C3630" s="7" t="n">
        <v>19</v>
      </c>
      <c r="D3630" s="7" t="s">
        <v>69</v>
      </c>
      <c r="E3630" s="7" t="s">
        <v>70</v>
      </c>
      <c r="F3630" s="7" t="s">
        <v>13</v>
      </c>
      <c r="G3630" s="7" t="n">
        <v>0</v>
      </c>
      <c r="H3630" s="7" t="n">
        <v>257</v>
      </c>
      <c r="I3630" s="7" t="n">
        <v>0</v>
      </c>
      <c r="J3630" s="7" t="n">
        <v>0</v>
      </c>
      <c r="K3630" s="7" t="n">
        <v>0</v>
      </c>
      <c r="L3630" s="7" t="n">
        <v>0</v>
      </c>
      <c r="M3630" s="7" t="n">
        <v>1</v>
      </c>
      <c r="N3630" s="7" t="n">
        <v>1.60000002384186</v>
      </c>
      <c r="O3630" s="7" t="n">
        <v>0.0900000035762787</v>
      </c>
      <c r="P3630" s="7" t="s">
        <v>13</v>
      </c>
      <c r="Q3630" s="7" t="s">
        <v>13</v>
      </c>
      <c r="R3630" s="7" t="n">
        <v>-1</v>
      </c>
      <c r="S3630" s="7" t="n">
        <v>0</v>
      </c>
      <c r="T3630" s="7" t="n">
        <v>0</v>
      </c>
      <c r="U3630" s="7" t="n">
        <v>0</v>
      </c>
      <c r="V3630" s="7" t="n">
        <v>0</v>
      </c>
    </row>
    <row r="3631" spans="1:22">
      <c r="A3631" t="s">
        <v>4</v>
      </c>
      <c r="B3631" s="4" t="s">
        <v>5</v>
      </c>
      <c r="C3631" s="4" t="s">
        <v>10</v>
      </c>
      <c r="D3631" s="4" t="s">
        <v>6</v>
      </c>
      <c r="E3631" s="4" t="s">
        <v>6</v>
      </c>
      <c r="F3631" s="4" t="s">
        <v>6</v>
      </c>
      <c r="G3631" s="4" t="s">
        <v>14</v>
      </c>
      <c r="H3631" s="4" t="s">
        <v>9</v>
      </c>
      <c r="I3631" s="4" t="s">
        <v>21</v>
      </c>
      <c r="J3631" s="4" t="s">
        <v>21</v>
      </c>
      <c r="K3631" s="4" t="s">
        <v>21</v>
      </c>
      <c r="L3631" s="4" t="s">
        <v>21</v>
      </c>
      <c r="M3631" s="4" t="s">
        <v>21</v>
      </c>
      <c r="N3631" s="4" t="s">
        <v>21</v>
      </c>
      <c r="O3631" s="4" t="s">
        <v>21</v>
      </c>
      <c r="P3631" s="4" t="s">
        <v>6</v>
      </c>
      <c r="Q3631" s="4" t="s">
        <v>6</v>
      </c>
      <c r="R3631" s="4" t="s">
        <v>9</v>
      </c>
      <c r="S3631" s="4" t="s">
        <v>14</v>
      </c>
      <c r="T3631" s="4" t="s">
        <v>9</v>
      </c>
      <c r="U3631" s="4" t="s">
        <v>9</v>
      </c>
      <c r="V3631" s="4" t="s">
        <v>10</v>
      </c>
    </row>
    <row r="3632" spans="1:22">
      <c r="A3632" t="n">
        <v>35125</v>
      </c>
      <c r="B3632" s="32" t="n">
        <v>19</v>
      </c>
      <c r="C3632" s="7" t="n">
        <v>7024</v>
      </c>
      <c r="D3632" s="7" t="s">
        <v>71</v>
      </c>
      <c r="E3632" s="7" t="s">
        <v>72</v>
      </c>
      <c r="F3632" s="7" t="s">
        <v>13</v>
      </c>
      <c r="G3632" s="7" t="n">
        <v>0</v>
      </c>
      <c r="H3632" s="7" t="n">
        <v>257</v>
      </c>
      <c r="I3632" s="7" t="n">
        <v>0</v>
      </c>
      <c r="J3632" s="7" t="n">
        <v>0</v>
      </c>
      <c r="K3632" s="7" t="n">
        <v>0</v>
      </c>
      <c r="L3632" s="7" t="n">
        <v>0</v>
      </c>
      <c r="M3632" s="7" t="n">
        <v>1</v>
      </c>
      <c r="N3632" s="7" t="n">
        <v>1.60000002384186</v>
      </c>
      <c r="O3632" s="7" t="n">
        <v>0.0900000035762787</v>
      </c>
      <c r="P3632" s="7" t="s">
        <v>13</v>
      </c>
      <c r="Q3632" s="7" t="s">
        <v>13</v>
      </c>
      <c r="R3632" s="7" t="n">
        <v>-1</v>
      </c>
      <c r="S3632" s="7" t="n">
        <v>0</v>
      </c>
      <c r="T3632" s="7" t="n">
        <v>0</v>
      </c>
      <c r="U3632" s="7" t="n">
        <v>0</v>
      </c>
      <c r="V3632" s="7" t="n">
        <v>0</v>
      </c>
    </row>
    <row r="3633" spans="1:22">
      <c r="A3633" t="s">
        <v>4</v>
      </c>
      <c r="B3633" s="4" t="s">
        <v>5</v>
      </c>
      <c r="C3633" s="4" t="s">
        <v>10</v>
      </c>
      <c r="D3633" s="4" t="s">
        <v>14</v>
      </c>
      <c r="E3633" s="4" t="s">
        <v>14</v>
      </c>
      <c r="F3633" s="4" t="s">
        <v>6</v>
      </c>
    </row>
    <row r="3634" spans="1:22">
      <c r="A3634" t="n">
        <v>35196</v>
      </c>
      <c r="B3634" s="18" t="n">
        <v>20</v>
      </c>
      <c r="C3634" s="7" t="n">
        <v>0</v>
      </c>
      <c r="D3634" s="7" t="n">
        <v>3</v>
      </c>
      <c r="E3634" s="7" t="n">
        <v>10</v>
      </c>
      <c r="F3634" s="7" t="s">
        <v>73</v>
      </c>
    </row>
    <row r="3635" spans="1:22">
      <c r="A3635" t="s">
        <v>4</v>
      </c>
      <c r="B3635" s="4" t="s">
        <v>5</v>
      </c>
      <c r="C3635" s="4" t="s">
        <v>10</v>
      </c>
    </row>
    <row r="3636" spans="1:22">
      <c r="A3636" t="n">
        <v>35214</v>
      </c>
      <c r="B3636" s="28" t="n">
        <v>16</v>
      </c>
      <c r="C3636" s="7" t="n">
        <v>0</v>
      </c>
    </row>
    <row r="3637" spans="1:22">
      <c r="A3637" t="s">
        <v>4</v>
      </c>
      <c r="B3637" s="4" t="s">
        <v>5</v>
      </c>
      <c r="C3637" s="4" t="s">
        <v>10</v>
      </c>
      <c r="D3637" s="4" t="s">
        <v>14</v>
      </c>
      <c r="E3637" s="4" t="s">
        <v>14</v>
      </c>
      <c r="F3637" s="4" t="s">
        <v>6</v>
      </c>
    </row>
    <row r="3638" spans="1:22">
      <c r="A3638" t="n">
        <v>35217</v>
      </c>
      <c r="B3638" s="18" t="n">
        <v>20</v>
      </c>
      <c r="C3638" s="7" t="n">
        <v>11</v>
      </c>
      <c r="D3638" s="7" t="n">
        <v>3</v>
      </c>
      <c r="E3638" s="7" t="n">
        <v>10</v>
      </c>
      <c r="F3638" s="7" t="s">
        <v>73</v>
      </c>
    </row>
    <row r="3639" spans="1:22">
      <c r="A3639" t="s">
        <v>4</v>
      </c>
      <c r="B3639" s="4" t="s">
        <v>5</v>
      </c>
      <c r="C3639" s="4" t="s">
        <v>10</v>
      </c>
    </row>
    <row r="3640" spans="1:22">
      <c r="A3640" t="n">
        <v>35235</v>
      </c>
      <c r="B3640" s="28" t="n">
        <v>16</v>
      </c>
      <c r="C3640" s="7" t="n">
        <v>0</v>
      </c>
    </row>
    <row r="3641" spans="1:22">
      <c r="A3641" t="s">
        <v>4</v>
      </c>
      <c r="B3641" s="4" t="s">
        <v>5</v>
      </c>
      <c r="C3641" s="4" t="s">
        <v>10</v>
      </c>
      <c r="D3641" s="4" t="s">
        <v>14</v>
      </c>
      <c r="E3641" s="4" t="s">
        <v>14</v>
      </c>
      <c r="F3641" s="4" t="s">
        <v>6</v>
      </c>
    </row>
    <row r="3642" spans="1:22">
      <c r="A3642" t="n">
        <v>35238</v>
      </c>
      <c r="B3642" s="18" t="n">
        <v>20</v>
      </c>
      <c r="C3642" s="7" t="n">
        <v>1</v>
      </c>
      <c r="D3642" s="7" t="n">
        <v>3</v>
      </c>
      <c r="E3642" s="7" t="n">
        <v>10</v>
      </c>
      <c r="F3642" s="7" t="s">
        <v>73</v>
      </c>
    </row>
    <row r="3643" spans="1:22">
      <c r="A3643" t="s">
        <v>4</v>
      </c>
      <c r="B3643" s="4" t="s">
        <v>5</v>
      </c>
      <c r="C3643" s="4" t="s">
        <v>10</v>
      </c>
    </row>
    <row r="3644" spans="1:22">
      <c r="A3644" t="n">
        <v>35256</v>
      </c>
      <c r="B3644" s="28" t="n">
        <v>16</v>
      </c>
      <c r="C3644" s="7" t="n">
        <v>0</v>
      </c>
    </row>
    <row r="3645" spans="1:22">
      <c r="A3645" t="s">
        <v>4</v>
      </c>
      <c r="B3645" s="4" t="s">
        <v>5</v>
      </c>
      <c r="C3645" s="4" t="s">
        <v>10</v>
      </c>
      <c r="D3645" s="4" t="s">
        <v>14</v>
      </c>
      <c r="E3645" s="4" t="s">
        <v>14</v>
      </c>
      <c r="F3645" s="4" t="s">
        <v>6</v>
      </c>
    </row>
    <row r="3646" spans="1:22">
      <c r="A3646" t="n">
        <v>35259</v>
      </c>
      <c r="B3646" s="18" t="n">
        <v>20</v>
      </c>
      <c r="C3646" s="7" t="n">
        <v>2</v>
      </c>
      <c r="D3646" s="7" t="n">
        <v>3</v>
      </c>
      <c r="E3646" s="7" t="n">
        <v>10</v>
      </c>
      <c r="F3646" s="7" t="s">
        <v>73</v>
      </c>
    </row>
    <row r="3647" spans="1:22">
      <c r="A3647" t="s">
        <v>4</v>
      </c>
      <c r="B3647" s="4" t="s">
        <v>5</v>
      </c>
      <c r="C3647" s="4" t="s">
        <v>10</v>
      </c>
    </row>
    <row r="3648" spans="1:22">
      <c r="A3648" t="n">
        <v>35277</v>
      </c>
      <c r="B3648" s="28" t="n">
        <v>16</v>
      </c>
      <c r="C3648" s="7" t="n">
        <v>0</v>
      </c>
    </row>
    <row r="3649" spans="1:6">
      <c r="A3649" t="s">
        <v>4</v>
      </c>
      <c r="B3649" s="4" t="s">
        <v>5</v>
      </c>
      <c r="C3649" s="4" t="s">
        <v>10</v>
      </c>
      <c r="D3649" s="4" t="s">
        <v>14</v>
      </c>
      <c r="E3649" s="4" t="s">
        <v>14</v>
      </c>
      <c r="F3649" s="4" t="s">
        <v>6</v>
      </c>
    </row>
    <row r="3650" spans="1:6">
      <c r="A3650" t="n">
        <v>35280</v>
      </c>
      <c r="B3650" s="18" t="n">
        <v>20</v>
      </c>
      <c r="C3650" s="7" t="n">
        <v>3</v>
      </c>
      <c r="D3650" s="7" t="n">
        <v>3</v>
      </c>
      <c r="E3650" s="7" t="n">
        <v>10</v>
      </c>
      <c r="F3650" s="7" t="s">
        <v>73</v>
      </c>
    </row>
    <row r="3651" spans="1:6">
      <c r="A3651" t="s">
        <v>4</v>
      </c>
      <c r="B3651" s="4" t="s">
        <v>5</v>
      </c>
      <c r="C3651" s="4" t="s">
        <v>10</v>
      </c>
    </row>
    <row r="3652" spans="1:6">
      <c r="A3652" t="n">
        <v>35298</v>
      </c>
      <c r="B3652" s="28" t="n">
        <v>16</v>
      </c>
      <c r="C3652" s="7" t="n">
        <v>0</v>
      </c>
    </row>
    <row r="3653" spans="1:6">
      <c r="A3653" t="s">
        <v>4</v>
      </c>
      <c r="B3653" s="4" t="s">
        <v>5</v>
      </c>
      <c r="C3653" s="4" t="s">
        <v>10</v>
      </c>
      <c r="D3653" s="4" t="s">
        <v>14</v>
      </c>
      <c r="E3653" s="4" t="s">
        <v>14</v>
      </c>
      <c r="F3653" s="4" t="s">
        <v>6</v>
      </c>
    </row>
    <row r="3654" spans="1:6">
      <c r="A3654" t="n">
        <v>35301</v>
      </c>
      <c r="B3654" s="18" t="n">
        <v>20</v>
      </c>
      <c r="C3654" s="7" t="n">
        <v>4</v>
      </c>
      <c r="D3654" s="7" t="n">
        <v>3</v>
      </c>
      <c r="E3654" s="7" t="n">
        <v>10</v>
      </c>
      <c r="F3654" s="7" t="s">
        <v>73</v>
      </c>
    </row>
    <row r="3655" spans="1:6">
      <c r="A3655" t="s">
        <v>4</v>
      </c>
      <c r="B3655" s="4" t="s">
        <v>5</v>
      </c>
      <c r="C3655" s="4" t="s">
        <v>10</v>
      </c>
    </row>
    <row r="3656" spans="1:6">
      <c r="A3656" t="n">
        <v>35319</v>
      </c>
      <c r="B3656" s="28" t="n">
        <v>16</v>
      </c>
      <c r="C3656" s="7" t="n">
        <v>0</v>
      </c>
    </row>
    <row r="3657" spans="1:6">
      <c r="A3657" t="s">
        <v>4</v>
      </c>
      <c r="B3657" s="4" t="s">
        <v>5</v>
      </c>
      <c r="C3657" s="4" t="s">
        <v>10</v>
      </c>
      <c r="D3657" s="4" t="s">
        <v>14</v>
      </c>
      <c r="E3657" s="4" t="s">
        <v>14</v>
      </c>
      <c r="F3657" s="4" t="s">
        <v>6</v>
      </c>
    </row>
    <row r="3658" spans="1:6">
      <c r="A3658" t="n">
        <v>35322</v>
      </c>
      <c r="B3658" s="18" t="n">
        <v>20</v>
      </c>
      <c r="C3658" s="7" t="n">
        <v>5</v>
      </c>
      <c r="D3658" s="7" t="n">
        <v>3</v>
      </c>
      <c r="E3658" s="7" t="n">
        <v>10</v>
      </c>
      <c r="F3658" s="7" t="s">
        <v>73</v>
      </c>
    </row>
    <row r="3659" spans="1:6">
      <c r="A3659" t="s">
        <v>4</v>
      </c>
      <c r="B3659" s="4" t="s">
        <v>5</v>
      </c>
      <c r="C3659" s="4" t="s">
        <v>10</v>
      </c>
    </row>
    <row r="3660" spans="1:6">
      <c r="A3660" t="n">
        <v>35340</v>
      </c>
      <c r="B3660" s="28" t="n">
        <v>16</v>
      </c>
      <c r="C3660" s="7" t="n">
        <v>0</v>
      </c>
    </row>
    <row r="3661" spans="1:6">
      <c r="A3661" t="s">
        <v>4</v>
      </c>
      <c r="B3661" s="4" t="s">
        <v>5</v>
      </c>
      <c r="C3661" s="4" t="s">
        <v>10</v>
      </c>
      <c r="D3661" s="4" t="s">
        <v>14</v>
      </c>
      <c r="E3661" s="4" t="s">
        <v>14</v>
      </c>
      <c r="F3661" s="4" t="s">
        <v>6</v>
      </c>
    </row>
    <row r="3662" spans="1:6">
      <c r="A3662" t="n">
        <v>35343</v>
      </c>
      <c r="B3662" s="18" t="n">
        <v>20</v>
      </c>
      <c r="C3662" s="7" t="n">
        <v>6</v>
      </c>
      <c r="D3662" s="7" t="n">
        <v>3</v>
      </c>
      <c r="E3662" s="7" t="n">
        <v>10</v>
      </c>
      <c r="F3662" s="7" t="s">
        <v>73</v>
      </c>
    </row>
    <row r="3663" spans="1:6">
      <c r="A3663" t="s">
        <v>4</v>
      </c>
      <c r="B3663" s="4" t="s">
        <v>5</v>
      </c>
      <c r="C3663" s="4" t="s">
        <v>10</v>
      </c>
    </row>
    <row r="3664" spans="1:6">
      <c r="A3664" t="n">
        <v>35361</v>
      </c>
      <c r="B3664" s="28" t="n">
        <v>16</v>
      </c>
      <c r="C3664" s="7" t="n">
        <v>0</v>
      </c>
    </row>
    <row r="3665" spans="1:6">
      <c r="A3665" t="s">
        <v>4</v>
      </c>
      <c r="B3665" s="4" t="s">
        <v>5</v>
      </c>
      <c r="C3665" s="4" t="s">
        <v>10</v>
      </c>
      <c r="D3665" s="4" t="s">
        <v>14</v>
      </c>
      <c r="E3665" s="4" t="s">
        <v>14</v>
      </c>
      <c r="F3665" s="4" t="s">
        <v>6</v>
      </c>
    </row>
    <row r="3666" spans="1:6">
      <c r="A3666" t="n">
        <v>35364</v>
      </c>
      <c r="B3666" s="18" t="n">
        <v>20</v>
      </c>
      <c r="C3666" s="7" t="n">
        <v>7</v>
      </c>
      <c r="D3666" s="7" t="n">
        <v>3</v>
      </c>
      <c r="E3666" s="7" t="n">
        <v>10</v>
      </c>
      <c r="F3666" s="7" t="s">
        <v>73</v>
      </c>
    </row>
    <row r="3667" spans="1:6">
      <c r="A3667" t="s">
        <v>4</v>
      </c>
      <c r="B3667" s="4" t="s">
        <v>5</v>
      </c>
      <c r="C3667" s="4" t="s">
        <v>10</v>
      </c>
    </row>
    <row r="3668" spans="1:6">
      <c r="A3668" t="n">
        <v>35382</v>
      </c>
      <c r="B3668" s="28" t="n">
        <v>16</v>
      </c>
      <c r="C3668" s="7" t="n">
        <v>0</v>
      </c>
    </row>
    <row r="3669" spans="1:6">
      <c r="A3669" t="s">
        <v>4</v>
      </c>
      <c r="B3669" s="4" t="s">
        <v>5</v>
      </c>
      <c r="C3669" s="4" t="s">
        <v>10</v>
      </c>
      <c r="D3669" s="4" t="s">
        <v>14</v>
      </c>
      <c r="E3669" s="4" t="s">
        <v>14</v>
      </c>
      <c r="F3669" s="4" t="s">
        <v>6</v>
      </c>
    </row>
    <row r="3670" spans="1:6">
      <c r="A3670" t="n">
        <v>35385</v>
      </c>
      <c r="B3670" s="18" t="n">
        <v>20</v>
      </c>
      <c r="C3670" s="7" t="n">
        <v>8</v>
      </c>
      <c r="D3670" s="7" t="n">
        <v>3</v>
      </c>
      <c r="E3670" s="7" t="n">
        <v>10</v>
      </c>
      <c r="F3670" s="7" t="s">
        <v>73</v>
      </c>
    </row>
    <row r="3671" spans="1:6">
      <c r="A3671" t="s">
        <v>4</v>
      </c>
      <c r="B3671" s="4" t="s">
        <v>5</v>
      </c>
      <c r="C3671" s="4" t="s">
        <v>10</v>
      </c>
    </row>
    <row r="3672" spans="1:6">
      <c r="A3672" t="n">
        <v>35403</v>
      </c>
      <c r="B3672" s="28" t="n">
        <v>16</v>
      </c>
      <c r="C3672" s="7" t="n">
        <v>0</v>
      </c>
    </row>
    <row r="3673" spans="1:6">
      <c r="A3673" t="s">
        <v>4</v>
      </c>
      <c r="B3673" s="4" t="s">
        <v>5</v>
      </c>
      <c r="C3673" s="4" t="s">
        <v>10</v>
      </c>
      <c r="D3673" s="4" t="s">
        <v>14</v>
      </c>
      <c r="E3673" s="4" t="s">
        <v>14</v>
      </c>
      <c r="F3673" s="4" t="s">
        <v>6</v>
      </c>
    </row>
    <row r="3674" spans="1:6">
      <c r="A3674" t="n">
        <v>35406</v>
      </c>
      <c r="B3674" s="18" t="n">
        <v>20</v>
      </c>
      <c r="C3674" s="7" t="n">
        <v>9</v>
      </c>
      <c r="D3674" s="7" t="n">
        <v>3</v>
      </c>
      <c r="E3674" s="7" t="n">
        <v>10</v>
      </c>
      <c r="F3674" s="7" t="s">
        <v>73</v>
      </c>
    </row>
    <row r="3675" spans="1:6">
      <c r="A3675" t="s">
        <v>4</v>
      </c>
      <c r="B3675" s="4" t="s">
        <v>5</v>
      </c>
      <c r="C3675" s="4" t="s">
        <v>10</v>
      </c>
    </row>
    <row r="3676" spans="1:6">
      <c r="A3676" t="n">
        <v>35424</v>
      </c>
      <c r="B3676" s="28" t="n">
        <v>16</v>
      </c>
      <c r="C3676" s="7" t="n">
        <v>0</v>
      </c>
    </row>
    <row r="3677" spans="1:6">
      <c r="A3677" t="s">
        <v>4</v>
      </c>
      <c r="B3677" s="4" t="s">
        <v>5</v>
      </c>
      <c r="C3677" s="4" t="s">
        <v>10</v>
      </c>
      <c r="D3677" s="4" t="s">
        <v>14</v>
      </c>
      <c r="E3677" s="4" t="s">
        <v>14</v>
      </c>
      <c r="F3677" s="4" t="s">
        <v>6</v>
      </c>
    </row>
    <row r="3678" spans="1:6">
      <c r="A3678" t="n">
        <v>35427</v>
      </c>
      <c r="B3678" s="18" t="n">
        <v>20</v>
      </c>
      <c r="C3678" s="7" t="n">
        <v>7032</v>
      </c>
      <c r="D3678" s="7" t="n">
        <v>3</v>
      </c>
      <c r="E3678" s="7" t="n">
        <v>10</v>
      </c>
      <c r="F3678" s="7" t="s">
        <v>73</v>
      </c>
    </row>
    <row r="3679" spans="1:6">
      <c r="A3679" t="s">
        <v>4</v>
      </c>
      <c r="B3679" s="4" t="s">
        <v>5</v>
      </c>
      <c r="C3679" s="4" t="s">
        <v>10</v>
      </c>
    </row>
    <row r="3680" spans="1:6">
      <c r="A3680" t="n">
        <v>35445</v>
      </c>
      <c r="B3680" s="28" t="n">
        <v>16</v>
      </c>
      <c r="C3680" s="7" t="n">
        <v>0</v>
      </c>
    </row>
    <row r="3681" spans="1:6">
      <c r="A3681" t="s">
        <v>4</v>
      </c>
      <c r="B3681" s="4" t="s">
        <v>5</v>
      </c>
      <c r="C3681" s="4" t="s">
        <v>10</v>
      </c>
      <c r="D3681" s="4" t="s">
        <v>14</v>
      </c>
      <c r="E3681" s="4" t="s">
        <v>14</v>
      </c>
      <c r="F3681" s="4" t="s">
        <v>6</v>
      </c>
    </row>
    <row r="3682" spans="1:6">
      <c r="A3682" t="n">
        <v>35448</v>
      </c>
      <c r="B3682" s="18" t="n">
        <v>20</v>
      </c>
      <c r="C3682" s="7" t="n">
        <v>23</v>
      </c>
      <c r="D3682" s="7" t="n">
        <v>3</v>
      </c>
      <c r="E3682" s="7" t="n">
        <v>10</v>
      </c>
      <c r="F3682" s="7" t="s">
        <v>73</v>
      </c>
    </row>
    <row r="3683" spans="1:6">
      <c r="A3683" t="s">
        <v>4</v>
      </c>
      <c r="B3683" s="4" t="s">
        <v>5</v>
      </c>
      <c r="C3683" s="4" t="s">
        <v>10</v>
      </c>
    </row>
    <row r="3684" spans="1:6">
      <c r="A3684" t="n">
        <v>35466</v>
      </c>
      <c r="B3684" s="28" t="n">
        <v>16</v>
      </c>
      <c r="C3684" s="7" t="n">
        <v>0</v>
      </c>
    </row>
    <row r="3685" spans="1:6">
      <c r="A3685" t="s">
        <v>4</v>
      </c>
      <c r="B3685" s="4" t="s">
        <v>5</v>
      </c>
      <c r="C3685" s="4" t="s">
        <v>10</v>
      </c>
      <c r="D3685" s="4" t="s">
        <v>14</v>
      </c>
      <c r="E3685" s="4" t="s">
        <v>14</v>
      </c>
      <c r="F3685" s="4" t="s">
        <v>6</v>
      </c>
    </row>
    <row r="3686" spans="1:6">
      <c r="A3686" t="n">
        <v>35469</v>
      </c>
      <c r="B3686" s="18" t="n">
        <v>20</v>
      </c>
      <c r="C3686" s="7" t="n">
        <v>7034</v>
      </c>
      <c r="D3686" s="7" t="n">
        <v>3</v>
      </c>
      <c r="E3686" s="7" t="n">
        <v>10</v>
      </c>
      <c r="F3686" s="7" t="s">
        <v>73</v>
      </c>
    </row>
    <row r="3687" spans="1:6">
      <c r="A3687" t="s">
        <v>4</v>
      </c>
      <c r="B3687" s="4" t="s">
        <v>5</v>
      </c>
      <c r="C3687" s="4" t="s">
        <v>10</v>
      </c>
    </row>
    <row r="3688" spans="1:6">
      <c r="A3688" t="n">
        <v>35487</v>
      </c>
      <c r="B3688" s="28" t="n">
        <v>16</v>
      </c>
      <c r="C3688" s="7" t="n">
        <v>0</v>
      </c>
    </row>
    <row r="3689" spans="1:6">
      <c r="A3689" t="s">
        <v>4</v>
      </c>
      <c r="B3689" s="4" t="s">
        <v>5</v>
      </c>
      <c r="C3689" s="4" t="s">
        <v>10</v>
      </c>
      <c r="D3689" s="4" t="s">
        <v>14</v>
      </c>
      <c r="E3689" s="4" t="s">
        <v>14</v>
      </c>
      <c r="F3689" s="4" t="s">
        <v>6</v>
      </c>
    </row>
    <row r="3690" spans="1:6">
      <c r="A3690" t="n">
        <v>35490</v>
      </c>
      <c r="B3690" s="18" t="n">
        <v>20</v>
      </c>
      <c r="C3690" s="7" t="n">
        <v>7033</v>
      </c>
      <c r="D3690" s="7" t="n">
        <v>3</v>
      </c>
      <c r="E3690" s="7" t="n">
        <v>10</v>
      </c>
      <c r="F3690" s="7" t="s">
        <v>73</v>
      </c>
    </row>
    <row r="3691" spans="1:6">
      <c r="A3691" t="s">
        <v>4</v>
      </c>
      <c r="B3691" s="4" t="s">
        <v>5</v>
      </c>
      <c r="C3691" s="4" t="s">
        <v>10</v>
      </c>
    </row>
    <row r="3692" spans="1:6">
      <c r="A3692" t="n">
        <v>35508</v>
      </c>
      <c r="B3692" s="28" t="n">
        <v>16</v>
      </c>
      <c r="C3692" s="7" t="n">
        <v>0</v>
      </c>
    </row>
    <row r="3693" spans="1:6">
      <c r="A3693" t="s">
        <v>4</v>
      </c>
      <c r="B3693" s="4" t="s">
        <v>5</v>
      </c>
      <c r="C3693" s="4" t="s">
        <v>10</v>
      </c>
      <c r="D3693" s="4" t="s">
        <v>14</v>
      </c>
      <c r="E3693" s="4" t="s">
        <v>14</v>
      </c>
      <c r="F3693" s="4" t="s">
        <v>6</v>
      </c>
    </row>
    <row r="3694" spans="1:6">
      <c r="A3694" t="n">
        <v>35511</v>
      </c>
      <c r="B3694" s="18" t="n">
        <v>20</v>
      </c>
      <c r="C3694" s="7" t="n">
        <v>7013</v>
      </c>
      <c r="D3694" s="7" t="n">
        <v>3</v>
      </c>
      <c r="E3694" s="7" t="n">
        <v>10</v>
      </c>
      <c r="F3694" s="7" t="s">
        <v>73</v>
      </c>
    </row>
    <row r="3695" spans="1:6">
      <c r="A3695" t="s">
        <v>4</v>
      </c>
      <c r="B3695" s="4" t="s">
        <v>5</v>
      </c>
      <c r="C3695" s="4" t="s">
        <v>10</v>
      </c>
    </row>
    <row r="3696" spans="1:6">
      <c r="A3696" t="n">
        <v>35529</v>
      </c>
      <c r="B3696" s="28" t="n">
        <v>16</v>
      </c>
      <c r="C3696" s="7" t="n">
        <v>0</v>
      </c>
    </row>
    <row r="3697" spans="1:6">
      <c r="A3697" t="s">
        <v>4</v>
      </c>
      <c r="B3697" s="4" t="s">
        <v>5</v>
      </c>
      <c r="C3697" s="4" t="s">
        <v>10</v>
      </c>
      <c r="D3697" s="4" t="s">
        <v>14</v>
      </c>
      <c r="E3697" s="4" t="s">
        <v>14</v>
      </c>
      <c r="F3697" s="4" t="s">
        <v>6</v>
      </c>
    </row>
    <row r="3698" spans="1:6">
      <c r="A3698" t="n">
        <v>35532</v>
      </c>
      <c r="B3698" s="18" t="n">
        <v>20</v>
      </c>
      <c r="C3698" s="7" t="n">
        <v>7012</v>
      </c>
      <c r="D3698" s="7" t="n">
        <v>3</v>
      </c>
      <c r="E3698" s="7" t="n">
        <v>10</v>
      </c>
      <c r="F3698" s="7" t="s">
        <v>73</v>
      </c>
    </row>
    <row r="3699" spans="1:6">
      <c r="A3699" t="s">
        <v>4</v>
      </c>
      <c r="B3699" s="4" t="s">
        <v>5</v>
      </c>
      <c r="C3699" s="4" t="s">
        <v>10</v>
      </c>
    </row>
    <row r="3700" spans="1:6">
      <c r="A3700" t="n">
        <v>35550</v>
      </c>
      <c r="B3700" s="28" t="n">
        <v>16</v>
      </c>
      <c r="C3700" s="7" t="n">
        <v>0</v>
      </c>
    </row>
    <row r="3701" spans="1:6">
      <c r="A3701" t="s">
        <v>4</v>
      </c>
      <c r="B3701" s="4" t="s">
        <v>5</v>
      </c>
      <c r="C3701" s="4" t="s">
        <v>10</v>
      </c>
      <c r="D3701" s="4" t="s">
        <v>14</v>
      </c>
      <c r="E3701" s="4" t="s">
        <v>14</v>
      </c>
      <c r="F3701" s="4" t="s">
        <v>6</v>
      </c>
    </row>
    <row r="3702" spans="1:6">
      <c r="A3702" t="n">
        <v>35553</v>
      </c>
      <c r="B3702" s="18" t="n">
        <v>20</v>
      </c>
      <c r="C3702" s="7" t="n">
        <v>19</v>
      </c>
      <c r="D3702" s="7" t="n">
        <v>3</v>
      </c>
      <c r="E3702" s="7" t="n">
        <v>10</v>
      </c>
      <c r="F3702" s="7" t="s">
        <v>73</v>
      </c>
    </row>
    <row r="3703" spans="1:6">
      <c r="A3703" t="s">
        <v>4</v>
      </c>
      <c r="B3703" s="4" t="s">
        <v>5</v>
      </c>
      <c r="C3703" s="4" t="s">
        <v>10</v>
      </c>
    </row>
    <row r="3704" spans="1:6">
      <c r="A3704" t="n">
        <v>35571</v>
      </c>
      <c r="B3704" s="28" t="n">
        <v>16</v>
      </c>
      <c r="C3704" s="7" t="n">
        <v>0</v>
      </c>
    </row>
    <row r="3705" spans="1:6">
      <c r="A3705" t="s">
        <v>4</v>
      </c>
      <c r="B3705" s="4" t="s">
        <v>5</v>
      </c>
      <c r="C3705" s="4" t="s">
        <v>10</v>
      </c>
      <c r="D3705" s="4" t="s">
        <v>14</v>
      </c>
      <c r="E3705" s="4" t="s">
        <v>14</v>
      </c>
      <c r="F3705" s="4" t="s">
        <v>6</v>
      </c>
    </row>
    <row r="3706" spans="1:6">
      <c r="A3706" t="n">
        <v>35574</v>
      </c>
      <c r="B3706" s="18" t="n">
        <v>20</v>
      </c>
      <c r="C3706" s="7" t="n">
        <v>7024</v>
      </c>
      <c r="D3706" s="7" t="n">
        <v>3</v>
      </c>
      <c r="E3706" s="7" t="n">
        <v>10</v>
      </c>
      <c r="F3706" s="7" t="s">
        <v>73</v>
      </c>
    </row>
    <row r="3707" spans="1:6">
      <c r="A3707" t="s">
        <v>4</v>
      </c>
      <c r="B3707" s="4" t="s">
        <v>5</v>
      </c>
      <c r="C3707" s="4" t="s">
        <v>10</v>
      </c>
    </row>
    <row r="3708" spans="1:6">
      <c r="A3708" t="n">
        <v>35592</v>
      </c>
      <c r="B3708" s="28" t="n">
        <v>16</v>
      </c>
      <c r="C3708" s="7" t="n">
        <v>0</v>
      </c>
    </row>
    <row r="3709" spans="1:6">
      <c r="A3709" t="s">
        <v>4</v>
      </c>
      <c r="B3709" s="4" t="s">
        <v>5</v>
      </c>
      <c r="C3709" s="4" t="s">
        <v>14</v>
      </c>
      <c r="D3709" s="4" t="s">
        <v>10</v>
      </c>
      <c r="E3709" s="4" t="s">
        <v>14</v>
      </c>
      <c r="F3709" s="4" t="s">
        <v>6</v>
      </c>
      <c r="G3709" s="4" t="s">
        <v>6</v>
      </c>
      <c r="H3709" s="4" t="s">
        <v>6</v>
      </c>
      <c r="I3709" s="4" t="s">
        <v>6</v>
      </c>
      <c r="J3709" s="4" t="s">
        <v>6</v>
      </c>
      <c r="K3709" s="4" t="s">
        <v>6</v>
      </c>
      <c r="L3709" s="4" t="s">
        <v>6</v>
      </c>
      <c r="M3709" s="4" t="s">
        <v>6</v>
      </c>
      <c r="N3709" s="4" t="s">
        <v>6</v>
      </c>
      <c r="O3709" s="4" t="s">
        <v>6</v>
      </c>
      <c r="P3709" s="4" t="s">
        <v>6</v>
      </c>
      <c r="Q3709" s="4" t="s">
        <v>6</v>
      </c>
      <c r="R3709" s="4" t="s">
        <v>6</v>
      </c>
      <c r="S3709" s="4" t="s">
        <v>6</v>
      </c>
      <c r="T3709" s="4" t="s">
        <v>6</v>
      </c>
      <c r="U3709" s="4" t="s">
        <v>6</v>
      </c>
    </row>
    <row r="3710" spans="1:6">
      <c r="A3710" t="n">
        <v>35595</v>
      </c>
      <c r="B3710" s="34" t="n">
        <v>36</v>
      </c>
      <c r="C3710" s="7" t="n">
        <v>8</v>
      </c>
      <c r="D3710" s="7" t="n">
        <v>0</v>
      </c>
      <c r="E3710" s="7" t="n">
        <v>0</v>
      </c>
      <c r="F3710" s="7" t="s">
        <v>274</v>
      </c>
      <c r="G3710" s="7" t="s">
        <v>276</v>
      </c>
      <c r="H3710" s="7" t="s">
        <v>75</v>
      </c>
      <c r="I3710" s="7" t="s">
        <v>13</v>
      </c>
      <c r="J3710" s="7" t="s">
        <v>13</v>
      </c>
      <c r="K3710" s="7" t="s">
        <v>13</v>
      </c>
      <c r="L3710" s="7" t="s">
        <v>13</v>
      </c>
      <c r="M3710" s="7" t="s">
        <v>13</v>
      </c>
      <c r="N3710" s="7" t="s">
        <v>13</v>
      </c>
      <c r="O3710" s="7" t="s">
        <v>13</v>
      </c>
      <c r="P3710" s="7" t="s">
        <v>13</v>
      </c>
      <c r="Q3710" s="7" t="s">
        <v>13</v>
      </c>
      <c r="R3710" s="7" t="s">
        <v>13</v>
      </c>
      <c r="S3710" s="7" t="s">
        <v>13</v>
      </c>
      <c r="T3710" s="7" t="s">
        <v>13</v>
      </c>
      <c r="U3710" s="7" t="s">
        <v>13</v>
      </c>
    </row>
    <row r="3711" spans="1:6">
      <c r="A3711" t="s">
        <v>4</v>
      </c>
      <c r="B3711" s="4" t="s">
        <v>5</v>
      </c>
      <c r="C3711" s="4" t="s">
        <v>14</v>
      </c>
      <c r="D3711" s="4" t="s">
        <v>10</v>
      </c>
      <c r="E3711" s="4" t="s">
        <v>14</v>
      </c>
      <c r="F3711" s="4" t="s">
        <v>6</v>
      </c>
      <c r="G3711" s="4" t="s">
        <v>6</v>
      </c>
      <c r="H3711" s="4" t="s">
        <v>6</v>
      </c>
      <c r="I3711" s="4" t="s">
        <v>6</v>
      </c>
      <c r="J3711" s="4" t="s">
        <v>6</v>
      </c>
      <c r="K3711" s="4" t="s">
        <v>6</v>
      </c>
      <c r="L3711" s="4" t="s">
        <v>6</v>
      </c>
      <c r="M3711" s="4" t="s">
        <v>6</v>
      </c>
      <c r="N3711" s="4" t="s">
        <v>6</v>
      </c>
      <c r="O3711" s="4" t="s">
        <v>6</v>
      </c>
      <c r="P3711" s="4" t="s">
        <v>6</v>
      </c>
      <c r="Q3711" s="4" t="s">
        <v>6</v>
      </c>
      <c r="R3711" s="4" t="s">
        <v>6</v>
      </c>
      <c r="S3711" s="4" t="s">
        <v>6</v>
      </c>
      <c r="T3711" s="4" t="s">
        <v>6</v>
      </c>
      <c r="U3711" s="4" t="s">
        <v>6</v>
      </c>
    </row>
    <row r="3712" spans="1:6">
      <c r="A3712" t="n">
        <v>35642</v>
      </c>
      <c r="B3712" s="34" t="n">
        <v>36</v>
      </c>
      <c r="C3712" s="7" t="n">
        <v>8</v>
      </c>
      <c r="D3712" s="7" t="n">
        <v>23</v>
      </c>
      <c r="E3712" s="7" t="n">
        <v>0</v>
      </c>
      <c r="F3712" s="7" t="s">
        <v>277</v>
      </c>
      <c r="G3712" s="7" t="s">
        <v>278</v>
      </c>
      <c r="H3712" s="7" t="s">
        <v>276</v>
      </c>
      <c r="I3712" s="7" t="s">
        <v>13</v>
      </c>
      <c r="J3712" s="7" t="s">
        <v>13</v>
      </c>
      <c r="K3712" s="7" t="s">
        <v>13</v>
      </c>
      <c r="L3712" s="7" t="s">
        <v>13</v>
      </c>
      <c r="M3712" s="7" t="s">
        <v>13</v>
      </c>
      <c r="N3712" s="7" t="s">
        <v>13</v>
      </c>
      <c r="O3712" s="7" t="s">
        <v>13</v>
      </c>
      <c r="P3712" s="7" t="s">
        <v>13</v>
      </c>
      <c r="Q3712" s="7" t="s">
        <v>13</v>
      </c>
      <c r="R3712" s="7" t="s">
        <v>13</v>
      </c>
      <c r="S3712" s="7" t="s">
        <v>13</v>
      </c>
      <c r="T3712" s="7" t="s">
        <v>13</v>
      </c>
      <c r="U3712" s="7" t="s">
        <v>13</v>
      </c>
    </row>
    <row r="3713" spans="1:21">
      <c r="A3713" t="s">
        <v>4</v>
      </c>
      <c r="B3713" s="4" t="s">
        <v>5</v>
      </c>
      <c r="C3713" s="4" t="s">
        <v>14</v>
      </c>
      <c r="D3713" s="4" t="s">
        <v>10</v>
      </c>
      <c r="E3713" s="4" t="s">
        <v>14</v>
      </c>
      <c r="F3713" s="4" t="s">
        <v>6</v>
      </c>
      <c r="G3713" s="4" t="s">
        <v>6</v>
      </c>
      <c r="H3713" s="4" t="s">
        <v>6</v>
      </c>
      <c r="I3713" s="4" t="s">
        <v>6</v>
      </c>
      <c r="J3713" s="4" t="s">
        <v>6</v>
      </c>
      <c r="K3713" s="4" t="s">
        <v>6</v>
      </c>
      <c r="L3713" s="4" t="s">
        <v>6</v>
      </c>
      <c r="M3713" s="4" t="s">
        <v>6</v>
      </c>
      <c r="N3713" s="4" t="s">
        <v>6</v>
      </c>
      <c r="O3713" s="4" t="s">
        <v>6</v>
      </c>
      <c r="P3713" s="4" t="s">
        <v>6</v>
      </c>
      <c r="Q3713" s="4" t="s">
        <v>6</v>
      </c>
      <c r="R3713" s="4" t="s">
        <v>6</v>
      </c>
      <c r="S3713" s="4" t="s">
        <v>6</v>
      </c>
      <c r="T3713" s="4" t="s">
        <v>6</v>
      </c>
      <c r="U3713" s="4" t="s">
        <v>6</v>
      </c>
    </row>
    <row r="3714" spans="1:21">
      <c r="A3714" t="n">
        <v>35693</v>
      </c>
      <c r="B3714" s="34" t="n">
        <v>36</v>
      </c>
      <c r="C3714" s="7" t="n">
        <v>8</v>
      </c>
      <c r="D3714" s="7" t="n">
        <v>7013</v>
      </c>
      <c r="E3714" s="7" t="n">
        <v>0</v>
      </c>
      <c r="F3714" s="7" t="s">
        <v>281</v>
      </c>
      <c r="G3714" s="7" t="s">
        <v>13</v>
      </c>
      <c r="H3714" s="7" t="s">
        <v>13</v>
      </c>
      <c r="I3714" s="7" t="s">
        <v>13</v>
      </c>
      <c r="J3714" s="7" t="s">
        <v>13</v>
      </c>
      <c r="K3714" s="7" t="s">
        <v>13</v>
      </c>
      <c r="L3714" s="7" t="s">
        <v>13</v>
      </c>
      <c r="M3714" s="7" t="s">
        <v>13</v>
      </c>
      <c r="N3714" s="7" t="s">
        <v>13</v>
      </c>
      <c r="O3714" s="7" t="s">
        <v>13</v>
      </c>
      <c r="P3714" s="7" t="s">
        <v>13</v>
      </c>
      <c r="Q3714" s="7" t="s">
        <v>13</v>
      </c>
      <c r="R3714" s="7" t="s">
        <v>13</v>
      </c>
      <c r="S3714" s="7" t="s">
        <v>13</v>
      </c>
      <c r="T3714" s="7" t="s">
        <v>13</v>
      </c>
      <c r="U3714" s="7" t="s">
        <v>13</v>
      </c>
    </row>
    <row r="3715" spans="1:21">
      <c r="A3715" t="s">
        <v>4</v>
      </c>
      <c r="B3715" s="4" t="s">
        <v>5</v>
      </c>
      <c r="C3715" s="4" t="s">
        <v>14</v>
      </c>
      <c r="D3715" s="4" t="s">
        <v>10</v>
      </c>
      <c r="E3715" s="4" t="s">
        <v>14</v>
      </c>
      <c r="F3715" s="4" t="s">
        <v>6</v>
      </c>
      <c r="G3715" s="4" t="s">
        <v>6</v>
      </c>
      <c r="H3715" s="4" t="s">
        <v>6</v>
      </c>
      <c r="I3715" s="4" t="s">
        <v>6</v>
      </c>
      <c r="J3715" s="4" t="s">
        <v>6</v>
      </c>
      <c r="K3715" s="4" t="s">
        <v>6</v>
      </c>
      <c r="L3715" s="4" t="s">
        <v>6</v>
      </c>
      <c r="M3715" s="4" t="s">
        <v>6</v>
      </c>
      <c r="N3715" s="4" t="s">
        <v>6</v>
      </c>
      <c r="O3715" s="4" t="s">
        <v>6</v>
      </c>
      <c r="P3715" s="4" t="s">
        <v>6</v>
      </c>
      <c r="Q3715" s="4" t="s">
        <v>6</v>
      </c>
      <c r="R3715" s="4" t="s">
        <v>6</v>
      </c>
      <c r="S3715" s="4" t="s">
        <v>6</v>
      </c>
      <c r="T3715" s="4" t="s">
        <v>6</v>
      </c>
      <c r="U3715" s="4" t="s">
        <v>6</v>
      </c>
    </row>
    <row r="3716" spans="1:21">
      <c r="A3716" t="n">
        <v>35726</v>
      </c>
      <c r="B3716" s="34" t="n">
        <v>36</v>
      </c>
      <c r="C3716" s="7" t="n">
        <v>8</v>
      </c>
      <c r="D3716" s="7" t="n">
        <v>7012</v>
      </c>
      <c r="E3716" s="7" t="n">
        <v>0</v>
      </c>
      <c r="F3716" s="7" t="s">
        <v>90</v>
      </c>
      <c r="G3716" s="7" t="s">
        <v>13</v>
      </c>
      <c r="H3716" s="7" t="s">
        <v>13</v>
      </c>
      <c r="I3716" s="7" t="s">
        <v>13</v>
      </c>
      <c r="J3716" s="7" t="s">
        <v>13</v>
      </c>
      <c r="K3716" s="7" t="s">
        <v>13</v>
      </c>
      <c r="L3716" s="7" t="s">
        <v>13</v>
      </c>
      <c r="M3716" s="7" t="s">
        <v>13</v>
      </c>
      <c r="N3716" s="7" t="s">
        <v>13</v>
      </c>
      <c r="O3716" s="7" t="s">
        <v>13</v>
      </c>
      <c r="P3716" s="7" t="s">
        <v>13</v>
      </c>
      <c r="Q3716" s="7" t="s">
        <v>13</v>
      </c>
      <c r="R3716" s="7" t="s">
        <v>13</v>
      </c>
      <c r="S3716" s="7" t="s">
        <v>13</v>
      </c>
      <c r="T3716" s="7" t="s">
        <v>13</v>
      </c>
      <c r="U3716" s="7" t="s">
        <v>13</v>
      </c>
    </row>
    <row r="3717" spans="1:21">
      <c r="A3717" t="s">
        <v>4</v>
      </c>
      <c r="B3717" s="4" t="s">
        <v>5</v>
      </c>
      <c r="C3717" s="4" t="s">
        <v>14</v>
      </c>
      <c r="D3717" s="4" t="s">
        <v>10</v>
      </c>
      <c r="E3717" s="4" t="s">
        <v>14</v>
      </c>
      <c r="F3717" s="4" t="s">
        <v>6</v>
      </c>
      <c r="G3717" s="4" t="s">
        <v>6</v>
      </c>
      <c r="H3717" s="4" t="s">
        <v>6</v>
      </c>
      <c r="I3717" s="4" t="s">
        <v>6</v>
      </c>
      <c r="J3717" s="4" t="s">
        <v>6</v>
      </c>
      <c r="K3717" s="4" t="s">
        <v>6</v>
      </c>
      <c r="L3717" s="4" t="s">
        <v>6</v>
      </c>
      <c r="M3717" s="4" t="s">
        <v>6</v>
      </c>
      <c r="N3717" s="4" t="s">
        <v>6</v>
      </c>
      <c r="O3717" s="4" t="s">
        <v>6</v>
      </c>
      <c r="P3717" s="4" t="s">
        <v>6</v>
      </c>
      <c r="Q3717" s="4" t="s">
        <v>6</v>
      </c>
      <c r="R3717" s="4" t="s">
        <v>6</v>
      </c>
      <c r="S3717" s="4" t="s">
        <v>6</v>
      </c>
      <c r="T3717" s="4" t="s">
        <v>6</v>
      </c>
      <c r="U3717" s="4" t="s">
        <v>6</v>
      </c>
    </row>
    <row r="3718" spans="1:21">
      <c r="A3718" t="n">
        <v>35756</v>
      </c>
      <c r="B3718" s="34" t="n">
        <v>36</v>
      </c>
      <c r="C3718" s="7" t="n">
        <v>8</v>
      </c>
      <c r="D3718" s="7" t="n">
        <v>7024</v>
      </c>
      <c r="E3718" s="7" t="n">
        <v>0</v>
      </c>
      <c r="F3718" s="7" t="s">
        <v>91</v>
      </c>
      <c r="G3718" s="7" t="s">
        <v>13</v>
      </c>
      <c r="H3718" s="7" t="s">
        <v>13</v>
      </c>
      <c r="I3718" s="7" t="s">
        <v>13</v>
      </c>
      <c r="J3718" s="7" t="s">
        <v>13</v>
      </c>
      <c r="K3718" s="7" t="s">
        <v>13</v>
      </c>
      <c r="L3718" s="7" t="s">
        <v>13</v>
      </c>
      <c r="M3718" s="7" t="s">
        <v>13</v>
      </c>
      <c r="N3718" s="7" t="s">
        <v>13</v>
      </c>
      <c r="O3718" s="7" t="s">
        <v>13</v>
      </c>
      <c r="P3718" s="7" t="s">
        <v>13</v>
      </c>
      <c r="Q3718" s="7" t="s">
        <v>13</v>
      </c>
      <c r="R3718" s="7" t="s">
        <v>13</v>
      </c>
      <c r="S3718" s="7" t="s">
        <v>13</v>
      </c>
      <c r="T3718" s="7" t="s">
        <v>13</v>
      </c>
      <c r="U3718" s="7" t="s">
        <v>13</v>
      </c>
    </row>
    <row r="3719" spans="1:21">
      <c r="A3719" t="s">
        <v>4</v>
      </c>
      <c r="B3719" s="4" t="s">
        <v>5</v>
      </c>
      <c r="C3719" s="4" t="s">
        <v>14</v>
      </c>
      <c r="D3719" s="4" t="s">
        <v>10</v>
      </c>
      <c r="E3719" s="4" t="s">
        <v>14</v>
      </c>
      <c r="F3719" s="4" t="s">
        <v>6</v>
      </c>
      <c r="G3719" s="4" t="s">
        <v>6</v>
      </c>
      <c r="H3719" s="4" t="s">
        <v>6</v>
      </c>
      <c r="I3719" s="4" t="s">
        <v>6</v>
      </c>
      <c r="J3719" s="4" t="s">
        <v>6</v>
      </c>
      <c r="K3719" s="4" t="s">
        <v>6</v>
      </c>
      <c r="L3719" s="4" t="s">
        <v>6</v>
      </c>
      <c r="M3719" s="4" t="s">
        <v>6</v>
      </c>
      <c r="N3719" s="4" t="s">
        <v>6</v>
      </c>
      <c r="O3719" s="4" t="s">
        <v>6</v>
      </c>
      <c r="P3719" s="4" t="s">
        <v>6</v>
      </c>
      <c r="Q3719" s="4" t="s">
        <v>6</v>
      </c>
      <c r="R3719" s="4" t="s">
        <v>6</v>
      </c>
      <c r="S3719" s="4" t="s">
        <v>6</v>
      </c>
      <c r="T3719" s="4" t="s">
        <v>6</v>
      </c>
      <c r="U3719" s="4" t="s">
        <v>6</v>
      </c>
    </row>
    <row r="3720" spans="1:21">
      <c r="A3720" t="n">
        <v>35786</v>
      </c>
      <c r="B3720" s="34" t="n">
        <v>36</v>
      </c>
      <c r="C3720" s="7" t="n">
        <v>8</v>
      </c>
      <c r="D3720" s="7" t="n">
        <v>7034</v>
      </c>
      <c r="E3720" s="7" t="n">
        <v>0</v>
      </c>
      <c r="F3720" s="7" t="s">
        <v>282</v>
      </c>
      <c r="G3720" s="7" t="s">
        <v>325</v>
      </c>
      <c r="H3720" s="7" t="s">
        <v>326</v>
      </c>
      <c r="I3720" s="7" t="s">
        <v>327</v>
      </c>
      <c r="J3720" s="7" t="s">
        <v>328</v>
      </c>
      <c r="K3720" s="7" t="s">
        <v>329</v>
      </c>
      <c r="L3720" s="7" t="s">
        <v>330</v>
      </c>
      <c r="M3720" s="7" t="s">
        <v>331</v>
      </c>
      <c r="N3720" s="7" t="s">
        <v>332</v>
      </c>
      <c r="O3720" s="7" t="s">
        <v>13</v>
      </c>
      <c r="P3720" s="7" t="s">
        <v>13</v>
      </c>
      <c r="Q3720" s="7" t="s">
        <v>13</v>
      </c>
      <c r="R3720" s="7" t="s">
        <v>13</v>
      </c>
      <c r="S3720" s="7" t="s">
        <v>13</v>
      </c>
      <c r="T3720" s="7" t="s">
        <v>13</v>
      </c>
      <c r="U3720" s="7" t="s">
        <v>13</v>
      </c>
    </row>
    <row r="3721" spans="1:21">
      <c r="A3721" t="s">
        <v>4</v>
      </c>
      <c r="B3721" s="4" t="s">
        <v>5</v>
      </c>
      <c r="C3721" s="4" t="s">
        <v>14</v>
      </c>
      <c r="D3721" s="4" t="s">
        <v>10</v>
      </c>
      <c r="E3721" s="4" t="s">
        <v>14</v>
      </c>
      <c r="F3721" s="4" t="s">
        <v>6</v>
      </c>
      <c r="G3721" s="4" t="s">
        <v>6</v>
      </c>
      <c r="H3721" s="4" t="s">
        <v>6</v>
      </c>
      <c r="I3721" s="4" t="s">
        <v>6</v>
      </c>
      <c r="J3721" s="4" t="s">
        <v>6</v>
      </c>
      <c r="K3721" s="4" t="s">
        <v>6</v>
      </c>
      <c r="L3721" s="4" t="s">
        <v>6</v>
      </c>
      <c r="M3721" s="4" t="s">
        <v>6</v>
      </c>
      <c r="N3721" s="4" t="s">
        <v>6</v>
      </c>
      <c r="O3721" s="4" t="s">
        <v>6</v>
      </c>
      <c r="P3721" s="4" t="s">
        <v>6</v>
      </c>
      <c r="Q3721" s="4" t="s">
        <v>6</v>
      </c>
      <c r="R3721" s="4" t="s">
        <v>6</v>
      </c>
      <c r="S3721" s="4" t="s">
        <v>6</v>
      </c>
      <c r="T3721" s="4" t="s">
        <v>6</v>
      </c>
      <c r="U3721" s="4" t="s">
        <v>6</v>
      </c>
    </row>
    <row r="3722" spans="1:21">
      <c r="A3722" t="n">
        <v>35897</v>
      </c>
      <c r="B3722" s="34" t="n">
        <v>36</v>
      </c>
      <c r="C3722" s="7" t="n">
        <v>8</v>
      </c>
      <c r="D3722" s="7" t="n">
        <v>7033</v>
      </c>
      <c r="E3722" s="7" t="n">
        <v>0</v>
      </c>
      <c r="F3722" s="7" t="s">
        <v>282</v>
      </c>
      <c r="G3722" s="7" t="s">
        <v>325</v>
      </c>
      <c r="H3722" s="7" t="s">
        <v>326</v>
      </c>
      <c r="I3722" s="7" t="s">
        <v>327</v>
      </c>
      <c r="J3722" s="7" t="s">
        <v>333</v>
      </c>
      <c r="K3722" s="7" t="s">
        <v>328</v>
      </c>
      <c r="L3722" s="7" t="s">
        <v>334</v>
      </c>
      <c r="M3722" s="7" t="s">
        <v>335</v>
      </c>
      <c r="N3722" s="7" t="s">
        <v>336</v>
      </c>
      <c r="O3722" s="7" t="s">
        <v>13</v>
      </c>
      <c r="P3722" s="7" t="s">
        <v>13</v>
      </c>
      <c r="Q3722" s="7" t="s">
        <v>13</v>
      </c>
      <c r="R3722" s="7" t="s">
        <v>13</v>
      </c>
      <c r="S3722" s="7" t="s">
        <v>13</v>
      </c>
      <c r="T3722" s="7" t="s">
        <v>13</v>
      </c>
      <c r="U3722" s="7" t="s">
        <v>13</v>
      </c>
    </row>
    <row r="3723" spans="1:21">
      <c r="A3723" t="s">
        <v>4</v>
      </c>
      <c r="B3723" s="4" t="s">
        <v>5</v>
      </c>
      <c r="C3723" s="4" t="s">
        <v>6</v>
      </c>
      <c r="D3723" s="4" t="s">
        <v>10</v>
      </c>
    </row>
    <row r="3724" spans="1:21">
      <c r="A3724" t="n">
        <v>36008</v>
      </c>
      <c r="B3724" s="61" t="n">
        <v>29</v>
      </c>
      <c r="C3724" s="7" t="s">
        <v>337</v>
      </c>
      <c r="D3724" s="7" t="n">
        <v>7033</v>
      </c>
    </row>
    <row r="3725" spans="1:21">
      <c r="A3725" t="s">
        <v>4</v>
      </c>
      <c r="B3725" s="4" t="s">
        <v>5</v>
      </c>
      <c r="C3725" s="4" t="s">
        <v>6</v>
      </c>
      <c r="D3725" s="4" t="s">
        <v>10</v>
      </c>
    </row>
    <row r="3726" spans="1:21">
      <c r="A3726" t="n">
        <v>36024</v>
      </c>
      <c r="B3726" s="61" t="n">
        <v>29</v>
      </c>
      <c r="C3726" s="7" t="s">
        <v>338</v>
      </c>
      <c r="D3726" s="7" t="n">
        <v>7034</v>
      </c>
    </row>
    <row r="3727" spans="1:21">
      <c r="A3727" t="s">
        <v>4</v>
      </c>
      <c r="B3727" s="4" t="s">
        <v>5</v>
      </c>
      <c r="C3727" s="4" t="s">
        <v>14</v>
      </c>
    </row>
    <row r="3728" spans="1:21">
      <c r="A3728" t="n">
        <v>36040</v>
      </c>
      <c r="B3728" s="35" t="n">
        <v>116</v>
      </c>
      <c r="C3728" s="7" t="n">
        <v>0</v>
      </c>
    </row>
    <row r="3729" spans="1:21">
      <c r="A3729" t="s">
        <v>4</v>
      </c>
      <c r="B3729" s="4" t="s">
        <v>5</v>
      </c>
      <c r="C3729" s="4" t="s">
        <v>14</v>
      </c>
      <c r="D3729" s="4" t="s">
        <v>10</v>
      </c>
    </row>
    <row r="3730" spans="1:21">
      <c r="A3730" t="n">
        <v>36042</v>
      </c>
      <c r="B3730" s="35" t="n">
        <v>116</v>
      </c>
      <c r="C3730" s="7" t="n">
        <v>2</v>
      </c>
      <c r="D3730" s="7" t="n">
        <v>1</v>
      </c>
    </row>
    <row r="3731" spans="1:21">
      <c r="A3731" t="s">
        <v>4</v>
      </c>
      <c r="B3731" s="4" t="s">
        <v>5</v>
      </c>
      <c r="C3731" s="4" t="s">
        <v>14</v>
      </c>
      <c r="D3731" s="4" t="s">
        <v>9</v>
      </c>
    </row>
    <row r="3732" spans="1:21">
      <c r="A3732" t="n">
        <v>36046</v>
      </c>
      <c r="B3732" s="35" t="n">
        <v>116</v>
      </c>
      <c r="C3732" s="7" t="n">
        <v>5</v>
      </c>
      <c r="D3732" s="7" t="n">
        <v>1120403456</v>
      </c>
    </row>
    <row r="3733" spans="1:21">
      <c r="A3733" t="s">
        <v>4</v>
      </c>
      <c r="B3733" s="4" t="s">
        <v>5</v>
      </c>
      <c r="C3733" s="4" t="s">
        <v>14</v>
      </c>
      <c r="D3733" s="4" t="s">
        <v>10</v>
      </c>
    </row>
    <row r="3734" spans="1:21">
      <c r="A3734" t="n">
        <v>36052</v>
      </c>
      <c r="B3734" s="35" t="n">
        <v>116</v>
      </c>
      <c r="C3734" s="7" t="n">
        <v>6</v>
      </c>
      <c r="D3734" s="7" t="n">
        <v>1</v>
      </c>
    </row>
    <row r="3735" spans="1:21">
      <c r="A3735" t="s">
        <v>4</v>
      </c>
      <c r="B3735" s="4" t="s">
        <v>5</v>
      </c>
      <c r="C3735" s="4" t="s">
        <v>14</v>
      </c>
      <c r="D3735" s="4" t="s">
        <v>10</v>
      </c>
      <c r="E3735" s="4" t="s">
        <v>9</v>
      </c>
      <c r="F3735" s="4" t="s">
        <v>10</v>
      </c>
      <c r="G3735" s="4" t="s">
        <v>9</v>
      </c>
      <c r="H3735" s="4" t="s">
        <v>14</v>
      </c>
    </row>
    <row r="3736" spans="1:21">
      <c r="A3736" t="n">
        <v>36056</v>
      </c>
      <c r="B3736" s="16" t="n">
        <v>49</v>
      </c>
      <c r="C3736" s="7" t="n">
        <v>0</v>
      </c>
      <c r="D3736" s="7" t="n">
        <v>562</v>
      </c>
      <c r="E3736" s="7" t="n">
        <v>1065353216</v>
      </c>
      <c r="F3736" s="7" t="n">
        <v>0</v>
      </c>
      <c r="G3736" s="7" t="n">
        <v>0</v>
      </c>
      <c r="H3736" s="7" t="n">
        <v>0</v>
      </c>
    </row>
    <row r="3737" spans="1:21">
      <c r="A3737" t="s">
        <v>4</v>
      </c>
      <c r="B3737" s="4" t="s">
        <v>5</v>
      </c>
      <c r="C3737" s="4" t="s">
        <v>14</v>
      </c>
      <c r="D3737" s="4" t="s">
        <v>10</v>
      </c>
    </row>
    <row r="3738" spans="1:21">
      <c r="A3738" t="n">
        <v>36071</v>
      </c>
      <c r="B3738" s="16" t="n">
        <v>49</v>
      </c>
      <c r="C3738" s="7" t="n">
        <v>6</v>
      </c>
      <c r="D3738" s="7" t="n">
        <v>562</v>
      </c>
    </row>
    <row r="3739" spans="1:21">
      <c r="A3739" t="s">
        <v>4</v>
      </c>
      <c r="B3739" s="4" t="s">
        <v>5</v>
      </c>
      <c r="C3739" s="4" t="s">
        <v>10</v>
      </c>
      <c r="D3739" s="4" t="s">
        <v>21</v>
      </c>
      <c r="E3739" s="4" t="s">
        <v>21</v>
      </c>
      <c r="F3739" s="4" t="s">
        <v>21</v>
      </c>
      <c r="G3739" s="4" t="s">
        <v>21</v>
      </c>
    </row>
    <row r="3740" spans="1:21">
      <c r="A3740" t="n">
        <v>36075</v>
      </c>
      <c r="B3740" s="36" t="n">
        <v>46</v>
      </c>
      <c r="C3740" s="7" t="n">
        <v>0</v>
      </c>
      <c r="D3740" s="7" t="n">
        <v>0</v>
      </c>
      <c r="E3740" s="7" t="n">
        <v>18.3700008392334</v>
      </c>
      <c r="F3740" s="7" t="n">
        <v>57.0999984741211</v>
      </c>
      <c r="G3740" s="7" t="n">
        <v>180</v>
      </c>
    </row>
    <row r="3741" spans="1:21">
      <c r="A3741" t="s">
        <v>4</v>
      </c>
      <c r="B3741" s="4" t="s">
        <v>5</v>
      </c>
      <c r="C3741" s="4" t="s">
        <v>14</v>
      </c>
      <c r="D3741" s="4" t="s">
        <v>10</v>
      </c>
      <c r="E3741" s="4" t="s">
        <v>6</v>
      </c>
      <c r="F3741" s="4" t="s">
        <v>6</v>
      </c>
      <c r="G3741" s="4" t="s">
        <v>6</v>
      </c>
      <c r="H3741" s="4" t="s">
        <v>6</v>
      </c>
    </row>
    <row r="3742" spans="1:21">
      <c r="A3742" t="n">
        <v>36094</v>
      </c>
      <c r="B3742" s="41" t="n">
        <v>51</v>
      </c>
      <c r="C3742" s="7" t="n">
        <v>3</v>
      </c>
      <c r="D3742" s="7" t="n">
        <v>0</v>
      </c>
      <c r="E3742" s="7" t="s">
        <v>110</v>
      </c>
      <c r="F3742" s="7" t="s">
        <v>95</v>
      </c>
      <c r="G3742" s="7" t="s">
        <v>96</v>
      </c>
      <c r="H3742" s="7" t="s">
        <v>97</v>
      </c>
    </row>
    <row r="3743" spans="1:21">
      <c r="A3743" t="s">
        <v>4</v>
      </c>
      <c r="B3743" s="4" t="s">
        <v>5</v>
      </c>
      <c r="C3743" s="4" t="s">
        <v>10</v>
      </c>
      <c r="D3743" s="4" t="s">
        <v>14</v>
      </c>
      <c r="E3743" s="4" t="s">
        <v>6</v>
      </c>
      <c r="F3743" s="4" t="s">
        <v>21</v>
      </c>
      <c r="G3743" s="4" t="s">
        <v>21</v>
      </c>
      <c r="H3743" s="4" t="s">
        <v>21</v>
      </c>
    </row>
    <row r="3744" spans="1:21">
      <c r="A3744" t="n">
        <v>36107</v>
      </c>
      <c r="B3744" s="37" t="n">
        <v>48</v>
      </c>
      <c r="C3744" s="7" t="n">
        <v>0</v>
      </c>
      <c r="D3744" s="7" t="n">
        <v>0</v>
      </c>
      <c r="E3744" s="7" t="s">
        <v>75</v>
      </c>
      <c r="F3744" s="7" t="n">
        <v>-1</v>
      </c>
      <c r="G3744" s="7" t="n">
        <v>1</v>
      </c>
      <c r="H3744" s="7" t="n">
        <v>1.40129846432482e-45</v>
      </c>
    </row>
    <row r="3745" spans="1:8">
      <c r="A3745" t="s">
        <v>4</v>
      </c>
      <c r="B3745" s="4" t="s">
        <v>5</v>
      </c>
      <c r="C3745" s="4" t="s">
        <v>14</v>
      </c>
      <c r="D3745" s="4" t="s">
        <v>10</v>
      </c>
      <c r="E3745" s="4" t="s">
        <v>10</v>
      </c>
      <c r="F3745" s="4" t="s">
        <v>10</v>
      </c>
      <c r="G3745" s="4" t="s">
        <v>10</v>
      </c>
      <c r="H3745" s="4" t="s">
        <v>10</v>
      </c>
      <c r="I3745" s="4" t="s">
        <v>6</v>
      </c>
      <c r="J3745" s="4" t="s">
        <v>21</v>
      </c>
      <c r="K3745" s="4" t="s">
        <v>21</v>
      </c>
      <c r="L3745" s="4" t="s">
        <v>21</v>
      </c>
      <c r="M3745" s="4" t="s">
        <v>9</v>
      </c>
      <c r="N3745" s="4" t="s">
        <v>9</v>
      </c>
      <c r="O3745" s="4" t="s">
        <v>21</v>
      </c>
      <c r="P3745" s="4" t="s">
        <v>21</v>
      </c>
      <c r="Q3745" s="4" t="s">
        <v>21</v>
      </c>
      <c r="R3745" s="4" t="s">
        <v>21</v>
      </c>
      <c r="S3745" s="4" t="s">
        <v>14</v>
      </c>
    </row>
    <row r="3746" spans="1:8">
      <c r="A3746" t="n">
        <v>36132</v>
      </c>
      <c r="B3746" s="31" t="n">
        <v>39</v>
      </c>
      <c r="C3746" s="7" t="n">
        <v>12</v>
      </c>
      <c r="D3746" s="7" t="n">
        <v>65533</v>
      </c>
      <c r="E3746" s="7" t="n">
        <v>202</v>
      </c>
      <c r="F3746" s="7" t="n">
        <v>0</v>
      </c>
      <c r="G3746" s="7" t="n">
        <v>0</v>
      </c>
      <c r="H3746" s="7" t="n">
        <v>259</v>
      </c>
      <c r="I3746" s="7" t="s">
        <v>339</v>
      </c>
      <c r="J3746" s="7" t="n">
        <v>0</v>
      </c>
      <c r="K3746" s="7" t="n">
        <v>0</v>
      </c>
      <c r="L3746" s="7" t="n">
        <v>0</v>
      </c>
      <c r="M3746" s="7" t="n">
        <v>0</v>
      </c>
      <c r="N3746" s="7" t="n">
        <v>0</v>
      </c>
      <c r="O3746" s="7" t="n">
        <v>0</v>
      </c>
      <c r="P3746" s="7" t="n">
        <v>1</v>
      </c>
      <c r="Q3746" s="7" t="n">
        <v>1</v>
      </c>
      <c r="R3746" s="7" t="n">
        <v>1</v>
      </c>
      <c r="S3746" s="7" t="n">
        <v>100</v>
      </c>
    </row>
    <row r="3747" spans="1:8">
      <c r="A3747" t="s">
        <v>4</v>
      </c>
      <c r="B3747" s="4" t="s">
        <v>5</v>
      </c>
      <c r="C3747" s="4" t="s">
        <v>10</v>
      </c>
      <c r="D3747" s="4" t="s">
        <v>21</v>
      </c>
      <c r="E3747" s="4" t="s">
        <v>21</v>
      </c>
      <c r="F3747" s="4" t="s">
        <v>21</v>
      </c>
      <c r="G3747" s="4" t="s">
        <v>21</v>
      </c>
    </row>
    <row r="3748" spans="1:8">
      <c r="A3748" t="n">
        <v>36193</v>
      </c>
      <c r="B3748" s="36" t="n">
        <v>46</v>
      </c>
      <c r="C3748" s="7" t="n">
        <v>2</v>
      </c>
      <c r="D3748" s="7" t="n">
        <v>-1.64999997615814</v>
      </c>
      <c r="E3748" s="7" t="n">
        <v>18.3700008392334</v>
      </c>
      <c r="F3748" s="7" t="n">
        <v>59.4500007629395</v>
      </c>
      <c r="G3748" s="7" t="n">
        <v>175</v>
      </c>
    </row>
    <row r="3749" spans="1:8">
      <c r="A3749" t="s">
        <v>4</v>
      </c>
      <c r="B3749" s="4" t="s">
        <v>5</v>
      </c>
      <c r="C3749" s="4" t="s">
        <v>10</v>
      </c>
      <c r="D3749" s="4" t="s">
        <v>21</v>
      </c>
      <c r="E3749" s="4" t="s">
        <v>21</v>
      </c>
      <c r="F3749" s="4" t="s">
        <v>21</v>
      </c>
      <c r="G3749" s="4" t="s">
        <v>21</v>
      </c>
    </row>
    <row r="3750" spans="1:8">
      <c r="A3750" t="n">
        <v>36212</v>
      </c>
      <c r="B3750" s="36" t="n">
        <v>46</v>
      </c>
      <c r="C3750" s="7" t="n">
        <v>11</v>
      </c>
      <c r="D3750" s="7" t="n">
        <v>-1</v>
      </c>
      <c r="E3750" s="7" t="n">
        <v>18.3700008392334</v>
      </c>
      <c r="F3750" s="7" t="n">
        <v>59.0999984741211</v>
      </c>
      <c r="G3750" s="7" t="n">
        <v>180</v>
      </c>
    </row>
    <row r="3751" spans="1:8">
      <c r="A3751" t="s">
        <v>4</v>
      </c>
      <c r="B3751" s="4" t="s">
        <v>5</v>
      </c>
      <c r="C3751" s="4" t="s">
        <v>10</v>
      </c>
      <c r="D3751" s="4" t="s">
        <v>21</v>
      </c>
      <c r="E3751" s="4" t="s">
        <v>21</v>
      </c>
      <c r="F3751" s="4" t="s">
        <v>21</v>
      </c>
      <c r="G3751" s="4" t="s">
        <v>21</v>
      </c>
    </row>
    <row r="3752" spans="1:8">
      <c r="A3752" t="n">
        <v>36231</v>
      </c>
      <c r="B3752" s="36" t="n">
        <v>46</v>
      </c>
      <c r="C3752" s="7" t="n">
        <v>4</v>
      </c>
      <c r="D3752" s="7" t="n">
        <v>-2.84999990463257</v>
      </c>
      <c r="E3752" s="7" t="n">
        <v>18.3700008392334</v>
      </c>
      <c r="F3752" s="7" t="n">
        <v>58.7999992370605</v>
      </c>
      <c r="G3752" s="7" t="n">
        <v>165</v>
      </c>
    </row>
    <row r="3753" spans="1:8">
      <c r="A3753" t="s">
        <v>4</v>
      </c>
      <c r="B3753" s="4" t="s">
        <v>5</v>
      </c>
      <c r="C3753" s="4" t="s">
        <v>10</v>
      </c>
      <c r="D3753" s="4" t="s">
        <v>21</v>
      </c>
      <c r="E3753" s="4" t="s">
        <v>21</v>
      </c>
      <c r="F3753" s="4" t="s">
        <v>21</v>
      </c>
      <c r="G3753" s="4" t="s">
        <v>21</v>
      </c>
    </row>
    <row r="3754" spans="1:8">
      <c r="A3754" t="n">
        <v>36250</v>
      </c>
      <c r="B3754" s="36" t="n">
        <v>46</v>
      </c>
      <c r="C3754" s="7" t="n">
        <v>7</v>
      </c>
      <c r="D3754" s="7" t="n">
        <v>-1.45000004768372</v>
      </c>
      <c r="E3754" s="7" t="n">
        <v>18.3700008392334</v>
      </c>
      <c r="F3754" s="7" t="n">
        <v>58.0999984741211</v>
      </c>
      <c r="G3754" s="7" t="n">
        <v>177</v>
      </c>
    </row>
    <row r="3755" spans="1:8">
      <c r="A3755" t="s">
        <v>4</v>
      </c>
      <c r="B3755" s="4" t="s">
        <v>5</v>
      </c>
      <c r="C3755" s="4" t="s">
        <v>10</v>
      </c>
      <c r="D3755" s="4" t="s">
        <v>21</v>
      </c>
      <c r="E3755" s="4" t="s">
        <v>21</v>
      </c>
      <c r="F3755" s="4" t="s">
        <v>21</v>
      </c>
      <c r="G3755" s="4" t="s">
        <v>21</v>
      </c>
    </row>
    <row r="3756" spans="1:8">
      <c r="A3756" t="n">
        <v>36269</v>
      </c>
      <c r="B3756" s="36" t="n">
        <v>46</v>
      </c>
      <c r="C3756" s="7" t="n">
        <v>8</v>
      </c>
      <c r="D3756" s="7" t="n">
        <v>2.84999990463257</v>
      </c>
      <c r="E3756" s="7" t="n">
        <v>18.3700008392334</v>
      </c>
      <c r="F3756" s="7" t="n">
        <v>58.7999992370605</v>
      </c>
      <c r="G3756" s="7" t="n">
        <v>195</v>
      </c>
    </row>
    <row r="3757" spans="1:8">
      <c r="A3757" t="s">
        <v>4</v>
      </c>
      <c r="B3757" s="4" t="s">
        <v>5</v>
      </c>
      <c r="C3757" s="4" t="s">
        <v>10</v>
      </c>
      <c r="D3757" s="4" t="s">
        <v>21</v>
      </c>
      <c r="E3757" s="4" t="s">
        <v>21</v>
      </c>
      <c r="F3757" s="4" t="s">
        <v>21</v>
      </c>
      <c r="G3757" s="4" t="s">
        <v>21</v>
      </c>
    </row>
    <row r="3758" spans="1:8">
      <c r="A3758" t="n">
        <v>36288</v>
      </c>
      <c r="B3758" s="36" t="n">
        <v>46</v>
      </c>
      <c r="C3758" s="7" t="n">
        <v>5</v>
      </c>
      <c r="D3758" s="7" t="n">
        <v>1.64999997615814</v>
      </c>
      <c r="E3758" s="7" t="n">
        <v>18.3700008392334</v>
      </c>
      <c r="F3758" s="7" t="n">
        <v>59.4500007629395</v>
      </c>
      <c r="G3758" s="7" t="n">
        <v>185</v>
      </c>
    </row>
    <row r="3759" spans="1:8">
      <c r="A3759" t="s">
        <v>4</v>
      </c>
      <c r="B3759" s="4" t="s">
        <v>5</v>
      </c>
      <c r="C3759" s="4" t="s">
        <v>10</v>
      </c>
      <c r="D3759" s="4" t="s">
        <v>21</v>
      </c>
      <c r="E3759" s="4" t="s">
        <v>21</v>
      </c>
      <c r="F3759" s="4" t="s">
        <v>21</v>
      </c>
      <c r="G3759" s="4" t="s">
        <v>21</v>
      </c>
    </row>
    <row r="3760" spans="1:8">
      <c r="A3760" t="n">
        <v>36307</v>
      </c>
      <c r="B3760" s="36" t="n">
        <v>46</v>
      </c>
      <c r="C3760" s="7" t="n">
        <v>1</v>
      </c>
      <c r="D3760" s="7" t="n">
        <v>2.5</v>
      </c>
      <c r="E3760" s="7" t="n">
        <v>18.3700008392334</v>
      </c>
      <c r="F3760" s="7" t="n">
        <v>57.7999992370605</v>
      </c>
      <c r="G3760" s="7" t="n">
        <v>190</v>
      </c>
    </row>
    <row r="3761" spans="1:19">
      <c r="A3761" t="s">
        <v>4</v>
      </c>
      <c r="B3761" s="4" t="s">
        <v>5</v>
      </c>
      <c r="C3761" s="4" t="s">
        <v>10</v>
      </c>
      <c r="D3761" s="4" t="s">
        <v>21</v>
      </c>
      <c r="E3761" s="4" t="s">
        <v>21</v>
      </c>
      <c r="F3761" s="4" t="s">
        <v>21</v>
      </c>
      <c r="G3761" s="4" t="s">
        <v>21</v>
      </c>
    </row>
    <row r="3762" spans="1:19">
      <c r="A3762" t="n">
        <v>36326</v>
      </c>
      <c r="B3762" s="36" t="n">
        <v>46</v>
      </c>
      <c r="C3762" s="7" t="n">
        <v>3</v>
      </c>
      <c r="D3762" s="7" t="n">
        <v>1.45000004768372</v>
      </c>
      <c r="E3762" s="7" t="n">
        <v>18.3700008392334</v>
      </c>
      <c r="F3762" s="7" t="n">
        <v>58.0999984741211</v>
      </c>
      <c r="G3762" s="7" t="n">
        <v>183</v>
      </c>
    </row>
    <row r="3763" spans="1:19">
      <c r="A3763" t="s">
        <v>4</v>
      </c>
      <c r="B3763" s="4" t="s">
        <v>5</v>
      </c>
      <c r="C3763" s="4" t="s">
        <v>10</v>
      </c>
      <c r="D3763" s="4" t="s">
        <v>21</v>
      </c>
      <c r="E3763" s="4" t="s">
        <v>21</v>
      </c>
      <c r="F3763" s="4" t="s">
        <v>21</v>
      </c>
      <c r="G3763" s="4" t="s">
        <v>21</v>
      </c>
    </row>
    <row r="3764" spans="1:19">
      <c r="A3764" t="n">
        <v>36345</v>
      </c>
      <c r="B3764" s="36" t="n">
        <v>46</v>
      </c>
      <c r="C3764" s="7" t="n">
        <v>6</v>
      </c>
      <c r="D3764" s="7" t="n">
        <v>-2.5</v>
      </c>
      <c r="E3764" s="7" t="n">
        <v>18.3700008392334</v>
      </c>
      <c r="F3764" s="7" t="n">
        <v>57.7999992370605</v>
      </c>
      <c r="G3764" s="7" t="n">
        <v>170</v>
      </c>
    </row>
    <row r="3765" spans="1:19">
      <c r="A3765" t="s">
        <v>4</v>
      </c>
      <c r="B3765" s="4" t="s">
        <v>5</v>
      </c>
      <c r="C3765" s="4" t="s">
        <v>10</v>
      </c>
      <c r="D3765" s="4" t="s">
        <v>21</v>
      </c>
      <c r="E3765" s="4" t="s">
        <v>21</v>
      </c>
      <c r="F3765" s="4" t="s">
        <v>21</v>
      </c>
      <c r="G3765" s="4" t="s">
        <v>21</v>
      </c>
    </row>
    <row r="3766" spans="1:19">
      <c r="A3766" t="n">
        <v>36364</v>
      </c>
      <c r="B3766" s="36" t="n">
        <v>46</v>
      </c>
      <c r="C3766" s="7" t="n">
        <v>9</v>
      </c>
      <c r="D3766" s="7" t="n">
        <v>1</v>
      </c>
      <c r="E3766" s="7" t="n">
        <v>18.3700008392334</v>
      </c>
      <c r="F3766" s="7" t="n">
        <v>59.0999984741211</v>
      </c>
      <c r="G3766" s="7" t="n">
        <v>180</v>
      </c>
    </row>
    <row r="3767" spans="1:19">
      <c r="A3767" t="s">
        <v>4</v>
      </c>
      <c r="B3767" s="4" t="s">
        <v>5</v>
      </c>
      <c r="C3767" s="4" t="s">
        <v>10</v>
      </c>
      <c r="D3767" s="4" t="s">
        <v>21</v>
      </c>
      <c r="E3767" s="4" t="s">
        <v>21</v>
      </c>
      <c r="F3767" s="4" t="s">
        <v>21</v>
      </c>
      <c r="G3767" s="4" t="s">
        <v>21</v>
      </c>
    </row>
    <row r="3768" spans="1:19">
      <c r="A3768" t="n">
        <v>36383</v>
      </c>
      <c r="B3768" s="36" t="n">
        <v>46</v>
      </c>
      <c r="C3768" s="7" t="n">
        <v>7032</v>
      </c>
      <c r="D3768" s="7" t="n">
        <v>2.40000009536743</v>
      </c>
      <c r="E3768" s="7" t="n">
        <v>18.3700008392334</v>
      </c>
      <c r="F3768" s="7" t="n">
        <v>59.6500015258789</v>
      </c>
      <c r="G3768" s="7" t="n">
        <v>185</v>
      </c>
    </row>
    <row r="3769" spans="1:19">
      <c r="A3769" t="s">
        <v>4</v>
      </c>
      <c r="B3769" s="4" t="s">
        <v>5</v>
      </c>
      <c r="C3769" s="4" t="s">
        <v>10</v>
      </c>
      <c r="D3769" s="4" t="s">
        <v>9</v>
      </c>
    </row>
    <row r="3770" spans="1:19">
      <c r="A3770" t="n">
        <v>36402</v>
      </c>
      <c r="B3770" s="33" t="n">
        <v>43</v>
      </c>
      <c r="C3770" s="7" t="n">
        <v>1</v>
      </c>
      <c r="D3770" s="7" t="n">
        <v>16</v>
      </c>
    </row>
    <row r="3771" spans="1:19">
      <c r="A3771" t="s">
        <v>4</v>
      </c>
      <c r="B3771" s="4" t="s">
        <v>5</v>
      </c>
      <c r="C3771" s="4" t="s">
        <v>10</v>
      </c>
      <c r="D3771" s="4" t="s">
        <v>14</v>
      </c>
      <c r="E3771" s="4" t="s">
        <v>14</v>
      </c>
      <c r="F3771" s="4" t="s">
        <v>6</v>
      </c>
    </row>
    <row r="3772" spans="1:19">
      <c r="A3772" t="n">
        <v>36409</v>
      </c>
      <c r="B3772" s="22" t="n">
        <v>47</v>
      </c>
      <c r="C3772" s="7" t="n">
        <v>1</v>
      </c>
      <c r="D3772" s="7" t="n">
        <v>0</v>
      </c>
      <c r="E3772" s="7" t="n">
        <v>0</v>
      </c>
      <c r="F3772" s="7" t="s">
        <v>283</v>
      </c>
    </row>
    <row r="3773" spans="1:19">
      <c r="A3773" t="s">
        <v>4</v>
      </c>
      <c r="B3773" s="4" t="s">
        <v>5</v>
      </c>
      <c r="C3773" s="4" t="s">
        <v>10</v>
      </c>
    </row>
    <row r="3774" spans="1:19">
      <c r="A3774" t="n">
        <v>36431</v>
      </c>
      <c r="B3774" s="28" t="n">
        <v>16</v>
      </c>
      <c r="C3774" s="7" t="n">
        <v>0</v>
      </c>
    </row>
    <row r="3775" spans="1:19">
      <c r="A3775" t="s">
        <v>4</v>
      </c>
      <c r="B3775" s="4" t="s">
        <v>5</v>
      </c>
      <c r="C3775" s="4" t="s">
        <v>10</v>
      </c>
      <c r="D3775" s="4" t="s">
        <v>14</v>
      </c>
      <c r="E3775" s="4" t="s">
        <v>6</v>
      </c>
      <c r="F3775" s="4" t="s">
        <v>21</v>
      </c>
      <c r="G3775" s="4" t="s">
        <v>21</v>
      </c>
      <c r="H3775" s="4" t="s">
        <v>21</v>
      </c>
    </row>
    <row r="3776" spans="1:19">
      <c r="A3776" t="n">
        <v>36434</v>
      </c>
      <c r="B3776" s="37" t="n">
        <v>48</v>
      </c>
      <c r="C3776" s="7" t="n">
        <v>1</v>
      </c>
      <c r="D3776" s="7" t="n">
        <v>0</v>
      </c>
      <c r="E3776" s="7" t="s">
        <v>31</v>
      </c>
      <c r="F3776" s="7" t="n">
        <v>0</v>
      </c>
      <c r="G3776" s="7" t="n">
        <v>1</v>
      </c>
      <c r="H3776" s="7" t="n">
        <v>0</v>
      </c>
    </row>
    <row r="3777" spans="1:8">
      <c r="A3777" t="s">
        <v>4</v>
      </c>
      <c r="B3777" s="4" t="s">
        <v>5</v>
      </c>
      <c r="C3777" s="4" t="s">
        <v>10</v>
      </c>
      <c r="D3777" s="4" t="s">
        <v>9</v>
      </c>
    </row>
    <row r="3778" spans="1:8">
      <c r="A3778" t="n">
        <v>36458</v>
      </c>
      <c r="B3778" s="33" t="n">
        <v>43</v>
      </c>
      <c r="C3778" s="7" t="n">
        <v>2</v>
      </c>
      <c r="D3778" s="7" t="n">
        <v>16</v>
      </c>
    </row>
    <row r="3779" spans="1:8">
      <c r="A3779" t="s">
        <v>4</v>
      </c>
      <c r="B3779" s="4" t="s">
        <v>5</v>
      </c>
      <c r="C3779" s="4" t="s">
        <v>10</v>
      </c>
      <c r="D3779" s="4" t="s">
        <v>14</v>
      </c>
      <c r="E3779" s="4" t="s">
        <v>14</v>
      </c>
      <c r="F3779" s="4" t="s">
        <v>6</v>
      </c>
    </row>
    <row r="3780" spans="1:8">
      <c r="A3780" t="n">
        <v>36465</v>
      </c>
      <c r="B3780" s="22" t="n">
        <v>47</v>
      </c>
      <c r="C3780" s="7" t="n">
        <v>2</v>
      </c>
      <c r="D3780" s="7" t="n">
        <v>0</v>
      </c>
      <c r="E3780" s="7" t="n">
        <v>0</v>
      </c>
      <c r="F3780" s="7" t="s">
        <v>283</v>
      </c>
    </row>
    <row r="3781" spans="1:8">
      <c r="A3781" t="s">
        <v>4</v>
      </c>
      <c r="B3781" s="4" t="s">
        <v>5</v>
      </c>
      <c r="C3781" s="4" t="s">
        <v>10</v>
      </c>
    </row>
    <row r="3782" spans="1:8">
      <c r="A3782" t="n">
        <v>36487</v>
      </c>
      <c r="B3782" s="28" t="n">
        <v>16</v>
      </c>
      <c r="C3782" s="7" t="n">
        <v>0</v>
      </c>
    </row>
    <row r="3783" spans="1:8">
      <c r="A3783" t="s">
        <v>4</v>
      </c>
      <c r="B3783" s="4" t="s">
        <v>5</v>
      </c>
      <c r="C3783" s="4" t="s">
        <v>10</v>
      </c>
      <c r="D3783" s="4" t="s">
        <v>14</v>
      </c>
      <c r="E3783" s="4" t="s">
        <v>6</v>
      </c>
      <c r="F3783" s="4" t="s">
        <v>21</v>
      </c>
      <c r="G3783" s="4" t="s">
        <v>21</v>
      </c>
      <c r="H3783" s="4" t="s">
        <v>21</v>
      </c>
    </row>
    <row r="3784" spans="1:8">
      <c r="A3784" t="n">
        <v>36490</v>
      </c>
      <c r="B3784" s="37" t="n">
        <v>48</v>
      </c>
      <c r="C3784" s="7" t="n">
        <v>2</v>
      </c>
      <c r="D3784" s="7" t="n">
        <v>0</v>
      </c>
      <c r="E3784" s="7" t="s">
        <v>31</v>
      </c>
      <c r="F3784" s="7" t="n">
        <v>0</v>
      </c>
      <c r="G3784" s="7" t="n">
        <v>1</v>
      </c>
      <c r="H3784" s="7" t="n">
        <v>0</v>
      </c>
    </row>
    <row r="3785" spans="1:8">
      <c r="A3785" t="s">
        <v>4</v>
      </c>
      <c r="B3785" s="4" t="s">
        <v>5</v>
      </c>
      <c r="C3785" s="4" t="s">
        <v>10</v>
      </c>
      <c r="D3785" s="4" t="s">
        <v>9</v>
      </c>
    </row>
    <row r="3786" spans="1:8">
      <c r="A3786" t="n">
        <v>36514</v>
      </c>
      <c r="B3786" s="33" t="n">
        <v>43</v>
      </c>
      <c r="C3786" s="7" t="n">
        <v>3</v>
      </c>
      <c r="D3786" s="7" t="n">
        <v>16</v>
      </c>
    </row>
    <row r="3787" spans="1:8">
      <c r="A3787" t="s">
        <v>4</v>
      </c>
      <c r="B3787" s="4" t="s">
        <v>5</v>
      </c>
      <c r="C3787" s="4" t="s">
        <v>10</v>
      </c>
      <c r="D3787" s="4" t="s">
        <v>14</v>
      </c>
      <c r="E3787" s="4" t="s">
        <v>14</v>
      </c>
      <c r="F3787" s="4" t="s">
        <v>6</v>
      </c>
    </row>
    <row r="3788" spans="1:8">
      <c r="A3788" t="n">
        <v>36521</v>
      </c>
      <c r="B3788" s="22" t="n">
        <v>47</v>
      </c>
      <c r="C3788" s="7" t="n">
        <v>3</v>
      </c>
      <c r="D3788" s="7" t="n">
        <v>0</v>
      </c>
      <c r="E3788" s="7" t="n">
        <v>0</v>
      </c>
      <c r="F3788" s="7" t="s">
        <v>283</v>
      </c>
    </row>
    <row r="3789" spans="1:8">
      <c r="A3789" t="s">
        <v>4</v>
      </c>
      <c r="B3789" s="4" t="s">
        <v>5</v>
      </c>
      <c r="C3789" s="4" t="s">
        <v>10</v>
      </c>
    </row>
    <row r="3790" spans="1:8">
      <c r="A3790" t="n">
        <v>36543</v>
      </c>
      <c r="B3790" s="28" t="n">
        <v>16</v>
      </c>
      <c r="C3790" s="7" t="n">
        <v>0</v>
      </c>
    </row>
    <row r="3791" spans="1:8">
      <c r="A3791" t="s">
        <v>4</v>
      </c>
      <c r="B3791" s="4" t="s">
        <v>5</v>
      </c>
      <c r="C3791" s="4" t="s">
        <v>10</v>
      </c>
      <c r="D3791" s="4" t="s">
        <v>14</v>
      </c>
      <c r="E3791" s="4" t="s">
        <v>6</v>
      </c>
      <c r="F3791" s="4" t="s">
        <v>21</v>
      </c>
      <c r="G3791" s="4" t="s">
        <v>21</v>
      </c>
      <c r="H3791" s="4" t="s">
        <v>21</v>
      </c>
    </row>
    <row r="3792" spans="1:8">
      <c r="A3792" t="n">
        <v>36546</v>
      </c>
      <c r="B3792" s="37" t="n">
        <v>48</v>
      </c>
      <c r="C3792" s="7" t="n">
        <v>3</v>
      </c>
      <c r="D3792" s="7" t="n">
        <v>0</v>
      </c>
      <c r="E3792" s="7" t="s">
        <v>31</v>
      </c>
      <c r="F3792" s="7" t="n">
        <v>0</v>
      </c>
      <c r="G3792" s="7" t="n">
        <v>1</v>
      </c>
      <c r="H3792" s="7" t="n">
        <v>0</v>
      </c>
    </row>
    <row r="3793" spans="1:8">
      <c r="A3793" t="s">
        <v>4</v>
      </c>
      <c r="B3793" s="4" t="s">
        <v>5</v>
      </c>
      <c r="C3793" s="4" t="s">
        <v>10</v>
      </c>
      <c r="D3793" s="4" t="s">
        <v>9</v>
      </c>
    </row>
    <row r="3794" spans="1:8">
      <c r="A3794" t="n">
        <v>36570</v>
      </c>
      <c r="B3794" s="33" t="n">
        <v>43</v>
      </c>
      <c r="C3794" s="7" t="n">
        <v>4</v>
      </c>
      <c r="D3794" s="7" t="n">
        <v>16</v>
      </c>
    </row>
    <row r="3795" spans="1:8">
      <c r="A3795" t="s">
        <v>4</v>
      </c>
      <c r="B3795" s="4" t="s">
        <v>5</v>
      </c>
      <c r="C3795" s="4" t="s">
        <v>10</v>
      </c>
      <c r="D3795" s="4" t="s">
        <v>14</v>
      </c>
      <c r="E3795" s="4" t="s">
        <v>14</v>
      </c>
      <c r="F3795" s="4" t="s">
        <v>6</v>
      </c>
    </row>
    <row r="3796" spans="1:8">
      <c r="A3796" t="n">
        <v>36577</v>
      </c>
      <c r="B3796" s="22" t="n">
        <v>47</v>
      </c>
      <c r="C3796" s="7" t="n">
        <v>4</v>
      </c>
      <c r="D3796" s="7" t="n">
        <v>0</v>
      </c>
      <c r="E3796" s="7" t="n">
        <v>0</v>
      </c>
      <c r="F3796" s="7" t="s">
        <v>283</v>
      </c>
    </row>
    <row r="3797" spans="1:8">
      <c r="A3797" t="s">
        <v>4</v>
      </c>
      <c r="B3797" s="4" t="s">
        <v>5</v>
      </c>
      <c r="C3797" s="4" t="s">
        <v>10</v>
      </c>
    </row>
    <row r="3798" spans="1:8">
      <c r="A3798" t="n">
        <v>36599</v>
      </c>
      <c r="B3798" s="28" t="n">
        <v>16</v>
      </c>
      <c r="C3798" s="7" t="n">
        <v>0</v>
      </c>
    </row>
    <row r="3799" spans="1:8">
      <c r="A3799" t="s">
        <v>4</v>
      </c>
      <c r="B3799" s="4" t="s">
        <v>5</v>
      </c>
      <c r="C3799" s="4" t="s">
        <v>10</v>
      </c>
      <c r="D3799" s="4" t="s">
        <v>14</v>
      </c>
      <c r="E3799" s="4" t="s">
        <v>6</v>
      </c>
      <c r="F3799" s="4" t="s">
        <v>21</v>
      </c>
      <c r="G3799" s="4" t="s">
        <v>21</v>
      </c>
      <c r="H3799" s="4" t="s">
        <v>21</v>
      </c>
    </row>
    <row r="3800" spans="1:8">
      <c r="A3800" t="n">
        <v>36602</v>
      </c>
      <c r="B3800" s="37" t="n">
        <v>48</v>
      </c>
      <c r="C3800" s="7" t="n">
        <v>4</v>
      </c>
      <c r="D3800" s="7" t="n">
        <v>0</v>
      </c>
      <c r="E3800" s="7" t="s">
        <v>31</v>
      </c>
      <c r="F3800" s="7" t="n">
        <v>0</v>
      </c>
      <c r="G3800" s="7" t="n">
        <v>1</v>
      </c>
      <c r="H3800" s="7" t="n">
        <v>0</v>
      </c>
    </row>
    <row r="3801" spans="1:8">
      <c r="A3801" t="s">
        <v>4</v>
      </c>
      <c r="B3801" s="4" t="s">
        <v>5</v>
      </c>
      <c r="C3801" s="4" t="s">
        <v>10</v>
      </c>
      <c r="D3801" s="4" t="s">
        <v>9</v>
      </c>
    </row>
    <row r="3802" spans="1:8">
      <c r="A3802" t="n">
        <v>36626</v>
      </c>
      <c r="B3802" s="33" t="n">
        <v>43</v>
      </c>
      <c r="C3802" s="7" t="n">
        <v>5</v>
      </c>
      <c r="D3802" s="7" t="n">
        <v>16</v>
      </c>
    </row>
    <row r="3803" spans="1:8">
      <c r="A3803" t="s">
        <v>4</v>
      </c>
      <c r="B3803" s="4" t="s">
        <v>5</v>
      </c>
      <c r="C3803" s="4" t="s">
        <v>10</v>
      </c>
      <c r="D3803" s="4" t="s">
        <v>14</v>
      </c>
      <c r="E3803" s="4" t="s">
        <v>14</v>
      </c>
      <c r="F3803" s="4" t="s">
        <v>6</v>
      </c>
    </row>
    <row r="3804" spans="1:8">
      <c r="A3804" t="n">
        <v>36633</v>
      </c>
      <c r="B3804" s="22" t="n">
        <v>47</v>
      </c>
      <c r="C3804" s="7" t="n">
        <v>5</v>
      </c>
      <c r="D3804" s="7" t="n">
        <v>0</v>
      </c>
      <c r="E3804" s="7" t="n">
        <v>0</v>
      </c>
      <c r="F3804" s="7" t="s">
        <v>283</v>
      </c>
    </row>
    <row r="3805" spans="1:8">
      <c r="A3805" t="s">
        <v>4</v>
      </c>
      <c r="B3805" s="4" t="s">
        <v>5</v>
      </c>
      <c r="C3805" s="4" t="s">
        <v>10</v>
      </c>
    </row>
    <row r="3806" spans="1:8">
      <c r="A3806" t="n">
        <v>36655</v>
      </c>
      <c r="B3806" s="28" t="n">
        <v>16</v>
      </c>
      <c r="C3806" s="7" t="n">
        <v>0</v>
      </c>
    </row>
    <row r="3807" spans="1:8">
      <c r="A3807" t="s">
        <v>4</v>
      </c>
      <c r="B3807" s="4" t="s">
        <v>5</v>
      </c>
      <c r="C3807" s="4" t="s">
        <v>10</v>
      </c>
      <c r="D3807" s="4" t="s">
        <v>14</v>
      </c>
      <c r="E3807" s="4" t="s">
        <v>6</v>
      </c>
      <c r="F3807" s="4" t="s">
        <v>21</v>
      </c>
      <c r="G3807" s="4" t="s">
        <v>21</v>
      </c>
      <c r="H3807" s="4" t="s">
        <v>21</v>
      </c>
    </row>
    <row r="3808" spans="1:8">
      <c r="A3808" t="n">
        <v>36658</v>
      </c>
      <c r="B3808" s="37" t="n">
        <v>48</v>
      </c>
      <c r="C3808" s="7" t="n">
        <v>5</v>
      </c>
      <c r="D3808" s="7" t="n">
        <v>0</v>
      </c>
      <c r="E3808" s="7" t="s">
        <v>31</v>
      </c>
      <c r="F3808" s="7" t="n">
        <v>0</v>
      </c>
      <c r="G3808" s="7" t="n">
        <v>1</v>
      </c>
      <c r="H3808" s="7" t="n">
        <v>0</v>
      </c>
    </row>
    <row r="3809" spans="1:8">
      <c r="A3809" t="s">
        <v>4</v>
      </c>
      <c r="B3809" s="4" t="s">
        <v>5</v>
      </c>
      <c r="C3809" s="4" t="s">
        <v>10</v>
      </c>
      <c r="D3809" s="4" t="s">
        <v>9</v>
      </c>
    </row>
    <row r="3810" spans="1:8">
      <c r="A3810" t="n">
        <v>36682</v>
      </c>
      <c r="B3810" s="33" t="n">
        <v>43</v>
      </c>
      <c r="C3810" s="7" t="n">
        <v>6</v>
      </c>
      <c r="D3810" s="7" t="n">
        <v>16</v>
      </c>
    </row>
    <row r="3811" spans="1:8">
      <c r="A3811" t="s">
        <v>4</v>
      </c>
      <c r="B3811" s="4" t="s">
        <v>5</v>
      </c>
      <c r="C3811" s="4" t="s">
        <v>10</v>
      </c>
      <c r="D3811" s="4" t="s">
        <v>14</v>
      </c>
      <c r="E3811" s="4" t="s">
        <v>14</v>
      </c>
      <c r="F3811" s="4" t="s">
        <v>6</v>
      </c>
    </row>
    <row r="3812" spans="1:8">
      <c r="A3812" t="n">
        <v>36689</v>
      </c>
      <c r="B3812" s="22" t="n">
        <v>47</v>
      </c>
      <c r="C3812" s="7" t="n">
        <v>6</v>
      </c>
      <c r="D3812" s="7" t="n">
        <v>0</v>
      </c>
      <c r="E3812" s="7" t="n">
        <v>0</v>
      </c>
      <c r="F3812" s="7" t="s">
        <v>283</v>
      </c>
    </row>
    <row r="3813" spans="1:8">
      <c r="A3813" t="s">
        <v>4</v>
      </c>
      <c r="B3813" s="4" t="s">
        <v>5</v>
      </c>
      <c r="C3813" s="4" t="s">
        <v>10</v>
      </c>
    </row>
    <row r="3814" spans="1:8">
      <c r="A3814" t="n">
        <v>36711</v>
      </c>
      <c r="B3814" s="28" t="n">
        <v>16</v>
      </c>
      <c r="C3814" s="7" t="n">
        <v>0</v>
      </c>
    </row>
    <row r="3815" spans="1:8">
      <c r="A3815" t="s">
        <v>4</v>
      </c>
      <c r="B3815" s="4" t="s">
        <v>5</v>
      </c>
      <c r="C3815" s="4" t="s">
        <v>10</v>
      </c>
      <c r="D3815" s="4" t="s">
        <v>14</v>
      </c>
      <c r="E3815" s="4" t="s">
        <v>6</v>
      </c>
      <c r="F3815" s="4" t="s">
        <v>21</v>
      </c>
      <c r="G3815" s="4" t="s">
        <v>21</v>
      </c>
      <c r="H3815" s="4" t="s">
        <v>21</v>
      </c>
    </row>
    <row r="3816" spans="1:8">
      <c r="A3816" t="n">
        <v>36714</v>
      </c>
      <c r="B3816" s="37" t="n">
        <v>48</v>
      </c>
      <c r="C3816" s="7" t="n">
        <v>6</v>
      </c>
      <c r="D3816" s="7" t="n">
        <v>0</v>
      </c>
      <c r="E3816" s="7" t="s">
        <v>31</v>
      </c>
      <c r="F3816" s="7" t="n">
        <v>0</v>
      </c>
      <c r="G3816" s="7" t="n">
        <v>1</v>
      </c>
      <c r="H3816" s="7" t="n">
        <v>0</v>
      </c>
    </row>
    <row r="3817" spans="1:8">
      <c r="A3817" t="s">
        <v>4</v>
      </c>
      <c r="B3817" s="4" t="s">
        <v>5</v>
      </c>
      <c r="C3817" s="4" t="s">
        <v>10</v>
      </c>
      <c r="D3817" s="4" t="s">
        <v>9</v>
      </c>
    </row>
    <row r="3818" spans="1:8">
      <c r="A3818" t="n">
        <v>36738</v>
      </c>
      <c r="B3818" s="33" t="n">
        <v>43</v>
      </c>
      <c r="C3818" s="7" t="n">
        <v>7</v>
      </c>
      <c r="D3818" s="7" t="n">
        <v>16</v>
      </c>
    </row>
    <row r="3819" spans="1:8">
      <c r="A3819" t="s">
        <v>4</v>
      </c>
      <c r="B3819" s="4" t="s">
        <v>5</v>
      </c>
      <c r="C3819" s="4" t="s">
        <v>10</v>
      </c>
      <c r="D3819" s="4" t="s">
        <v>14</v>
      </c>
      <c r="E3819" s="4" t="s">
        <v>14</v>
      </c>
      <c r="F3819" s="4" t="s">
        <v>6</v>
      </c>
    </row>
    <row r="3820" spans="1:8">
      <c r="A3820" t="n">
        <v>36745</v>
      </c>
      <c r="B3820" s="22" t="n">
        <v>47</v>
      </c>
      <c r="C3820" s="7" t="n">
        <v>7</v>
      </c>
      <c r="D3820" s="7" t="n">
        <v>0</v>
      </c>
      <c r="E3820" s="7" t="n">
        <v>0</v>
      </c>
      <c r="F3820" s="7" t="s">
        <v>283</v>
      </c>
    </row>
    <row r="3821" spans="1:8">
      <c r="A3821" t="s">
        <v>4</v>
      </c>
      <c r="B3821" s="4" t="s">
        <v>5</v>
      </c>
      <c r="C3821" s="4" t="s">
        <v>10</v>
      </c>
    </row>
    <row r="3822" spans="1:8">
      <c r="A3822" t="n">
        <v>36767</v>
      </c>
      <c r="B3822" s="28" t="n">
        <v>16</v>
      </c>
      <c r="C3822" s="7" t="n">
        <v>0</v>
      </c>
    </row>
    <row r="3823" spans="1:8">
      <c r="A3823" t="s">
        <v>4</v>
      </c>
      <c r="B3823" s="4" t="s">
        <v>5</v>
      </c>
      <c r="C3823" s="4" t="s">
        <v>10</v>
      </c>
      <c r="D3823" s="4" t="s">
        <v>14</v>
      </c>
      <c r="E3823" s="4" t="s">
        <v>6</v>
      </c>
      <c r="F3823" s="4" t="s">
        <v>21</v>
      </c>
      <c r="G3823" s="4" t="s">
        <v>21</v>
      </c>
      <c r="H3823" s="4" t="s">
        <v>21</v>
      </c>
    </row>
    <row r="3824" spans="1:8">
      <c r="A3824" t="n">
        <v>36770</v>
      </c>
      <c r="B3824" s="37" t="n">
        <v>48</v>
      </c>
      <c r="C3824" s="7" t="n">
        <v>7</v>
      </c>
      <c r="D3824" s="7" t="n">
        <v>0</v>
      </c>
      <c r="E3824" s="7" t="s">
        <v>31</v>
      </c>
      <c r="F3824" s="7" t="n">
        <v>0</v>
      </c>
      <c r="G3824" s="7" t="n">
        <v>1</v>
      </c>
      <c r="H3824" s="7" t="n">
        <v>0</v>
      </c>
    </row>
    <row r="3825" spans="1:8">
      <c r="A3825" t="s">
        <v>4</v>
      </c>
      <c r="B3825" s="4" t="s">
        <v>5</v>
      </c>
      <c r="C3825" s="4" t="s">
        <v>10</v>
      </c>
      <c r="D3825" s="4" t="s">
        <v>9</v>
      </c>
    </row>
    <row r="3826" spans="1:8">
      <c r="A3826" t="n">
        <v>36794</v>
      </c>
      <c r="B3826" s="33" t="n">
        <v>43</v>
      </c>
      <c r="C3826" s="7" t="n">
        <v>8</v>
      </c>
      <c r="D3826" s="7" t="n">
        <v>16</v>
      </c>
    </row>
    <row r="3827" spans="1:8">
      <c r="A3827" t="s">
        <v>4</v>
      </c>
      <c r="B3827" s="4" t="s">
        <v>5</v>
      </c>
      <c r="C3827" s="4" t="s">
        <v>10</v>
      </c>
      <c r="D3827" s="4" t="s">
        <v>14</v>
      </c>
      <c r="E3827" s="4" t="s">
        <v>14</v>
      </c>
      <c r="F3827" s="4" t="s">
        <v>6</v>
      </c>
    </row>
    <row r="3828" spans="1:8">
      <c r="A3828" t="n">
        <v>36801</v>
      </c>
      <c r="B3828" s="22" t="n">
        <v>47</v>
      </c>
      <c r="C3828" s="7" t="n">
        <v>8</v>
      </c>
      <c r="D3828" s="7" t="n">
        <v>0</v>
      </c>
      <c r="E3828" s="7" t="n">
        <v>0</v>
      </c>
      <c r="F3828" s="7" t="s">
        <v>283</v>
      </c>
    </row>
    <row r="3829" spans="1:8">
      <c r="A3829" t="s">
        <v>4</v>
      </c>
      <c r="B3829" s="4" t="s">
        <v>5</v>
      </c>
      <c r="C3829" s="4" t="s">
        <v>10</v>
      </c>
    </row>
    <row r="3830" spans="1:8">
      <c r="A3830" t="n">
        <v>36823</v>
      </c>
      <c r="B3830" s="28" t="n">
        <v>16</v>
      </c>
      <c r="C3830" s="7" t="n">
        <v>0</v>
      </c>
    </row>
    <row r="3831" spans="1:8">
      <c r="A3831" t="s">
        <v>4</v>
      </c>
      <c r="B3831" s="4" t="s">
        <v>5</v>
      </c>
      <c r="C3831" s="4" t="s">
        <v>10</v>
      </c>
      <c r="D3831" s="4" t="s">
        <v>14</v>
      </c>
      <c r="E3831" s="4" t="s">
        <v>6</v>
      </c>
      <c r="F3831" s="4" t="s">
        <v>21</v>
      </c>
      <c r="G3831" s="4" t="s">
        <v>21</v>
      </c>
      <c r="H3831" s="4" t="s">
        <v>21</v>
      </c>
    </row>
    <row r="3832" spans="1:8">
      <c r="A3832" t="n">
        <v>36826</v>
      </c>
      <c r="B3832" s="37" t="n">
        <v>48</v>
      </c>
      <c r="C3832" s="7" t="n">
        <v>8</v>
      </c>
      <c r="D3832" s="7" t="n">
        <v>0</v>
      </c>
      <c r="E3832" s="7" t="s">
        <v>31</v>
      </c>
      <c r="F3832" s="7" t="n">
        <v>0</v>
      </c>
      <c r="G3832" s="7" t="n">
        <v>1</v>
      </c>
      <c r="H3832" s="7" t="n">
        <v>0</v>
      </c>
    </row>
    <row r="3833" spans="1:8">
      <c r="A3833" t="s">
        <v>4</v>
      </c>
      <c r="B3833" s="4" t="s">
        <v>5</v>
      </c>
      <c r="C3833" s="4" t="s">
        <v>10</v>
      </c>
      <c r="D3833" s="4" t="s">
        <v>9</v>
      </c>
    </row>
    <row r="3834" spans="1:8">
      <c r="A3834" t="n">
        <v>36850</v>
      </c>
      <c r="B3834" s="33" t="n">
        <v>43</v>
      </c>
      <c r="C3834" s="7" t="n">
        <v>9</v>
      </c>
      <c r="D3834" s="7" t="n">
        <v>16</v>
      </c>
    </row>
    <row r="3835" spans="1:8">
      <c r="A3835" t="s">
        <v>4</v>
      </c>
      <c r="B3835" s="4" t="s">
        <v>5</v>
      </c>
      <c r="C3835" s="4" t="s">
        <v>10</v>
      </c>
      <c r="D3835" s="4" t="s">
        <v>14</v>
      </c>
      <c r="E3835" s="4" t="s">
        <v>14</v>
      </c>
      <c r="F3835" s="4" t="s">
        <v>6</v>
      </c>
    </row>
    <row r="3836" spans="1:8">
      <c r="A3836" t="n">
        <v>36857</v>
      </c>
      <c r="B3836" s="22" t="n">
        <v>47</v>
      </c>
      <c r="C3836" s="7" t="n">
        <v>9</v>
      </c>
      <c r="D3836" s="7" t="n">
        <v>0</v>
      </c>
      <c r="E3836" s="7" t="n">
        <v>0</v>
      </c>
      <c r="F3836" s="7" t="s">
        <v>283</v>
      </c>
    </row>
    <row r="3837" spans="1:8">
      <c r="A3837" t="s">
        <v>4</v>
      </c>
      <c r="B3837" s="4" t="s">
        <v>5</v>
      </c>
      <c r="C3837" s="4" t="s">
        <v>10</v>
      </c>
    </row>
    <row r="3838" spans="1:8">
      <c r="A3838" t="n">
        <v>36879</v>
      </c>
      <c r="B3838" s="28" t="n">
        <v>16</v>
      </c>
      <c r="C3838" s="7" t="n">
        <v>0</v>
      </c>
    </row>
    <row r="3839" spans="1:8">
      <c r="A3839" t="s">
        <v>4</v>
      </c>
      <c r="B3839" s="4" t="s">
        <v>5</v>
      </c>
      <c r="C3839" s="4" t="s">
        <v>10</v>
      </c>
      <c r="D3839" s="4" t="s">
        <v>14</v>
      </c>
      <c r="E3839" s="4" t="s">
        <v>6</v>
      </c>
      <c r="F3839" s="4" t="s">
        <v>21</v>
      </c>
      <c r="G3839" s="4" t="s">
        <v>21</v>
      </c>
      <c r="H3839" s="4" t="s">
        <v>21</v>
      </c>
    </row>
    <row r="3840" spans="1:8">
      <c r="A3840" t="n">
        <v>36882</v>
      </c>
      <c r="B3840" s="37" t="n">
        <v>48</v>
      </c>
      <c r="C3840" s="7" t="n">
        <v>9</v>
      </c>
      <c r="D3840" s="7" t="n">
        <v>0</v>
      </c>
      <c r="E3840" s="7" t="s">
        <v>31</v>
      </c>
      <c r="F3840" s="7" t="n">
        <v>0</v>
      </c>
      <c r="G3840" s="7" t="n">
        <v>1</v>
      </c>
      <c r="H3840" s="7" t="n">
        <v>0</v>
      </c>
    </row>
    <row r="3841" spans="1:8">
      <c r="A3841" t="s">
        <v>4</v>
      </c>
      <c r="B3841" s="4" t="s">
        <v>5</v>
      </c>
      <c r="C3841" s="4" t="s">
        <v>10</v>
      </c>
      <c r="D3841" s="4" t="s">
        <v>9</v>
      </c>
    </row>
    <row r="3842" spans="1:8">
      <c r="A3842" t="n">
        <v>36906</v>
      </c>
      <c r="B3842" s="33" t="n">
        <v>43</v>
      </c>
      <c r="C3842" s="7" t="n">
        <v>11</v>
      </c>
      <c r="D3842" s="7" t="n">
        <v>16</v>
      </c>
    </row>
    <row r="3843" spans="1:8">
      <c r="A3843" t="s">
        <v>4</v>
      </c>
      <c r="B3843" s="4" t="s">
        <v>5</v>
      </c>
      <c r="C3843" s="4" t="s">
        <v>10</v>
      </c>
      <c r="D3843" s="4" t="s">
        <v>14</v>
      </c>
      <c r="E3843" s="4" t="s">
        <v>14</v>
      </c>
      <c r="F3843" s="4" t="s">
        <v>6</v>
      </c>
    </row>
    <row r="3844" spans="1:8">
      <c r="A3844" t="n">
        <v>36913</v>
      </c>
      <c r="B3844" s="22" t="n">
        <v>47</v>
      </c>
      <c r="C3844" s="7" t="n">
        <v>11</v>
      </c>
      <c r="D3844" s="7" t="n">
        <v>0</v>
      </c>
      <c r="E3844" s="7" t="n">
        <v>0</v>
      </c>
      <c r="F3844" s="7" t="s">
        <v>283</v>
      </c>
    </row>
    <row r="3845" spans="1:8">
      <c r="A3845" t="s">
        <v>4</v>
      </c>
      <c r="B3845" s="4" t="s">
        <v>5</v>
      </c>
      <c r="C3845" s="4" t="s">
        <v>10</v>
      </c>
    </row>
    <row r="3846" spans="1:8">
      <c r="A3846" t="n">
        <v>36935</v>
      </c>
      <c r="B3846" s="28" t="n">
        <v>16</v>
      </c>
      <c r="C3846" s="7" t="n">
        <v>0</v>
      </c>
    </row>
    <row r="3847" spans="1:8">
      <c r="A3847" t="s">
        <v>4</v>
      </c>
      <c r="B3847" s="4" t="s">
        <v>5</v>
      </c>
      <c r="C3847" s="4" t="s">
        <v>10</v>
      </c>
      <c r="D3847" s="4" t="s">
        <v>14</v>
      </c>
      <c r="E3847" s="4" t="s">
        <v>6</v>
      </c>
      <c r="F3847" s="4" t="s">
        <v>21</v>
      </c>
      <c r="G3847" s="4" t="s">
        <v>21</v>
      </c>
      <c r="H3847" s="4" t="s">
        <v>21</v>
      </c>
    </row>
    <row r="3848" spans="1:8">
      <c r="A3848" t="n">
        <v>36938</v>
      </c>
      <c r="B3848" s="37" t="n">
        <v>48</v>
      </c>
      <c r="C3848" s="7" t="n">
        <v>11</v>
      </c>
      <c r="D3848" s="7" t="n">
        <v>0</v>
      </c>
      <c r="E3848" s="7" t="s">
        <v>31</v>
      </c>
      <c r="F3848" s="7" t="n">
        <v>0</v>
      </c>
      <c r="G3848" s="7" t="n">
        <v>1</v>
      </c>
      <c r="H3848" s="7" t="n">
        <v>0</v>
      </c>
    </row>
    <row r="3849" spans="1:8">
      <c r="A3849" t="s">
        <v>4</v>
      </c>
      <c r="B3849" s="4" t="s">
        <v>5</v>
      </c>
      <c r="C3849" s="4" t="s">
        <v>10</v>
      </c>
      <c r="D3849" s="4" t="s">
        <v>10</v>
      </c>
      <c r="E3849" s="4" t="s">
        <v>10</v>
      </c>
    </row>
    <row r="3850" spans="1:8">
      <c r="A3850" t="n">
        <v>36962</v>
      </c>
      <c r="B3850" s="42" t="n">
        <v>61</v>
      </c>
      <c r="C3850" s="7" t="n">
        <v>1</v>
      </c>
      <c r="D3850" s="7" t="n">
        <v>0</v>
      </c>
      <c r="E3850" s="7" t="n">
        <v>0</v>
      </c>
    </row>
    <row r="3851" spans="1:8">
      <c r="A3851" t="s">
        <v>4</v>
      </c>
      <c r="B3851" s="4" t="s">
        <v>5</v>
      </c>
      <c r="C3851" s="4" t="s">
        <v>10</v>
      </c>
      <c r="D3851" s="4" t="s">
        <v>10</v>
      </c>
      <c r="E3851" s="4" t="s">
        <v>10</v>
      </c>
    </row>
    <row r="3852" spans="1:8">
      <c r="A3852" t="n">
        <v>36969</v>
      </c>
      <c r="B3852" s="42" t="n">
        <v>61</v>
      </c>
      <c r="C3852" s="7" t="n">
        <v>2</v>
      </c>
      <c r="D3852" s="7" t="n">
        <v>0</v>
      </c>
      <c r="E3852" s="7" t="n">
        <v>0</v>
      </c>
    </row>
    <row r="3853" spans="1:8">
      <c r="A3853" t="s">
        <v>4</v>
      </c>
      <c r="B3853" s="4" t="s">
        <v>5</v>
      </c>
      <c r="C3853" s="4" t="s">
        <v>10</v>
      </c>
      <c r="D3853" s="4" t="s">
        <v>10</v>
      </c>
      <c r="E3853" s="4" t="s">
        <v>10</v>
      </c>
    </row>
    <row r="3854" spans="1:8">
      <c r="A3854" t="n">
        <v>36976</v>
      </c>
      <c r="B3854" s="42" t="n">
        <v>61</v>
      </c>
      <c r="C3854" s="7" t="n">
        <v>3</v>
      </c>
      <c r="D3854" s="7" t="n">
        <v>0</v>
      </c>
      <c r="E3854" s="7" t="n">
        <v>0</v>
      </c>
    </row>
    <row r="3855" spans="1:8">
      <c r="A3855" t="s">
        <v>4</v>
      </c>
      <c r="B3855" s="4" t="s">
        <v>5</v>
      </c>
      <c r="C3855" s="4" t="s">
        <v>10</v>
      </c>
      <c r="D3855" s="4" t="s">
        <v>10</v>
      </c>
      <c r="E3855" s="4" t="s">
        <v>10</v>
      </c>
    </row>
    <row r="3856" spans="1:8">
      <c r="A3856" t="n">
        <v>36983</v>
      </c>
      <c r="B3856" s="42" t="n">
        <v>61</v>
      </c>
      <c r="C3856" s="7" t="n">
        <v>4</v>
      </c>
      <c r="D3856" s="7" t="n">
        <v>0</v>
      </c>
      <c r="E3856" s="7" t="n">
        <v>0</v>
      </c>
    </row>
    <row r="3857" spans="1:8">
      <c r="A3857" t="s">
        <v>4</v>
      </c>
      <c r="B3857" s="4" t="s">
        <v>5</v>
      </c>
      <c r="C3857" s="4" t="s">
        <v>10</v>
      </c>
      <c r="D3857" s="4" t="s">
        <v>10</v>
      </c>
      <c r="E3857" s="4" t="s">
        <v>10</v>
      </c>
    </row>
    <row r="3858" spans="1:8">
      <c r="A3858" t="n">
        <v>36990</v>
      </c>
      <c r="B3858" s="42" t="n">
        <v>61</v>
      </c>
      <c r="C3858" s="7" t="n">
        <v>5</v>
      </c>
      <c r="D3858" s="7" t="n">
        <v>0</v>
      </c>
      <c r="E3858" s="7" t="n">
        <v>0</v>
      </c>
    </row>
    <row r="3859" spans="1:8">
      <c r="A3859" t="s">
        <v>4</v>
      </c>
      <c r="B3859" s="4" t="s">
        <v>5</v>
      </c>
      <c r="C3859" s="4" t="s">
        <v>10</v>
      </c>
      <c r="D3859" s="4" t="s">
        <v>10</v>
      </c>
      <c r="E3859" s="4" t="s">
        <v>10</v>
      </c>
    </row>
    <row r="3860" spans="1:8">
      <c r="A3860" t="n">
        <v>36997</v>
      </c>
      <c r="B3860" s="42" t="n">
        <v>61</v>
      </c>
      <c r="C3860" s="7" t="n">
        <v>6</v>
      </c>
      <c r="D3860" s="7" t="n">
        <v>0</v>
      </c>
      <c r="E3860" s="7" t="n">
        <v>0</v>
      </c>
    </row>
    <row r="3861" spans="1:8">
      <c r="A3861" t="s">
        <v>4</v>
      </c>
      <c r="B3861" s="4" t="s">
        <v>5</v>
      </c>
      <c r="C3861" s="4" t="s">
        <v>10</v>
      </c>
      <c r="D3861" s="4" t="s">
        <v>10</v>
      </c>
      <c r="E3861" s="4" t="s">
        <v>10</v>
      </c>
    </row>
    <row r="3862" spans="1:8">
      <c r="A3862" t="n">
        <v>37004</v>
      </c>
      <c r="B3862" s="42" t="n">
        <v>61</v>
      </c>
      <c r="C3862" s="7" t="n">
        <v>7</v>
      </c>
      <c r="D3862" s="7" t="n">
        <v>0</v>
      </c>
      <c r="E3862" s="7" t="n">
        <v>0</v>
      </c>
    </row>
    <row r="3863" spans="1:8">
      <c r="A3863" t="s">
        <v>4</v>
      </c>
      <c r="B3863" s="4" t="s">
        <v>5</v>
      </c>
      <c r="C3863" s="4" t="s">
        <v>10</v>
      </c>
      <c r="D3863" s="4" t="s">
        <v>10</v>
      </c>
      <c r="E3863" s="4" t="s">
        <v>10</v>
      </c>
    </row>
    <row r="3864" spans="1:8">
      <c r="A3864" t="n">
        <v>37011</v>
      </c>
      <c r="B3864" s="42" t="n">
        <v>61</v>
      </c>
      <c r="C3864" s="7" t="n">
        <v>8</v>
      </c>
      <c r="D3864" s="7" t="n">
        <v>0</v>
      </c>
      <c r="E3864" s="7" t="n">
        <v>0</v>
      </c>
    </row>
    <row r="3865" spans="1:8">
      <c r="A3865" t="s">
        <v>4</v>
      </c>
      <c r="B3865" s="4" t="s">
        <v>5</v>
      </c>
      <c r="C3865" s="4" t="s">
        <v>10</v>
      </c>
      <c r="D3865" s="4" t="s">
        <v>10</v>
      </c>
      <c r="E3865" s="4" t="s">
        <v>10</v>
      </c>
    </row>
    <row r="3866" spans="1:8">
      <c r="A3866" t="n">
        <v>37018</v>
      </c>
      <c r="B3866" s="42" t="n">
        <v>61</v>
      </c>
      <c r="C3866" s="7" t="n">
        <v>9</v>
      </c>
      <c r="D3866" s="7" t="n">
        <v>0</v>
      </c>
      <c r="E3866" s="7" t="n">
        <v>0</v>
      </c>
    </row>
    <row r="3867" spans="1:8">
      <c r="A3867" t="s">
        <v>4</v>
      </c>
      <c r="B3867" s="4" t="s">
        <v>5</v>
      </c>
      <c r="C3867" s="4" t="s">
        <v>10</v>
      </c>
      <c r="D3867" s="4" t="s">
        <v>10</v>
      </c>
      <c r="E3867" s="4" t="s">
        <v>10</v>
      </c>
    </row>
    <row r="3868" spans="1:8">
      <c r="A3868" t="n">
        <v>37025</v>
      </c>
      <c r="B3868" s="42" t="n">
        <v>61</v>
      </c>
      <c r="C3868" s="7" t="n">
        <v>11</v>
      </c>
      <c r="D3868" s="7" t="n">
        <v>0</v>
      </c>
      <c r="E3868" s="7" t="n">
        <v>0</v>
      </c>
    </row>
    <row r="3869" spans="1:8">
      <c r="A3869" t="s">
        <v>4</v>
      </c>
      <c r="B3869" s="4" t="s">
        <v>5</v>
      </c>
      <c r="C3869" s="4" t="s">
        <v>10</v>
      </c>
      <c r="D3869" s="4" t="s">
        <v>10</v>
      </c>
      <c r="E3869" s="4" t="s">
        <v>10</v>
      </c>
    </row>
    <row r="3870" spans="1:8">
      <c r="A3870" t="n">
        <v>37032</v>
      </c>
      <c r="B3870" s="42" t="n">
        <v>61</v>
      </c>
      <c r="C3870" s="7" t="n">
        <v>7032</v>
      </c>
      <c r="D3870" s="7" t="n">
        <v>0</v>
      </c>
      <c r="E3870" s="7" t="n">
        <v>0</v>
      </c>
    </row>
    <row r="3871" spans="1:8">
      <c r="A3871" t="s">
        <v>4</v>
      </c>
      <c r="B3871" s="4" t="s">
        <v>5</v>
      </c>
      <c r="C3871" s="4" t="s">
        <v>14</v>
      </c>
      <c r="D3871" s="4" t="s">
        <v>10</v>
      </c>
      <c r="E3871" s="4" t="s">
        <v>6</v>
      </c>
      <c r="F3871" s="4" t="s">
        <v>6</v>
      </c>
      <c r="G3871" s="4" t="s">
        <v>6</v>
      </c>
      <c r="H3871" s="4" t="s">
        <v>6</v>
      </c>
    </row>
    <row r="3872" spans="1:8">
      <c r="A3872" t="n">
        <v>37039</v>
      </c>
      <c r="B3872" s="41" t="n">
        <v>51</v>
      </c>
      <c r="C3872" s="7" t="n">
        <v>3</v>
      </c>
      <c r="D3872" s="7" t="n">
        <v>1</v>
      </c>
      <c r="E3872" s="7" t="s">
        <v>98</v>
      </c>
      <c r="F3872" s="7" t="s">
        <v>95</v>
      </c>
      <c r="G3872" s="7" t="s">
        <v>96</v>
      </c>
      <c r="H3872" s="7" t="s">
        <v>97</v>
      </c>
    </row>
    <row r="3873" spans="1:8">
      <c r="A3873" t="s">
        <v>4</v>
      </c>
      <c r="B3873" s="4" t="s">
        <v>5</v>
      </c>
      <c r="C3873" s="4" t="s">
        <v>14</v>
      </c>
      <c r="D3873" s="4" t="s">
        <v>10</v>
      </c>
      <c r="E3873" s="4" t="s">
        <v>6</v>
      </c>
      <c r="F3873" s="4" t="s">
        <v>6</v>
      </c>
      <c r="G3873" s="4" t="s">
        <v>6</v>
      </c>
      <c r="H3873" s="4" t="s">
        <v>6</v>
      </c>
    </row>
    <row r="3874" spans="1:8">
      <c r="A3874" t="n">
        <v>37060</v>
      </c>
      <c r="B3874" s="41" t="n">
        <v>51</v>
      </c>
      <c r="C3874" s="7" t="n">
        <v>3</v>
      </c>
      <c r="D3874" s="7" t="n">
        <v>2</v>
      </c>
      <c r="E3874" s="7" t="s">
        <v>98</v>
      </c>
      <c r="F3874" s="7" t="s">
        <v>95</v>
      </c>
      <c r="G3874" s="7" t="s">
        <v>96</v>
      </c>
      <c r="H3874" s="7" t="s">
        <v>97</v>
      </c>
    </row>
    <row r="3875" spans="1:8">
      <c r="A3875" t="s">
        <v>4</v>
      </c>
      <c r="B3875" s="4" t="s">
        <v>5</v>
      </c>
      <c r="C3875" s="4" t="s">
        <v>14</v>
      </c>
      <c r="D3875" s="4" t="s">
        <v>10</v>
      </c>
      <c r="E3875" s="4" t="s">
        <v>6</v>
      </c>
      <c r="F3875" s="4" t="s">
        <v>6</v>
      </c>
      <c r="G3875" s="4" t="s">
        <v>6</v>
      </c>
      <c r="H3875" s="4" t="s">
        <v>6</v>
      </c>
    </row>
    <row r="3876" spans="1:8">
      <c r="A3876" t="n">
        <v>37081</v>
      </c>
      <c r="B3876" s="41" t="n">
        <v>51</v>
      </c>
      <c r="C3876" s="7" t="n">
        <v>3</v>
      </c>
      <c r="D3876" s="7" t="n">
        <v>3</v>
      </c>
      <c r="E3876" s="7" t="s">
        <v>98</v>
      </c>
      <c r="F3876" s="7" t="s">
        <v>95</v>
      </c>
      <c r="G3876" s="7" t="s">
        <v>96</v>
      </c>
      <c r="H3876" s="7" t="s">
        <v>97</v>
      </c>
    </row>
    <row r="3877" spans="1:8">
      <c r="A3877" t="s">
        <v>4</v>
      </c>
      <c r="B3877" s="4" t="s">
        <v>5</v>
      </c>
      <c r="C3877" s="4" t="s">
        <v>14</v>
      </c>
      <c r="D3877" s="4" t="s">
        <v>10</v>
      </c>
      <c r="E3877" s="4" t="s">
        <v>6</v>
      </c>
      <c r="F3877" s="4" t="s">
        <v>6</v>
      </c>
      <c r="G3877" s="4" t="s">
        <v>6</v>
      </c>
      <c r="H3877" s="4" t="s">
        <v>6</v>
      </c>
    </row>
    <row r="3878" spans="1:8">
      <c r="A3878" t="n">
        <v>37102</v>
      </c>
      <c r="B3878" s="41" t="n">
        <v>51</v>
      </c>
      <c r="C3878" s="7" t="n">
        <v>3</v>
      </c>
      <c r="D3878" s="7" t="n">
        <v>4</v>
      </c>
      <c r="E3878" s="7" t="s">
        <v>98</v>
      </c>
      <c r="F3878" s="7" t="s">
        <v>95</v>
      </c>
      <c r="G3878" s="7" t="s">
        <v>96</v>
      </c>
      <c r="H3878" s="7" t="s">
        <v>97</v>
      </c>
    </row>
    <row r="3879" spans="1:8">
      <c r="A3879" t="s">
        <v>4</v>
      </c>
      <c r="B3879" s="4" t="s">
        <v>5</v>
      </c>
      <c r="C3879" s="4" t="s">
        <v>14</v>
      </c>
      <c r="D3879" s="4" t="s">
        <v>10</v>
      </c>
      <c r="E3879" s="4" t="s">
        <v>6</v>
      </c>
      <c r="F3879" s="4" t="s">
        <v>6</v>
      </c>
      <c r="G3879" s="4" t="s">
        <v>6</v>
      </c>
      <c r="H3879" s="4" t="s">
        <v>6</v>
      </c>
    </row>
    <row r="3880" spans="1:8">
      <c r="A3880" t="n">
        <v>37123</v>
      </c>
      <c r="B3880" s="41" t="n">
        <v>51</v>
      </c>
      <c r="C3880" s="7" t="n">
        <v>3</v>
      </c>
      <c r="D3880" s="7" t="n">
        <v>5</v>
      </c>
      <c r="E3880" s="7" t="s">
        <v>98</v>
      </c>
      <c r="F3880" s="7" t="s">
        <v>95</v>
      </c>
      <c r="G3880" s="7" t="s">
        <v>96</v>
      </c>
      <c r="H3880" s="7" t="s">
        <v>97</v>
      </c>
    </row>
    <row r="3881" spans="1:8">
      <c r="A3881" t="s">
        <v>4</v>
      </c>
      <c r="B3881" s="4" t="s">
        <v>5</v>
      </c>
      <c r="C3881" s="4" t="s">
        <v>14</v>
      </c>
      <c r="D3881" s="4" t="s">
        <v>10</v>
      </c>
      <c r="E3881" s="4" t="s">
        <v>6</v>
      </c>
      <c r="F3881" s="4" t="s">
        <v>6</v>
      </c>
      <c r="G3881" s="4" t="s">
        <v>6</v>
      </c>
      <c r="H3881" s="4" t="s">
        <v>6</v>
      </c>
    </row>
    <row r="3882" spans="1:8">
      <c r="A3882" t="n">
        <v>37144</v>
      </c>
      <c r="B3882" s="41" t="n">
        <v>51</v>
      </c>
      <c r="C3882" s="7" t="n">
        <v>3</v>
      </c>
      <c r="D3882" s="7" t="n">
        <v>6</v>
      </c>
      <c r="E3882" s="7" t="s">
        <v>98</v>
      </c>
      <c r="F3882" s="7" t="s">
        <v>95</v>
      </c>
      <c r="G3882" s="7" t="s">
        <v>96</v>
      </c>
      <c r="H3882" s="7" t="s">
        <v>97</v>
      </c>
    </row>
    <row r="3883" spans="1:8">
      <c r="A3883" t="s">
        <v>4</v>
      </c>
      <c r="B3883" s="4" t="s">
        <v>5</v>
      </c>
      <c r="C3883" s="4" t="s">
        <v>14</v>
      </c>
      <c r="D3883" s="4" t="s">
        <v>10</v>
      </c>
      <c r="E3883" s="4" t="s">
        <v>6</v>
      </c>
      <c r="F3883" s="4" t="s">
        <v>6</v>
      </c>
      <c r="G3883" s="4" t="s">
        <v>6</v>
      </c>
      <c r="H3883" s="4" t="s">
        <v>6</v>
      </c>
    </row>
    <row r="3884" spans="1:8">
      <c r="A3884" t="n">
        <v>37165</v>
      </c>
      <c r="B3884" s="41" t="n">
        <v>51</v>
      </c>
      <c r="C3884" s="7" t="n">
        <v>3</v>
      </c>
      <c r="D3884" s="7" t="n">
        <v>7</v>
      </c>
      <c r="E3884" s="7" t="s">
        <v>98</v>
      </c>
      <c r="F3884" s="7" t="s">
        <v>95</v>
      </c>
      <c r="G3884" s="7" t="s">
        <v>96</v>
      </c>
      <c r="H3884" s="7" t="s">
        <v>97</v>
      </c>
    </row>
    <row r="3885" spans="1:8">
      <c r="A3885" t="s">
        <v>4</v>
      </c>
      <c r="B3885" s="4" t="s">
        <v>5</v>
      </c>
      <c r="C3885" s="4" t="s">
        <v>14</v>
      </c>
      <c r="D3885" s="4" t="s">
        <v>10</v>
      </c>
      <c r="E3885" s="4" t="s">
        <v>6</v>
      </c>
      <c r="F3885" s="4" t="s">
        <v>6</v>
      </c>
      <c r="G3885" s="4" t="s">
        <v>6</v>
      </c>
      <c r="H3885" s="4" t="s">
        <v>6</v>
      </c>
    </row>
    <row r="3886" spans="1:8">
      <c r="A3886" t="n">
        <v>37186</v>
      </c>
      <c r="B3886" s="41" t="n">
        <v>51</v>
      </c>
      <c r="C3886" s="7" t="n">
        <v>3</v>
      </c>
      <c r="D3886" s="7" t="n">
        <v>8</v>
      </c>
      <c r="E3886" s="7" t="s">
        <v>98</v>
      </c>
      <c r="F3886" s="7" t="s">
        <v>95</v>
      </c>
      <c r="G3886" s="7" t="s">
        <v>96</v>
      </c>
      <c r="H3886" s="7" t="s">
        <v>97</v>
      </c>
    </row>
    <row r="3887" spans="1:8">
      <c r="A3887" t="s">
        <v>4</v>
      </c>
      <c r="B3887" s="4" t="s">
        <v>5</v>
      </c>
      <c r="C3887" s="4" t="s">
        <v>14</v>
      </c>
      <c r="D3887" s="4" t="s">
        <v>10</v>
      </c>
      <c r="E3887" s="4" t="s">
        <v>6</v>
      </c>
      <c r="F3887" s="4" t="s">
        <v>6</v>
      </c>
      <c r="G3887" s="4" t="s">
        <v>6</v>
      </c>
      <c r="H3887" s="4" t="s">
        <v>6</v>
      </c>
    </row>
    <row r="3888" spans="1:8">
      <c r="A3888" t="n">
        <v>37207</v>
      </c>
      <c r="B3888" s="41" t="n">
        <v>51</v>
      </c>
      <c r="C3888" s="7" t="n">
        <v>3</v>
      </c>
      <c r="D3888" s="7" t="n">
        <v>9</v>
      </c>
      <c r="E3888" s="7" t="s">
        <v>98</v>
      </c>
      <c r="F3888" s="7" t="s">
        <v>95</v>
      </c>
      <c r="G3888" s="7" t="s">
        <v>96</v>
      </c>
      <c r="H3888" s="7" t="s">
        <v>97</v>
      </c>
    </row>
    <row r="3889" spans="1:8">
      <c r="A3889" t="s">
        <v>4</v>
      </c>
      <c r="B3889" s="4" t="s">
        <v>5</v>
      </c>
      <c r="C3889" s="4" t="s">
        <v>14</v>
      </c>
      <c r="D3889" s="4" t="s">
        <v>10</v>
      </c>
      <c r="E3889" s="4" t="s">
        <v>6</v>
      </c>
      <c r="F3889" s="4" t="s">
        <v>6</v>
      </c>
      <c r="G3889" s="4" t="s">
        <v>6</v>
      </c>
      <c r="H3889" s="4" t="s">
        <v>6</v>
      </c>
    </row>
    <row r="3890" spans="1:8">
      <c r="A3890" t="n">
        <v>37228</v>
      </c>
      <c r="B3890" s="41" t="n">
        <v>51</v>
      </c>
      <c r="C3890" s="7" t="n">
        <v>3</v>
      </c>
      <c r="D3890" s="7" t="n">
        <v>11</v>
      </c>
      <c r="E3890" s="7" t="s">
        <v>98</v>
      </c>
      <c r="F3890" s="7" t="s">
        <v>95</v>
      </c>
      <c r="G3890" s="7" t="s">
        <v>96</v>
      </c>
      <c r="H3890" s="7" t="s">
        <v>97</v>
      </c>
    </row>
    <row r="3891" spans="1:8">
      <c r="A3891" t="s">
        <v>4</v>
      </c>
      <c r="B3891" s="4" t="s">
        <v>5</v>
      </c>
      <c r="C3891" s="4" t="s">
        <v>10</v>
      </c>
      <c r="D3891" s="4" t="s">
        <v>9</v>
      </c>
    </row>
    <row r="3892" spans="1:8">
      <c r="A3892" t="n">
        <v>37249</v>
      </c>
      <c r="B3892" s="33" t="n">
        <v>43</v>
      </c>
      <c r="C3892" s="7" t="n">
        <v>11</v>
      </c>
      <c r="D3892" s="7" t="n">
        <v>128</v>
      </c>
    </row>
    <row r="3893" spans="1:8">
      <c r="A3893" t="s">
        <v>4</v>
      </c>
      <c r="B3893" s="4" t="s">
        <v>5</v>
      </c>
      <c r="C3893" s="4" t="s">
        <v>10</v>
      </c>
      <c r="D3893" s="4" t="s">
        <v>9</v>
      </c>
    </row>
    <row r="3894" spans="1:8">
      <c r="A3894" t="n">
        <v>37256</v>
      </c>
      <c r="B3894" s="33" t="n">
        <v>43</v>
      </c>
      <c r="C3894" s="7" t="n">
        <v>1</v>
      </c>
      <c r="D3894" s="7" t="n">
        <v>128</v>
      </c>
    </row>
    <row r="3895" spans="1:8">
      <c r="A3895" t="s">
        <v>4</v>
      </c>
      <c r="B3895" s="4" t="s">
        <v>5</v>
      </c>
      <c r="C3895" s="4" t="s">
        <v>10</v>
      </c>
      <c r="D3895" s="4" t="s">
        <v>9</v>
      </c>
    </row>
    <row r="3896" spans="1:8">
      <c r="A3896" t="n">
        <v>37263</v>
      </c>
      <c r="B3896" s="33" t="n">
        <v>43</v>
      </c>
      <c r="C3896" s="7" t="n">
        <v>2</v>
      </c>
      <c r="D3896" s="7" t="n">
        <v>128</v>
      </c>
    </row>
    <row r="3897" spans="1:8">
      <c r="A3897" t="s">
        <v>4</v>
      </c>
      <c r="B3897" s="4" t="s">
        <v>5</v>
      </c>
      <c r="C3897" s="4" t="s">
        <v>10</v>
      </c>
      <c r="D3897" s="4" t="s">
        <v>9</v>
      </c>
    </row>
    <row r="3898" spans="1:8">
      <c r="A3898" t="n">
        <v>37270</v>
      </c>
      <c r="B3898" s="33" t="n">
        <v>43</v>
      </c>
      <c r="C3898" s="7" t="n">
        <v>3</v>
      </c>
      <c r="D3898" s="7" t="n">
        <v>128</v>
      </c>
    </row>
    <row r="3899" spans="1:8">
      <c r="A3899" t="s">
        <v>4</v>
      </c>
      <c r="B3899" s="4" t="s">
        <v>5</v>
      </c>
      <c r="C3899" s="4" t="s">
        <v>10</v>
      </c>
      <c r="D3899" s="4" t="s">
        <v>9</v>
      </c>
    </row>
    <row r="3900" spans="1:8">
      <c r="A3900" t="n">
        <v>37277</v>
      </c>
      <c r="B3900" s="33" t="n">
        <v>43</v>
      </c>
      <c r="C3900" s="7" t="n">
        <v>4</v>
      </c>
      <c r="D3900" s="7" t="n">
        <v>128</v>
      </c>
    </row>
    <row r="3901" spans="1:8">
      <c r="A3901" t="s">
        <v>4</v>
      </c>
      <c r="B3901" s="4" t="s">
        <v>5</v>
      </c>
      <c r="C3901" s="4" t="s">
        <v>10</v>
      </c>
      <c r="D3901" s="4" t="s">
        <v>9</v>
      </c>
    </row>
    <row r="3902" spans="1:8">
      <c r="A3902" t="n">
        <v>37284</v>
      </c>
      <c r="B3902" s="33" t="n">
        <v>43</v>
      </c>
      <c r="C3902" s="7" t="n">
        <v>5</v>
      </c>
      <c r="D3902" s="7" t="n">
        <v>128</v>
      </c>
    </row>
    <row r="3903" spans="1:8">
      <c r="A3903" t="s">
        <v>4</v>
      </c>
      <c r="B3903" s="4" t="s">
        <v>5</v>
      </c>
      <c r="C3903" s="4" t="s">
        <v>10</v>
      </c>
      <c r="D3903" s="4" t="s">
        <v>9</v>
      </c>
    </row>
    <row r="3904" spans="1:8">
      <c r="A3904" t="n">
        <v>37291</v>
      </c>
      <c r="B3904" s="33" t="n">
        <v>43</v>
      </c>
      <c r="C3904" s="7" t="n">
        <v>6</v>
      </c>
      <c r="D3904" s="7" t="n">
        <v>128</v>
      </c>
    </row>
    <row r="3905" spans="1:8">
      <c r="A3905" t="s">
        <v>4</v>
      </c>
      <c r="B3905" s="4" t="s">
        <v>5</v>
      </c>
      <c r="C3905" s="4" t="s">
        <v>10</v>
      </c>
      <c r="D3905" s="4" t="s">
        <v>9</v>
      </c>
    </row>
    <row r="3906" spans="1:8">
      <c r="A3906" t="n">
        <v>37298</v>
      </c>
      <c r="B3906" s="33" t="n">
        <v>43</v>
      </c>
      <c r="C3906" s="7" t="n">
        <v>7</v>
      </c>
      <c r="D3906" s="7" t="n">
        <v>128</v>
      </c>
    </row>
    <row r="3907" spans="1:8">
      <c r="A3907" t="s">
        <v>4</v>
      </c>
      <c r="B3907" s="4" t="s">
        <v>5</v>
      </c>
      <c r="C3907" s="4" t="s">
        <v>10</v>
      </c>
      <c r="D3907" s="4" t="s">
        <v>9</v>
      </c>
    </row>
    <row r="3908" spans="1:8">
      <c r="A3908" t="n">
        <v>37305</v>
      </c>
      <c r="B3908" s="33" t="n">
        <v>43</v>
      </c>
      <c r="C3908" s="7" t="n">
        <v>8</v>
      </c>
      <c r="D3908" s="7" t="n">
        <v>128</v>
      </c>
    </row>
    <row r="3909" spans="1:8">
      <c r="A3909" t="s">
        <v>4</v>
      </c>
      <c r="B3909" s="4" t="s">
        <v>5</v>
      </c>
      <c r="C3909" s="4" t="s">
        <v>10</v>
      </c>
      <c r="D3909" s="4" t="s">
        <v>9</v>
      </c>
    </row>
    <row r="3910" spans="1:8">
      <c r="A3910" t="n">
        <v>37312</v>
      </c>
      <c r="B3910" s="33" t="n">
        <v>43</v>
      </c>
      <c r="C3910" s="7" t="n">
        <v>9</v>
      </c>
      <c r="D3910" s="7" t="n">
        <v>128</v>
      </c>
    </row>
    <row r="3911" spans="1:8">
      <c r="A3911" t="s">
        <v>4</v>
      </c>
      <c r="B3911" s="4" t="s">
        <v>5</v>
      </c>
      <c r="C3911" s="4" t="s">
        <v>10</v>
      </c>
      <c r="D3911" s="4" t="s">
        <v>9</v>
      </c>
    </row>
    <row r="3912" spans="1:8">
      <c r="A3912" t="n">
        <v>37319</v>
      </c>
      <c r="B3912" s="33" t="n">
        <v>43</v>
      </c>
      <c r="C3912" s="7" t="n">
        <v>7032</v>
      </c>
      <c r="D3912" s="7" t="n">
        <v>128</v>
      </c>
    </row>
    <row r="3913" spans="1:8">
      <c r="A3913" t="s">
        <v>4</v>
      </c>
      <c r="B3913" s="4" t="s">
        <v>5</v>
      </c>
      <c r="C3913" s="4" t="s">
        <v>10</v>
      </c>
      <c r="D3913" s="4" t="s">
        <v>21</v>
      </c>
      <c r="E3913" s="4" t="s">
        <v>21</v>
      </c>
      <c r="F3913" s="4" t="s">
        <v>21</v>
      </c>
      <c r="G3913" s="4" t="s">
        <v>21</v>
      </c>
    </row>
    <row r="3914" spans="1:8">
      <c r="A3914" t="n">
        <v>37326</v>
      </c>
      <c r="B3914" s="36" t="n">
        <v>46</v>
      </c>
      <c r="C3914" s="7" t="n">
        <v>23</v>
      </c>
      <c r="D3914" s="7" t="n">
        <v>-3.29999995231628</v>
      </c>
      <c r="E3914" s="7" t="n">
        <v>18.3700008392334</v>
      </c>
      <c r="F3914" s="7" t="n">
        <v>48</v>
      </c>
      <c r="G3914" s="7" t="n">
        <v>10</v>
      </c>
    </row>
    <row r="3915" spans="1:8">
      <c r="A3915" t="s">
        <v>4</v>
      </c>
      <c r="B3915" s="4" t="s">
        <v>5</v>
      </c>
      <c r="C3915" s="4" t="s">
        <v>10</v>
      </c>
      <c r="D3915" s="4" t="s">
        <v>9</v>
      </c>
    </row>
    <row r="3916" spans="1:8">
      <c r="A3916" t="n">
        <v>37345</v>
      </c>
      <c r="B3916" s="63" t="n">
        <v>44</v>
      </c>
      <c r="C3916" s="7" t="n">
        <v>23</v>
      </c>
      <c r="D3916" s="7" t="n">
        <v>16</v>
      </c>
    </row>
    <row r="3917" spans="1:8">
      <c r="A3917" t="s">
        <v>4</v>
      </c>
      <c r="B3917" s="4" t="s">
        <v>5</v>
      </c>
      <c r="C3917" s="4" t="s">
        <v>10</v>
      </c>
      <c r="D3917" s="4" t="s">
        <v>14</v>
      </c>
      <c r="E3917" s="4" t="s">
        <v>14</v>
      </c>
      <c r="F3917" s="4" t="s">
        <v>6</v>
      </c>
    </row>
    <row r="3918" spans="1:8">
      <c r="A3918" t="n">
        <v>37352</v>
      </c>
      <c r="B3918" s="22" t="n">
        <v>47</v>
      </c>
      <c r="C3918" s="7" t="n">
        <v>23</v>
      </c>
      <c r="D3918" s="7" t="n">
        <v>0</v>
      </c>
      <c r="E3918" s="7" t="n">
        <v>0</v>
      </c>
      <c r="F3918" s="7" t="s">
        <v>302</v>
      </c>
    </row>
    <row r="3919" spans="1:8">
      <c r="A3919" t="s">
        <v>4</v>
      </c>
      <c r="B3919" s="4" t="s">
        <v>5</v>
      </c>
      <c r="C3919" s="4" t="s">
        <v>10</v>
      </c>
      <c r="D3919" s="4" t="s">
        <v>21</v>
      </c>
      <c r="E3919" s="4" t="s">
        <v>21</v>
      </c>
      <c r="F3919" s="4" t="s">
        <v>21</v>
      </c>
      <c r="G3919" s="4" t="s">
        <v>21</v>
      </c>
    </row>
    <row r="3920" spans="1:8">
      <c r="A3920" t="n">
        <v>37374</v>
      </c>
      <c r="B3920" s="36" t="n">
        <v>46</v>
      </c>
      <c r="C3920" s="7" t="n">
        <v>19</v>
      </c>
      <c r="D3920" s="7" t="n">
        <v>3.29999995231628</v>
      </c>
      <c r="E3920" s="7" t="n">
        <v>18.3700008392334</v>
      </c>
      <c r="F3920" s="7" t="n">
        <v>48</v>
      </c>
      <c r="G3920" s="7" t="n">
        <v>350</v>
      </c>
    </row>
    <row r="3921" spans="1:7">
      <c r="A3921" t="s">
        <v>4</v>
      </c>
      <c r="B3921" s="4" t="s">
        <v>5</v>
      </c>
      <c r="C3921" s="4" t="s">
        <v>10</v>
      </c>
      <c r="D3921" s="4" t="s">
        <v>9</v>
      </c>
    </row>
    <row r="3922" spans="1:7">
      <c r="A3922" t="n">
        <v>37393</v>
      </c>
      <c r="B3922" s="33" t="n">
        <v>43</v>
      </c>
      <c r="C3922" s="7" t="n">
        <v>19</v>
      </c>
      <c r="D3922" s="7" t="n">
        <v>16</v>
      </c>
    </row>
    <row r="3923" spans="1:7">
      <c r="A3923" t="s">
        <v>4</v>
      </c>
      <c r="B3923" s="4" t="s">
        <v>5</v>
      </c>
      <c r="C3923" s="4" t="s">
        <v>10</v>
      </c>
      <c r="D3923" s="4" t="s">
        <v>14</v>
      </c>
      <c r="E3923" s="4" t="s">
        <v>14</v>
      </c>
      <c r="F3923" s="4" t="s">
        <v>6</v>
      </c>
    </row>
    <row r="3924" spans="1:7">
      <c r="A3924" t="n">
        <v>37400</v>
      </c>
      <c r="B3924" s="22" t="n">
        <v>47</v>
      </c>
      <c r="C3924" s="7" t="n">
        <v>19</v>
      </c>
      <c r="D3924" s="7" t="n">
        <v>0</v>
      </c>
      <c r="E3924" s="7" t="n">
        <v>0</v>
      </c>
      <c r="F3924" s="7" t="s">
        <v>283</v>
      </c>
    </row>
    <row r="3925" spans="1:7">
      <c r="A3925" t="s">
        <v>4</v>
      </c>
      <c r="B3925" s="4" t="s">
        <v>5</v>
      </c>
      <c r="C3925" s="4" t="s">
        <v>10</v>
      </c>
    </row>
    <row r="3926" spans="1:7">
      <c r="A3926" t="n">
        <v>37422</v>
      </c>
      <c r="B3926" s="28" t="n">
        <v>16</v>
      </c>
      <c r="C3926" s="7" t="n">
        <v>0</v>
      </c>
    </row>
    <row r="3927" spans="1:7">
      <c r="A3927" t="s">
        <v>4</v>
      </c>
      <c r="B3927" s="4" t="s">
        <v>5</v>
      </c>
      <c r="C3927" s="4" t="s">
        <v>10</v>
      </c>
      <c r="D3927" s="4" t="s">
        <v>14</v>
      </c>
      <c r="E3927" s="4" t="s">
        <v>6</v>
      </c>
      <c r="F3927" s="4" t="s">
        <v>21</v>
      </c>
      <c r="G3927" s="4" t="s">
        <v>21</v>
      </c>
      <c r="H3927" s="4" t="s">
        <v>21</v>
      </c>
    </row>
    <row r="3928" spans="1:7">
      <c r="A3928" t="n">
        <v>37425</v>
      </c>
      <c r="B3928" s="37" t="n">
        <v>48</v>
      </c>
      <c r="C3928" s="7" t="n">
        <v>19</v>
      </c>
      <c r="D3928" s="7" t="n">
        <v>0</v>
      </c>
      <c r="E3928" s="7" t="s">
        <v>31</v>
      </c>
      <c r="F3928" s="7" t="n">
        <v>0</v>
      </c>
      <c r="G3928" s="7" t="n">
        <v>1</v>
      </c>
      <c r="H3928" s="7" t="n">
        <v>0</v>
      </c>
    </row>
    <row r="3929" spans="1:7">
      <c r="A3929" t="s">
        <v>4</v>
      </c>
      <c r="B3929" s="4" t="s">
        <v>5</v>
      </c>
      <c r="C3929" s="4" t="s">
        <v>10</v>
      </c>
      <c r="D3929" s="4" t="s">
        <v>21</v>
      </c>
      <c r="E3929" s="4" t="s">
        <v>21</v>
      </c>
      <c r="F3929" s="4" t="s">
        <v>21</v>
      </c>
      <c r="G3929" s="4" t="s">
        <v>21</v>
      </c>
    </row>
    <row r="3930" spans="1:7">
      <c r="A3930" t="n">
        <v>37449</v>
      </c>
      <c r="B3930" s="36" t="n">
        <v>46</v>
      </c>
      <c r="C3930" s="7" t="n">
        <v>7024</v>
      </c>
      <c r="D3930" s="7" t="n">
        <v>4</v>
      </c>
      <c r="E3930" s="7" t="n">
        <v>19.6700000762939</v>
      </c>
      <c r="F3930" s="7" t="n">
        <v>47.9000015258789</v>
      </c>
      <c r="G3930" s="7" t="n">
        <v>350</v>
      </c>
    </row>
    <row r="3931" spans="1:7">
      <c r="A3931" t="s">
        <v>4</v>
      </c>
      <c r="B3931" s="4" t="s">
        <v>5</v>
      </c>
      <c r="C3931" s="4" t="s">
        <v>10</v>
      </c>
      <c r="D3931" s="4" t="s">
        <v>14</v>
      </c>
      <c r="E3931" s="4" t="s">
        <v>6</v>
      </c>
      <c r="F3931" s="4" t="s">
        <v>21</v>
      </c>
      <c r="G3931" s="4" t="s">
        <v>21</v>
      </c>
      <c r="H3931" s="4" t="s">
        <v>21</v>
      </c>
    </row>
    <row r="3932" spans="1:7">
      <c r="A3932" t="n">
        <v>37468</v>
      </c>
      <c r="B3932" s="37" t="n">
        <v>48</v>
      </c>
      <c r="C3932" s="7" t="n">
        <v>7024</v>
      </c>
      <c r="D3932" s="7" t="n">
        <v>0</v>
      </c>
      <c r="E3932" s="7" t="s">
        <v>91</v>
      </c>
      <c r="F3932" s="7" t="n">
        <v>-1</v>
      </c>
      <c r="G3932" s="7" t="n">
        <v>1</v>
      </c>
      <c r="H3932" s="7" t="n">
        <v>0</v>
      </c>
    </row>
    <row r="3933" spans="1:7">
      <c r="A3933" t="s">
        <v>4</v>
      </c>
      <c r="B3933" s="4" t="s">
        <v>5</v>
      </c>
      <c r="C3933" s="4" t="s">
        <v>14</v>
      </c>
      <c r="D3933" s="4" t="s">
        <v>10</v>
      </c>
      <c r="E3933" s="4" t="s">
        <v>10</v>
      </c>
      <c r="F3933" s="4" t="s">
        <v>10</v>
      </c>
      <c r="G3933" s="4" t="s">
        <v>10</v>
      </c>
      <c r="H3933" s="4" t="s">
        <v>10</v>
      </c>
      <c r="I3933" s="4" t="s">
        <v>6</v>
      </c>
      <c r="J3933" s="4" t="s">
        <v>21</v>
      </c>
      <c r="K3933" s="4" t="s">
        <v>21</v>
      </c>
      <c r="L3933" s="4" t="s">
        <v>21</v>
      </c>
      <c r="M3933" s="4" t="s">
        <v>9</v>
      </c>
      <c r="N3933" s="4" t="s">
        <v>9</v>
      </c>
      <c r="O3933" s="4" t="s">
        <v>21</v>
      </c>
      <c r="P3933" s="4" t="s">
        <v>21</v>
      </c>
      <c r="Q3933" s="4" t="s">
        <v>21</v>
      </c>
      <c r="R3933" s="4" t="s">
        <v>21</v>
      </c>
      <c r="S3933" s="4" t="s">
        <v>14</v>
      </c>
    </row>
    <row r="3934" spans="1:7">
      <c r="A3934" t="n">
        <v>37494</v>
      </c>
      <c r="B3934" s="31" t="n">
        <v>39</v>
      </c>
      <c r="C3934" s="7" t="n">
        <v>12</v>
      </c>
      <c r="D3934" s="7" t="n">
        <v>65533</v>
      </c>
      <c r="E3934" s="7" t="n">
        <v>201</v>
      </c>
      <c r="F3934" s="7" t="n">
        <v>0</v>
      </c>
      <c r="G3934" s="7" t="n">
        <v>7024</v>
      </c>
      <c r="H3934" s="7" t="n">
        <v>3</v>
      </c>
      <c r="I3934" s="7" t="s">
        <v>13</v>
      </c>
      <c r="J3934" s="7" t="n">
        <v>0</v>
      </c>
      <c r="K3934" s="7" t="n">
        <v>0</v>
      </c>
      <c r="L3934" s="7" t="n">
        <v>0</v>
      </c>
      <c r="M3934" s="7" t="n">
        <v>0</v>
      </c>
      <c r="N3934" s="7" t="n">
        <v>0</v>
      </c>
      <c r="O3934" s="7" t="n">
        <v>0</v>
      </c>
      <c r="P3934" s="7" t="n">
        <v>1</v>
      </c>
      <c r="Q3934" s="7" t="n">
        <v>1</v>
      </c>
      <c r="R3934" s="7" t="n">
        <v>1</v>
      </c>
      <c r="S3934" s="7" t="n">
        <v>101</v>
      </c>
    </row>
    <row r="3935" spans="1:7">
      <c r="A3935" t="s">
        <v>4</v>
      </c>
      <c r="B3935" s="4" t="s">
        <v>5</v>
      </c>
      <c r="C3935" s="4" t="s">
        <v>10</v>
      </c>
      <c r="D3935" s="4" t="s">
        <v>21</v>
      </c>
      <c r="E3935" s="4" t="s">
        <v>21</v>
      </c>
      <c r="F3935" s="4" t="s">
        <v>21</v>
      </c>
      <c r="G3935" s="4" t="s">
        <v>21</v>
      </c>
    </row>
    <row r="3936" spans="1:7">
      <c r="A3936" t="n">
        <v>37544</v>
      </c>
      <c r="B3936" s="36" t="n">
        <v>46</v>
      </c>
      <c r="C3936" s="7" t="n">
        <v>7013</v>
      </c>
      <c r="D3936" s="7" t="n">
        <v>0</v>
      </c>
      <c r="E3936" s="7" t="n">
        <v>23.0900001525879</v>
      </c>
      <c r="F3936" s="7" t="n">
        <v>13.5</v>
      </c>
      <c r="G3936" s="7" t="n">
        <v>0</v>
      </c>
    </row>
    <row r="3937" spans="1:19">
      <c r="A3937" t="s">
        <v>4</v>
      </c>
      <c r="B3937" s="4" t="s">
        <v>5</v>
      </c>
      <c r="C3937" s="4" t="s">
        <v>10</v>
      </c>
      <c r="D3937" s="4" t="s">
        <v>9</v>
      </c>
    </row>
    <row r="3938" spans="1:19">
      <c r="A3938" t="n">
        <v>37563</v>
      </c>
      <c r="B3938" s="33" t="n">
        <v>43</v>
      </c>
      <c r="C3938" s="7" t="n">
        <v>7013</v>
      </c>
      <c r="D3938" s="7" t="n">
        <v>8388608</v>
      </c>
    </row>
    <row r="3939" spans="1:19">
      <c r="A3939" t="s">
        <v>4</v>
      </c>
      <c r="B3939" s="4" t="s">
        <v>5</v>
      </c>
      <c r="C3939" s="4" t="s">
        <v>10</v>
      </c>
      <c r="D3939" s="4" t="s">
        <v>9</v>
      </c>
    </row>
    <row r="3940" spans="1:19">
      <c r="A3940" t="n">
        <v>37570</v>
      </c>
      <c r="B3940" s="33" t="n">
        <v>43</v>
      </c>
      <c r="C3940" s="7" t="n">
        <v>7013</v>
      </c>
      <c r="D3940" s="7" t="n">
        <v>256</v>
      </c>
    </row>
    <row r="3941" spans="1:19">
      <c r="A3941" t="s">
        <v>4</v>
      </c>
      <c r="B3941" s="4" t="s">
        <v>5</v>
      </c>
      <c r="C3941" s="4" t="s">
        <v>10</v>
      </c>
      <c r="D3941" s="4" t="s">
        <v>21</v>
      </c>
      <c r="E3941" s="4" t="s">
        <v>21</v>
      </c>
      <c r="F3941" s="4" t="s">
        <v>21</v>
      </c>
      <c r="G3941" s="4" t="s">
        <v>21</v>
      </c>
    </row>
    <row r="3942" spans="1:19">
      <c r="A3942" t="n">
        <v>37577</v>
      </c>
      <c r="B3942" s="36" t="n">
        <v>46</v>
      </c>
      <c r="C3942" s="7" t="n">
        <v>7012</v>
      </c>
      <c r="D3942" s="7" t="n">
        <v>0</v>
      </c>
      <c r="E3942" s="7" t="n">
        <v>29.1100006103516</v>
      </c>
      <c r="F3942" s="7" t="n">
        <v>8.5</v>
      </c>
      <c r="G3942" s="7" t="n">
        <v>0</v>
      </c>
    </row>
    <row r="3943" spans="1:19">
      <c r="A3943" t="s">
        <v>4</v>
      </c>
      <c r="B3943" s="4" t="s">
        <v>5</v>
      </c>
      <c r="C3943" s="4" t="s">
        <v>10</v>
      </c>
      <c r="D3943" s="4" t="s">
        <v>14</v>
      </c>
      <c r="E3943" s="4" t="s">
        <v>6</v>
      </c>
      <c r="F3943" s="4" t="s">
        <v>21</v>
      </c>
      <c r="G3943" s="4" t="s">
        <v>21</v>
      </c>
      <c r="H3943" s="4" t="s">
        <v>21</v>
      </c>
    </row>
    <row r="3944" spans="1:19">
      <c r="A3944" t="n">
        <v>37596</v>
      </c>
      <c r="B3944" s="37" t="n">
        <v>48</v>
      </c>
      <c r="C3944" s="7" t="n">
        <v>7012</v>
      </c>
      <c r="D3944" s="7" t="n">
        <v>0</v>
      </c>
      <c r="E3944" s="7" t="s">
        <v>90</v>
      </c>
      <c r="F3944" s="7" t="n">
        <v>-1</v>
      </c>
      <c r="G3944" s="7" t="n">
        <v>1</v>
      </c>
      <c r="H3944" s="7" t="n">
        <v>0</v>
      </c>
    </row>
    <row r="3945" spans="1:19">
      <c r="A3945" t="s">
        <v>4</v>
      </c>
      <c r="B3945" s="4" t="s">
        <v>5</v>
      </c>
      <c r="C3945" s="4" t="s">
        <v>14</v>
      </c>
      <c r="D3945" s="4" t="s">
        <v>6</v>
      </c>
    </row>
    <row r="3946" spans="1:19">
      <c r="A3946" t="n">
        <v>37622</v>
      </c>
      <c r="B3946" s="38" t="n">
        <v>38</v>
      </c>
      <c r="C3946" s="7" t="n">
        <v>0</v>
      </c>
      <c r="D3946" s="7" t="s">
        <v>92</v>
      </c>
    </row>
    <row r="3947" spans="1:19">
      <c r="A3947" t="s">
        <v>4</v>
      </c>
      <c r="B3947" s="4" t="s">
        <v>5</v>
      </c>
      <c r="C3947" s="4" t="s">
        <v>14</v>
      </c>
      <c r="D3947" s="4" t="s">
        <v>10</v>
      </c>
      <c r="E3947" s="4" t="s">
        <v>6</v>
      </c>
      <c r="F3947" s="4" t="s">
        <v>6</v>
      </c>
      <c r="G3947" s="4" t="s">
        <v>9</v>
      </c>
      <c r="H3947" s="4" t="s">
        <v>9</v>
      </c>
      <c r="I3947" s="4" t="s">
        <v>9</v>
      </c>
      <c r="J3947" s="4" t="s">
        <v>9</v>
      </c>
      <c r="K3947" s="4" t="s">
        <v>9</v>
      </c>
      <c r="L3947" s="4" t="s">
        <v>9</v>
      </c>
      <c r="M3947" s="4" t="s">
        <v>9</v>
      </c>
      <c r="N3947" s="4" t="s">
        <v>9</v>
      </c>
      <c r="O3947" s="4" t="s">
        <v>9</v>
      </c>
    </row>
    <row r="3948" spans="1:19">
      <c r="A3948" t="n">
        <v>37633</v>
      </c>
      <c r="B3948" s="39" t="n">
        <v>37</v>
      </c>
      <c r="C3948" s="7" t="n">
        <v>0</v>
      </c>
      <c r="D3948" s="7" t="n">
        <v>7012</v>
      </c>
      <c r="E3948" s="7" t="s">
        <v>92</v>
      </c>
      <c r="F3948" s="7" t="s">
        <v>93</v>
      </c>
      <c r="G3948" s="7" t="n">
        <v>0</v>
      </c>
      <c r="H3948" s="7" t="n">
        <v>0</v>
      </c>
      <c r="I3948" s="7" t="n">
        <v>0</v>
      </c>
      <c r="J3948" s="7" t="n">
        <v>0</v>
      </c>
      <c r="K3948" s="7" t="n">
        <v>0</v>
      </c>
      <c r="L3948" s="7" t="n">
        <v>0</v>
      </c>
      <c r="M3948" s="7" t="n">
        <v>1065353216</v>
      </c>
      <c r="N3948" s="7" t="n">
        <v>1065353216</v>
      </c>
      <c r="O3948" s="7" t="n">
        <v>1065353216</v>
      </c>
    </row>
    <row r="3949" spans="1:19">
      <c r="A3949" t="s">
        <v>4</v>
      </c>
      <c r="B3949" s="4" t="s">
        <v>5</v>
      </c>
      <c r="C3949" s="4" t="s">
        <v>14</v>
      </c>
      <c r="D3949" s="4" t="s">
        <v>10</v>
      </c>
      <c r="E3949" s="4" t="s">
        <v>6</v>
      </c>
      <c r="F3949" s="4" t="s">
        <v>6</v>
      </c>
      <c r="G3949" s="4" t="s">
        <v>14</v>
      </c>
    </row>
    <row r="3950" spans="1:19">
      <c r="A3950" t="n">
        <v>37693</v>
      </c>
      <c r="B3950" s="40" t="n">
        <v>32</v>
      </c>
      <c r="C3950" s="7" t="n">
        <v>0</v>
      </c>
      <c r="D3950" s="7" t="n">
        <v>7012</v>
      </c>
      <c r="E3950" s="7" t="s">
        <v>13</v>
      </c>
      <c r="F3950" s="7" t="s">
        <v>93</v>
      </c>
      <c r="G3950" s="7" t="n">
        <v>1</v>
      </c>
    </row>
    <row r="3951" spans="1:19">
      <c r="A3951" t="s">
        <v>4</v>
      </c>
      <c r="B3951" s="4" t="s">
        <v>5</v>
      </c>
      <c r="C3951" s="4" t="s">
        <v>14</v>
      </c>
      <c r="D3951" s="4" t="s">
        <v>10</v>
      </c>
      <c r="E3951" s="4" t="s">
        <v>6</v>
      </c>
      <c r="F3951" s="4" t="s">
        <v>6</v>
      </c>
      <c r="G3951" s="4" t="s">
        <v>6</v>
      </c>
      <c r="H3951" s="4" t="s">
        <v>6</v>
      </c>
    </row>
    <row r="3952" spans="1:19">
      <c r="A3952" t="n">
        <v>37710</v>
      </c>
      <c r="B3952" s="41" t="n">
        <v>51</v>
      </c>
      <c r="C3952" s="7" t="n">
        <v>3</v>
      </c>
      <c r="D3952" s="7" t="n">
        <v>7012</v>
      </c>
      <c r="E3952" s="7" t="s">
        <v>94</v>
      </c>
      <c r="F3952" s="7" t="s">
        <v>95</v>
      </c>
      <c r="G3952" s="7" t="s">
        <v>96</v>
      </c>
      <c r="H3952" s="7" t="s">
        <v>97</v>
      </c>
    </row>
    <row r="3953" spans="1:15">
      <c r="A3953" t="s">
        <v>4</v>
      </c>
      <c r="B3953" s="4" t="s">
        <v>5</v>
      </c>
      <c r="C3953" s="4" t="s">
        <v>10</v>
      </c>
      <c r="D3953" s="4" t="s">
        <v>9</v>
      </c>
    </row>
    <row r="3954" spans="1:15">
      <c r="A3954" t="n">
        <v>37723</v>
      </c>
      <c r="B3954" s="33" t="n">
        <v>43</v>
      </c>
      <c r="C3954" s="7" t="n">
        <v>7012</v>
      </c>
      <c r="D3954" s="7" t="n">
        <v>8388608</v>
      </c>
    </row>
    <row r="3955" spans="1:15">
      <c r="A3955" t="s">
        <v>4</v>
      </c>
      <c r="B3955" s="4" t="s">
        <v>5</v>
      </c>
      <c r="C3955" s="4" t="s">
        <v>10</v>
      </c>
      <c r="D3955" s="4" t="s">
        <v>9</v>
      </c>
    </row>
    <row r="3956" spans="1:15">
      <c r="A3956" t="n">
        <v>37730</v>
      </c>
      <c r="B3956" s="33" t="n">
        <v>43</v>
      </c>
      <c r="C3956" s="7" t="n">
        <v>7012</v>
      </c>
      <c r="D3956" s="7" t="n">
        <v>256</v>
      </c>
    </row>
    <row r="3957" spans="1:15">
      <c r="A3957" t="s">
        <v>4</v>
      </c>
      <c r="B3957" s="4" t="s">
        <v>5</v>
      </c>
      <c r="C3957" s="4" t="s">
        <v>10</v>
      </c>
      <c r="D3957" s="4" t="s">
        <v>9</v>
      </c>
    </row>
    <row r="3958" spans="1:15">
      <c r="A3958" t="n">
        <v>37737</v>
      </c>
      <c r="B3958" s="33" t="n">
        <v>43</v>
      </c>
      <c r="C3958" s="7" t="n">
        <v>7012</v>
      </c>
      <c r="D3958" s="7" t="n">
        <v>512</v>
      </c>
    </row>
    <row r="3959" spans="1:15">
      <c r="A3959" t="s">
        <v>4</v>
      </c>
      <c r="B3959" s="4" t="s">
        <v>5</v>
      </c>
      <c r="C3959" s="4" t="s">
        <v>10</v>
      </c>
      <c r="D3959" s="4" t="s">
        <v>21</v>
      </c>
      <c r="E3959" s="4" t="s">
        <v>21</v>
      </c>
      <c r="F3959" s="4" t="s">
        <v>21</v>
      </c>
      <c r="G3959" s="4" t="s">
        <v>21</v>
      </c>
    </row>
    <row r="3960" spans="1:15">
      <c r="A3960" t="n">
        <v>37744</v>
      </c>
      <c r="B3960" s="36" t="n">
        <v>46</v>
      </c>
      <c r="C3960" s="7" t="n">
        <v>7033</v>
      </c>
      <c r="D3960" s="7" t="n">
        <v>0</v>
      </c>
      <c r="E3960" s="7" t="n">
        <v>-15</v>
      </c>
      <c r="F3960" s="7" t="n">
        <v>113</v>
      </c>
      <c r="G3960" s="7" t="n">
        <v>180</v>
      </c>
    </row>
    <row r="3961" spans="1:15">
      <c r="A3961" t="s">
        <v>4</v>
      </c>
      <c r="B3961" s="4" t="s">
        <v>5</v>
      </c>
      <c r="C3961" s="4" t="s">
        <v>10</v>
      </c>
      <c r="D3961" s="4" t="s">
        <v>14</v>
      </c>
      <c r="E3961" s="4" t="s">
        <v>6</v>
      </c>
      <c r="F3961" s="4" t="s">
        <v>21</v>
      </c>
      <c r="G3961" s="4" t="s">
        <v>21</v>
      </c>
      <c r="H3961" s="4" t="s">
        <v>21</v>
      </c>
    </row>
    <row r="3962" spans="1:15">
      <c r="A3962" t="n">
        <v>37763</v>
      </c>
      <c r="B3962" s="37" t="n">
        <v>48</v>
      </c>
      <c r="C3962" s="7" t="n">
        <v>7033</v>
      </c>
      <c r="D3962" s="7" t="n">
        <v>0</v>
      </c>
      <c r="E3962" s="7" t="s">
        <v>333</v>
      </c>
      <c r="F3962" s="7" t="n">
        <v>-1</v>
      </c>
      <c r="G3962" s="7" t="n">
        <v>1</v>
      </c>
      <c r="H3962" s="7" t="n">
        <v>0</v>
      </c>
    </row>
    <row r="3963" spans="1:15">
      <c r="A3963" t="s">
        <v>4</v>
      </c>
      <c r="B3963" s="4" t="s">
        <v>5</v>
      </c>
      <c r="C3963" s="4" t="s">
        <v>14</v>
      </c>
      <c r="D3963" s="4" t="s">
        <v>10</v>
      </c>
      <c r="E3963" s="4" t="s">
        <v>10</v>
      </c>
      <c r="F3963" s="4" t="s">
        <v>10</v>
      </c>
      <c r="G3963" s="4" t="s">
        <v>10</v>
      </c>
      <c r="H3963" s="4" t="s">
        <v>10</v>
      </c>
      <c r="I3963" s="4" t="s">
        <v>6</v>
      </c>
      <c r="J3963" s="4" t="s">
        <v>21</v>
      </c>
      <c r="K3963" s="4" t="s">
        <v>21</v>
      </c>
      <c r="L3963" s="4" t="s">
        <v>21</v>
      </c>
      <c r="M3963" s="4" t="s">
        <v>9</v>
      </c>
      <c r="N3963" s="4" t="s">
        <v>9</v>
      </c>
      <c r="O3963" s="4" t="s">
        <v>21</v>
      </c>
      <c r="P3963" s="4" t="s">
        <v>21</v>
      </c>
      <c r="Q3963" s="4" t="s">
        <v>21</v>
      </c>
      <c r="R3963" s="4" t="s">
        <v>21</v>
      </c>
      <c r="S3963" s="4" t="s">
        <v>14</v>
      </c>
    </row>
    <row r="3964" spans="1:15">
      <c r="A3964" t="n">
        <v>37790</v>
      </c>
      <c r="B3964" s="31" t="n">
        <v>39</v>
      </c>
      <c r="C3964" s="7" t="n">
        <v>12</v>
      </c>
      <c r="D3964" s="7" t="n">
        <v>65533</v>
      </c>
      <c r="E3964" s="7" t="n">
        <v>206</v>
      </c>
      <c r="F3964" s="7" t="n">
        <v>0</v>
      </c>
      <c r="G3964" s="7" t="n">
        <v>7033</v>
      </c>
      <c r="H3964" s="7" t="n">
        <v>259</v>
      </c>
      <c r="I3964" s="7" t="s">
        <v>340</v>
      </c>
      <c r="J3964" s="7" t="n">
        <v>0</v>
      </c>
      <c r="K3964" s="7" t="n">
        <v>0</v>
      </c>
      <c r="L3964" s="7" t="n">
        <v>0</v>
      </c>
      <c r="M3964" s="7" t="n">
        <v>0</v>
      </c>
      <c r="N3964" s="7" t="n">
        <v>0</v>
      </c>
      <c r="O3964" s="7" t="n">
        <v>0</v>
      </c>
      <c r="P3964" s="7" t="n">
        <v>1</v>
      </c>
      <c r="Q3964" s="7" t="n">
        <v>1</v>
      </c>
      <c r="R3964" s="7" t="n">
        <v>1</v>
      </c>
      <c r="S3964" s="7" t="n">
        <v>106</v>
      </c>
    </row>
    <row r="3965" spans="1:15">
      <c r="A3965" t="s">
        <v>4</v>
      </c>
      <c r="B3965" s="4" t="s">
        <v>5</v>
      </c>
      <c r="C3965" s="4" t="s">
        <v>14</v>
      </c>
      <c r="D3965" s="4" t="s">
        <v>10</v>
      </c>
      <c r="E3965" s="4" t="s">
        <v>10</v>
      </c>
      <c r="F3965" s="4" t="s">
        <v>10</v>
      </c>
      <c r="G3965" s="4" t="s">
        <v>10</v>
      </c>
      <c r="H3965" s="4" t="s">
        <v>10</v>
      </c>
      <c r="I3965" s="4" t="s">
        <v>6</v>
      </c>
      <c r="J3965" s="4" t="s">
        <v>21</v>
      </c>
      <c r="K3965" s="4" t="s">
        <v>21</v>
      </c>
      <c r="L3965" s="4" t="s">
        <v>21</v>
      </c>
      <c r="M3965" s="4" t="s">
        <v>9</v>
      </c>
      <c r="N3965" s="4" t="s">
        <v>9</v>
      </c>
      <c r="O3965" s="4" t="s">
        <v>21</v>
      </c>
      <c r="P3965" s="4" t="s">
        <v>21</v>
      </c>
      <c r="Q3965" s="4" t="s">
        <v>21</v>
      </c>
      <c r="R3965" s="4" t="s">
        <v>21</v>
      </c>
      <c r="S3965" s="4" t="s">
        <v>14</v>
      </c>
    </row>
    <row r="3966" spans="1:15">
      <c r="A3966" t="n">
        <v>37852</v>
      </c>
      <c r="B3966" s="31" t="n">
        <v>39</v>
      </c>
      <c r="C3966" s="7" t="n">
        <v>12</v>
      </c>
      <c r="D3966" s="7" t="n">
        <v>65533</v>
      </c>
      <c r="E3966" s="7" t="n">
        <v>206</v>
      </c>
      <c r="F3966" s="7" t="n">
        <v>0</v>
      </c>
      <c r="G3966" s="7" t="n">
        <v>7033</v>
      </c>
      <c r="H3966" s="7" t="n">
        <v>259</v>
      </c>
      <c r="I3966" s="7" t="s">
        <v>341</v>
      </c>
      <c r="J3966" s="7" t="n">
        <v>0</v>
      </c>
      <c r="K3966" s="7" t="n">
        <v>0</v>
      </c>
      <c r="L3966" s="7" t="n">
        <v>0</v>
      </c>
      <c r="M3966" s="7" t="n">
        <v>0</v>
      </c>
      <c r="N3966" s="7" t="n">
        <v>0</v>
      </c>
      <c r="O3966" s="7" t="n">
        <v>0</v>
      </c>
      <c r="P3966" s="7" t="n">
        <v>1</v>
      </c>
      <c r="Q3966" s="7" t="n">
        <v>1</v>
      </c>
      <c r="R3966" s="7" t="n">
        <v>1</v>
      </c>
      <c r="S3966" s="7" t="n">
        <v>107</v>
      </c>
    </row>
    <row r="3967" spans="1:15">
      <c r="A3967" t="s">
        <v>4</v>
      </c>
      <c r="B3967" s="4" t="s">
        <v>5</v>
      </c>
      <c r="C3967" s="4" t="s">
        <v>10</v>
      </c>
      <c r="D3967" s="4" t="s">
        <v>21</v>
      </c>
      <c r="E3967" s="4" t="s">
        <v>21</v>
      </c>
      <c r="F3967" s="4" t="s">
        <v>21</v>
      </c>
      <c r="G3967" s="4" t="s">
        <v>21</v>
      </c>
    </row>
    <row r="3968" spans="1:15">
      <c r="A3968" t="n">
        <v>37914</v>
      </c>
      <c r="B3968" s="36" t="n">
        <v>46</v>
      </c>
      <c r="C3968" s="7" t="n">
        <v>7034</v>
      </c>
      <c r="D3968" s="7" t="n">
        <v>-7.19999980926514</v>
      </c>
      <c r="E3968" s="7" t="n">
        <v>20.25</v>
      </c>
      <c r="F3968" s="7" t="n">
        <v>24.5</v>
      </c>
      <c r="G3968" s="7" t="n">
        <v>25</v>
      </c>
    </row>
    <row r="3969" spans="1:19">
      <c r="A3969" t="s">
        <v>4</v>
      </c>
      <c r="B3969" s="4" t="s">
        <v>5</v>
      </c>
      <c r="C3969" s="4" t="s">
        <v>10</v>
      </c>
      <c r="D3969" s="4" t="s">
        <v>14</v>
      </c>
      <c r="E3969" s="4" t="s">
        <v>6</v>
      </c>
      <c r="F3969" s="4" t="s">
        <v>21</v>
      </c>
      <c r="G3969" s="4" t="s">
        <v>21</v>
      </c>
      <c r="H3969" s="4" t="s">
        <v>21</v>
      </c>
    </row>
    <row r="3970" spans="1:19">
      <c r="A3970" t="n">
        <v>37933</v>
      </c>
      <c r="B3970" s="37" t="n">
        <v>48</v>
      </c>
      <c r="C3970" s="7" t="n">
        <v>7034</v>
      </c>
      <c r="D3970" s="7" t="n">
        <v>0</v>
      </c>
      <c r="E3970" s="7" t="s">
        <v>342</v>
      </c>
      <c r="F3970" s="7" t="n">
        <v>-1</v>
      </c>
      <c r="G3970" s="7" t="n">
        <v>1</v>
      </c>
      <c r="H3970" s="7" t="n">
        <v>0</v>
      </c>
    </row>
    <row r="3971" spans="1:19">
      <c r="A3971" t="s">
        <v>4</v>
      </c>
      <c r="B3971" s="4" t="s">
        <v>5</v>
      </c>
      <c r="C3971" s="4" t="s">
        <v>14</v>
      </c>
      <c r="D3971" s="4" t="s">
        <v>10</v>
      </c>
      <c r="E3971" s="4" t="s">
        <v>6</v>
      </c>
      <c r="F3971" s="4" t="s">
        <v>6</v>
      </c>
      <c r="G3971" s="4" t="s">
        <v>14</v>
      </c>
    </row>
    <row r="3972" spans="1:19">
      <c r="A3972" t="n">
        <v>37960</v>
      </c>
      <c r="B3972" s="40" t="n">
        <v>32</v>
      </c>
      <c r="C3972" s="7" t="n">
        <v>0</v>
      </c>
      <c r="D3972" s="7" t="n">
        <v>65533</v>
      </c>
      <c r="E3972" s="7" t="s">
        <v>99</v>
      </c>
      <c r="F3972" s="7" t="s">
        <v>100</v>
      </c>
      <c r="G3972" s="7" t="n">
        <v>1</v>
      </c>
    </row>
    <row r="3973" spans="1:19">
      <c r="A3973" t="s">
        <v>4</v>
      </c>
      <c r="B3973" s="4" t="s">
        <v>5</v>
      </c>
      <c r="C3973" s="4" t="s">
        <v>14</v>
      </c>
      <c r="D3973" s="4" t="s">
        <v>10</v>
      </c>
      <c r="E3973" s="4" t="s">
        <v>6</v>
      </c>
      <c r="F3973" s="4" t="s">
        <v>6</v>
      </c>
      <c r="G3973" s="4" t="s">
        <v>14</v>
      </c>
    </row>
    <row r="3974" spans="1:19">
      <c r="A3974" t="n">
        <v>37982</v>
      </c>
      <c r="B3974" s="40" t="n">
        <v>32</v>
      </c>
      <c r="C3974" s="7" t="n">
        <v>0</v>
      </c>
      <c r="D3974" s="7" t="n">
        <v>65533</v>
      </c>
      <c r="E3974" s="7" t="s">
        <v>99</v>
      </c>
      <c r="F3974" s="7" t="s">
        <v>101</v>
      </c>
      <c r="G3974" s="7" t="n">
        <v>1</v>
      </c>
    </row>
    <row r="3975" spans="1:19">
      <c r="A3975" t="s">
        <v>4</v>
      </c>
      <c r="B3975" s="4" t="s">
        <v>5</v>
      </c>
      <c r="C3975" s="4" t="s">
        <v>14</v>
      </c>
      <c r="D3975" s="4" t="s">
        <v>10</v>
      </c>
      <c r="E3975" s="4" t="s">
        <v>6</v>
      </c>
      <c r="F3975" s="4" t="s">
        <v>6</v>
      </c>
      <c r="G3975" s="4" t="s">
        <v>14</v>
      </c>
    </row>
    <row r="3976" spans="1:19">
      <c r="A3976" t="n">
        <v>38004</v>
      </c>
      <c r="B3976" s="40" t="n">
        <v>32</v>
      </c>
      <c r="C3976" s="7" t="n">
        <v>0</v>
      </c>
      <c r="D3976" s="7" t="n">
        <v>65533</v>
      </c>
      <c r="E3976" s="7" t="s">
        <v>99</v>
      </c>
      <c r="F3976" s="7" t="s">
        <v>102</v>
      </c>
      <c r="G3976" s="7" t="n">
        <v>1</v>
      </c>
    </row>
    <row r="3977" spans="1:19">
      <c r="A3977" t="s">
        <v>4</v>
      </c>
      <c r="B3977" s="4" t="s">
        <v>5</v>
      </c>
      <c r="C3977" s="4" t="s">
        <v>14</v>
      </c>
      <c r="D3977" s="4" t="s">
        <v>10</v>
      </c>
      <c r="E3977" s="4" t="s">
        <v>6</v>
      </c>
      <c r="F3977" s="4" t="s">
        <v>6</v>
      </c>
      <c r="G3977" s="4" t="s">
        <v>14</v>
      </c>
    </row>
    <row r="3978" spans="1:19">
      <c r="A3978" t="n">
        <v>38028</v>
      </c>
      <c r="B3978" s="40" t="n">
        <v>32</v>
      </c>
      <c r="C3978" s="7" t="n">
        <v>0</v>
      </c>
      <c r="D3978" s="7" t="n">
        <v>65533</v>
      </c>
      <c r="E3978" s="7" t="s">
        <v>99</v>
      </c>
      <c r="F3978" s="7" t="s">
        <v>103</v>
      </c>
      <c r="G3978" s="7" t="n">
        <v>1</v>
      </c>
    </row>
    <row r="3979" spans="1:19">
      <c r="A3979" t="s">
        <v>4</v>
      </c>
      <c r="B3979" s="4" t="s">
        <v>5</v>
      </c>
      <c r="C3979" s="4" t="s">
        <v>14</v>
      </c>
      <c r="D3979" s="4" t="s">
        <v>10</v>
      </c>
      <c r="E3979" s="4" t="s">
        <v>6</v>
      </c>
      <c r="F3979" s="4" t="s">
        <v>6</v>
      </c>
      <c r="G3979" s="4" t="s">
        <v>14</v>
      </c>
    </row>
    <row r="3980" spans="1:19">
      <c r="A3980" t="n">
        <v>38052</v>
      </c>
      <c r="B3980" s="40" t="n">
        <v>32</v>
      </c>
      <c r="C3980" s="7" t="n">
        <v>0</v>
      </c>
      <c r="D3980" s="7" t="n">
        <v>65533</v>
      </c>
      <c r="E3980" s="7" t="s">
        <v>99</v>
      </c>
      <c r="F3980" s="7" t="s">
        <v>104</v>
      </c>
      <c r="G3980" s="7" t="n">
        <v>1</v>
      </c>
    </row>
    <row r="3981" spans="1:19">
      <c r="A3981" t="s">
        <v>4</v>
      </c>
      <c r="B3981" s="4" t="s">
        <v>5</v>
      </c>
      <c r="C3981" s="4" t="s">
        <v>14</v>
      </c>
      <c r="D3981" s="4" t="s">
        <v>6</v>
      </c>
      <c r="E3981" s="4" t="s">
        <v>10</v>
      </c>
    </row>
    <row r="3982" spans="1:19">
      <c r="A3982" t="n">
        <v>38076</v>
      </c>
      <c r="B3982" s="43" t="n">
        <v>94</v>
      </c>
      <c r="C3982" s="7" t="n">
        <v>0</v>
      </c>
      <c r="D3982" s="7" t="s">
        <v>105</v>
      </c>
      <c r="E3982" s="7" t="n">
        <v>1</v>
      </c>
    </row>
    <row r="3983" spans="1:19">
      <c r="A3983" t="s">
        <v>4</v>
      </c>
      <c r="B3983" s="4" t="s">
        <v>5</v>
      </c>
      <c r="C3983" s="4" t="s">
        <v>14</v>
      </c>
      <c r="D3983" s="4" t="s">
        <v>6</v>
      </c>
      <c r="E3983" s="4" t="s">
        <v>10</v>
      </c>
    </row>
    <row r="3984" spans="1:19">
      <c r="A3984" t="n">
        <v>38084</v>
      </c>
      <c r="B3984" s="43" t="n">
        <v>94</v>
      </c>
      <c r="C3984" s="7" t="n">
        <v>0</v>
      </c>
      <c r="D3984" s="7" t="s">
        <v>105</v>
      </c>
      <c r="E3984" s="7" t="n">
        <v>2</v>
      </c>
    </row>
    <row r="3985" spans="1:8">
      <c r="A3985" t="s">
        <v>4</v>
      </c>
      <c r="B3985" s="4" t="s">
        <v>5</v>
      </c>
      <c r="C3985" s="4" t="s">
        <v>14</v>
      </c>
      <c r="D3985" s="4" t="s">
        <v>6</v>
      </c>
      <c r="E3985" s="4" t="s">
        <v>10</v>
      </c>
    </row>
    <row r="3986" spans="1:8">
      <c r="A3986" t="n">
        <v>38092</v>
      </c>
      <c r="B3986" s="43" t="n">
        <v>94</v>
      </c>
      <c r="C3986" s="7" t="n">
        <v>1</v>
      </c>
      <c r="D3986" s="7" t="s">
        <v>105</v>
      </c>
      <c r="E3986" s="7" t="n">
        <v>4</v>
      </c>
    </row>
    <row r="3987" spans="1:8">
      <c r="A3987" t="s">
        <v>4</v>
      </c>
      <c r="B3987" s="4" t="s">
        <v>5</v>
      </c>
      <c r="C3987" s="4" t="s">
        <v>14</v>
      </c>
      <c r="D3987" s="4" t="s">
        <v>6</v>
      </c>
      <c r="E3987" s="4" t="s">
        <v>10</v>
      </c>
    </row>
    <row r="3988" spans="1:8">
      <c r="A3988" t="n">
        <v>38100</v>
      </c>
      <c r="B3988" s="43" t="n">
        <v>94</v>
      </c>
      <c r="C3988" s="7" t="n">
        <v>0</v>
      </c>
      <c r="D3988" s="7" t="s">
        <v>343</v>
      </c>
      <c r="E3988" s="7" t="n">
        <v>1</v>
      </c>
    </row>
    <row r="3989" spans="1:8">
      <c r="A3989" t="s">
        <v>4</v>
      </c>
      <c r="B3989" s="4" t="s">
        <v>5</v>
      </c>
      <c r="C3989" s="4" t="s">
        <v>14</v>
      </c>
      <c r="D3989" s="4" t="s">
        <v>6</v>
      </c>
      <c r="E3989" s="4" t="s">
        <v>10</v>
      </c>
    </row>
    <row r="3990" spans="1:8">
      <c r="A3990" t="n">
        <v>38113</v>
      </c>
      <c r="B3990" s="43" t="n">
        <v>94</v>
      </c>
      <c r="C3990" s="7" t="n">
        <v>0</v>
      </c>
      <c r="D3990" s="7" t="s">
        <v>343</v>
      </c>
      <c r="E3990" s="7" t="n">
        <v>2</v>
      </c>
    </row>
    <row r="3991" spans="1:8">
      <c r="A3991" t="s">
        <v>4</v>
      </c>
      <c r="B3991" s="4" t="s">
        <v>5</v>
      </c>
      <c r="C3991" s="4" t="s">
        <v>14</v>
      </c>
      <c r="D3991" s="4" t="s">
        <v>6</v>
      </c>
      <c r="E3991" s="4" t="s">
        <v>10</v>
      </c>
    </row>
    <row r="3992" spans="1:8">
      <c r="A3992" t="n">
        <v>38126</v>
      </c>
      <c r="B3992" s="43" t="n">
        <v>94</v>
      </c>
      <c r="C3992" s="7" t="n">
        <v>1</v>
      </c>
      <c r="D3992" s="7" t="s">
        <v>343</v>
      </c>
      <c r="E3992" s="7" t="n">
        <v>4</v>
      </c>
    </row>
    <row r="3993" spans="1:8">
      <c r="A3993" t="s">
        <v>4</v>
      </c>
      <c r="B3993" s="4" t="s">
        <v>5</v>
      </c>
      <c r="C3993" s="4" t="s">
        <v>14</v>
      </c>
      <c r="D3993" s="4" t="s">
        <v>6</v>
      </c>
    </row>
    <row r="3994" spans="1:8">
      <c r="A3994" t="n">
        <v>38139</v>
      </c>
      <c r="B3994" s="43" t="n">
        <v>94</v>
      </c>
      <c r="C3994" s="7" t="n">
        <v>5</v>
      </c>
      <c r="D3994" s="7" t="s">
        <v>343</v>
      </c>
    </row>
    <row r="3995" spans="1:8">
      <c r="A3995" t="s">
        <v>4</v>
      </c>
      <c r="B3995" s="4" t="s">
        <v>5</v>
      </c>
      <c r="C3995" s="4" t="s">
        <v>14</v>
      </c>
      <c r="D3995" s="4" t="s">
        <v>6</v>
      </c>
      <c r="E3995" s="4" t="s">
        <v>10</v>
      </c>
    </row>
    <row r="3996" spans="1:8">
      <c r="A3996" t="n">
        <v>38150</v>
      </c>
      <c r="B3996" s="43" t="n">
        <v>94</v>
      </c>
      <c r="C3996" s="7" t="n">
        <v>0</v>
      </c>
      <c r="D3996" s="7" t="s">
        <v>344</v>
      </c>
      <c r="E3996" s="7" t="n">
        <v>1</v>
      </c>
    </row>
    <row r="3997" spans="1:8">
      <c r="A3997" t="s">
        <v>4</v>
      </c>
      <c r="B3997" s="4" t="s">
        <v>5</v>
      </c>
      <c r="C3997" s="4" t="s">
        <v>14</v>
      </c>
      <c r="D3997" s="4" t="s">
        <v>6</v>
      </c>
      <c r="E3997" s="4" t="s">
        <v>10</v>
      </c>
    </row>
    <row r="3998" spans="1:8">
      <c r="A3998" t="n">
        <v>38163</v>
      </c>
      <c r="B3998" s="43" t="n">
        <v>94</v>
      </c>
      <c r="C3998" s="7" t="n">
        <v>0</v>
      </c>
      <c r="D3998" s="7" t="s">
        <v>344</v>
      </c>
      <c r="E3998" s="7" t="n">
        <v>2</v>
      </c>
    </row>
    <row r="3999" spans="1:8">
      <c r="A3999" t="s">
        <v>4</v>
      </c>
      <c r="B3999" s="4" t="s">
        <v>5</v>
      </c>
      <c r="C3999" s="4" t="s">
        <v>14</v>
      </c>
      <c r="D3999" s="4" t="s">
        <v>6</v>
      </c>
      <c r="E3999" s="4" t="s">
        <v>10</v>
      </c>
    </row>
    <row r="4000" spans="1:8">
      <c r="A4000" t="n">
        <v>38176</v>
      </c>
      <c r="B4000" s="43" t="n">
        <v>94</v>
      </c>
      <c r="C4000" s="7" t="n">
        <v>1</v>
      </c>
      <c r="D4000" s="7" t="s">
        <v>344</v>
      </c>
      <c r="E4000" s="7" t="n">
        <v>4</v>
      </c>
    </row>
    <row r="4001" spans="1:5">
      <c r="A4001" t="s">
        <v>4</v>
      </c>
      <c r="B4001" s="4" t="s">
        <v>5</v>
      </c>
      <c r="C4001" s="4" t="s">
        <v>14</v>
      </c>
      <c r="D4001" s="4" t="s">
        <v>6</v>
      </c>
    </row>
    <row r="4002" spans="1:5">
      <c r="A4002" t="n">
        <v>38189</v>
      </c>
      <c r="B4002" s="43" t="n">
        <v>94</v>
      </c>
      <c r="C4002" s="7" t="n">
        <v>5</v>
      </c>
      <c r="D4002" s="7" t="s">
        <v>344</v>
      </c>
    </row>
    <row r="4003" spans="1:5">
      <c r="A4003" t="s">
        <v>4</v>
      </c>
      <c r="B4003" s="4" t="s">
        <v>5</v>
      </c>
      <c r="C4003" s="4" t="s">
        <v>14</v>
      </c>
      <c r="D4003" s="4" t="s">
        <v>6</v>
      </c>
      <c r="E4003" s="4" t="s">
        <v>10</v>
      </c>
    </row>
    <row r="4004" spans="1:5">
      <c r="A4004" t="n">
        <v>38200</v>
      </c>
      <c r="B4004" s="43" t="n">
        <v>94</v>
      </c>
      <c r="C4004" s="7" t="n">
        <v>1</v>
      </c>
      <c r="D4004" s="7" t="s">
        <v>343</v>
      </c>
      <c r="E4004" s="7" t="n">
        <v>1</v>
      </c>
    </row>
    <row r="4005" spans="1:5">
      <c r="A4005" t="s">
        <v>4</v>
      </c>
      <c r="B4005" s="4" t="s">
        <v>5</v>
      </c>
      <c r="C4005" s="4" t="s">
        <v>14</v>
      </c>
      <c r="D4005" s="4" t="s">
        <v>6</v>
      </c>
      <c r="E4005" s="4" t="s">
        <v>10</v>
      </c>
    </row>
    <row r="4006" spans="1:5">
      <c r="A4006" t="n">
        <v>38213</v>
      </c>
      <c r="B4006" s="43" t="n">
        <v>94</v>
      </c>
      <c r="C4006" s="7" t="n">
        <v>1</v>
      </c>
      <c r="D4006" s="7" t="s">
        <v>343</v>
      </c>
      <c r="E4006" s="7" t="n">
        <v>2</v>
      </c>
    </row>
    <row r="4007" spans="1:5">
      <c r="A4007" t="s">
        <v>4</v>
      </c>
      <c r="B4007" s="4" t="s">
        <v>5</v>
      </c>
      <c r="C4007" s="4" t="s">
        <v>14</v>
      </c>
      <c r="D4007" s="4" t="s">
        <v>6</v>
      </c>
      <c r="E4007" s="4" t="s">
        <v>10</v>
      </c>
    </row>
    <row r="4008" spans="1:5">
      <c r="A4008" t="n">
        <v>38226</v>
      </c>
      <c r="B4008" s="43" t="n">
        <v>94</v>
      </c>
      <c r="C4008" s="7" t="n">
        <v>0</v>
      </c>
      <c r="D4008" s="7" t="s">
        <v>343</v>
      </c>
      <c r="E4008" s="7" t="n">
        <v>4</v>
      </c>
    </row>
    <row r="4009" spans="1:5">
      <c r="A4009" t="s">
        <v>4</v>
      </c>
      <c r="B4009" s="4" t="s">
        <v>5</v>
      </c>
      <c r="C4009" s="4" t="s">
        <v>14</v>
      </c>
      <c r="D4009" s="4" t="s">
        <v>6</v>
      </c>
      <c r="E4009" s="4" t="s">
        <v>10</v>
      </c>
    </row>
    <row r="4010" spans="1:5">
      <c r="A4010" t="n">
        <v>38239</v>
      </c>
      <c r="B4010" s="43" t="n">
        <v>94</v>
      </c>
      <c r="C4010" s="7" t="n">
        <v>1</v>
      </c>
      <c r="D4010" s="7" t="s">
        <v>344</v>
      </c>
      <c r="E4010" s="7" t="n">
        <v>1</v>
      </c>
    </row>
    <row r="4011" spans="1:5">
      <c r="A4011" t="s">
        <v>4</v>
      </c>
      <c r="B4011" s="4" t="s">
        <v>5</v>
      </c>
      <c r="C4011" s="4" t="s">
        <v>14</v>
      </c>
      <c r="D4011" s="4" t="s">
        <v>6</v>
      </c>
      <c r="E4011" s="4" t="s">
        <v>10</v>
      </c>
    </row>
    <row r="4012" spans="1:5">
      <c r="A4012" t="n">
        <v>38252</v>
      </c>
      <c r="B4012" s="43" t="n">
        <v>94</v>
      </c>
      <c r="C4012" s="7" t="n">
        <v>1</v>
      </c>
      <c r="D4012" s="7" t="s">
        <v>344</v>
      </c>
      <c r="E4012" s="7" t="n">
        <v>2</v>
      </c>
    </row>
    <row r="4013" spans="1:5">
      <c r="A4013" t="s">
        <v>4</v>
      </c>
      <c r="B4013" s="4" t="s">
        <v>5</v>
      </c>
      <c r="C4013" s="4" t="s">
        <v>14</v>
      </c>
      <c r="D4013" s="4" t="s">
        <v>6</v>
      </c>
      <c r="E4013" s="4" t="s">
        <v>10</v>
      </c>
    </row>
    <row r="4014" spans="1:5">
      <c r="A4014" t="n">
        <v>38265</v>
      </c>
      <c r="B4014" s="43" t="n">
        <v>94</v>
      </c>
      <c r="C4014" s="7" t="n">
        <v>0</v>
      </c>
      <c r="D4014" s="7" t="s">
        <v>344</v>
      </c>
      <c r="E4014" s="7" t="n">
        <v>4</v>
      </c>
    </row>
    <row r="4015" spans="1:5">
      <c r="A4015" t="s">
        <v>4</v>
      </c>
      <c r="B4015" s="4" t="s">
        <v>5</v>
      </c>
      <c r="C4015" s="4" t="s">
        <v>14</v>
      </c>
      <c r="D4015" s="4" t="s">
        <v>6</v>
      </c>
    </row>
    <row r="4016" spans="1:5">
      <c r="A4016" t="n">
        <v>38278</v>
      </c>
      <c r="B4016" s="38" t="n">
        <v>38</v>
      </c>
      <c r="C4016" s="7" t="n">
        <v>0</v>
      </c>
      <c r="D4016" s="7" t="s">
        <v>345</v>
      </c>
    </row>
    <row r="4017" spans="1:5">
      <c r="A4017" t="s">
        <v>4</v>
      </c>
      <c r="B4017" s="4" t="s">
        <v>5</v>
      </c>
      <c r="C4017" s="4" t="s">
        <v>14</v>
      </c>
      <c r="D4017" s="4" t="s">
        <v>6</v>
      </c>
    </row>
    <row r="4018" spans="1:5">
      <c r="A4018" t="n">
        <v>38288</v>
      </c>
      <c r="B4018" s="38" t="n">
        <v>38</v>
      </c>
      <c r="C4018" s="7" t="n">
        <v>0</v>
      </c>
      <c r="D4018" s="7" t="s">
        <v>346</v>
      </c>
    </row>
    <row r="4019" spans="1:5">
      <c r="A4019" t="s">
        <v>4</v>
      </c>
      <c r="B4019" s="4" t="s">
        <v>5</v>
      </c>
      <c r="C4019" s="4" t="s">
        <v>14</v>
      </c>
      <c r="D4019" s="4" t="s">
        <v>14</v>
      </c>
      <c r="E4019" s="4" t="s">
        <v>21</v>
      </c>
      <c r="F4019" s="4" t="s">
        <v>21</v>
      </c>
      <c r="G4019" s="4" t="s">
        <v>21</v>
      </c>
      <c r="H4019" s="4" t="s">
        <v>10</v>
      </c>
    </row>
    <row r="4020" spans="1:5">
      <c r="A4020" t="n">
        <v>38298</v>
      </c>
      <c r="B4020" s="45" t="n">
        <v>45</v>
      </c>
      <c r="C4020" s="7" t="n">
        <v>2</v>
      </c>
      <c r="D4020" s="7" t="n">
        <v>3</v>
      </c>
      <c r="E4020" s="7" t="n">
        <v>0</v>
      </c>
      <c r="F4020" s="7" t="n">
        <v>20.8999996185303</v>
      </c>
      <c r="G4020" s="7" t="n">
        <v>95</v>
      </c>
      <c r="H4020" s="7" t="n">
        <v>0</v>
      </c>
    </row>
    <row r="4021" spans="1:5">
      <c r="A4021" t="s">
        <v>4</v>
      </c>
      <c r="B4021" s="4" t="s">
        <v>5</v>
      </c>
      <c r="C4021" s="4" t="s">
        <v>14</v>
      </c>
      <c r="D4021" s="4" t="s">
        <v>14</v>
      </c>
      <c r="E4021" s="4" t="s">
        <v>21</v>
      </c>
      <c r="F4021" s="4" t="s">
        <v>21</v>
      </c>
      <c r="G4021" s="4" t="s">
        <v>21</v>
      </c>
      <c r="H4021" s="4" t="s">
        <v>10</v>
      </c>
      <c r="I4021" s="4" t="s">
        <v>14</v>
      </c>
    </row>
    <row r="4022" spans="1:5">
      <c r="A4022" t="n">
        <v>38315</v>
      </c>
      <c r="B4022" s="45" t="n">
        <v>45</v>
      </c>
      <c r="C4022" s="7" t="n">
        <v>4</v>
      </c>
      <c r="D4022" s="7" t="n">
        <v>3</v>
      </c>
      <c r="E4022" s="7" t="n">
        <v>349</v>
      </c>
      <c r="F4022" s="7" t="n">
        <v>185</v>
      </c>
      <c r="G4022" s="7" t="n">
        <v>10</v>
      </c>
      <c r="H4022" s="7" t="n">
        <v>0</v>
      </c>
      <c r="I4022" s="7" t="n">
        <v>0</v>
      </c>
    </row>
    <row r="4023" spans="1:5">
      <c r="A4023" t="s">
        <v>4</v>
      </c>
      <c r="B4023" s="4" t="s">
        <v>5</v>
      </c>
      <c r="C4023" s="4" t="s">
        <v>14</v>
      </c>
      <c r="D4023" s="4" t="s">
        <v>14</v>
      </c>
      <c r="E4023" s="4" t="s">
        <v>21</v>
      </c>
      <c r="F4023" s="4" t="s">
        <v>10</v>
      </c>
    </row>
    <row r="4024" spans="1:5">
      <c r="A4024" t="n">
        <v>38333</v>
      </c>
      <c r="B4024" s="45" t="n">
        <v>45</v>
      </c>
      <c r="C4024" s="7" t="n">
        <v>5</v>
      </c>
      <c r="D4024" s="7" t="n">
        <v>3</v>
      </c>
      <c r="E4024" s="7" t="n">
        <v>8.5</v>
      </c>
      <c r="F4024" s="7" t="n">
        <v>0</v>
      </c>
    </row>
    <row r="4025" spans="1:5">
      <c r="A4025" t="s">
        <v>4</v>
      </c>
      <c r="B4025" s="4" t="s">
        <v>5</v>
      </c>
      <c r="C4025" s="4" t="s">
        <v>14</v>
      </c>
      <c r="D4025" s="4" t="s">
        <v>14</v>
      </c>
      <c r="E4025" s="4" t="s">
        <v>21</v>
      </c>
      <c r="F4025" s="4" t="s">
        <v>10</v>
      </c>
    </row>
    <row r="4026" spans="1:5">
      <c r="A4026" t="n">
        <v>38342</v>
      </c>
      <c r="B4026" s="45" t="n">
        <v>45</v>
      </c>
      <c r="C4026" s="7" t="n">
        <v>11</v>
      </c>
      <c r="D4026" s="7" t="n">
        <v>3</v>
      </c>
      <c r="E4026" s="7" t="n">
        <v>45.7999992370605</v>
      </c>
      <c r="F4026" s="7" t="n">
        <v>0</v>
      </c>
    </row>
    <row r="4027" spans="1:5">
      <c r="A4027" t="s">
        <v>4</v>
      </c>
      <c r="B4027" s="4" t="s">
        <v>5</v>
      </c>
      <c r="C4027" s="4" t="s">
        <v>14</v>
      </c>
      <c r="D4027" s="4" t="s">
        <v>10</v>
      </c>
      <c r="E4027" s="4" t="s">
        <v>21</v>
      </c>
      <c r="F4027" s="4" t="s">
        <v>10</v>
      </c>
      <c r="G4027" s="4" t="s">
        <v>9</v>
      </c>
      <c r="H4027" s="4" t="s">
        <v>9</v>
      </c>
      <c r="I4027" s="4" t="s">
        <v>10</v>
      </c>
      <c r="J4027" s="4" t="s">
        <v>10</v>
      </c>
      <c r="K4027" s="4" t="s">
        <v>9</v>
      </c>
      <c r="L4027" s="4" t="s">
        <v>9</v>
      </c>
      <c r="M4027" s="4" t="s">
        <v>9</v>
      </c>
      <c r="N4027" s="4" t="s">
        <v>9</v>
      </c>
      <c r="O4027" s="4" t="s">
        <v>6</v>
      </c>
    </row>
    <row r="4028" spans="1:5">
      <c r="A4028" t="n">
        <v>38351</v>
      </c>
      <c r="B4028" s="14" t="n">
        <v>50</v>
      </c>
      <c r="C4028" s="7" t="n">
        <v>0</v>
      </c>
      <c r="D4028" s="7" t="n">
        <v>4525</v>
      </c>
      <c r="E4028" s="7" t="n">
        <v>0.800000011920929</v>
      </c>
      <c r="F4028" s="7" t="n">
        <v>2000</v>
      </c>
      <c r="G4028" s="7" t="n">
        <v>0</v>
      </c>
      <c r="H4028" s="7" t="n">
        <v>0</v>
      </c>
      <c r="I4028" s="7" t="n">
        <v>0</v>
      </c>
      <c r="J4028" s="7" t="n">
        <v>65533</v>
      </c>
      <c r="K4028" s="7" t="n">
        <v>0</v>
      </c>
      <c r="L4028" s="7" t="n">
        <v>0</v>
      </c>
      <c r="M4028" s="7" t="n">
        <v>0</v>
      </c>
      <c r="N4028" s="7" t="n">
        <v>0</v>
      </c>
      <c r="O4028" s="7" t="s">
        <v>13</v>
      </c>
    </row>
    <row r="4029" spans="1:5">
      <c r="A4029" t="s">
        <v>4</v>
      </c>
      <c r="B4029" s="4" t="s">
        <v>5</v>
      </c>
      <c r="C4029" s="4" t="s">
        <v>14</v>
      </c>
      <c r="D4029" s="4" t="s">
        <v>10</v>
      </c>
      <c r="E4029" s="4" t="s">
        <v>10</v>
      </c>
      <c r="F4029" s="4" t="s">
        <v>9</v>
      </c>
    </row>
    <row r="4030" spans="1:5">
      <c r="A4030" t="n">
        <v>38390</v>
      </c>
      <c r="B4030" s="46" t="n">
        <v>84</v>
      </c>
      <c r="C4030" s="7" t="n">
        <v>0</v>
      </c>
      <c r="D4030" s="7" t="n">
        <v>0</v>
      </c>
      <c r="E4030" s="7" t="n">
        <v>0</v>
      </c>
      <c r="F4030" s="7" t="n">
        <v>1053609165</v>
      </c>
    </row>
    <row r="4031" spans="1:5">
      <c r="A4031" t="s">
        <v>4</v>
      </c>
      <c r="B4031" s="4" t="s">
        <v>5</v>
      </c>
      <c r="C4031" s="4" t="s">
        <v>14</v>
      </c>
      <c r="D4031" s="4" t="s">
        <v>10</v>
      </c>
      <c r="E4031" s="4" t="s">
        <v>21</v>
      </c>
    </row>
    <row r="4032" spans="1:5">
      <c r="A4032" t="n">
        <v>38400</v>
      </c>
      <c r="B4032" s="21" t="n">
        <v>58</v>
      </c>
      <c r="C4032" s="7" t="n">
        <v>100</v>
      </c>
      <c r="D4032" s="7" t="n">
        <v>1000</v>
      </c>
      <c r="E4032" s="7" t="n">
        <v>1</v>
      </c>
    </row>
    <row r="4033" spans="1:15">
      <c r="A4033" t="s">
        <v>4</v>
      </c>
      <c r="B4033" s="4" t="s">
        <v>5</v>
      </c>
      <c r="C4033" s="4" t="s">
        <v>10</v>
      </c>
      <c r="D4033" s="4" t="s">
        <v>14</v>
      </c>
      <c r="E4033" s="4" t="s">
        <v>14</v>
      </c>
      <c r="F4033" s="4" t="s">
        <v>6</v>
      </c>
    </row>
    <row r="4034" spans="1:15">
      <c r="A4034" t="n">
        <v>38408</v>
      </c>
      <c r="B4034" s="18" t="n">
        <v>20</v>
      </c>
      <c r="C4034" s="7" t="n">
        <v>0</v>
      </c>
      <c r="D4034" s="7" t="n">
        <v>2</v>
      </c>
      <c r="E4034" s="7" t="n">
        <v>11</v>
      </c>
      <c r="F4034" s="7" t="s">
        <v>347</v>
      </c>
    </row>
    <row r="4035" spans="1:15">
      <c r="A4035" t="s">
        <v>4</v>
      </c>
      <c r="B4035" s="4" t="s">
        <v>5</v>
      </c>
      <c r="C4035" s="4" t="s">
        <v>10</v>
      </c>
      <c r="D4035" s="4" t="s">
        <v>10</v>
      </c>
      <c r="E4035" s="4" t="s">
        <v>21</v>
      </c>
      <c r="F4035" s="4" t="s">
        <v>21</v>
      </c>
      <c r="G4035" s="4" t="s">
        <v>21</v>
      </c>
      <c r="H4035" s="4" t="s">
        <v>21</v>
      </c>
      <c r="I4035" s="4" t="s">
        <v>21</v>
      </c>
      <c r="J4035" s="4" t="s">
        <v>14</v>
      </c>
      <c r="K4035" s="4" t="s">
        <v>10</v>
      </c>
    </row>
    <row r="4036" spans="1:15">
      <c r="A4036" t="n">
        <v>38434</v>
      </c>
      <c r="B4036" s="52" t="n">
        <v>55</v>
      </c>
      <c r="C4036" s="7" t="n">
        <v>7033</v>
      </c>
      <c r="D4036" s="7" t="n">
        <v>65026</v>
      </c>
      <c r="E4036" s="7" t="n">
        <v>0</v>
      </c>
      <c r="F4036" s="7" t="n">
        <v>18.3700008392334</v>
      </c>
      <c r="G4036" s="7" t="n">
        <v>65</v>
      </c>
      <c r="H4036" s="7" t="n">
        <v>15</v>
      </c>
      <c r="I4036" s="7" t="n">
        <v>40</v>
      </c>
      <c r="J4036" s="7" t="n">
        <v>0</v>
      </c>
      <c r="K4036" s="7" t="n">
        <v>0</v>
      </c>
    </row>
    <row r="4037" spans="1:15">
      <c r="A4037" t="s">
        <v>4</v>
      </c>
      <c r="B4037" s="4" t="s">
        <v>5</v>
      </c>
      <c r="C4037" s="4" t="s">
        <v>10</v>
      </c>
    </row>
    <row r="4038" spans="1:15">
      <c r="A4038" t="n">
        <v>38462</v>
      </c>
      <c r="B4038" s="28" t="n">
        <v>16</v>
      </c>
      <c r="C4038" s="7" t="n">
        <v>1000</v>
      </c>
    </row>
    <row r="4039" spans="1:15">
      <c r="A4039" t="s">
        <v>4</v>
      </c>
      <c r="B4039" s="4" t="s">
        <v>5</v>
      </c>
      <c r="C4039" s="4" t="s">
        <v>14</v>
      </c>
      <c r="D4039" s="4" t="s">
        <v>10</v>
      </c>
      <c r="E4039" s="4" t="s">
        <v>21</v>
      </c>
      <c r="F4039" s="4" t="s">
        <v>10</v>
      </c>
      <c r="G4039" s="4" t="s">
        <v>9</v>
      </c>
      <c r="H4039" s="4" t="s">
        <v>9</v>
      </c>
      <c r="I4039" s="4" t="s">
        <v>10</v>
      </c>
      <c r="J4039" s="4" t="s">
        <v>10</v>
      </c>
      <c r="K4039" s="4" t="s">
        <v>9</v>
      </c>
      <c r="L4039" s="4" t="s">
        <v>9</v>
      </c>
      <c r="M4039" s="4" t="s">
        <v>9</v>
      </c>
      <c r="N4039" s="4" t="s">
        <v>9</v>
      </c>
      <c r="O4039" s="4" t="s">
        <v>6</v>
      </c>
    </row>
    <row r="4040" spans="1:15">
      <c r="A4040" t="n">
        <v>38465</v>
      </c>
      <c r="B4040" s="14" t="n">
        <v>50</v>
      </c>
      <c r="C4040" s="7" t="n">
        <v>0</v>
      </c>
      <c r="D4040" s="7" t="n">
        <v>4527</v>
      </c>
      <c r="E4040" s="7" t="n">
        <v>1</v>
      </c>
      <c r="F4040" s="7" t="n">
        <v>0</v>
      </c>
      <c r="G4040" s="7" t="n">
        <v>0</v>
      </c>
      <c r="H4040" s="7" t="n">
        <v>0</v>
      </c>
      <c r="I4040" s="7" t="n">
        <v>0</v>
      </c>
      <c r="J4040" s="7" t="n">
        <v>65533</v>
      </c>
      <c r="K4040" s="7" t="n">
        <v>0</v>
      </c>
      <c r="L4040" s="7" t="n">
        <v>0</v>
      </c>
      <c r="M4040" s="7" t="n">
        <v>0</v>
      </c>
      <c r="N4040" s="7" t="n">
        <v>0</v>
      </c>
      <c r="O4040" s="7" t="s">
        <v>13</v>
      </c>
    </row>
    <row r="4041" spans="1:15">
      <c r="A4041" t="s">
        <v>4</v>
      </c>
      <c r="B4041" s="4" t="s">
        <v>5</v>
      </c>
      <c r="C4041" s="4" t="s">
        <v>10</v>
      </c>
    </row>
    <row r="4042" spans="1:15">
      <c r="A4042" t="n">
        <v>38504</v>
      </c>
      <c r="B4042" s="28" t="n">
        <v>16</v>
      </c>
      <c r="C4042" s="7" t="n">
        <v>2000</v>
      </c>
    </row>
    <row r="4043" spans="1:15">
      <c r="A4043" t="s">
        <v>4</v>
      </c>
      <c r="B4043" s="4" t="s">
        <v>5</v>
      </c>
      <c r="C4043" s="4" t="s">
        <v>10</v>
      </c>
      <c r="D4043" s="4" t="s">
        <v>14</v>
      </c>
      <c r="E4043" s="4" t="s">
        <v>6</v>
      </c>
      <c r="F4043" s="4" t="s">
        <v>21</v>
      </c>
      <c r="G4043" s="4" t="s">
        <v>21</v>
      </c>
      <c r="H4043" s="4" t="s">
        <v>21</v>
      </c>
    </row>
    <row r="4044" spans="1:15">
      <c r="A4044" t="n">
        <v>38507</v>
      </c>
      <c r="B4044" s="37" t="n">
        <v>48</v>
      </c>
      <c r="C4044" s="7" t="n">
        <v>7033</v>
      </c>
      <c r="D4044" s="7" t="n">
        <v>0</v>
      </c>
      <c r="E4044" s="7" t="s">
        <v>327</v>
      </c>
      <c r="F4044" s="7" t="n">
        <v>2</v>
      </c>
      <c r="G4044" s="7" t="n">
        <v>1</v>
      </c>
      <c r="H4044" s="7" t="n">
        <v>0</v>
      </c>
    </row>
    <row r="4045" spans="1:15">
      <c r="A4045" t="s">
        <v>4</v>
      </c>
      <c r="B4045" s="4" t="s">
        <v>5</v>
      </c>
      <c r="C4045" s="4" t="s">
        <v>10</v>
      </c>
    </row>
    <row r="4046" spans="1:15">
      <c r="A4046" t="n">
        <v>38534</v>
      </c>
      <c r="B4046" s="28" t="n">
        <v>16</v>
      </c>
      <c r="C4046" s="7" t="n">
        <v>2200</v>
      </c>
    </row>
    <row r="4047" spans="1:15">
      <c r="A4047" t="s">
        <v>4</v>
      </c>
      <c r="B4047" s="4" t="s">
        <v>5</v>
      </c>
      <c r="C4047" s="4" t="s">
        <v>10</v>
      </c>
      <c r="D4047" s="4" t="s">
        <v>14</v>
      </c>
      <c r="E4047" s="4" t="s">
        <v>6</v>
      </c>
      <c r="F4047" s="4" t="s">
        <v>21</v>
      </c>
      <c r="G4047" s="4" t="s">
        <v>21</v>
      </c>
      <c r="H4047" s="4" t="s">
        <v>21</v>
      </c>
    </row>
    <row r="4048" spans="1:15">
      <c r="A4048" t="n">
        <v>38537</v>
      </c>
      <c r="B4048" s="37" t="n">
        <v>48</v>
      </c>
      <c r="C4048" s="7" t="n">
        <v>7033</v>
      </c>
      <c r="D4048" s="7" t="n">
        <v>0</v>
      </c>
      <c r="E4048" s="7" t="s">
        <v>326</v>
      </c>
      <c r="F4048" s="7" t="n">
        <v>-1</v>
      </c>
      <c r="G4048" s="7" t="n">
        <v>1</v>
      </c>
      <c r="H4048" s="7" t="n">
        <v>0</v>
      </c>
    </row>
    <row r="4049" spans="1:15">
      <c r="A4049" t="s">
        <v>4</v>
      </c>
      <c r="B4049" s="4" t="s">
        <v>5</v>
      </c>
      <c r="C4049" s="4" t="s">
        <v>10</v>
      </c>
      <c r="D4049" s="4" t="s">
        <v>14</v>
      </c>
    </row>
    <row r="4050" spans="1:15">
      <c r="A4050" t="n">
        <v>38564</v>
      </c>
      <c r="B4050" s="53" t="n">
        <v>56</v>
      </c>
      <c r="C4050" s="7" t="n">
        <v>7033</v>
      </c>
      <c r="D4050" s="7" t="n">
        <v>0</v>
      </c>
    </row>
    <row r="4051" spans="1:15">
      <c r="A4051" t="s">
        <v>4</v>
      </c>
      <c r="B4051" s="4" t="s">
        <v>5</v>
      </c>
      <c r="C4051" s="4" t="s">
        <v>14</v>
      </c>
      <c r="D4051" s="4" t="s">
        <v>10</v>
      </c>
      <c r="E4051" s="4" t="s">
        <v>14</v>
      </c>
    </row>
    <row r="4052" spans="1:15">
      <c r="A4052" t="n">
        <v>38568</v>
      </c>
      <c r="B4052" s="31" t="n">
        <v>39</v>
      </c>
      <c r="C4052" s="7" t="n">
        <v>14</v>
      </c>
      <c r="D4052" s="7" t="n">
        <v>65533</v>
      </c>
      <c r="E4052" s="7" t="n">
        <v>106</v>
      </c>
    </row>
    <row r="4053" spans="1:15">
      <c r="A4053" t="s">
        <v>4</v>
      </c>
      <c r="B4053" s="4" t="s">
        <v>5</v>
      </c>
      <c r="C4053" s="4" t="s">
        <v>14</v>
      </c>
      <c r="D4053" s="4" t="s">
        <v>10</v>
      </c>
      <c r="E4053" s="4" t="s">
        <v>14</v>
      </c>
    </row>
    <row r="4054" spans="1:15">
      <c r="A4054" t="n">
        <v>38573</v>
      </c>
      <c r="B4054" s="31" t="n">
        <v>39</v>
      </c>
      <c r="C4054" s="7" t="n">
        <v>14</v>
      </c>
      <c r="D4054" s="7" t="n">
        <v>65533</v>
      </c>
      <c r="E4054" s="7" t="n">
        <v>107</v>
      </c>
    </row>
    <row r="4055" spans="1:15">
      <c r="A4055" t="s">
        <v>4</v>
      </c>
      <c r="B4055" s="4" t="s">
        <v>5</v>
      </c>
      <c r="C4055" s="4" t="s">
        <v>14</v>
      </c>
      <c r="D4055" s="4" t="s">
        <v>21</v>
      </c>
      <c r="E4055" s="4" t="s">
        <v>21</v>
      </c>
      <c r="F4055" s="4" t="s">
        <v>21</v>
      </c>
    </row>
    <row r="4056" spans="1:15">
      <c r="A4056" t="n">
        <v>38578</v>
      </c>
      <c r="B4056" s="45" t="n">
        <v>45</v>
      </c>
      <c r="C4056" s="7" t="n">
        <v>9</v>
      </c>
      <c r="D4056" s="7" t="n">
        <v>0.100000001490116</v>
      </c>
      <c r="E4056" s="7" t="n">
        <v>0.100000001490116</v>
      </c>
      <c r="F4056" s="7" t="n">
        <v>1</v>
      </c>
    </row>
    <row r="4057" spans="1:15">
      <c r="A4057" t="s">
        <v>4</v>
      </c>
      <c r="B4057" s="4" t="s">
        <v>5</v>
      </c>
      <c r="C4057" s="4" t="s">
        <v>14</v>
      </c>
      <c r="D4057" s="4" t="s">
        <v>10</v>
      </c>
      <c r="E4057" s="4" t="s">
        <v>10</v>
      </c>
      <c r="F4057" s="4" t="s">
        <v>9</v>
      </c>
    </row>
    <row r="4058" spans="1:15">
      <c r="A4058" t="n">
        <v>38592</v>
      </c>
      <c r="B4058" s="46" t="n">
        <v>84</v>
      </c>
      <c r="C4058" s="7" t="n">
        <v>1</v>
      </c>
      <c r="D4058" s="7" t="n">
        <v>0</v>
      </c>
      <c r="E4058" s="7" t="n">
        <v>1000</v>
      </c>
      <c r="F4058" s="7" t="n">
        <v>0</v>
      </c>
    </row>
    <row r="4059" spans="1:15">
      <c r="A4059" t="s">
        <v>4</v>
      </c>
      <c r="B4059" s="4" t="s">
        <v>5</v>
      </c>
      <c r="C4059" s="4" t="s">
        <v>14</v>
      </c>
      <c r="D4059" s="4" t="s">
        <v>10</v>
      </c>
      <c r="E4059" s="4" t="s">
        <v>21</v>
      </c>
      <c r="F4059" s="4" t="s">
        <v>10</v>
      </c>
      <c r="G4059" s="4" t="s">
        <v>9</v>
      </c>
      <c r="H4059" s="4" t="s">
        <v>9</v>
      </c>
      <c r="I4059" s="4" t="s">
        <v>10</v>
      </c>
      <c r="J4059" s="4" t="s">
        <v>10</v>
      </c>
      <c r="K4059" s="4" t="s">
        <v>9</v>
      </c>
      <c r="L4059" s="4" t="s">
        <v>9</v>
      </c>
      <c r="M4059" s="4" t="s">
        <v>9</v>
      </c>
      <c r="N4059" s="4" t="s">
        <v>9</v>
      </c>
      <c r="O4059" s="4" t="s">
        <v>6</v>
      </c>
    </row>
    <row r="4060" spans="1:15">
      <c r="A4060" t="n">
        <v>38602</v>
      </c>
      <c r="B4060" s="14" t="n">
        <v>50</v>
      </c>
      <c r="C4060" s="7" t="n">
        <v>0</v>
      </c>
      <c r="D4060" s="7" t="n">
        <v>2119</v>
      </c>
      <c r="E4060" s="7" t="n">
        <v>1</v>
      </c>
      <c r="F4060" s="7" t="n">
        <v>0</v>
      </c>
      <c r="G4060" s="7" t="n">
        <v>0</v>
      </c>
      <c r="H4060" s="7" t="n">
        <v>0</v>
      </c>
      <c r="I4060" s="7" t="n">
        <v>0</v>
      </c>
      <c r="J4060" s="7" t="n">
        <v>65533</v>
      </c>
      <c r="K4060" s="7" t="n">
        <v>0</v>
      </c>
      <c r="L4060" s="7" t="n">
        <v>0</v>
      </c>
      <c r="M4060" s="7" t="n">
        <v>0</v>
      </c>
      <c r="N4060" s="7" t="n">
        <v>0</v>
      </c>
      <c r="O4060" s="7" t="s">
        <v>13</v>
      </c>
    </row>
    <row r="4061" spans="1:15">
      <c r="A4061" t="s">
        <v>4</v>
      </c>
      <c r="B4061" s="4" t="s">
        <v>5</v>
      </c>
      <c r="C4061" s="4" t="s">
        <v>14</v>
      </c>
      <c r="D4061" s="4" t="s">
        <v>10</v>
      </c>
      <c r="E4061" s="4" t="s">
        <v>10</v>
      </c>
    </row>
    <row r="4062" spans="1:15">
      <c r="A4062" t="n">
        <v>38641</v>
      </c>
      <c r="B4062" s="14" t="n">
        <v>50</v>
      </c>
      <c r="C4062" s="7" t="n">
        <v>1</v>
      </c>
      <c r="D4062" s="7" t="n">
        <v>4525</v>
      </c>
      <c r="E4062" s="7" t="n">
        <v>200</v>
      </c>
    </row>
    <row r="4063" spans="1:15">
      <c r="A4063" t="s">
        <v>4</v>
      </c>
      <c r="B4063" s="4" t="s">
        <v>5</v>
      </c>
      <c r="C4063" s="4" t="s">
        <v>14</v>
      </c>
      <c r="D4063" s="4" t="s">
        <v>9</v>
      </c>
      <c r="E4063" s="4" t="s">
        <v>9</v>
      </c>
      <c r="F4063" s="4" t="s">
        <v>9</v>
      </c>
    </row>
    <row r="4064" spans="1:15">
      <c r="A4064" t="n">
        <v>38647</v>
      </c>
      <c r="B4064" s="14" t="n">
        <v>50</v>
      </c>
      <c r="C4064" s="7" t="n">
        <v>255</v>
      </c>
      <c r="D4064" s="7" t="n">
        <v>1053609165</v>
      </c>
      <c r="E4064" s="7" t="n">
        <v>1065353216</v>
      </c>
      <c r="F4064" s="7" t="n">
        <v>1050253722</v>
      </c>
    </row>
    <row r="4065" spans="1:15">
      <c r="A4065" t="s">
        <v>4</v>
      </c>
      <c r="B4065" s="4" t="s">
        <v>5</v>
      </c>
      <c r="C4065" s="4" t="s">
        <v>10</v>
      </c>
    </row>
    <row r="4066" spans="1:15">
      <c r="A4066" t="n">
        <v>38661</v>
      </c>
      <c r="B4066" s="28" t="n">
        <v>16</v>
      </c>
      <c r="C4066" s="7" t="n">
        <v>3000</v>
      </c>
    </row>
    <row r="4067" spans="1:15">
      <c r="A4067" t="s">
        <v>4</v>
      </c>
      <c r="B4067" s="4" t="s">
        <v>5</v>
      </c>
      <c r="C4067" s="4" t="s">
        <v>10</v>
      </c>
      <c r="D4067" s="4" t="s">
        <v>14</v>
      </c>
    </row>
    <row r="4068" spans="1:15">
      <c r="A4068" t="n">
        <v>38664</v>
      </c>
      <c r="B4068" s="68" t="n">
        <v>67</v>
      </c>
      <c r="C4068" s="7" t="n">
        <v>0</v>
      </c>
      <c r="D4068" s="7" t="n">
        <v>2</v>
      </c>
    </row>
    <row r="4069" spans="1:15">
      <c r="A4069" t="s">
        <v>4</v>
      </c>
      <c r="B4069" s="4" t="s">
        <v>5</v>
      </c>
      <c r="C4069" s="4" t="s">
        <v>14</v>
      </c>
      <c r="D4069" s="4" t="s">
        <v>10</v>
      </c>
      <c r="E4069" s="4" t="s">
        <v>14</v>
      </c>
    </row>
    <row r="4070" spans="1:15">
      <c r="A4070" t="n">
        <v>38668</v>
      </c>
      <c r="B4070" s="31" t="n">
        <v>39</v>
      </c>
      <c r="C4070" s="7" t="n">
        <v>14</v>
      </c>
      <c r="D4070" s="7" t="n">
        <v>65533</v>
      </c>
      <c r="E4070" s="7" t="n">
        <v>100</v>
      </c>
    </row>
    <row r="4071" spans="1:15">
      <c r="A4071" t="s">
        <v>4</v>
      </c>
      <c r="B4071" s="4" t="s">
        <v>5</v>
      </c>
      <c r="C4071" s="4" t="s">
        <v>14</v>
      </c>
      <c r="D4071" s="4" t="s">
        <v>10</v>
      </c>
      <c r="E4071" s="4" t="s">
        <v>21</v>
      </c>
    </row>
    <row r="4072" spans="1:15">
      <c r="A4072" t="n">
        <v>38673</v>
      </c>
      <c r="B4072" s="21" t="n">
        <v>58</v>
      </c>
      <c r="C4072" s="7" t="n">
        <v>101</v>
      </c>
      <c r="D4072" s="7" t="n">
        <v>1000</v>
      </c>
      <c r="E4072" s="7" t="n">
        <v>1</v>
      </c>
    </row>
    <row r="4073" spans="1:15">
      <c r="A4073" t="s">
        <v>4</v>
      </c>
      <c r="B4073" s="4" t="s">
        <v>5</v>
      </c>
      <c r="C4073" s="4" t="s">
        <v>14</v>
      </c>
      <c r="D4073" s="4" t="s">
        <v>10</v>
      </c>
    </row>
    <row r="4074" spans="1:15">
      <c r="A4074" t="n">
        <v>38681</v>
      </c>
      <c r="B4074" s="21" t="n">
        <v>58</v>
      </c>
      <c r="C4074" s="7" t="n">
        <v>254</v>
      </c>
      <c r="D4074" s="7" t="n">
        <v>0</v>
      </c>
    </row>
    <row r="4075" spans="1:15">
      <c r="A4075" t="s">
        <v>4</v>
      </c>
      <c r="B4075" s="4" t="s">
        <v>5</v>
      </c>
      <c r="C4075" s="4" t="s">
        <v>14</v>
      </c>
    </row>
    <row r="4076" spans="1:15">
      <c r="A4076" t="n">
        <v>38685</v>
      </c>
      <c r="B4076" s="35" t="n">
        <v>116</v>
      </c>
      <c r="C4076" s="7" t="n">
        <v>0</v>
      </c>
    </row>
    <row r="4077" spans="1:15">
      <c r="A4077" t="s">
        <v>4</v>
      </c>
      <c r="B4077" s="4" t="s">
        <v>5</v>
      </c>
      <c r="C4077" s="4" t="s">
        <v>14</v>
      </c>
      <c r="D4077" s="4" t="s">
        <v>10</v>
      </c>
    </row>
    <row r="4078" spans="1:15">
      <c r="A4078" t="n">
        <v>38687</v>
      </c>
      <c r="B4078" s="35" t="n">
        <v>116</v>
      </c>
      <c r="C4078" s="7" t="n">
        <v>2</v>
      </c>
      <c r="D4078" s="7" t="n">
        <v>1</v>
      </c>
    </row>
    <row r="4079" spans="1:15">
      <c r="A4079" t="s">
        <v>4</v>
      </c>
      <c r="B4079" s="4" t="s">
        <v>5</v>
      </c>
      <c r="C4079" s="4" t="s">
        <v>14</v>
      </c>
      <c r="D4079" s="4" t="s">
        <v>9</v>
      </c>
    </row>
    <row r="4080" spans="1:15">
      <c r="A4080" t="n">
        <v>38691</v>
      </c>
      <c r="B4080" s="35" t="n">
        <v>116</v>
      </c>
      <c r="C4080" s="7" t="n">
        <v>5</v>
      </c>
      <c r="D4080" s="7" t="n">
        <v>1109393408</v>
      </c>
    </row>
    <row r="4081" spans="1:5">
      <c r="A4081" t="s">
        <v>4</v>
      </c>
      <c r="B4081" s="4" t="s">
        <v>5</v>
      </c>
      <c r="C4081" s="4" t="s">
        <v>14</v>
      </c>
      <c r="D4081" s="4" t="s">
        <v>10</v>
      </c>
    </row>
    <row r="4082" spans="1:5">
      <c r="A4082" t="n">
        <v>38697</v>
      </c>
      <c r="B4082" s="35" t="n">
        <v>116</v>
      </c>
      <c r="C4082" s="7" t="n">
        <v>6</v>
      </c>
      <c r="D4082" s="7" t="n">
        <v>1</v>
      </c>
    </row>
    <row r="4083" spans="1:5">
      <c r="A4083" t="s">
        <v>4</v>
      </c>
      <c r="B4083" s="4" t="s">
        <v>5</v>
      </c>
      <c r="C4083" s="4" t="s">
        <v>14</v>
      </c>
      <c r="D4083" s="4" t="s">
        <v>14</v>
      </c>
      <c r="E4083" s="4" t="s">
        <v>21</v>
      </c>
      <c r="F4083" s="4" t="s">
        <v>21</v>
      </c>
      <c r="G4083" s="4" t="s">
        <v>21</v>
      </c>
      <c r="H4083" s="4" t="s">
        <v>10</v>
      </c>
    </row>
    <row r="4084" spans="1:5">
      <c r="A4084" t="n">
        <v>38701</v>
      </c>
      <c r="B4084" s="45" t="n">
        <v>45</v>
      </c>
      <c r="C4084" s="7" t="n">
        <v>2</v>
      </c>
      <c r="D4084" s="7" t="n">
        <v>3</v>
      </c>
      <c r="E4084" s="7" t="n">
        <v>0</v>
      </c>
      <c r="F4084" s="7" t="n">
        <v>19.8999996185303</v>
      </c>
      <c r="G4084" s="7" t="n">
        <v>59</v>
      </c>
      <c r="H4084" s="7" t="n">
        <v>0</v>
      </c>
    </row>
    <row r="4085" spans="1:5">
      <c r="A4085" t="s">
        <v>4</v>
      </c>
      <c r="B4085" s="4" t="s">
        <v>5</v>
      </c>
      <c r="C4085" s="4" t="s">
        <v>14</v>
      </c>
      <c r="D4085" s="4" t="s">
        <v>14</v>
      </c>
      <c r="E4085" s="4" t="s">
        <v>21</v>
      </c>
      <c r="F4085" s="4" t="s">
        <v>21</v>
      </c>
      <c r="G4085" s="4" t="s">
        <v>21</v>
      </c>
      <c r="H4085" s="4" t="s">
        <v>10</v>
      </c>
      <c r="I4085" s="4" t="s">
        <v>14</v>
      </c>
    </row>
    <row r="4086" spans="1:5">
      <c r="A4086" t="n">
        <v>38718</v>
      </c>
      <c r="B4086" s="45" t="n">
        <v>45</v>
      </c>
      <c r="C4086" s="7" t="n">
        <v>4</v>
      </c>
      <c r="D4086" s="7" t="n">
        <v>3</v>
      </c>
      <c r="E4086" s="7" t="n">
        <v>13</v>
      </c>
      <c r="F4086" s="7" t="n">
        <v>180</v>
      </c>
      <c r="G4086" s="7" t="n">
        <v>0</v>
      </c>
      <c r="H4086" s="7" t="n">
        <v>0</v>
      </c>
      <c r="I4086" s="7" t="n">
        <v>0</v>
      </c>
    </row>
    <row r="4087" spans="1:5">
      <c r="A4087" t="s">
        <v>4</v>
      </c>
      <c r="B4087" s="4" t="s">
        <v>5</v>
      </c>
      <c r="C4087" s="4" t="s">
        <v>14</v>
      </c>
      <c r="D4087" s="4" t="s">
        <v>14</v>
      </c>
      <c r="E4087" s="4" t="s">
        <v>21</v>
      </c>
      <c r="F4087" s="4" t="s">
        <v>10</v>
      </c>
    </row>
    <row r="4088" spans="1:5">
      <c r="A4088" t="n">
        <v>38736</v>
      </c>
      <c r="B4088" s="45" t="n">
        <v>45</v>
      </c>
      <c r="C4088" s="7" t="n">
        <v>5</v>
      </c>
      <c r="D4088" s="7" t="n">
        <v>3</v>
      </c>
      <c r="E4088" s="7" t="n">
        <v>7.5</v>
      </c>
      <c r="F4088" s="7" t="n">
        <v>0</v>
      </c>
    </row>
    <row r="4089" spans="1:5">
      <c r="A4089" t="s">
        <v>4</v>
      </c>
      <c r="B4089" s="4" t="s">
        <v>5</v>
      </c>
      <c r="C4089" s="4" t="s">
        <v>14</v>
      </c>
      <c r="D4089" s="4" t="s">
        <v>14</v>
      </c>
      <c r="E4089" s="4" t="s">
        <v>21</v>
      </c>
      <c r="F4089" s="4" t="s">
        <v>10</v>
      </c>
    </row>
    <row r="4090" spans="1:5">
      <c r="A4090" t="n">
        <v>38745</v>
      </c>
      <c r="B4090" s="45" t="n">
        <v>45</v>
      </c>
      <c r="C4090" s="7" t="n">
        <v>11</v>
      </c>
      <c r="D4090" s="7" t="n">
        <v>3</v>
      </c>
      <c r="E4090" s="7" t="n">
        <v>40.0999984741211</v>
      </c>
      <c r="F4090" s="7" t="n">
        <v>0</v>
      </c>
    </row>
    <row r="4091" spans="1:5">
      <c r="A4091" t="s">
        <v>4</v>
      </c>
      <c r="B4091" s="4" t="s">
        <v>5</v>
      </c>
      <c r="C4091" s="4" t="s">
        <v>14</v>
      </c>
      <c r="D4091" s="4" t="s">
        <v>14</v>
      </c>
      <c r="E4091" s="4" t="s">
        <v>21</v>
      </c>
      <c r="F4091" s="4" t="s">
        <v>21</v>
      </c>
      <c r="G4091" s="4" t="s">
        <v>21</v>
      </c>
      <c r="H4091" s="4" t="s">
        <v>10</v>
      </c>
    </row>
    <row r="4092" spans="1:5">
      <c r="A4092" t="n">
        <v>38754</v>
      </c>
      <c r="B4092" s="45" t="n">
        <v>45</v>
      </c>
      <c r="C4092" s="7" t="n">
        <v>2</v>
      </c>
      <c r="D4092" s="7" t="n">
        <v>3</v>
      </c>
      <c r="E4092" s="7" t="n">
        <v>0</v>
      </c>
      <c r="F4092" s="7" t="n">
        <v>20.3999996185303</v>
      </c>
      <c r="G4092" s="7" t="n">
        <v>62</v>
      </c>
      <c r="H4092" s="7" t="n">
        <v>4000</v>
      </c>
    </row>
    <row r="4093" spans="1:5">
      <c r="A4093" t="s">
        <v>4</v>
      </c>
      <c r="B4093" s="4" t="s">
        <v>5</v>
      </c>
      <c r="C4093" s="4" t="s">
        <v>14</v>
      </c>
      <c r="D4093" s="4" t="s">
        <v>14</v>
      </c>
      <c r="E4093" s="4" t="s">
        <v>21</v>
      </c>
      <c r="F4093" s="4" t="s">
        <v>21</v>
      </c>
      <c r="G4093" s="4" t="s">
        <v>21</v>
      </c>
      <c r="H4093" s="4" t="s">
        <v>10</v>
      </c>
      <c r="I4093" s="4" t="s">
        <v>14</v>
      </c>
    </row>
    <row r="4094" spans="1:5">
      <c r="A4094" t="n">
        <v>38771</v>
      </c>
      <c r="B4094" s="45" t="n">
        <v>45</v>
      </c>
      <c r="C4094" s="7" t="n">
        <v>4</v>
      </c>
      <c r="D4094" s="7" t="n">
        <v>3</v>
      </c>
      <c r="E4094" s="7" t="n">
        <v>3</v>
      </c>
      <c r="F4094" s="7" t="n">
        <v>180</v>
      </c>
      <c r="G4094" s="7" t="n">
        <v>0</v>
      </c>
      <c r="H4094" s="7" t="n">
        <v>4000</v>
      </c>
      <c r="I4094" s="7" t="n">
        <v>0</v>
      </c>
    </row>
    <row r="4095" spans="1:5">
      <c r="A4095" t="s">
        <v>4</v>
      </c>
      <c r="B4095" s="4" t="s">
        <v>5</v>
      </c>
      <c r="C4095" s="4" t="s">
        <v>14</v>
      </c>
      <c r="D4095" s="4" t="s">
        <v>14</v>
      </c>
      <c r="E4095" s="4" t="s">
        <v>21</v>
      </c>
      <c r="F4095" s="4" t="s">
        <v>10</v>
      </c>
    </row>
    <row r="4096" spans="1:5">
      <c r="A4096" t="n">
        <v>38789</v>
      </c>
      <c r="B4096" s="45" t="n">
        <v>45</v>
      </c>
      <c r="C4096" s="7" t="n">
        <v>5</v>
      </c>
      <c r="D4096" s="7" t="n">
        <v>3</v>
      </c>
      <c r="E4096" s="7" t="n">
        <v>4.5</v>
      </c>
      <c r="F4096" s="7" t="n">
        <v>4000</v>
      </c>
    </row>
    <row r="4097" spans="1:9">
      <c r="A4097" t="s">
        <v>4</v>
      </c>
      <c r="B4097" s="4" t="s">
        <v>5</v>
      </c>
      <c r="C4097" s="4" t="s">
        <v>10</v>
      </c>
      <c r="D4097" s="4" t="s">
        <v>14</v>
      </c>
      <c r="E4097" s="4" t="s">
        <v>6</v>
      </c>
      <c r="F4097" s="4" t="s">
        <v>21</v>
      </c>
      <c r="G4097" s="4" t="s">
        <v>21</v>
      </c>
      <c r="H4097" s="4" t="s">
        <v>21</v>
      </c>
    </row>
    <row r="4098" spans="1:9">
      <c r="A4098" t="n">
        <v>38798</v>
      </c>
      <c r="B4098" s="37" t="n">
        <v>48</v>
      </c>
      <c r="C4098" s="7" t="n">
        <v>7033</v>
      </c>
      <c r="D4098" s="7" t="n">
        <v>0</v>
      </c>
      <c r="E4098" s="7" t="s">
        <v>282</v>
      </c>
      <c r="F4098" s="7" t="n">
        <v>-1</v>
      </c>
      <c r="G4098" s="7" t="n">
        <v>1</v>
      </c>
      <c r="H4098" s="7" t="n">
        <v>0</v>
      </c>
    </row>
    <row r="4099" spans="1:9">
      <c r="A4099" t="s">
        <v>4</v>
      </c>
      <c r="B4099" s="4" t="s">
        <v>5</v>
      </c>
      <c r="C4099" s="4" t="s">
        <v>10</v>
      </c>
      <c r="D4099" s="4" t="s">
        <v>9</v>
      </c>
    </row>
    <row r="4100" spans="1:9">
      <c r="A4100" t="n">
        <v>38825</v>
      </c>
      <c r="B4100" s="63" t="n">
        <v>44</v>
      </c>
      <c r="C4100" s="7" t="n">
        <v>11</v>
      </c>
      <c r="D4100" s="7" t="n">
        <v>128</v>
      </c>
    </row>
    <row r="4101" spans="1:9">
      <c r="A4101" t="s">
        <v>4</v>
      </c>
      <c r="B4101" s="4" t="s">
        <v>5</v>
      </c>
      <c r="C4101" s="4" t="s">
        <v>10</v>
      </c>
      <c r="D4101" s="4" t="s">
        <v>9</v>
      </c>
    </row>
    <row r="4102" spans="1:9">
      <c r="A4102" t="n">
        <v>38832</v>
      </c>
      <c r="B4102" s="63" t="n">
        <v>44</v>
      </c>
      <c r="C4102" s="7" t="n">
        <v>1</v>
      </c>
      <c r="D4102" s="7" t="n">
        <v>128</v>
      </c>
    </row>
    <row r="4103" spans="1:9">
      <c r="A4103" t="s">
        <v>4</v>
      </c>
      <c r="B4103" s="4" t="s">
        <v>5</v>
      </c>
      <c r="C4103" s="4" t="s">
        <v>10</v>
      </c>
      <c r="D4103" s="4" t="s">
        <v>9</v>
      </c>
    </row>
    <row r="4104" spans="1:9">
      <c r="A4104" t="n">
        <v>38839</v>
      </c>
      <c r="B4104" s="63" t="n">
        <v>44</v>
      </c>
      <c r="C4104" s="7" t="n">
        <v>2</v>
      </c>
      <c r="D4104" s="7" t="n">
        <v>128</v>
      </c>
    </row>
    <row r="4105" spans="1:9">
      <c r="A4105" t="s">
        <v>4</v>
      </c>
      <c r="B4105" s="4" t="s">
        <v>5</v>
      </c>
      <c r="C4105" s="4" t="s">
        <v>10</v>
      </c>
      <c r="D4105" s="4" t="s">
        <v>9</v>
      </c>
    </row>
    <row r="4106" spans="1:9">
      <c r="A4106" t="n">
        <v>38846</v>
      </c>
      <c r="B4106" s="63" t="n">
        <v>44</v>
      </c>
      <c r="C4106" s="7" t="n">
        <v>3</v>
      </c>
      <c r="D4106" s="7" t="n">
        <v>128</v>
      </c>
    </row>
    <row r="4107" spans="1:9">
      <c r="A4107" t="s">
        <v>4</v>
      </c>
      <c r="B4107" s="4" t="s">
        <v>5</v>
      </c>
      <c r="C4107" s="4" t="s">
        <v>10</v>
      </c>
      <c r="D4107" s="4" t="s">
        <v>9</v>
      </c>
    </row>
    <row r="4108" spans="1:9">
      <c r="A4108" t="n">
        <v>38853</v>
      </c>
      <c r="B4108" s="63" t="n">
        <v>44</v>
      </c>
      <c r="C4108" s="7" t="n">
        <v>4</v>
      </c>
      <c r="D4108" s="7" t="n">
        <v>128</v>
      </c>
    </row>
    <row r="4109" spans="1:9">
      <c r="A4109" t="s">
        <v>4</v>
      </c>
      <c r="B4109" s="4" t="s">
        <v>5</v>
      </c>
      <c r="C4109" s="4" t="s">
        <v>10</v>
      </c>
      <c r="D4109" s="4" t="s">
        <v>9</v>
      </c>
    </row>
    <row r="4110" spans="1:9">
      <c r="A4110" t="n">
        <v>38860</v>
      </c>
      <c r="B4110" s="63" t="n">
        <v>44</v>
      </c>
      <c r="C4110" s="7" t="n">
        <v>5</v>
      </c>
      <c r="D4110" s="7" t="n">
        <v>128</v>
      </c>
    </row>
    <row r="4111" spans="1:9">
      <c r="A4111" t="s">
        <v>4</v>
      </c>
      <c r="B4111" s="4" t="s">
        <v>5</v>
      </c>
      <c r="C4111" s="4" t="s">
        <v>10</v>
      </c>
      <c r="D4111" s="4" t="s">
        <v>9</v>
      </c>
    </row>
    <row r="4112" spans="1:9">
      <c r="A4112" t="n">
        <v>38867</v>
      </c>
      <c r="B4112" s="63" t="n">
        <v>44</v>
      </c>
      <c r="C4112" s="7" t="n">
        <v>6</v>
      </c>
      <c r="D4112" s="7" t="n">
        <v>128</v>
      </c>
    </row>
    <row r="4113" spans="1:8">
      <c r="A4113" t="s">
        <v>4</v>
      </c>
      <c r="B4113" s="4" t="s">
        <v>5</v>
      </c>
      <c r="C4113" s="4" t="s">
        <v>10</v>
      </c>
      <c r="D4113" s="4" t="s">
        <v>9</v>
      </c>
    </row>
    <row r="4114" spans="1:8">
      <c r="A4114" t="n">
        <v>38874</v>
      </c>
      <c r="B4114" s="63" t="n">
        <v>44</v>
      </c>
      <c r="C4114" s="7" t="n">
        <v>7</v>
      </c>
      <c r="D4114" s="7" t="n">
        <v>128</v>
      </c>
    </row>
    <row r="4115" spans="1:8">
      <c r="A4115" t="s">
        <v>4</v>
      </c>
      <c r="B4115" s="4" t="s">
        <v>5</v>
      </c>
      <c r="C4115" s="4" t="s">
        <v>10</v>
      </c>
      <c r="D4115" s="4" t="s">
        <v>9</v>
      </c>
    </row>
    <row r="4116" spans="1:8">
      <c r="A4116" t="n">
        <v>38881</v>
      </c>
      <c r="B4116" s="63" t="n">
        <v>44</v>
      </c>
      <c r="C4116" s="7" t="n">
        <v>8</v>
      </c>
      <c r="D4116" s="7" t="n">
        <v>128</v>
      </c>
    </row>
    <row r="4117" spans="1:8">
      <c r="A4117" t="s">
        <v>4</v>
      </c>
      <c r="B4117" s="4" t="s">
        <v>5</v>
      </c>
      <c r="C4117" s="4" t="s">
        <v>10</v>
      </c>
      <c r="D4117" s="4" t="s">
        <v>9</v>
      </c>
    </row>
    <row r="4118" spans="1:8">
      <c r="A4118" t="n">
        <v>38888</v>
      </c>
      <c r="B4118" s="63" t="n">
        <v>44</v>
      </c>
      <c r="C4118" s="7" t="n">
        <v>9</v>
      </c>
      <c r="D4118" s="7" t="n">
        <v>128</v>
      </c>
    </row>
    <row r="4119" spans="1:8">
      <c r="A4119" t="s">
        <v>4</v>
      </c>
      <c r="B4119" s="4" t="s">
        <v>5</v>
      </c>
      <c r="C4119" s="4" t="s">
        <v>10</v>
      </c>
      <c r="D4119" s="4" t="s">
        <v>9</v>
      </c>
    </row>
    <row r="4120" spans="1:8">
      <c r="A4120" t="n">
        <v>38895</v>
      </c>
      <c r="B4120" s="63" t="n">
        <v>44</v>
      </c>
      <c r="C4120" s="7" t="n">
        <v>7032</v>
      </c>
      <c r="D4120" s="7" t="n">
        <v>128</v>
      </c>
    </row>
    <row r="4121" spans="1:8">
      <c r="A4121" t="s">
        <v>4</v>
      </c>
      <c r="B4121" s="4" t="s">
        <v>5</v>
      </c>
      <c r="C4121" s="4" t="s">
        <v>10</v>
      </c>
      <c r="D4121" s="4" t="s">
        <v>10</v>
      </c>
      <c r="E4121" s="4" t="s">
        <v>21</v>
      </c>
      <c r="F4121" s="4" t="s">
        <v>21</v>
      </c>
      <c r="G4121" s="4" t="s">
        <v>21</v>
      </c>
      <c r="H4121" s="4" t="s">
        <v>21</v>
      </c>
      <c r="I4121" s="4" t="s">
        <v>14</v>
      </c>
      <c r="J4121" s="4" t="s">
        <v>10</v>
      </c>
    </row>
    <row r="4122" spans="1:8">
      <c r="A4122" t="n">
        <v>38902</v>
      </c>
      <c r="B4122" s="52" t="n">
        <v>55</v>
      </c>
      <c r="C4122" s="7" t="n">
        <v>0</v>
      </c>
      <c r="D4122" s="7" t="n">
        <v>65533</v>
      </c>
      <c r="E4122" s="7" t="n">
        <v>0</v>
      </c>
      <c r="F4122" s="7" t="n">
        <v>18.3700008392334</v>
      </c>
      <c r="G4122" s="7" t="n">
        <v>62.25</v>
      </c>
      <c r="H4122" s="7" t="n">
        <v>2.79999995231628</v>
      </c>
      <c r="I4122" s="7" t="n">
        <v>2</v>
      </c>
      <c r="J4122" s="7" t="n">
        <v>0</v>
      </c>
    </row>
    <row r="4123" spans="1:8">
      <c r="A4123" t="s">
        <v>4</v>
      </c>
      <c r="B4123" s="4" t="s">
        <v>5</v>
      </c>
      <c r="C4123" s="4" t="s">
        <v>10</v>
      </c>
      <c r="D4123" s="4" t="s">
        <v>10</v>
      </c>
      <c r="E4123" s="4" t="s">
        <v>10</v>
      </c>
    </row>
    <row r="4124" spans="1:8">
      <c r="A4124" t="n">
        <v>38926</v>
      </c>
      <c r="B4124" s="42" t="n">
        <v>61</v>
      </c>
      <c r="C4124" s="7" t="n">
        <v>7032</v>
      </c>
      <c r="D4124" s="7" t="n">
        <v>65533</v>
      </c>
      <c r="E4124" s="7" t="n">
        <v>1000</v>
      </c>
    </row>
    <row r="4125" spans="1:8">
      <c r="A4125" t="s">
        <v>4</v>
      </c>
      <c r="B4125" s="4" t="s">
        <v>5</v>
      </c>
      <c r="C4125" s="4" t="s">
        <v>10</v>
      </c>
      <c r="D4125" s="4" t="s">
        <v>10</v>
      </c>
      <c r="E4125" s="4" t="s">
        <v>21</v>
      </c>
      <c r="F4125" s="4" t="s">
        <v>21</v>
      </c>
      <c r="G4125" s="4" t="s">
        <v>21</v>
      </c>
      <c r="H4125" s="4" t="s">
        <v>21</v>
      </c>
      <c r="I4125" s="4" t="s">
        <v>14</v>
      </c>
      <c r="J4125" s="4" t="s">
        <v>10</v>
      </c>
    </row>
    <row r="4126" spans="1:8">
      <c r="A4126" t="n">
        <v>38933</v>
      </c>
      <c r="B4126" s="52" t="n">
        <v>55</v>
      </c>
      <c r="C4126" s="7" t="n">
        <v>7032</v>
      </c>
      <c r="D4126" s="7" t="n">
        <v>65533</v>
      </c>
      <c r="E4126" s="7" t="n">
        <v>0.75</v>
      </c>
      <c r="F4126" s="7" t="n">
        <v>18.3700008392334</v>
      </c>
      <c r="G4126" s="7" t="n">
        <v>62.25</v>
      </c>
      <c r="H4126" s="7" t="n">
        <v>2.79999995231628</v>
      </c>
      <c r="I4126" s="7" t="n">
        <v>2</v>
      </c>
      <c r="J4126" s="7" t="n">
        <v>0</v>
      </c>
    </row>
    <row r="4127" spans="1:8">
      <c r="A4127" t="s">
        <v>4</v>
      </c>
      <c r="B4127" s="4" t="s">
        <v>5</v>
      </c>
      <c r="C4127" s="4" t="s">
        <v>10</v>
      </c>
      <c r="D4127" s="4" t="s">
        <v>14</v>
      </c>
    </row>
    <row r="4128" spans="1:8">
      <c r="A4128" t="n">
        <v>38957</v>
      </c>
      <c r="B4128" s="53" t="n">
        <v>56</v>
      </c>
      <c r="C4128" s="7" t="n">
        <v>7032</v>
      </c>
      <c r="D4128" s="7" t="n">
        <v>0</v>
      </c>
    </row>
    <row r="4129" spans="1:10">
      <c r="A4129" t="s">
        <v>4</v>
      </c>
      <c r="B4129" s="4" t="s">
        <v>5</v>
      </c>
      <c r="C4129" s="4" t="s">
        <v>10</v>
      </c>
      <c r="D4129" s="4" t="s">
        <v>21</v>
      </c>
      <c r="E4129" s="4" t="s">
        <v>21</v>
      </c>
      <c r="F4129" s="4" t="s">
        <v>14</v>
      </c>
    </row>
    <row r="4130" spans="1:10">
      <c r="A4130" t="n">
        <v>38961</v>
      </c>
      <c r="B4130" s="55" t="n">
        <v>52</v>
      </c>
      <c r="C4130" s="7" t="n">
        <v>7032</v>
      </c>
      <c r="D4130" s="7" t="n">
        <v>350</v>
      </c>
      <c r="E4130" s="7" t="n">
        <v>10</v>
      </c>
      <c r="F4130" s="7" t="n">
        <v>0</v>
      </c>
    </row>
    <row r="4131" spans="1:10">
      <c r="A4131" t="s">
        <v>4</v>
      </c>
      <c r="B4131" s="4" t="s">
        <v>5</v>
      </c>
      <c r="C4131" s="4" t="s">
        <v>10</v>
      </c>
    </row>
    <row r="4132" spans="1:10">
      <c r="A4132" t="n">
        <v>38973</v>
      </c>
      <c r="B4132" s="56" t="n">
        <v>54</v>
      </c>
      <c r="C4132" s="7" t="n">
        <v>7032</v>
      </c>
    </row>
    <row r="4133" spans="1:10">
      <c r="A4133" t="s">
        <v>4</v>
      </c>
      <c r="B4133" s="4" t="s">
        <v>5</v>
      </c>
      <c r="C4133" s="4" t="s">
        <v>10</v>
      </c>
      <c r="D4133" s="4" t="s">
        <v>14</v>
      </c>
    </row>
    <row r="4134" spans="1:10">
      <c r="A4134" t="n">
        <v>38976</v>
      </c>
      <c r="B4134" s="53" t="n">
        <v>56</v>
      </c>
      <c r="C4134" s="7" t="n">
        <v>0</v>
      </c>
      <c r="D4134" s="7" t="n">
        <v>0</v>
      </c>
    </row>
    <row r="4135" spans="1:10">
      <c r="A4135" t="s">
        <v>4</v>
      </c>
      <c r="B4135" s="4" t="s">
        <v>5</v>
      </c>
      <c r="C4135" s="4" t="s">
        <v>14</v>
      </c>
      <c r="D4135" s="4" t="s">
        <v>10</v>
      </c>
      <c r="E4135" s="4" t="s">
        <v>21</v>
      </c>
      <c r="F4135" s="4" t="s">
        <v>10</v>
      </c>
      <c r="G4135" s="4" t="s">
        <v>9</v>
      </c>
      <c r="H4135" s="4" t="s">
        <v>9</v>
      </c>
      <c r="I4135" s="4" t="s">
        <v>10</v>
      </c>
      <c r="J4135" s="4" t="s">
        <v>10</v>
      </c>
      <c r="K4135" s="4" t="s">
        <v>9</v>
      </c>
      <c r="L4135" s="4" t="s">
        <v>9</v>
      </c>
      <c r="M4135" s="4" t="s">
        <v>9</v>
      </c>
      <c r="N4135" s="4" t="s">
        <v>9</v>
      </c>
      <c r="O4135" s="4" t="s">
        <v>6</v>
      </c>
    </row>
    <row r="4136" spans="1:10">
      <c r="A4136" t="n">
        <v>38980</v>
      </c>
      <c r="B4136" s="14" t="n">
        <v>50</v>
      </c>
      <c r="C4136" s="7" t="n">
        <v>0</v>
      </c>
      <c r="D4136" s="7" t="n">
        <v>4120</v>
      </c>
      <c r="E4136" s="7" t="n">
        <v>0.800000011920929</v>
      </c>
      <c r="F4136" s="7" t="n">
        <v>0</v>
      </c>
      <c r="G4136" s="7" t="n">
        <v>0</v>
      </c>
      <c r="H4136" s="7" t="n">
        <v>-1065353216</v>
      </c>
      <c r="I4136" s="7" t="n">
        <v>0</v>
      </c>
      <c r="J4136" s="7" t="n">
        <v>65533</v>
      </c>
      <c r="K4136" s="7" t="n">
        <v>0</v>
      </c>
      <c r="L4136" s="7" t="n">
        <v>0</v>
      </c>
      <c r="M4136" s="7" t="n">
        <v>0</v>
      </c>
      <c r="N4136" s="7" t="n">
        <v>0</v>
      </c>
      <c r="O4136" s="7" t="s">
        <v>13</v>
      </c>
    </row>
    <row r="4137" spans="1:10">
      <c r="A4137" t="s">
        <v>4</v>
      </c>
      <c r="B4137" s="4" t="s">
        <v>5</v>
      </c>
      <c r="C4137" s="4" t="s">
        <v>14</v>
      </c>
      <c r="D4137" s="4" t="s">
        <v>10</v>
      </c>
      <c r="E4137" s="4" t="s">
        <v>10</v>
      </c>
      <c r="F4137" s="4" t="s">
        <v>10</v>
      </c>
      <c r="G4137" s="4" t="s">
        <v>10</v>
      </c>
      <c r="H4137" s="4" t="s">
        <v>10</v>
      </c>
      <c r="I4137" s="4" t="s">
        <v>6</v>
      </c>
      <c r="J4137" s="4" t="s">
        <v>21</v>
      </c>
      <c r="K4137" s="4" t="s">
        <v>21</v>
      </c>
      <c r="L4137" s="4" t="s">
        <v>21</v>
      </c>
      <c r="M4137" s="4" t="s">
        <v>9</v>
      </c>
      <c r="N4137" s="4" t="s">
        <v>9</v>
      </c>
      <c r="O4137" s="4" t="s">
        <v>21</v>
      </c>
      <c r="P4137" s="4" t="s">
        <v>21</v>
      </c>
      <c r="Q4137" s="4" t="s">
        <v>21</v>
      </c>
      <c r="R4137" s="4" t="s">
        <v>21</v>
      </c>
      <c r="S4137" s="4" t="s">
        <v>14</v>
      </c>
    </row>
    <row r="4138" spans="1:10">
      <c r="A4138" t="n">
        <v>39019</v>
      </c>
      <c r="B4138" s="31" t="n">
        <v>39</v>
      </c>
      <c r="C4138" s="7" t="n">
        <v>12</v>
      </c>
      <c r="D4138" s="7" t="n">
        <v>65533</v>
      </c>
      <c r="E4138" s="7" t="n">
        <v>207</v>
      </c>
      <c r="F4138" s="7" t="n">
        <v>0</v>
      </c>
      <c r="G4138" s="7" t="n">
        <v>0</v>
      </c>
      <c r="H4138" s="7" t="n">
        <v>259</v>
      </c>
      <c r="I4138" s="7" t="s">
        <v>13</v>
      </c>
      <c r="J4138" s="7" t="n">
        <v>0</v>
      </c>
      <c r="K4138" s="7" t="n">
        <v>0.800000011920929</v>
      </c>
      <c r="L4138" s="7" t="n">
        <v>0</v>
      </c>
      <c r="M4138" s="7" t="n">
        <v>0</v>
      </c>
      <c r="N4138" s="7" t="n">
        <v>0</v>
      </c>
      <c r="O4138" s="7" t="n">
        <v>0</v>
      </c>
      <c r="P4138" s="7" t="n">
        <v>1</v>
      </c>
      <c r="Q4138" s="7" t="n">
        <v>1</v>
      </c>
      <c r="R4138" s="7" t="n">
        <v>1</v>
      </c>
      <c r="S4138" s="7" t="n">
        <v>255</v>
      </c>
    </row>
    <row r="4139" spans="1:10">
      <c r="A4139" t="s">
        <v>4</v>
      </c>
      <c r="B4139" s="4" t="s">
        <v>5</v>
      </c>
      <c r="C4139" s="4" t="s">
        <v>14</v>
      </c>
      <c r="D4139" s="4" t="s">
        <v>10</v>
      </c>
      <c r="E4139" s="4" t="s">
        <v>10</v>
      </c>
      <c r="F4139" s="4" t="s">
        <v>10</v>
      </c>
      <c r="G4139" s="4" t="s">
        <v>10</v>
      </c>
      <c r="H4139" s="4" t="s">
        <v>10</v>
      </c>
      <c r="I4139" s="4" t="s">
        <v>6</v>
      </c>
      <c r="J4139" s="4" t="s">
        <v>21</v>
      </c>
      <c r="K4139" s="4" t="s">
        <v>21</v>
      </c>
      <c r="L4139" s="4" t="s">
        <v>21</v>
      </c>
      <c r="M4139" s="4" t="s">
        <v>9</v>
      </c>
      <c r="N4139" s="4" t="s">
        <v>9</v>
      </c>
      <c r="O4139" s="4" t="s">
        <v>21</v>
      </c>
      <c r="P4139" s="4" t="s">
        <v>21</v>
      </c>
      <c r="Q4139" s="4" t="s">
        <v>21</v>
      </c>
      <c r="R4139" s="4" t="s">
        <v>21</v>
      </c>
      <c r="S4139" s="4" t="s">
        <v>14</v>
      </c>
    </row>
    <row r="4140" spans="1:10">
      <c r="A4140" t="n">
        <v>39069</v>
      </c>
      <c r="B4140" s="31" t="n">
        <v>39</v>
      </c>
      <c r="C4140" s="7" t="n">
        <v>12</v>
      </c>
      <c r="D4140" s="7" t="n">
        <v>65533</v>
      </c>
      <c r="E4140" s="7" t="n">
        <v>207</v>
      </c>
      <c r="F4140" s="7" t="n">
        <v>0</v>
      </c>
      <c r="G4140" s="7" t="n">
        <v>7032</v>
      </c>
      <c r="H4140" s="7" t="n">
        <v>259</v>
      </c>
      <c r="I4140" s="7" t="s">
        <v>13</v>
      </c>
      <c r="J4140" s="7" t="n">
        <v>0</v>
      </c>
      <c r="K4140" s="7" t="n">
        <v>0.699999988079071</v>
      </c>
      <c r="L4140" s="7" t="n">
        <v>0</v>
      </c>
      <c r="M4140" s="7" t="n">
        <v>0</v>
      </c>
      <c r="N4140" s="7" t="n">
        <v>0</v>
      </c>
      <c r="O4140" s="7" t="n">
        <v>0</v>
      </c>
      <c r="P4140" s="7" t="n">
        <v>0.600000023841858</v>
      </c>
      <c r="Q4140" s="7" t="n">
        <v>0.600000023841858</v>
      </c>
      <c r="R4140" s="7" t="n">
        <v>0.600000023841858</v>
      </c>
      <c r="S4140" s="7" t="n">
        <v>255</v>
      </c>
    </row>
    <row r="4141" spans="1:10">
      <c r="A4141" t="s">
        <v>4</v>
      </c>
      <c r="B4141" s="4" t="s">
        <v>5</v>
      </c>
      <c r="C4141" s="4" t="s">
        <v>10</v>
      </c>
      <c r="D4141" s="4" t="s">
        <v>9</v>
      </c>
      <c r="E4141" s="4" t="s">
        <v>9</v>
      </c>
      <c r="F4141" s="4" t="s">
        <v>9</v>
      </c>
      <c r="G4141" s="4" t="s">
        <v>9</v>
      </c>
      <c r="H4141" s="4" t="s">
        <v>10</v>
      </c>
      <c r="I4141" s="4" t="s">
        <v>14</v>
      </c>
    </row>
    <row r="4142" spans="1:10">
      <c r="A4142" t="n">
        <v>39119</v>
      </c>
      <c r="B4142" s="69" t="n">
        <v>66</v>
      </c>
      <c r="C4142" s="7" t="n">
        <v>0</v>
      </c>
      <c r="D4142" s="7" t="n">
        <v>1065353216</v>
      </c>
      <c r="E4142" s="7" t="n">
        <v>1065353216</v>
      </c>
      <c r="F4142" s="7" t="n">
        <v>1065353216</v>
      </c>
      <c r="G4142" s="7" t="n">
        <v>0</v>
      </c>
      <c r="H4142" s="7" t="n">
        <v>1000</v>
      </c>
      <c r="I4142" s="7" t="n">
        <v>3</v>
      </c>
    </row>
    <row r="4143" spans="1:10">
      <c r="A4143" t="s">
        <v>4</v>
      </c>
      <c r="B4143" s="4" t="s">
        <v>5</v>
      </c>
      <c r="C4143" s="4" t="s">
        <v>10</v>
      </c>
      <c r="D4143" s="4" t="s">
        <v>9</v>
      </c>
      <c r="E4143" s="4" t="s">
        <v>9</v>
      </c>
      <c r="F4143" s="4" t="s">
        <v>9</v>
      </c>
      <c r="G4143" s="4" t="s">
        <v>9</v>
      </c>
      <c r="H4143" s="4" t="s">
        <v>10</v>
      </c>
      <c r="I4143" s="4" t="s">
        <v>14</v>
      </c>
    </row>
    <row r="4144" spans="1:10">
      <c r="A4144" t="n">
        <v>39141</v>
      </c>
      <c r="B4144" s="69" t="n">
        <v>66</v>
      </c>
      <c r="C4144" s="7" t="n">
        <v>7032</v>
      </c>
      <c r="D4144" s="7" t="n">
        <v>1065353216</v>
      </c>
      <c r="E4144" s="7" t="n">
        <v>1065353216</v>
      </c>
      <c r="F4144" s="7" t="n">
        <v>1065353216</v>
      </c>
      <c r="G4144" s="7" t="n">
        <v>0</v>
      </c>
      <c r="H4144" s="7" t="n">
        <v>1000</v>
      </c>
      <c r="I4144" s="7" t="n">
        <v>3</v>
      </c>
    </row>
    <row r="4145" spans="1:19">
      <c r="A4145" t="s">
        <v>4</v>
      </c>
      <c r="B4145" s="4" t="s">
        <v>5</v>
      </c>
      <c r="C4145" s="4" t="s">
        <v>10</v>
      </c>
      <c r="D4145" s="4" t="s">
        <v>9</v>
      </c>
    </row>
    <row r="4146" spans="1:19">
      <c r="A4146" t="n">
        <v>39163</v>
      </c>
      <c r="B4146" s="33" t="n">
        <v>43</v>
      </c>
      <c r="C4146" s="7" t="n">
        <v>0</v>
      </c>
      <c r="D4146" s="7" t="n">
        <v>512</v>
      </c>
    </row>
    <row r="4147" spans="1:19">
      <c r="A4147" t="s">
        <v>4</v>
      </c>
      <c r="B4147" s="4" t="s">
        <v>5</v>
      </c>
      <c r="C4147" s="4" t="s">
        <v>10</v>
      </c>
      <c r="D4147" s="4" t="s">
        <v>9</v>
      </c>
    </row>
    <row r="4148" spans="1:19">
      <c r="A4148" t="n">
        <v>39170</v>
      </c>
      <c r="B4148" s="33" t="n">
        <v>43</v>
      </c>
      <c r="C4148" s="7" t="n">
        <v>7032</v>
      </c>
      <c r="D4148" s="7" t="n">
        <v>512</v>
      </c>
    </row>
    <row r="4149" spans="1:19">
      <c r="A4149" t="s">
        <v>4</v>
      </c>
      <c r="B4149" s="4" t="s">
        <v>5</v>
      </c>
      <c r="C4149" s="4" t="s">
        <v>10</v>
      </c>
    </row>
    <row r="4150" spans="1:19">
      <c r="A4150" t="n">
        <v>39177</v>
      </c>
      <c r="B4150" s="28" t="n">
        <v>16</v>
      </c>
      <c r="C4150" s="7" t="n">
        <v>1000</v>
      </c>
    </row>
    <row r="4151" spans="1:19">
      <c r="A4151" t="s">
        <v>4</v>
      </c>
      <c r="B4151" s="4" t="s">
        <v>5</v>
      </c>
      <c r="C4151" s="4" t="s">
        <v>14</v>
      </c>
      <c r="D4151" s="4" t="s">
        <v>10</v>
      </c>
      <c r="E4151" s="4" t="s">
        <v>21</v>
      </c>
      <c r="F4151" s="4" t="s">
        <v>10</v>
      </c>
      <c r="G4151" s="4" t="s">
        <v>9</v>
      </c>
      <c r="H4151" s="4" t="s">
        <v>9</v>
      </c>
      <c r="I4151" s="4" t="s">
        <v>10</v>
      </c>
      <c r="J4151" s="4" t="s">
        <v>10</v>
      </c>
      <c r="K4151" s="4" t="s">
        <v>9</v>
      </c>
      <c r="L4151" s="4" t="s">
        <v>9</v>
      </c>
      <c r="M4151" s="4" t="s">
        <v>9</v>
      </c>
      <c r="N4151" s="4" t="s">
        <v>9</v>
      </c>
      <c r="O4151" s="4" t="s">
        <v>6</v>
      </c>
    </row>
    <row r="4152" spans="1:19">
      <c r="A4152" t="n">
        <v>39180</v>
      </c>
      <c r="B4152" s="14" t="n">
        <v>50</v>
      </c>
      <c r="C4152" s="7" t="n">
        <v>0</v>
      </c>
      <c r="D4152" s="7" t="n">
        <v>4407</v>
      </c>
      <c r="E4152" s="7" t="n">
        <v>1</v>
      </c>
      <c r="F4152" s="7" t="n">
        <v>0</v>
      </c>
      <c r="G4152" s="7" t="n">
        <v>0</v>
      </c>
      <c r="H4152" s="7" t="n">
        <v>0</v>
      </c>
      <c r="I4152" s="7" t="n">
        <v>0</v>
      </c>
      <c r="J4152" s="7" t="n">
        <v>65533</v>
      </c>
      <c r="K4152" s="7" t="n">
        <v>0</v>
      </c>
      <c r="L4152" s="7" t="n">
        <v>0</v>
      </c>
      <c r="M4152" s="7" t="n">
        <v>0</v>
      </c>
      <c r="N4152" s="7" t="n">
        <v>0</v>
      </c>
      <c r="O4152" s="7" t="s">
        <v>13</v>
      </c>
    </row>
    <row r="4153" spans="1:19">
      <c r="A4153" t="s">
        <v>4</v>
      </c>
      <c r="B4153" s="4" t="s">
        <v>5</v>
      </c>
      <c r="C4153" s="4" t="s">
        <v>14</v>
      </c>
      <c r="D4153" s="4" t="s">
        <v>10</v>
      </c>
      <c r="E4153" s="4" t="s">
        <v>10</v>
      </c>
      <c r="F4153" s="4" t="s">
        <v>10</v>
      </c>
      <c r="G4153" s="4" t="s">
        <v>10</v>
      </c>
      <c r="H4153" s="4" t="s">
        <v>10</v>
      </c>
      <c r="I4153" s="4" t="s">
        <v>6</v>
      </c>
      <c r="J4153" s="4" t="s">
        <v>21</v>
      </c>
      <c r="K4153" s="4" t="s">
        <v>21</v>
      </c>
      <c r="L4153" s="4" t="s">
        <v>21</v>
      </c>
      <c r="M4153" s="4" t="s">
        <v>9</v>
      </c>
      <c r="N4153" s="4" t="s">
        <v>9</v>
      </c>
      <c r="O4153" s="4" t="s">
        <v>21</v>
      </c>
      <c r="P4153" s="4" t="s">
        <v>21</v>
      </c>
      <c r="Q4153" s="4" t="s">
        <v>21</v>
      </c>
      <c r="R4153" s="4" t="s">
        <v>21</v>
      </c>
      <c r="S4153" s="4" t="s">
        <v>14</v>
      </c>
    </row>
    <row r="4154" spans="1:19">
      <c r="A4154" t="n">
        <v>39219</v>
      </c>
      <c r="B4154" s="31" t="n">
        <v>39</v>
      </c>
      <c r="C4154" s="7" t="n">
        <v>12</v>
      </c>
      <c r="D4154" s="7" t="n">
        <v>65533</v>
      </c>
      <c r="E4154" s="7" t="n">
        <v>205</v>
      </c>
      <c r="F4154" s="7" t="n">
        <v>0</v>
      </c>
      <c r="G4154" s="7" t="n">
        <v>0</v>
      </c>
      <c r="H4154" s="7" t="n">
        <v>259</v>
      </c>
      <c r="I4154" s="7" t="s">
        <v>13</v>
      </c>
      <c r="J4154" s="7" t="n">
        <v>0</v>
      </c>
      <c r="K4154" s="7" t="n">
        <v>0.800000011920929</v>
      </c>
      <c r="L4154" s="7" t="n">
        <v>0</v>
      </c>
      <c r="M4154" s="7" t="n">
        <v>0</v>
      </c>
      <c r="N4154" s="7" t="n">
        <v>0</v>
      </c>
      <c r="O4154" s="7" t="n">
        <v>0</v>
      </c>
      <c r="P4154" s="7" t="n">
        <v>1.39999997615814</v>
      </c>
      <c r="Q4154" s="7" t="n">
        <v>1.39999997615814</v>
      </c>
      <c r="R4154" s="7" t="n">
        <v>1.39999997615814</v>
      </c>
      <c r="S4154" s="7" t="n">
        <v>105</v>
      </c>
    </row>
    <row r="4155" spans="1:19">
      <c r="A4155" t="s">
        <v>4</v>
      </c>
      <c r="B4155" s="4" t="s">
        <v>5</v>
      </c>
      <c r="C4155" s="4" t="s">
        <v>14</v>
      </c>
      <c r="D4155" s="4" t="s">
        <v>10</v>
      </c>
      <c r="E4155" s="4" t="s">
        <v>10</v>
      </c>
      <c r="F4155" s="4" t="s">
        <v>10</v>
      </c>
      <c r="G4155" s="4" t="s">
        <v>10</v>
      </c>
      <c r="H4155" s="4" t="s">
        <v>10</v>
      </c>
      <c r="I4155" s="4" t="s">
        <v>6</v>
      </c>
      <c r="J4155" s="4" t="s">
        <v>21</v>
      </c>
      <c r="K4155" s="4" t="s">
        <v>21</v>
      </c>
      <c r="L4155" s="4" t="s">
        <v>21</v>
      </c>
      <c r="M4155" s="4" t="s">
        <v>9</v>
      </c>
      <c r="N4155" s="4" t="s">
        <v>9</v>
      </c>
      <c r="O4155" s="4" t="s">
        <v>21</v>
      </c>
      <c r="P4155" s="4" t="s">
        <v>21</v>
      </c>
      <c r="Q4155" s="4" t="s">
        <v>21</v>
      </c>
      <c r="R4155" s="4" t="s">
        <v>21</v>
      </c>
      <c r="S4155" s="4" t="s">
        <v>14</v>
      </c>
    </row>
    <row r="4156" spans="1:19">
      <c r="A4156" t="n">
        <v>39269</v>
      </c>
      <c r="B4156" s="31" t="n">
        <v>39</v>
      </c>
      <c r="C4156" s="7" t="n">
        <v>12</v>
      </c>
      <c r="D4156" s="7" t="n">
        <v>65533</v>
      </c>
      <c r="E4156" s="7" t="n">
        <v>205</v>
      </c>
      <c r="F4156" s="7" t="n">
        <v>0</v>
      </c>
      <c r="G4156" s="7" t="n">
        <v>7032</v>
      </c>
      <c r="H4156" s="7" t="n">
        <v>259</v>
      </c>
      <c r="I4156" s="7" t="s">
        <v>13</v>
      </c>
      <c r="J4156" s="7" t="n">
        <v>0</v>
      </c>
      <c r="K4156" s="7" t="n">
        <v>0.699999988079071</v>
      </c>
      <c r="L4156" s="7" t="n">
        <v>0</v>
      </c>
      <c r="M4156" s="7" t="n">
        <v>0</v>
      </c>
      <c r="N4156" s="7" t="n">
        <v>0</v>
      </c>
      <c r="O4156" s="7" t="n">
        <v>0</v>
      </c>
      <c r="P4156" s="7" t="n">
        <v>0.800000011920929</v>
      </c>
      <c r="Q4156" s="7" t="n">
        <v>0.800000011920929</v>
      </c>
      <c r="R4156" s="7" t="n">
        <v>0.800000011920929</v>
      </c>
      <c r="S4156" s="7" t="n">
        <v>106</v>
      </c>
    </row>
    <row r="4157" spans="1:19">
      <c r="A4157" t="s">
        <v>4</v>
      </c>
      <c r="B4157" s="4" t="s">
        <v>5</v>
      </c>
      <c r="C4157" s="4" t="s">
        <v>10</v>
      </c>
      <c r="D4157" s="4" t="s">
        <v>21</v>
      </c>
      <c r="E4157" s="4" t="s">
        <v>21</v>
      </c>
      <c r="F4157" s="4" t="s">
        <v>21</v>
      </c>
      <c r="G4157" s="4" t="s">
        <v>21</v>
      </c>
    </row>
    <row r="4158" spans="1:19">
      <c r="A4158" t="n">
        <v>39319</v>
      </c>
      <c r="B4158" s="70" t="n">
        <v>131</v>
      </c>
      <c r="C4158" s="7" t="n">
        <v>0</v>
      </c>
      <c r="D4158" s="7" t="n">
        <v>0.5</v>
      </c>
      <c r="E4158" s="7" t="n">
        <v>0.100000001490116</v>
      </c>
      <c r="F4158" s="7" t="n">
        <v>2</v>
      </c>
      <c r="G4158" s="7" t="n">
        <v>0.25</v>
      </c>
    </row>
    <row r="4159" spans="1:19">
      <c r="A4159" t="s">
        <v>4</v>
      </c>
      <c r="B4159" s="4" t="s">
        <v>5</v>
      </c>
      <c r="C4159" s="4" t="s">
        <v>10</v>
      </c>
      <c r="D4159" s="4" t="s">
        <v>10</v>
      </c>
      <c r="E4159" s="4" t="s">
        <v>21</v>
      </c>
      <c r="F4159" s="4" t="s">
        <v>21</v>
      </c>
      <c r="G4159" s="4" t="s">
        <v>21</v>
      </c>
      <c r="H4159" s="4" t="s">
        <v>21</v>
      </c>
      <c r="I4159" s="4" t="s">
        <v>14</v>
      </c>
      <c r="J4159" s="4" t="s">
        <v>10</v>
      </c>
    </row>
    <row r="4160" spans="1:19">
      <c r="A4160" t="n">
        <v>39338</v>
      </c>
      <c r="B4160" s="52" t="n">
        <v>55</v>
      </c>
      <c r="C4160" s="7" t="n">
        <v>0</v>
      </c>
      <c r="D4160" s="7" t="n">
        <v>65533</v>
      </c>
      <c r="E4160" s="7" t="n">
        <v>0</v>
      </c>
      <c r="F4160" s="7" t="n">
        <v>19.9699993133545</v>
      </c>
      <c r="G4160" s="7" t="n">
        <v>64.4499969482422</v>
      </c>
      <c r="H4160" s="7" t="n">
        <v>4</v>
      </c>
      <c r="I4160" s="7" t="n">
        <v>0</v>
      </c>
      <c r="J4160" s="7" t="n">
        <v>1</v>
      </c>
    </row>
    <row r="4161" spans="1:19">
      <c r="A4161" t="s">
        <v>4</v>
      </c>
      <c r="B4161" s="4" t="s">
        <v>5</v>
      </c>
      <c r="C4161" s="4" t="s">
        <v>10</v>
      </c>
    </row>
    <row r="4162" spans="1:19">
      <c r="A4162" t="n">
        <v>39362</v>
      </c>
      <c r="B4162" s="28" t="n">
        <v>16</v>
      </c>
      <c r="C4162" s="7" t="n">
        <v>100</v>
      </c>
    </row>
    <row r="4163" spans="1:19">
      <c r="A4163" t="s">
        <v>4</v>
      </c>
      <c r="B4163" s="4" t="s">
        <v>5</v>
      </c>
      <c r="C4163" s="4" t="s">
        <v>10</v>
      </c>
      <c r="D4163" s="4" t="s">
        <v>21</v>
      </c>
      <c r="E4163" s="4" t="s">
        <v>21</v>
      </c>
      <c r="F4163" s="4" t="s">
        <v>21</v>
      </c>
      <c r="G4163" s="4" t="s">
        <v>21</v>
      </c>
    </row>
    <row r="4164" spans="1:19">
      <c r="A4164" t="n">
        <v>39365</v>
      </c>
      <c r="B4164" s="70" t="n">
        <v>131</v>
      </c>
      <c r="C4164" s="7" t="n">
        <v>7032</v>
      </c>
      <c r="D4164" s="7" t="n">
        <v>0.5</v>
      </c>
      <c r="E4164" s="7" t="n">
        <v>0.100000001490116</v>
      </c>
      <c r="F4164" s="7" t="n">
        <v>2</v>
      </c>
      <c r="G4164" s="7" t="n">
        <v>0.25</v>
      </c>
    </row>
    <row r="4165" spans="1:19">
      <c r="A4165" t="s">
        <v>4</v>
      </c>
      <c r="B4165" s="4" t="s">
        <v>5</v>
      </c>
      <c r="C4165" s="4" t="s">
        <v>10</v>
      </c>
      <c r="D4165" s="4" t="s">
        <v>10</v>
      </c>
      <c r="E4165" s="4" t="s">
        <v>21</v>
      </c>
      <c r="F4165" s="4" t="s">
        <v>21</v>
      </c>
      <c r="G4165" s="4" t="s">
        <v>21</v>
      </c>
      <c r="H4165" s="4" t="s">
        <v>21</v>
      </c>
      <c r="I4165" s="4" t="s">
        <v>14</v>
      </c>
      <c r="J4165" s="4" t="s">
        <v>10</v>
      </c>
    </row>
    <row r="4166" spans="1:19">
      <c r="A4166" t="n">
        <v>39384</v>
      </c>
      <c r="B4166" s="52" t="n">
        <v>55</v>
      </c>
      <c r="C4166" s="7" t="n">
        <v>7032</v>
      </c>
      <c r="D4166" s="7" t="n">
        <v>65533</v>
      </c>
      <c r="E4166" s="7" t="n">
        <v>0</v>
      </c>
      <c r="F4166" s="7" t="n">
        <v>19.9699993133545</v>
      </c>
      <c r="G4166" s="7" t="n">
        <v>64.4499969482422</v>
      </c>
      <c r="H4166" s="7" t="n">
        <v>4</v>
      </c>
      <c r="I4166" s="7" t="n">
        <v>0</v>
      </c>
      <c r="J4166" s="7" t="n">
        <v>1</v>
      </c>
    </row>
    <row r="4167" spans="1:19">
      <c r="A4167" t="s">
        <v>4</v>
      </c>
      <c r="B4167" s="4" t="s">
        <v>5</v>
      </c>
      <c r="C4167" s="4" t="s">
        <v>10</v>
      </c>
      <c r="D4167" s="4" t="s">
        <v>14</v>
      </c>
    </row>
    <row r="4168" spans="1:19">
      <c r="A4168" t="n">
        <v>39408</v>
      </c>
      <c r="B4168" s="53" t="n">
        <v>56</v>
      </c>
      <c r="C4168" s="7" t="n">
        <v>0</v>
      </c>
      <c r="D4168" s="7" t="n">
        <v>0</v>
      </c>
    </row>
    <row r="4169" spans="1:19">
      <c r="A4169" t="s">
        <v>4</v>
      </c>
      <c r="B4169" s="4" t="s">
        <v>5</v>
      </c>
      <c r="C4169" s="4" t="s">
        <v>10</v>
      </c>
      <c r="D4169" s="4" t="s">
        <v>14</v>
      </c>
    </row>
    <row r="4170" spans="1:19">
      <c r="A4170" t="n">
        <v>39412</v>
      </c>
      <c r="B4170" s="53" t="n">
        <v>56</v>
      </c>
      <c r="C4170" s="7" t="n">
        <v>7032</v>
      </c>
      <c r="D4170" s="7" t="n">
        <v>0</v>
      </c>
    </row>
    <row r="4171" spans="1:19">
      <c r="A4171" t="s">
        <v>4</v>
      </c>
      <c r="B4171" s="4" t="s">
        <v>5</v>
      </c>
      <c r="C4171" s="4" t="s">
        <v>14</v>
      </c>
      <c r="D4171" s="4" t="s">
        <v>10</v>
      </c>
      <c r="E4171" s="4" t="s">
        <v>14</v>
      </c>
    </row>
    <row r="4172" spans="1:19">
      <c r="A4172" t="n">
        <v>39416</v>
      </c>
      <c r="B4172" s="31" t="n">
        <v>39</v>
      </c>
      <c r="C4172" s="7" t="n">
        <v>14</v>
      </c>
      <c r="D4172" s="7" t="n">
        <v>65533</v>
      </c>
      <c r="E4172" s="7" t="n">
        <v>105</v>
      </c>
    </row>
    <row r="4173" spans="1:19">
      <c r="A4173" t="s">
        <v>4</v>
      </c>
      <c r="B4173" s="4" t="s">
        <v>5</v>
      </c>
      <c r="C4173" s="4" t="s">
        <v>14</v>
      </c>
      <c r="D4173" s="4" t="s">
        <v>10</v>
      </c>
      <c r="E4173" s="4" t="s">
        <v>14</v>
      </c>
    </row>
    <row r="4174" spans="1:19">
      <c r="A4174" t="n">
        <v>39421</v>
      </c>
      <c r="B4174" s="31" t="n">
        <v>39</v>
      </c>
      <c r="C4174" s="7" t="n">
        <v>14</v>
      </c>
      <c r="D4174" s="7" t="n">
        <v>65533</v>
      </c>
      <c r="E4174" s="7" t="n">
        <v>106</v>
      </c>
    </row>
    <row r="4175" spans="1:19">
      <c r="A4175" t="s">
        <v>4</v>
      </c>
      <c r="B4175" s="4" t="s">
        <v>5</v>
      </c>
      <c r="C4175" s="4" t="s">
        <v>10</v>
      </c>
    </row>
    <row r="4176" spans="1:19">
      <c r="A4176" t="n">
        <v>39426</v>
      </c>
      <c r="B4176" s="28" t="n">
        <v>16</v>
      </c>
      <c r="C4176" s="7" t="n">
        <v>100</v>
      </c>
    </row>
    <row r="4177" spans="1:10">
      <c r="A4177" t="s">
        <v>4</v>
      </c>
      <c r="B4177" s="4" t="s">
        <v>5</v>
      </c>
      <c r="C4177" s="4" t="s">
        <v>14</v>
      </c>
      <c r="D4177" s="4" t="s">
        <v>10</v>
      </c>
      <c r="E4177" s="4" t="s">
        <v>21</v>
      </c>
      <c r="F4177" s="4" t="s">
        <v>10</v>
      </c>
      <c r="G4177" s="4" t="s">
        <v>9</v>
      </c>
      <c r="H4177" s="4" t="s">
        <v>9</v>
      </c>
      <c r="I4177" s="4" t="s">
        <v>10</v>
      </c>
      <c r="J4177" s="4" t="s">
        <v>10</v>
      </c>
      <c r="K4177" s="4" t="s">
        <v>9</v>
      </c>
      <c r="L4177" s="4" t="s">
        <v>9</v>
      </c>
      <c r="M4177" s="4" t="s">
        <v>9</v>
      </c>
      <c r="N4177" s="4" t="s">
        <v>9</v>
      </c>
      <c r="O4177" s="4" t="s">
        <v>6</v>
      </c>
    </row>
    <row r="4178" spans="1:10">
      <c r="A4178" t="n">
        <v>39429</v>
      </c>
      <c r="B4178" s="14" t="n">
        <v>50</v>
      </c>
      <c r="C4178" s="7" t="n">
        <v>0</v>
      </c>
      <c r="D4178" s="7" t="n">
        <v>4120</v>
      </c>
      <c r="E4178" s="7" t="n">
        <v>1</v>
      </c>
      <c r="F4178" s="7" t="n">
        <v>0</v>
      </c>
      <c r="G4178" s="7" t="n">
        <v>0</v>
      </c>
      <c r="H4178" s="7" t="n">
        <v>0</v>
      </c>
      <c r="I4178" s="7" t="n">
        <v>0</v>
      </c>
      <c r="J4178" s="7" t="n">
        <v>65533</v>
      </c>
      <c r="K4178" s="7" t="n">
        <v>0</v>
      </c>
      <c r="L4178" s="7" t="n">
        <v>0</v>
      </c>
      <c r="M4178" s="7" t="n">
        <v>0</v>
      </c>
      <c r="N4178" s="7" t="n">
        <v>0</v>
      </c>
      <c r="O4178" s="7" t="s">
        <v>13</v>
      </c>
    </row>
    <row r="4179" spans="1:10">
      <c r="A4179" t="s">
        <v>4</v>
      </c>
      <c r="B4179" s="4" t="s">
        <v>5</v>
      </c>
      <c r="C4179" s="4" t="s">
        <v>14</v>
      </c>
      <c r="D4179" s="4" t="s">
        <v>10</v>
      </c>
      <c r="E4179" s="4" t="s">
        <v>10</v>
      </c>
      <c r="F4179" s="4" t="s">
        <v>10</v>
      </c>
      <c r="G4179" s="4" t="s">
        <v>10</v>
      </c>
      <c r="H4179" s="4" t="s">
        <v>10</v>
      </c>
      <c r="I4179" s="4" t="s">
        <v>6</v>
      </c>
      <c r="J4179" s="4" t="s">
        <v>21</v>
      </c>
      <c r="K4179" s="4" t="s">
        <v>21</v>
      </c>
      <c r="L4179" s="4" t="s">
        <v>21</v>
      </c>
      <c r="M4179" s="4" t="s">
        <v>9</v>
      </c>
      <c r="N4179" s="4" t="s">
        <v>9</v>
      </c>
      <c r="O4179" s="4" t="s">
        <v>21</v>
      </c>
      <c r="P4179" s="4" t="s">
        <v>21</v>
      </c>
      <c r="Q4179" s="4" t="s">
        <v>21</v>
      </c>
      <c r="R4179" s="4" t="s">
        <v>21</v>
      </c>
      <c r="S4179" s="4" t="s">
        <v>14</v>
      </c>
    </row>
    <row r="4180" spans="1:10">
      <c r="A4180" t="n">
        <v>39468</v>
      </c>
      <c r="B4180" s="31" t="n">
        <v>39</v>
      </c>
      <c r="C4180" s="7" t="n">
        <v>12</v>
      </c>
      <c r="D4180" s="7" t="n">
        <v>65533</v>
      </c>
      <c r="E4180" s="7" t="n">
        <v>208</v>
      </c>
      <c r="F4180" s="7" t="n">
        <v>0</v>
      </c>
      <c r="G4180" s="7" t="n">
        <v>7033</v>
      </c>
      <c r="H4180" s="7" t="n">
        <v>259</v>
      </c>
      <c r="I4180" s="7" t="s">
        <v>13</v>
      </c>
      <c r="J4180" s="7" t="n">
        <v>0</v>
      </c>
      <c r="K4180" s="7" t="n">
        <v>2.09999990463257</v>
      </c>
      <c r="L4180" s="7" t="n">
        <v>0.699999988079071</v>
      </c>
      <c r="M4180" s="7" t="n">
        <v>0</v>
      </c>
      <c r="N4180" s="7" t="n">
        <v>0</v>
      </c>
      <c r="O4180" s="7" t="n">
        <v>0</v>
      </c>
      <c r="P4180" s="7" t="n">
        <v>1</v>
      </c>
      <c r="Q4180" s="7" t="n">
        <v>1</v>
      </c>
      <c r="R4180" s="7" t="n">
        <v>1</v>
      </c>
      <c r="S4180" s="7" t="n">
        <v>255</v>
      </c>
    </row>
    <row r="4181" spans="1:10">
      <c r="A4181" t="s">
        <v>4</v>
      </c>
      <c r="B4181" s="4" t="s">
        <v>5</v>
      </c>
      <c r="C4181" s="4" t="s">
        <v>10</v>
      </c>
    </row>
    <row r="4182" spans="1:10">
      <c r="A4182" t="n">
        <v>39518</v>
      </c>
      <c r="B4182" s="28" t="n">
        <v>16</v>
      </c>
      <c r="C4182" s="7" t="n">
        <v>1500</v>
      </c>
    </row>
    <row r="4183" spans="1:10">
      <c r="A4183" t="s">
        <v>4</v>
      </c>
      <c r="B4183" s="4" t="s">
        <v>5</v>
      </c>
      <c r="C4183" s="4" t="s">
        <v>14</v>
      </c>
      <c r="D4183" s="4" t="s">
        <v>10</v>
      </c>
    </row>
    <row r="4184" spans="1:10">
      <c r="A4184" t="n">
        <v>39521</v>
      </c>
      <c r="B4184" s="45" t="n">
        <v>45</v>
      </c>
      <c r="C4184" s="7" t="n">
        <v>7</v>
      </c>
      <c r="D4184" s="7" t="n">
        <v>255</v>
      </c>
    </row>
    <row r="4185" spans="1:10">
      <c r="A4185" t="s">
        <v>4</v>
      </c>
      <c r="B4185" s="4" t="s">
        <v>5</v>
      </c>
      <c r="C4185" s="4" t="s">
        <v>14</v>
      </c>
      <c r="D4185" s="4" t="s">
        <v>21</v>
      </c>
      <c r="E4185" s="4" t="s">
        <v>10</v>
      </c>
      <c r="F4185" s="4" t="s">
        <v>14</v>
      </c>
    </row>
    <row r="4186" spans="1:10">
      <c r="A4186" t="n">
        <v>39525</v>
      </c>
      <c r="B4186" s="16" t="n">
        <v>49</v>
      </c>
      <c r="C4186" s="7" t="n">
        <v>3</v>
      </c>
      <c r="D4186" s="7" t="n">
        <v>0.699999988079071</v>
      </c>
      <c r="E4186" s="7" t="n">
        <v>500</v>
      </c>
      <c r="F4186" s="7" t="n">
        <v>0</v>
      </c>
    </row>
    <row r="4187" spans="1:10">
      <c r="A4187" t="s">
        <v>4</v>
      </c>
      <c r="B4187" s="4" t="s">
        <v>5</v>
      </c>
      <c r="C4187" s="4" t="s">
        <v>14</v>
      </c>
      <c r="D4187" s="4" t="s">
        <v>10</v>
      </c>
      <c r="E4187" s="4" t="s">
        <v>10</v>
      </c>
      <c r="F4187" s="4" t="s">
        <v>14</v>
      </c>
    </row>
    <row r="4188" spans="1:10">
      <c r="A4188" t="n">
        <v>39534</v>
      </c>
      <c r="B4188" s="59" t="n">
        <v>25</v>
      </c>
      <c r="C4188" s="7" t="n">
        <v>1</v>
      </c>
      <c r="D4188" s="7" t="n">
        <v>260</v>
      </c>
      <c r="E4188" s="7" t="n">
        <v>640</v>
      </c>
      <c r="F4188" s="7" t="n">
        <v>1</v>
      </c>
    </row>
    <row r="4189" spans="1:10">
      <c r="A4189" t="s">
        <v>4</v>
      </c>
      <c r="B4189" s="4" t="s">
        <v>5</v>
      </c>
      <c r="C4189" s="4" t="s">
        <v>14</v>
      </c>
      <c r="D4189" s="4" t="s">
        <v>10</v>
      </c>
      <c r="E4189" s="4" t="s">
        <v>6</v>
      </c>
    </row>
    <row r="4190" spans="1:10">
      <c r="A4190" t="n">
        <v>39541</v>
      </c>
      <c r="B4190" s="41" t="n">
        <v>51</v>
      </c>
      <c r="C4190" s="7" t="n">
        <v>4</v>
      </c>
      <c r="D4190" s="7" t="n">
        <v>23</v>
      </c>
      <c r="E4190" s="7" t="s">
        <v>116</v>
      </c>
    </row>
    <row r="4191" spans="1:10">
      <c r="A4191" t="s">
        <v>4</v>
      </c>
      <c r="B4191" s="4" t="s">
        <v>5</v>
      </c>
      <c r="C4191" s="4" t="s">
        <v>10</v>
      </c>
    </row>
    <row r="4192" spans="1:10">
      <c r="A4192" t="n">
        <v>39554</v>
      </c>
      <c r="B4192" s="28" t="n">
        <v>16</v>
      </c>
      <c r="C4192" s="7" t="n">
        <v>0</v>
      </c>
    </row>
    <row r="4193" spans="1:19">
      <c r="A4193" t="s">
        <v>4</v>
      </c>
      <c r="B4193" s="4" t="s">
        <v>5</v>
      </c>
      <c r="C4193" s="4" t="s">
        <v>10</v>
      </c>
      <c r="D4193" s="4" t="s">
        <v>14</v>
      </c>
      <c r="E4193" s="4" t="s">
        <v>9</v>
      </c>
      <c r="F4193" s="4" t="s">
        <v>112</v>
      </c>
      <c r="G4193" s="4" t="s">
        <v>14</v>
      </c>
      <c r="H4193" s="4" t="s">
        <v>14</v>
      </c>
    </row>
    <row r="4194" spans="1:19">
      <c r="A4194" t="n">
        <v>39557</v>
      </c>
      <c r="B4194" s="49" t="n">
        <v>26</v>
      </c>
      <c r="C4194" s="7" t="n">
        <v>23</v>
      </c>
      <c r="D4194" s="7" t="n">
        <v>17</v>
      </c>
      <c r="E4194" s="7" t="n">
        <v>28524</v>
      </c>
      <c r="F4194" s="7" t="s">
        <v>348</v>
      </c>
      <c r="G4194" s="7" t="n">
        <v>2</v>
      </c>
      <c r="H4194" s="7" t="n">
        <v>0</v>
      </c>
    </row>
    <row r="4195" spans="1:19">
      <c r="A4195" t="s">
        <v>4</v>
      </c>
      <c r="B4195" s="4" t="s">
        <v>5</v>
      </c>
    </row>
    <row r="4196" spans="1:19">
      <c r="A4196" t="n">
        <v>39580</v>
      </c>
      <c r="B4196" s="50" t="n">
        <v>28</v>
      </c>
    </row>
    <row r="4197" spans="1:19">
      <c r="A4197" t="s">
        <v>4</v>
      </c>
      <c r="B4197" s="4" t="s">
        <v>5</v>
      </c>
      <c r="C4197" s="4" t="s">
        <v>10</v>
      </c>
      <c r="D4197" s="4" t="s">
        <v>14</v>
      </c>
    </row>
    <row r="4198" spans="1:19">
      <c r="A4198" t="n">
        <v>39581</v>
      </c>
      <c r="B4198" s="51" t="n">
        <v>89</v>
      </c>
      <c r="C4198" s="7" t="n">
        <v>65533</v>
      </c>
      <c r="D4198" s="7" t="n">
        <v>1</v>
      </c>
    </row>
    <row r="4199" spans="1:19">
      <c r="A4199" t="s">
        <v>4</v>
      </c>
      <c r="B4199" s="4" t="s">
        <v>5</v>
      </c>
      <c r="C4199" s="4" t="s">
        <v>14</v>
      </c>
      <c r="D4199" s="4" t="s">
        <v>10</v>
      </c>
      <c r="E4199" s="4" t="s">
        <v>10</v>
      </c>
      <c r="F4199" s="4" t="s">
        <v>14</v>
      </c>
    </row>
    <row r="4200" spans="1:19">
      <c r="A4200" t="n">
        <v>39585</v>
      </c>
      <c r="B4200" s="59" t="n">
        <v>25</v>
      </c>
      <c r="C4200" s="7" t="n">
        <v>1</v>
      </c>
      <c r="D4200" s="7" t="n">
        <v>65535</v>
      </c>
      <c r="E4200" s="7" t="n">
        <v>65535</v>
      </c>
      <c r="F4200" s="7" t="n">
        <v>0</v>
      </c>
    </row>
    <row r="4201" spans="1:19">
      <c r="A4201" t="s">
        <v>4</v>
      </c>
      <c r="B4201" s="4" t="s">
        <v>5</v>
      </c>
      <c r="C4201" s="4" t="s">
        <v>14</v>
      </c>
      <c r="D4201" s="4" t="s">
        <v>10</v>
      </c>
      <c r="E4201" s="4" t="s">
        <v>21</v>
      </c>
    </row>
    <row r="4202" spans="1:19">
      <c r="A4202" t="n">
        <v>39592</v>
      </c>
      <c r="B4202" s="21" t="n">
        <v>58</v>
      </c>
      <c r="C4202" s="7" t="n">
        <v>101</v>
      </c>
      <c r="D4202" s="7" t="n">
        <v>500</v>
      </c>
      <c r="E4202" s="7" t="n">
        <v>1</v>
      </c>
    </row>
    <row r="4203" spans="1:19">
      <c r="A4203" t="s">
        <v>4</v>
      </c>
      <c r="B4203" s="4" t="s">
        <v>5</v>
      </c>
      <c r="C4203" s="4" t="s">
        <v>14</v>
      </c>
      <c r="D4203" s="4" t="s">
        <v>10</v>
      </c>
    </row>
    <row r="4204" spans="1:19">
      <c r="A4204" t="n">
        <v>39600</v>
      </c>
      <c r="B4204" s="21" t="n">
        <v>58</v>
      </c>
      <c r="C4204" s="7" t="n">
        <v>254</v>
      </c>
      <c r="D4204" s="7" t="n">
        <v>0</v>
      </c>
    </row>
    <row r="4205" spans="1:19">
      <c r="A4205" t="s">
        <v>4</v>
      </c>
      <c r="B4205" s="4" t="s">
        <v>5</v>
      </c>
      <c r="C4205" s="4" t="s">
        <v>14</v>
      </c>
      <c r="D4205" s="4" t="s">
        <v>14</v>
      </c>
      <c r="E4205" s="4" t="s">
        <v>21</v>
      </c>
      <c r="F4205" s="4" t="s">
        <v>21</v>
      </c>
      <c r="G4205" s="4" t="s">
        <v>21</v>
      </c>
      <c r="H4205" s="4" t="s">
        <v>10</v>
      </c>
    </row>
    <row r="4206" spans="1:19">
      <c r="A4206" t="n">
        <v>39604</v>
      </c>
      <c r="B4206" s="45" t="n">
        <v>45</v>
      </c>
      <c r="C4206" s="7" t="n">
        <v>2</v>
      </c>
      <c r="D4206" s="7" t="n">
        <v>3</v>
      </c>
      <c r="E4206" s="7" t="n">
        <v>-6.19999980926514</v>
      </c>
      <c r="F4206" s="7" t="n">
        <v>22</v>
      </c>
      <c r="G4206" s="7" t="n">
        <v>26.1499996185303</v>
      </c>
      <c r="H4206" s="7" t="n">
        <v>0</v>
      </c>
    </row>
    <row r="4207" spans="1:19">
      <c r="A4207" t="s">
        <v>4</v>
      </c>
      <c r="B4207" s="4" t="s">
        <v>5</v>
      </c>
      <c r="C4207" s="4" t="s">
        <v>14</v>
      </c>
      <c r="D4207" s="4" t="s">
        <v>14</v>
      </c>
      <c r="E4207" s="4" t="s">
        <v>21</v>
      </c>
      <c r="F4207" s="4" t="s">
        <v>21</v>
      </c>
      <c r="G4207" s="4" t="s">
        <v>21</v>
      </c>
      <c r="H4207" s="4" t="s">
        <v>10</v>
      </c>
      <c r="I4207" s="4" t="s">
        <v>14</v>
      </c>
    </row>
    <row r="4208" spans="1:19">
      <c r="A4208" t="n">
        <v>39621</v>
      </c>
      <c r="B4208" s="45" t="n">
        <v>45</v>
      </c>
      <c r="C4208" s="7" t="n">
        <v>4</v>
      </c>
      <c r="D4208" s="7" t="n">
        <v>3</v>
      </c>
      <c r="E4208" s="7" t="n">
        <v>350</v>
      </c>
      <c r="F4208" s="7" t="n">
        <v>70</v>
      </c>
      <c r="G4208" s="7" t="n">
        <v>0</v>
      </c>
      <c r="H4208" s="7" t="n">
        <v>0</v>
      </c>
      <c r="I4208" s="7" t="n">
        <v>0</v>
      </c>
    </row>
    <row r="4209" spans="1:9">
      <c r="A4209" t="s">
        <v>4</v>
      </c>
      <c r="B4209" s="4" t="s">
        <v>5</v>
      </c>
      <c r="C4209" s="4" t="s">
        <v>14</v>
      </c>
      <c r="D4209" s="4" t="s">
        <v>14</v>
      </c>
      <c r="E4209" s="4" t="s">
        <v>21</v>
      </c>
      <c r="F4209" s="4" t="s">
        <v>10</v>
      </c>
    </row>
    <row r="4210" spans="1:9">
      <c r="A4210" t="n">
        <v>39639</v>
      </c>
      <c r="B4210" s="45" t="n">
        <v>45</v>
      </c>
      <c r="C4210" s="7" t="n">
        <v>5</v>
      </c>
      <c r="D4210" s="7" t="n">
        <v>3</v>
      </c>
      <c r="E4210" s="7" t="n">
        <v>7</v>
      </c>
      <c r="F4210" s="7" t="n">
        <v>0</v>
      </c>
    </row>
    <row r="4211" spans="1:9">
      <c r="A4211" t="s">
        <v>4</v>
      </c>
      <c r="B4211" s="4" t="s">
        <v>5</v>
      </c>
      <c r="C4211" s="4" t="s">
        <v>14</v>
      </c>
      <c r="D4211" s="4" t="s">
        <v>14</v>
      </c>
      <c r="E4211" s="4" t="s">
        <v>21</v>
      </c>
      <c r="F4211" s="4" t="s">
        <v>10</v>
      </c>
    </row>
    <row r="4212" spans="1:9">
      <c r="A4212" t="n">
        <v>39648</v>
      </c>
      <c r="B4212" s="45" t="n">
        <v>45</v>
      </c>
      <c r="C4212" s="7" t="n">
        <v>11</v>
      </c>
      <c r="D4212" s="7" t="n">
        <v>3</v>
      </c>
      <c r="E4212" s="7" t="n">
        <v>40.0999984741211</v>
      </c>
      <c r="F4212" s="7" t="n">
        <v>0</v>
      </c>
    </row>
    <row r="4213" spans="1:9">
      <c r="A4213" t="s">
        <v>4</v>
      </c>
      <c r="B4213" s="4" t="s">
        <v>5</v>
      </c>
      <c r="C4213" s="4" t="s">
        <v>14</v>
      </c>
      <c r="D4213" s="4" t="s">
        <v>14</v>
      </c>
      <c r="E4213" s="4" t="s">
        <v>21</v>
      </c>
      <c r="F4213" s="4" t="s">
        <v>21</v>
      </c>
      <c r="G4213" s="4" t="s">
        <v>21</v>
      </c>
      <c r="H4213" s="4" t="s">
        <v>10</v>
      </c>
      <c r="I4213" s="4" t="s">
        <v>14</v>
      </c>
    </row>
    <row r="4214" spans="1:9">
      <c r="A4214" t="n">
        <v>39657</v>
      </c>
      <c r="B4214" s="45" t="n">
        <v>45</v>
      </c>
      <c r="C4214" s="7" t="n">
        <v>4</v>
      </c>
      <c r="D4214" s="7" t="n">
        <v>3</v>
      </c>
      <c r="E4214" s="7" t="n">
        <v>350</v>
      </c>
      <c r="F4214" s="7" t="n">
        <v>50</v>
      </c>
      <c r="G4214" s="7" t="n">
        <v>0</v>
      </c>
      <c r="H4214" s="7" t="n">
        <v>6500</v>
      </c>
      <c r="I4214" s="7" t="n">
        <v>0</v>
      </c>
    </row>
    <row r="4215" spans="1:9">
      <c r="A4215" t="s">
        <v>4</v>
      </c>
      <c r="B4215" s="4" t="s">
        <v>5</v>
      </c>
      <c r="C4215" s="4" t="s">
        <v>14</v>
      </c>
      <c r="D4215" s="4" t="s">
        <v>14</v>
      </c>
      <c r="E4215" s="4" t="s">
        <v>21</v>
      </c>
      <c r="F4215" s="4" t="s">
        <v>10</v>
      </c>
    </row>
    <row r="4216" spans="1:9">
      <c r="A4216" t="n">
        <v>39675</v>
      </c>
      <c r="B4216" s="45" t="n">
        <v>45</v>
      </c>
      <c r="C4216" s="7" t="n">
        <v>5</v>
      </c>
      <c r="D4216" s="7" t="n">
        <v>3</v>
      </c>
      <c r="E4216" s="7" t="n">
        <v>6</v>
      </c>
      <c r="F4216" s="7" t="n">
        <v>6500</v>
      </c>
    </row>
    <row r="4217" spans="1:9">
      <c r="A4217" t="s">
        <v>4</v>
      </c>
      <c r="B4217" s="4" t="s">
        <v>5</v>
      </c>
      <c r="C4217" s="4" t="s">
        <v>10</v>
      </c>
      <c r="D4217" s="4" t="s">
        <v>21</v>
      </c>
      <c r="E4217" s="4" t="s">
        <v>21</v>
      </c>
      <c r="F4217" s="4" t="s">
        <v>21</v>
      </c>
      <c r="G4217" s="4" t="s">
        <v>21</v>
      </c>
    </row>
    <row r="4218" spans="1:9">
      <c r="A4218" t="n">
        <v>39684</v>
      </c>
      <c r="B4218" s="36" t="n">
        <v>46</v>
      </c>
      <c r="C4218" s="7" t="n">
        <v>23</v>
      </c>
      <c r="D4218" s="7" t="n">
        <v>-4.5</v>
      </c>
      <c r="E4218" s="7" t="n">
        <v>19.3999996185303</v>
      </c>
      <c r="F4218" s="7" t="n">
        <v>34.2999992370605</v>
      </c>
      <c r="G4218" s="7" t="n">
        <v>180</v>
      </c>
    </row>
    <row r="4219" spans="1:9">
      <c r="A4219" t="s">
        <v>4</v>
      </c>
      <c r="B4219" s="4" t="s">
        <v>5</v>
      </c>
      <c r="C4219" s="4" t="s">
        <v>10</v>
      </c>
      <c r="D4219" s="4" t="s">
        <v>10</v>
      </c>
      <c r="E4219" s="4" t="s">
        <v>21</v>
      </c>
      <c r="F4219" s="4" t="s">
        <v>21</v>
      </c>
      <c r="G4219" s="4" t="s">
        <v>21</v>
      </c>
      <c r="H4219" s="4" t="s">
        <v>21</v>
      </c>
      <c r="I4219" s="4" t="s">
        <v>14</v>
      </c>
      <c r="J4219" s="4" t="s">
        <v>10</v>
      </c>
    </row>
    <row r="4220" spans="1:9">
      <c r="A4220" t="n">
        <v>39703</v>
      </c>
      <c r="B4220" s="52" t="n">
        <v>55</v>
      </c>
      <c r="C4220" s="7" t="n">
        <v>23</v>
      </c>
      <c r="D4220" s="7" t="n">
        <v>65533</v>
      </c>
      <c r="E4220" s="7" t="n">
        <v>-5.5</v>
      </c>
      <c r="F4220" s="7" t="n">
        <v>20.25</v>
      </c>
      <c r="G4220" s="7" t="n">
        <v>28</v>
      </c>
      <c r="H4220" s="7" t="n">
        <v>2.79999995231628</v>
      </c>
      <c r="I4220" s="7" t="n">
        <v>2</v>
      </c>
      <c r="J4220" s="7" t="n">
        <v>0</v>
      </c>
    </row>
    <row r="4221" spans="1:9">
      <c r="A4221" t="s">
        <v>4</v>
      </c>
      <c r="B4221" s="4" t="s">
        <v>5</v>
      </c>
      <c r="C4221" s="4" t="s">
        <v>10</v>
      </c>
      <c r="D4221" s="4" t="s">
        <v>14</v>
      </c>
    </row>
    <row r="4222" spans="1:9">
      <c r="A4222" t="n">
        <v>39727</v>
      </c>
      <c r="B4222" s="53" t="n">
        <v>56</v>
      </c>
      <c r="C4222" s="7" t="n">
        <v>23</v>
      </c>
      <c r="D4222" s="7" t="n">
        <v>0</v>
      </c>
    </row>
    <row r="4223" spans="1:9">
      <c r="A4223" t="s">
        <v>4</v>
      </c>
      <c r="B4223" s="4" t="s">
        <v>5</v>
      </c>
      <c r="C4223" s="4" t="s">
        <v>10</v>
      </c>
      <c r="D4223" s="4" t="s">
        <v>21</v>
      </c>
      <c r="E4223" s="4" t="s">
        <v>21</v>
      </c>
      <c r="F4223" s="4" t="s">
        <v>14</v>
      </c>
    </row>
    <row r="4224" spans="1:9">
      <c r="A4224" t="n">
        <v>39731</v>
      </c>
      <c r="B4224" s="55" t="n">
        <v>52</v>
      </c>
      <c r="C4224" s="7" t="n">
        <v>23</v>
      </c>
      <c r="D4224" s="7" t="n">
        <v>205</v>
      </c>
      <c r="E4224" s="7" t="n">
        <v>10</v>
      </c>
      <c r="F4224" s="7" t="n">
        <v>0</v>
      </c>
    </row>
    <row r="4225" spans="1:10">
      <c r="A4225" t="s">
        <v>4</v>
      </c>
      <c r="B4225" s="4" t="s">
        <v>5</v>
      </c>
      <c r="C4225" s="4" t="s">
        <v>14</v>
      </c>
      <c r="D4225" s="4" t="s">
        <v>10</v>
      </c>
      <c r="E4225" s="4" t="s">
        <v>21</v>
      </c>
      <c r="F4225" s="4" t="s">
        <v>10</v>
      </c>
      <c r="G4225" s="4" t="s">
        <v>9</v>
      </c>
      <c r="H4225" s="4" t="s">
        <v>9</v>
      </c>
      <c r="I4225" s="4" t="s">
        <v>10</v>
      </c>
      <c r="J4225" s="4" t="s">
        <v>10</v>
      </c>
      <c r="K4225" s="4" t="s">
        <v>9</v>
      </c>
      <c r="L4225" s="4" t="s">
        <v>9</v>
      </c>
      <c r="M4225" s="4" t="s">
        <v>9</v>
      </c>
      <c r="N4225" s="4" t="s">
        <v>9</v>
      </c>
      <c r="O4225" s="4" t="s">
        <v>6</v>
      </c>
    </row>
    <row r="4226" spans="1:10">
      <c r="A4226" t="n">
        <v>39743</v>
      </c>
      <c r="B4226" s="14" t="n">
        <v>50</v>
      </c>
      <c r="C4226" s="7" t="n">
        <v>0</v>
      </c>
      <c r="D4226" s="7" t="n">
        <v>4120</v>
      </c>
      <c r="E4226" s="7" t="n">
        <v>0.800000011920929</v>
      </c>
      <c r="F4226" s="7" t="n">
        <v>0</v>
      </c>
      <c r="G4226" s="7" t="n">
        <v>0</v>
      </c>
      <c r="H4226" s="7" t="n">
        <v>-1065353216</v>
      </c>
      <c r="I4226" s="7" t="n">
        <v>0</v>
      </c>
      <c r="J4226" s="7" t="n">
        <v>65533</v>
      </c>
      <c r="K4226" s="7" t="n">
        <v>0</v>
      </c>
      <c r="L4226" s="7" t="n">
        <v>0</v>
      </c>
      <c r="M4226" s="7" t="n">
        <v>0</v>
      </c>
      <c r="N4226" s="7" t="n">
        <v>0</v>
      </c>
      <c r="O4226" s="7" t="s">
        <v>13</v>
      </c>
    </row>
    <row r="4227" spans="1:10">
      <c r="A4227" t="s">
        <v>4</v>
      </c>
      <c r="B4227" s="4" t="s">
        <v>5</v>
      </c>
      <c r="C4227" s="4" t="s">
        <v>14</v>
      </c>
      <c r="D4227" s="4" t="s">
        <v>10</v>
      </c>
      <c r="E4227" s="4" t="s">
        <v>10</v>
      </c>
      <c r="F4227" s="4" t="s">
        <v>10</v>
      </c>
      <c r="G4227" s="4" t="s">
        <v>10</v>
      </c>
      <c r="H4227" s="4" t="s">
        <v>10</v>
      </c>
      <c r="I4227" s="4" t="s">
        <v>6</v>
      </c>
      <c r="J4227" s="4" t="s">
        <v>21</v>
      </c>
      <c r="K4227" s="4" t="s">
        <v>21</v>
      </c>
      <c r="L4227" s="4" t="s">
        <v>21</v>
      </c>
      <c r="M4227" s="4" t="s">
        <v>9</v>
      </c>
      <c r="N4227" s="4" t="s">
        <v>9</v>
      </c>
      <c r="O4227" s="4" t="s">
        <v>21</v>
      </c>
      <c r="P4227" s="4" t="s">
        <v>21</v>
      </c>
      <c r="Q4227" s="4" t="s">
        <v>21</v>
      </c>
      <c r="R4227" s="4" t="s">
        <v>21</v>
      </c>
      <c r="S4227" s="4" t="s">
        <v>14</v>
      </c>
    </row>
    <row r="4228" spans="1:10">
      <c r="A4228" t="n">
        <v>39782</v>
      </c>
      <c r="B4228" s="31" t="n">
        <v>39</v>
      </c>
      <c r="C4228" s="7" t="n">
        <v>12</v>
      </c>
      <c r="D4228" s="7" t="n">
        <v>65533</v>
      </c>
      <c r="E4228" s="7" t="n">
        <v>207</v>
      </c>
      <c r="F4228" s="7" t="n">
        <v>0</v>
      </c>
      <c r="G4228" s="7" t="n">
        <v>23</v>
      </c>
      <c r="H4228" s="7" t="n">
        <v>259</v>
      </c>
      <c r="I4228" s="7" t="s">
        <v>13</v>
      </c>
      <c r="J4228" s="7" t="n">
        <v>0</v>
      </c>
      <c r="K4228" s="7" t="n">
        <v>0.800000011920929</v>
      </c>
      <c r="L4228" s="7" t="n">
        <v>0</v>
      </c>
      <c r="M4228" s="7" t="n">
        <v>0</v>
      </c>
      <c r="N4228" s="7" t="n">
        <v>0</v>
      </c>
      <c r="O4228" s="7" t="n">
        <v>0</v>
      </c>
      <c r="P4228" s="7" t="n">
        <v>1</v>
      </c>
      <c r="Q4228" s="7" t="n">
        <v>1</v>
      </c>
      <c r="R4228" s="7" t="n">
        <v>1</v>
      </c>
      <c r="S4228" s="7" t="n">
        <v>255</v>
      </c>
    </row>
    <row r="4229" spans="1:10">
      <c r="A4229" t="s">
        <v>4</v>
      </c>
      <c r="B4229" s="4" t="s">
        <v>5</v>
      </c>
      <c r="C4229" s="4" t="s">
        <v>10</v>
      </c>
      <c r="D4229" s="4" t="s">
        <v>9</v>
      </c>
      <c r="E4229" s="4" t="s">
        <v>9</v>
      </c>
      <c r="F4229" s="4" t="s">
        <v>9</v>
      </c>
      <c r="G4229" s="4" t="s">
        <v>9</v>
      </c>
      <c r="H4229" s="4" t="s">
        <v>10</v>
      </c>
      <c r="I4229" s="4" t="s">
        <v>14</v>
      </c>
    </row>
    <row r="4230" spans="1:10">
      <c r="A4230" t="n">
        <v>39832</v>
      </c>
      <c r="B4230" s="69" t="n">
        <v>66</v>
      </c>
      <c r="C4230" s="7" t="n">
        <v>23</v>
      </c>
      <c r="D4230" s="7" t="n">
        <v>1065353216</v>
      </c>
      <c r="E4230" s="7" t="n">
        <v>1065353216</v>
      </c>
      <c r="F4230" s="7" t="n">
        <v>1065353216</v>
      </c>
      <c r="G4230" s="7" t="n">
        <v>0</v>
      </c>
      <c r="H4230" s="7" t="n">
        <v>1000</v>
      </c>
      <c r="I4230" s="7" t="n">
        <v>3</v>
      </c>
    </row>
    <row r="4231" spans="1:10">
      <c r="A4231" t="s">
        <v>4</v>
      </c>
      <c r="B4231" s="4" t="s">
        <v>5</v>
      </c>
      <c r="C4231" s="4" t="s">
        <v>10</v>
      </c>
    </row>
    <row r="4232" spans="1:10">
      <c r="A4232" t="n">
        <v>39854</v>
      </c>
      <c r="B4232" s="28" t="n">
        <v>16</v>
      </c>
      <c r="C4232" s="7" t="n">
        <v>1000</v>
      </c>
    </row>
    <row r="4233" spans="1:10">
      <c r="A4233" t="s">
        <v>4</v>
      </c>
      <c r="B4233" s="4" t="s">
        <v>5</v>
      </c>
      <c r="C4233" s="4" t="s">
        <v>10</v>
      </c>
      <c r="D4233" s="4" t="s">
        <v>9</v>
      </c>
    </row>
    <row r="4234" spans="1:10">
      <c r="A4234" t="n">
        <v>39857</v>
      </c>
      <c r="B4234" s="33" t="n">
        <v>43</v>
      </c>
      <c r="C4234" s="7" t="n">
        <v>23</v>
      </c>
      <c r="D4234" s="7" t="n">
        <v>512</v>
      </c>
    </row>
    <row r="4235" spans="1:10">
      <c r="A4235" t="s">
        <v>4</v>
      </c>
      <c r="B4235" s="4" t="s">
        <v>5</v>
      </c>
      <c r="C4235" s="4" t="s">
        <v>14</v>
      </c>
      <c r="D4235" s="4" t="s">
        <v>10</v>
      </c>
      <c r="E4235" s="4" t="s">
        <v>21</v>
      </c>
      <c r="F4235" s="4" t="s">
        <v>10</v>
      </c>
      <c r="G4235" s="4" t="s">
        <v>9</v>
      </c>
      <c r="H4235" s="4" t="s">
        <v>9</v>
      </c>
      <c r="I4235" s="4" t="s">
        <v>10</v>
      </c>
      <c r="J4235" s="4" t="s">
        <v>10</v>
      </c>
      <c r="K4235" s="4" t="s">
        <v>9</v>
      </c>
      <c r="L4235" s="4" t="s">
        <v>9</v>
      </c>
      <c r="M4235" s="4" t="s">
        <v>9</v>
      </c>
      <c r="N4235" s="4" t="s">
        <v>9</v>
      </c>
      <c r="O4235" s="4" t="s">
        <v>6</v>
      </c>
    </row>
    <row r="4236" spans="1:10">
      <c r="A4236" t="n">
        <v>39864</v>
      </c>
      <c r="B4236" s="14" t="n">
        <v>50</v>
      </c>
      <c r="C4236" s="7" t="n">
        <v>0</v>
      </c>
      <c r="D4236" s="7" t="n">
        <v>4407</v>
      </c>
      <c r="E4236" s="7" t="n">
        <v>1</v>
      </c>
      <c r="F4236" s="7" t="n">
        <v>0</v>
      </c>
      <c r="G4236" s="7" t="n">
        <v>0</v>
      </c>
      <c r="H4236" s="7" t="n">
        <v>0</v>
      </c>
      <c r="I4236" s="7" t="n">
        <v>0</v>
      </c>
      <c r="J4236" s="7" t="n">
        <v>65533</v>
      </c>
      <c r="K4236" s="7" t="n">
        <v>0</v>
      </c>
      <c r="L4236" s="7" t="n">
        <v>0</v>
      </c>
      <c r="M4236" s="7" t="n">
        <v>0</v>
      </c>
      <c r="N4236" s="7" t="n">
        <v>0</v>
      </c>
      <c r="O4236" s="7" t="s">
        <v>13</v>
      </c>
    </row>
    <row r="4237" spans="1:10">
      <c r="A4237" t="s">
        <v>4</v>
      </c>
      <c r="B4237" s="4" t="s">
        <v>5</v>
      </c>
      <c r="C4237" s="4" t="s">
        <v>14</v>
      </c>
      <c r="D4237" s="4" t="s">
        <v>10</v>
      </c>
      <c r="E4237" s="4" t="s">
        <v>10</v>
      </c>
      <c r="F4237" s="4" t="s">
        <v>10</v>
      </c>
      <c r="G4237" s="4" t="s">
        <v>10</v>
      </c>
      <c r="H4237" s="4" t="s">
        <v>10</v>
      </c>
      <c r="I4237" s="4" t="s">
        <v>6</v>
      </c>
      <c r="J4237" s="4" t="s">
        <v>21</v>
      </c>
      <c r="K4237" s="4" t="s">
        <v>21</v>
      </c>
      <c r="L4237" s="4" t="s">
        <v>21</v>
      </c>
      <c r="M4237" s="4" t="s">
        <v>9</v>
      </c>
      <c r="N4237" s="4" t="s">
        <v>9</v>
      </c>
      <c r="O4237" s="4" t="s">
        <v>21</v>
      </c>
      <c r="P4237" s="4" t="s">
        <v>21</v>
      </c>
      <c r="Q4237" s="4" t="s">
        <v>21</v>
      </c>
      <c r="R4237" s="4" t="s">
        <v>21</v>
      </c>
      <c r="S4237" s="4" t="s">
        <v>14</v>
      </c>
    </row>
    <row r="4238" spans="1:10">
      <c r="A4238" t="n">
        <v>39903</v>
      </c>
      <c r="B4238" s="31" t="n">
        <v>39</v>
      </c>
      <c r="C4238" s="7" t="n">
        <v>12</v>
      </c>
      <c r="D4238" s="7" t="n">
        <v>65533</v>
      </c>
      <c r="E4238" s="7" t="n">
        <v>205</v>
      </c>
      <c r="F4238" s="7" t="n">
        <v>0</v>
      </c>
      <c r="G4238" s="7" t="n">
        <v>23</v>
      </c>
      <c r="H4238" s="7" t="n">
        <v>259</v>
      </c>
      <c r="I4238" s="7" t="s">
        <v>13</v>
      </c>
      <c r="J4238" s="7" t="n">
        <v>0</v>
      </c>
      <c r="K4238" s="7" t="n">
        <v>0.800000011920929</v>
      </c>
      <c r="L4238" s="7" t="n">
        <v>0</v>
      </c>
      <c r="M4238" s="7" t="n">
        <v>0</v>
      </c>
      <c r="N4238" s="7" t="n">
        <v>0</v>
      </c>
      <c r="O4238" s="7" t="n">
        <v>0</v>
      </c>
      <c r="P4238" s="7" t="n">
        <v>1.39999997615814</v>
      </c>
      <c r="Q4238" s="7" t="n">
        <v>1.39999997615814</v>
      </c>
      <c r="R4238" s="7" t="n">
        <v>1.39999997615814</v>
      </c>
      <c r="S4238" s="7" t="n">
        <v>105</v>
      </c>
    </row>
    <row r="4239" spans="1:10">
      <c r="A4239" t="s">
        <v>4</v>
      </c>
      <c r="B4239" s="4" t="s">
        <v>5</v>
      </c>
      <c r="C4239" s="4" t="s">
        <v>10</v>
      </c>
      <c r="D4239" s="4" t="s">
        <v>21</v>
      </c>
      <c r="E4239" s="4" t="s">
        <v>21</v>
      </c>
      <c r="F4239" s="4" t="s">
        <v>21</v>
      </c>
      <c r="G4239" s="4" t="s">
        <v>21</v>
      </c>
    </row>
    <row r="4240" spans="1:10">
      <c r="A4240" t="n">
        <v>39953</v>
      </c>
      <c r="B4240" s="70" t="n">
        <v>131</v>
      </c>
      <c r="C4240" s="7" t="n">
        <v>23</v>
      </c>
      <c r="D4240" s="7" t="n">
        <v>0.5</v>
      </c>
      <c r="E4240" s="7" t="n">
        <v>0.100000001490116</v>
      </c>
      <c r="F4240" s="7" t="n">
        <v>2</v>
      </c>
      <c r="G4240" s="7" t="n">
        <v>0.25</v>
      </c>
    </row>
    <row r="4241" spans="1:19">
      <c r="A4241" t="s">
        <v>4</v>
      </c>
      <c r="B4241" s="4" t="s">
        <v>5</v>
      </c>
      <c r="C4241" s="4" t="s">
        <v>10</v>
      </c>
      <c r="D4241" s="4" t="s">
        <v>10</v>
      </c>
      <c r="E4241" s="4" t="s">
        <v>21</v>
      </c>
      <c r="F4241" s="4" t="s">
        <v>21</v>
      </c>
      <c r="G4241" s="4" t="s">
        <v>21</v>
      </c>
      <c r="H4241" s="4" t="s">
        <v>21</v>
      </c>
      <c r="I4241" s="4" t="s">
        <v>14</v>
      </c>
      <c r="J4241" s="4" t="s">
        <v>10</v>
      </c>
    </row>
    <row r="4242" spans="1:19">
      <c r="A4242" t="n">
        <v>39972</v>
      </c>
      <c r="B4242" s="52" t="n">
        <v>55</v>
      </c>
      <c r="C4242" s="7" t="n">
        <v>23</v>
      </c>
      <c r="D4242" s="7" t="n">
        <v>65533</v>
      </c>
      <c r="E4242" s="7" t="n">
        <v>-6.90000009536743</v>
      </c>
      <c r="F4242" s="7" t="n">
        <v>21.9599990844727</v>
      </c>
      <c r="G4242" s="7" t="n">
        <v>24.9500007629395</v>
      </c>
      <c r="H4242" s="7" t="n">
        <v>4</v>
      </c>
      <c r="I4242" s="7" t="n">
        <v>0</v>
      </c>
      <c r="J4242" s="7" t="n">
        <v>1</v>
      </c>
    </row>
    <row r="4243" spans="1:19">
      <c r="A4243" t="s">
        <v>4</v>
      </c>
      <c r="B4243" s="4" t="s">
        <v>5</v>
      </c>
      <c r="C4243" s="4" t="s">
        <v>10</v>
      </c>
      <c r="D4243" s="4" t="s">
        <v>14</v>
      </c>
    </row>
    <row r="4244" spans="1:19">
      <c r="A4244" t="n">
        <v>39996</v>
      </c>
      <c r="B4244" s="53" t="n">
        <v>56</v>
      </c>
      <c r="C4244" s="7" t="n">
        <v>23</v>
      </c>
      <c r="D4244" s="7" t="n">
        <v>0</v>
      </c>
    </row>
    <row r="4245" spans="1:19">
      <c r="A4245" t="s">
        <v>4</v>
      </c>
      <c r="B4245" s="4" t="s">
        <v>5</v>
      </c>
      <c r="C4245" s="4" t="s">
        <v>14</v>
      </c>
      <c r="D4245" s="4" t="s">
        <v>10</v>
      </c>
      <c r="E4245" s="4" t="s">
        <v>14</v>
      </c>
    </row>
    <row r="4246" spans="1:19">
      <c r="A4246" t="n">
        <v>40000</v>
      </c>
      <c r="B4246" s="31" t="n">
        <v>39</v>
      </c>
      <c r="C4246" s="7" t="n">
        <v>14</v>
      </c>
      <c r="D4246" s="7" t="n">
        <v>65533</v>
      </c>
      <c r="E4246" s="7" t="n">
        <v>105</v>
      </c>
    </row>
    <row r="4247" spans="1:19">
      <c r="A4247" t="s">
        <v>4</v>
      </c>
      <c r="B4247" s="4" t="s">
        <v>5</v>
      </c>
      <c r="C4247" s="4" t="s">
        <v>10</v>
      </c>
    </row>
    <row r="4248" spans="1:19">
      <c r="A4248" t="n">
        <v>40005</v>
      </c>
      <c r="B4248" s="28" t="n">
        <v>16</v>
      </c>
      <c r="C4248" s="7" t="n">
        <v>100</v>
      </c>
    </row>
    <row r="4249" spans="1:19">
      <c r="A4249" t="s">
        <v>4</v>
      </c>
      <c r="B4249" s="4" t="s">
        <v>5</v>
      </c>
      <c r="C4249" s="4" t="s">
        <v>14</v>
      </c>
      <c r="D4249" s="4" t="s">
        <v>10</v>
      </c>
      <c r="E4249" s="4" t="s">
        <v>21</v>
      </c>
      <c r="F4249" s="4" t="s">
        <v>10</v>
      </c>
      <c r="G4249" s="4" t="s">
        <v>9</v>
      </c>
      <c r="H4249" s="4" t="s">
        <v>9</v>
      </c>
      <c r="I4249" s="4" t="s">
        <v>10</v>
      </c>
      <c r="J4249" s="4" t="s">
        <v>10</v>
      </c>
      <c r="K4249" s="4" t="s">
        <v>9</v>
      </c>
      <c r="L4249" s="4" t="s">
        <v>9</v>
      </c>
      <c r="M4249" s="4" t="s">
        <v>9</v>
      </c>
      <c r="N4249" s="4" t="s">
        <v>9</v>
      </c>
      <c r="O4249" s="4" t="s">
        <v>6</v>
      </c>
    </row>
    <row r="4250" spans="1:19">
      <c r="A4250" t="n">
        <v>40008</v>
      </c>
      <c r="B4250" s="14" t="n">
        <v>50</v>
      </c>
      <c r="C4250" s="7" t="n">
        <v>0</v>
      </c>
      <c r="D4250" s="7" t="n">
        <v>4120</v>
      </c>
      <c r="E4250" s="7" t="n">
        <v>1</v>
      </c>
      <c r="F4250" s="7" t="n">
        <v>0</v>
      </c>
      <c r="G4250" s="7" t="n">
        <v>0</v>
      </c>
      <c r="H4250" s="7" t="n">
        <v>0</v>
      </c>
      <c r="I4250" s="7" t="n">
        <v>0</v>
      </c>
      <c r="J4250" s="7" t="n">
        <v>65533</v>
      </c>
      <c r="K4250" s="7" t="n">
        <v>0</v>
      </c>
      <c r="L4250" s="7" t="n">
        <v>0</v>
      </c>
      <c r="M4250" s="7" t="n">
        <v>0</v>
      </c>
      <c r="N4250" s="7" t="n">
        <v>0</v>
      </c>
      <c r="O4250" s="7" t="s">
        <v>13</v>
      </c>
    </row>
    <row r="4251" spans="1:19">
      <c r="A4251" t="s">
        <v>4</v>
      </c>
      <c r="B4251" s="4" t="s">
        <v>5</v>
      </c>
      <c r="C4251" s="4" t="s">
        <v>14</v>
      </c>
      <c r="D4251" s="4" t="s">
        <v>10</v>
      </c>
      <c r="E4251" s="4" t="s">
        <v>10</v>
      </c>
      <c r="F4251" s="4" t="s">
        <v>10</v>
      </c>
      <c r="G4251" s="4" t="s">
        <v>10</v>
      </c>
      <c r="H4251" s="4" t="s">
        <v>10</v>
      </c>
      <c r="I4251" s="4" t="s">
        <v>6</v>
      </c>
      <c r="J4251" s="4" t="s">
        <v>21</v>
      </c>
      <c r="K4251" s="4" t="s">
        <v>21</v>
      </c>
      <c r="L4251" s="4" t="s">
        <v>21</v>
      </c>
      <c r="M4251" s="4" t="s">
        <v>9</v>
      </c>
      <c r="N4251" s="4" t="s">
        <v>9</v>
      </c>
      <c r="O4251" s="4" t="s">
        <v>21</v>
      </c>
      <c r="P4251" s="4" t="s">
        <v>21</v>
      </c>
      <c r="Q4251" s="4" t="s">
        <v>21</v>
      </c>
      <c r="R4251" s="4" t="s">
        <v>21</v>
      </c>
      <c r="S4251" s="4" t="s">
        <v>14</v>
      </c>
    </row>
    <row r="4252" spans="1:19">
      <c r="A4252" t="n">
        <v>40047</v>
      </c>
      <c r="B4252" s="31" t="n">
        <v>39</v>
      </c>
      <c r="C4252" s="7" t="n">
        <v>12</v>
      </c>
      <c r="D4252" s="7" t="n">
        <v>65533</v>
      </c>
      <c r="E4252" s="7" t="n">
        <v>208</v>
      </c>
      <c r="F4252" s="7" t="n">
        <v>0</v>
      </c>
      <c r="G4252" s="7" t="n">
        <v>7034</v>
      </c>
      <c r="H4252" s="7" t="n">
        <v>259</v>
      </c>
      <c r="I4252" s="7" t="s">
        <v>13</v>
      </c>
      <c r="J4252" s="7" t="n">
        <v>0</v>
      </c>
      <c r="K4252" s="7" t="n">
        <v>2.20000004768372</v>
      </c>
      <c r="L4252" s="7" t="n">
        <v>0.800000011920929</v>
      </c>
      <c r="M4252" s="7" t="n">
        <v>0</v>
      </c>
      <c r="N4252" s="7" t="n">
        <v>0</v>
      </c>
      <c r="O4252" s="7" t="n">
        <v>0</v>
      </c>
      <c r="P4252" s="7" t="n">
        <v>1</v>
      </c>
      <c r="Q4252" s="7" t="n">
        <v>1</v>
      </c>
      <c r="R4252" s="7" t="n">
        <v>1</v>
      </c>
      <c r="S4252" s="7" t="n">
        <v>255</v>
      </c>
    </row>
    <row r="4253" spans="1:19">
      <c r="A4253" t="s">
        <v>4</v>
      </c>
      <c r="B4253" s="4" t="s">
        <v>5</v>
      </c>
      <c r="C4253" s="4" t="s">
        <v>10</v>
      </c>
    </row>
    <row r="4254" spans="1:19">
      <c r="A4254" t="n">
        <v>40097</v>
      </c>
      <c r="B4254" s="28" t="n">
        <v>16</v>
      </c>
      <c r="C4254" s="7" t="n">
        <v>1500</v>
      </c>
    </row>
    <row r="4255" spans="1:19">
      <c r="A4255" t="s">
        <v>4</v>
      </c>
      <c r="B4255" s="4" t="s">
        <v>5</v>
      </c>
      <c r="C4255" s="4" t="s">
        <v>14</v>
      </c>
      <c r="D4255" s="4" t="s">
        <v>10</v>
      </c>
    </row>
    <row r="4256" spans="1:19">
      <c r="A4256" t="n">
        <v>40100</v>
      </c>
      <c r="B4256" s="45" t="n">
        <v>45</v>
      </c>
      <c r="C4256" s="7" t="n">
        <v>7</v>
      </c>
      <c r="D4256" s="7" t="n">
        <v>255</v>
      </c>
    </row>
    <row r="4257" spans="1:19">
      <c r="A4257" t="s">
        <v>4</v>
      </c>
      <c r="B4257" s="4" t="s">
        <v>5</v>
      </c>
      <c r="C4257" s="4" t="s">
        <v>14</v>
      </c>
      <c r="D4257" s="4" t="s">
        <v>10</v>
      </c>
      <c r="E4257" s="4" t="s">
        <v>21</v>
      </c>
    </row>
    <row r="4258" spans="1:19">
      <c r="A4258" t="n">
        <v>40104</v>
      </c>
      <c r="B4258" s="21" t="n">
        <v>58</v>
      </c>
      <c r="C4258" s="7" t="n">
        <v>101</v>
      </c>
      <c r="D4258" s="7" t="n">
        <v>500</v>
      </c>
      <c r="E4258" s="7" t="n">
        <v>1</v>
      </c>
    </row>
    <row r="4259" spans="1:19">
      <c r="A4259" t="s">
        <v>4</v>
      </c>
      <c r="B4259" s="4" t="s">
        <v>5</v>
      </c>
      <c r="C4259" s="4" t="s">
        <v>14</v>
      </c>
      <c r="D4259" s="4" t="s">
        <v>10</v>
      </c>
    </row>
    <row r="4260" spans="1:19">
      <c r="A4260" t="n">
        <v>40112</v>
      </c>
      <c r="B4260" s="21" t="n">
        <v>58</v>
      </c>
      <c r="C4260" s="7" t="n">
        <v>254</v>
      </c>
      <c r="D4260" s="7" t="n">
        <v>0</v>
      </c>
    </row>
    <row r="4261" spans="1:19">
      <c r="A4261" t="s">
        <v>4</v>
      </c>
      <c r="B4261" s="4" t="s">
        <v>5</v>
      </c>
      <c r="C4261" s="4" t="s">
        <v>14</v>
      </c>
      <c r="D4261" s="4" t="s">
        <v>14</v>
      </c>
      <c r="E4261" s="4" t="s">
        <v>21</v>
      </c>
      <c r="F4261" s="4" t="s">
        <v>21</v>
      </c>
      <c r="G4261" s="4" t="s">
        <v>21</v>
      </c>
      <c r="H4261" s="4" t="s">
        <v>10</v>
      </c>
    </row>
    <row r="4262" spans="1:19">
      <c r="A4262" t="n">
        <v>40116</v>
      </c>
      <c r="B4262" s="45" t="n">
        <v>45</v>
      </c>
      <c r="C4262" s="7" t="n">
        <v>2</v>
      </c>
      <c r="D4262" s="7" t="n">
        <v>3</v>
      </c>
      <c r="E4262" s="7" t="n">
        <v>0</v>
      </c>
      <c r="F4262" s="7" t="n">
        <v>19.5499992370605</v>
      </c>
      <c r="G4262" s="7" t="n">
        <v>58.2999992370605</v>
      </c>
      <c r="H4262" s="7" t="n">
        <v>0</v>
      </c>
    </row>
    <row r="4263" spans="1:19">
      <c r="A4263" t="s">
        <v>4</v>
      </c>
      <c r="B4263" s="4" t="s">
        <v>5</v>
      </c>
      <c r="C4263" s="4" t="s">
        <v>14</v>
      </c>
      <c r="D4263" s="4" t="s">
        <v>14</v>
      </c>
      <c r="E4263" s="4" t="s">
        <v>21</v>
      </c>
      <c r="F4263" s="4" t="s">
        <v>21</v>
      </c>
      <c r="G4263" s="4" t="s">
        <v>21</v>
      </c>
      <c r="H4263" s="4" t="s">
        <v>10</v>
      </c>
      <c r="I4263" s="4" t="s">
        <v>14</v>
      </c>
    </row>
    <row r="4264" spans="1:19">
      <c r="A4264" t="n">
        <v>40133</v>
      </c>
      <c r="B4264" s="45" t="n">
        <v>45</v>
      </c>
      <c r="C4264" s="7" t="n">
        <v>4</v>
      </c>
      <c r="D4264" s="7" t="n">
        <v>3</v>
      </c>
      <c r="E4264" s="7" t="n">
        <v>5</v>
      </c>
      <c r="F4264" s="7" t="n">
        <v>325</v>
      </c>
      <c r="G4264" s="7" t="n">
        <v>-5</v>
      </c>
      <c r="H4264" s="7" t="n">
        <v>0</v>
      </c>
      <c r="I4264" s="7" t="n">
        <v>0</v>
      </c>
    </row>
    <row r="4265" spans="1:19">
      <c r="A4265" t="s">
        <v>4</v>
      </c>
      <c r="B4265" s="4" t="s">
        <v>5</v>
      </c>
      <c r="C4265" s="4" t="s">
        <v>14</v>
      </c>
      <c r="D4265" s="4" t="s">
        <v>14</v>
      </c>
      <c r="E4265" s="4" t="s">
        <v>21</v>
      </c>
      <c r="F4265" s="4" t="s">
        <v>10</v>
      </c>
    </row>
    <row r="4266" spans="1:19">
      <c r="A4266" t="n">
        <v>40151</v>
      </c>
      <c r="B4266" s="45" t="n">
        <v>45</v>
      </c>
      <c r="C4266" s="7" t="n">
        <v>5</v>
      </c>
      <c r="D4266" s="7" t="n">
        <v>3</v>
      </c>
      <c r="E4266" s="7" t="n">
        <v>5</v>
      </c>
      <c r="F4266" s="7" t="n">
        <v>0</v>
      </c>
    </row>
    <row r="4267" spans="1:19">
      <c r="A4267" t="s">
        <v>4</v>
      </c>
      <c r="B4267" s="4" t="s">
        <v>5</v>
      </c>
      <c r="C4267" s="4" t="s">
        <v>14</v>
      </c>
      <c r="D4267" s="4" t="s">
        <v>14</v>
      </c>
      <c r="E4267" s="4" t="s">
        <v>21</v>
      </c>
      <c r="F4267" s="4" t="s">
        <v>10</v>
      </c>
    </row>
    <row r="4268" spans="1:19">
      <c r="A4268" t="n">
        <v>40160</v>
      </c>
      <c r="B4268" s="45" t="n">
        <v>45</v>
      </c>
      <c r="C4268" s="7" t="n">
        <v>11</v>
      </c>
      <c r="D4268" s="7" t="n">
        <v>3</v>
      </c>
      <c r="E4268" s="7" t="n">
        <v>34.4000015258789</v>
      </c>
      <c r="F4268" s="7" t="n">
        <v>0</v>
      </c>
    </row>
    <row r="4269" spans="1:19">
      <c r="A4269" t="s">
        <v>4</v>
      </c>
      <c r="B4269" s="4" t="s">
        <v>5</v>
      </c>
      <c r="C4269" s="4" t="s">
        <v>14</v>
      </c>
      <c r="D4269" s="4" t="s">
        <v>14</v>
      </c>
      <c r="E4269" s="4" t="s">
        <v>21</v>
      </c>
      <c r="F4269" s="4" t="s">
        <v>21</v>
      </c>
      <c r="G4269" s="4" t="s">
        <v>21</v>
      </c>
      <c r="H4269" s="4" t="s">
        <v>10</v>
      </c>
    </row>
    <row r="4270" spans="1:19">
      <c r="A4270" t="n">
        <v>40169</v>
      </c>
      <c r="B4270" s="45" t="n">
        <v>45</v>
      </c>
      <c r="C4270" s="7" t="n">
        <v>2</v>
      </c>
      <c r="D4270" s="7" t="n">
        <v>3</v>
      </c>
      <c r="E4270" s="7" t="n">
        <v>-0.409999996423721</v>
      </c>
      <c r="F4270" s="7" t="n">
        <v>19.6499996185303</v>
      </c>
      <c r="G4270" s="7" t="n">
        <v>58.5</v>
      </c>
      <c r="H4270" s="7" t="n">
        <v>0</v>
      </c>
    </row>
    <row r="4271" spans="1:19">
      <c r="A4271" t="s">
        <v>4</v>
      </c>
      <c r="B4271" s="4" t="s">
        <v>5</v>
      </c>
      <c r="C4271" s="4" t="s">
        <v>14</v>
      </c>
      <c r="D4271" s="4" t="s">
        <v>14</v>
      </c>
      <c r="E4271" s="4" t="s">
        <v>21</v>
      </c>
      <c r="F4271" s="4" t="s">
        <v>21</v>
      </c>
      <c r="G4271" s="4" t="s">
        <v>21</v>
      </c>
      <c r="H4271" s="4" t="s">
        <v>10</v>
      </c>
      <c r="I4271" s="4" t="s">
        <v>14</v>
      </c>
    </row>
    <row r="4272" spans="1:19">
      <c r="A4272" t="n">
        <v>40186</v>
      </c>
      <c r="B4272" s="45" t="n">
        <v>45</v>
      </c>
      <c r="C4272" s="7" t="n">
        <v>4</v>
      </c>
      <c r="D4272" s="7" t="n">
        <v>3</v>
      </c>
      <c r="E4272" s="7" t="n">
        <v>14.0299997329712</v>
      </c>
      <c r="F4272" s="7" t="n">
        <v>327.579986572266</v>
      </c>
      <c r="G4272" s="7" t="n">
        <v>-5</v>
      </c>
      <c r="H4272" s="7" t="n">
        <v>0</v>
      </c>
      <c r="I4272" s="7" t="n">
        <v>0</v>
      </c>
    </row>
    <row r="4273" spans="1:9">
      <c r="A4273" t="s">
        <v>4</v>
      </c>
      <c r="B4273" s="4" t="s">
        <v>5</v>
      </c>
      <c r="C4273" s="4" t="s">
        <v>14</v>
      </c>
      <c r="D4273" s="4" t="s">
        <v>14</v>
      </c>
      <c r="E4273" s="4" t="s">
        <v>21</v>
      </c>
      <c r="F4273" s="4" t="s">
        <v>10</v>
      </c>
    </row>
    <row r="4274" spans="1:9">
      <c r="A4274" t="n">
        <v>40204</v>
      </c>
      <c r="B4274" s="45" t="n">
        <v>45</v>
      </c>
      <c r="C4274" s="7" t="n">
        <v>5</v>
      </c>
      <c r="D4274" s="7" t="n">
        <v>3</v>
      </c>
      <c r="E4274" s="7" t="n">
        <v>4.90000009536743</v>
      </c>
      <c r="F4274" s="7" t="n">
        <v>0</v>
      </c>
    </row>
    <row r="4275" spans="1:9">
      <c r="A4275" t="s">
        <v>4</v>
      </c>
      <c r="B4275" s="4" t="s">
        <v>5</v>
      </c>
      <c r="C4275" s="4" t="s">
        <v>14</v>
      </c>
      <c r="D4275" s="4" t="s">
        <v>14</v>
      </c>
      <c r="E4275" s="4" t="s">
        <v>21</v>
      </c>
      <c r="F4275" s="4" t="s">
        <v>10</v>
      </c>
    </row>
    <row r="4276" spans="1:9">
      <c r="A4276" t="n">
        <v>40213</v>
      </c>
      <c r="B4276" s="45" t="n">
        <v>45</v>
      </c>
      <c r="C4276" s="7" t="n">
        <v>5</v>
      </c>
      <c r="D4276" s="7" t="n">
        <v>3</v>
      </c>
      <c r="E4276" s="7" t="n">
        <v>6.30000019073486</v>
      </c>
      <c r="F4276" s="7" t="n">
        <v>40000</v>
      </c>
    </row>
    <row r="4277" spans="1:9">
      <c r="A4277" t="s">
        <v>4</v>
      </c>
      <c r="B4277" s="4" t="s">
        <v>5</v>
      </c>
      <c r="C4277" s="4" t="s">
        <v>14</v>
      </c>
      <c r="D4277" s="4" t="s">
        <v>14</v>
      </c>
      <c r="E4277" s="4" t="s">
        <v>21</v>
      </c>
      <c r="F4277" s="4" t="s">
        <v>10</v>
      </c>
    </row>
    <row r="4278" spans="1:9">
      <c r="A4278" t="n">
        <v>40222</v>
      </c>
      <c r="B4278" s="45" t="n">
        <v>45</v>
      </c>
      <c r="C4278" s="7" t="n">
        <v>11</v>
      </c>
      <c r="D4278" s="7" t="n">
        <v>3</v>
      </c>
      <c r="E4278" s="7" t="n">
        <v>34.4000015258789</v>
      </c>
      <c r="F4278" s="7" t="n">
        <v>0</v>
      </c>
    </row>
    <row r="4279" spans="1:9">
      <c r="A4279" t="s">
        <v>4</v>
      </c>
      <c r="B4279" s="4" t="s">
        <v>5</v>
      </c>
      <c r="C4279" s="4" t="s">
        <v>10</v>
      </c>
      <c r="D4279" s="4" t="s">
        <v>21</v>
      </c>
      <c r="E4279" s="4" t="s">
        <v>21</v>
      </c>
      <c r="F4279" s="4" t="s">
        <v>21</v>
      </c>
      <c r="G4279" s="4" t="s">
        <v>21</v>
      </c>
    </row>
    <row r="4280" spans="1:9">
      <c r="A4280" t="n">
        <v>40231</v>
      </c>
      <c r="B4280" s="36" t="n">
        <v>46</v>
      </c>
      <c r="C4280" s="7" t="n">
        <v>11</v>
      </c>
      <c r="D4280" s="7" t="n">
        <v>-1</v>
      </c>
      <c r="E4280" s="7" t="n">
        <v>18.3700008392334</v>
      </c>
      <c r="F4280" s="7" t="n">
        <v>59.0999984741211</v>
      </c>
      <c r="G4280" s="7" t="n">
        <v>73</v>
      </c>
    </row>
    <row r="4281" spans="1:9">
      <c r="A4281" t="s">
        <v>4</v>
      </c>
      <c r="B4281" s="4" t="s">
        <v>5</v>
      </c>
      <c r="C4281" s="4" t="s">
        <v>10</v>
      </c>
      <c r="D4281" s="4" t="s">
        <v>21</v>
      </c>
      <c r="E4281" s="4" t="s">
        <v>21</v>
      </c>
      <c r="F4281" s="4" t="s">
        <v>21</v>
      </c>
      <c r="G4281" s="4" t="s">
        <v>21</v>
      </c>
    </row>
    <row r="4282" spans="1:9">
      <c r="A4282" t="n">
        <v>40250</v>
      </c>
      <c r="B4282" s="36" t="n">
        <v>46</v>
      </c>
      <c r="C4282" s="7" t="n">
        <v>1</v>
      </c>
      <c r="D4282" s="7" t="n">
        <v>2.09999990463257</v>
      </c>
      <c r="E4282" s="7" t="n">
        <v>18.3700008392334</v>
      </c>
      <c r="F4282" s="7" t="n">
        <v>57.7999992370605</v>
      </c>
      <c r="G4282" s="7" t="n">
        <v>240</v>
      </c>
    </row>
    <row r="4283" spans="1:9">
      <c r="A4283" t="s">
        <v>4</v>
      </c>
      <c r="B4283" s="4" t="s">
        <v>5</v>
      </c>
      <c r="C4283" s="4" t="s">
        <v>10</v>
      </c>
      <c r="D4283" s="4" t="s">
        <v>21</v>
      </c>
      <c r="E4283" s="4" t="s">
        <v>21</v>
      </c>
      <c r="F4283" s="4" t="s">
        <v>21</v>
      </c>
      <c r="G4283" s="4" t="s">
        <v>21</v>
      </c>
    </row>
    <row r="4284" spans="1:9">
      <c r="A4284" t="n">
        <v>40269</v>
      </c>
      <c r="B4284" s="36" t="n">
        <v>46</v>
      </c>
      <c r="C4284" s="7" t="n">
        <v>2</v>
      </c>
      <c r="D4284" s="7" t="n">
        <v>-1.64999997615814</v>
      </c>
      <c r="E4284" s="7" t="n">
        <v>18.3700008392334</v>
      </c>
      <c r="F4284" s="7" t="n">
        <v>59.4500007629395</v>
      </c>
      <c r="G4284" s="7" t="n">
        <v>55</v>
      </c>
    </row>
    <row r="4285" spans="1:9">
      <c r="A4285" t="s">
        <v>4</v>
      </c>
      <c r="B4285" s="4" t="s">
        <v>5</v>
      </c>
      <c r="C4285" s="4" t="s">
        <v>10</v>
      </c>
      <c r="D4285" s="4" t="s">
        <v>21</v>
      </c>
      <c r="E4285" s="4" t="s">
        <v>21</v>
      </c>
      <c r="F4285" s="4" t="s">
        <v>21</v>
      </c>
      <c r="G4285" s="4" t="s">
        <v>21</v>
      </c>
    </row>
    <row r="4286" spans="1:9">
      <c r="A4286" t="n">
        <v>40288</v>
      </c>
      <c r="B4286" s="36" t="n">
        <v>46</v>
      </c>
      <c r="C4286" s="7" t="n">
        <v>3</v>
      </c>
      <c r="D4286" s="7" t="n">
        <v>1</v>
      </c>
      <c r="E4286" s="7" t="n">
        <v>18.3700008392334</v>
      </c>
      <c r="F4286" s="7" t="n">
        <v>58.0999984741211</v>
      </c>
      <c r="G4286" s="7" t="n">
        <v>240</v>
      </c>
    </row>
    <row r="4287" spans="1:9">
      <c r="A4287" t="s">
        <v>4</v>
      </c>
      <c r="B4287" s="4" t="s">
        <v>5</v>
      </c>
      <c r="C4287" s="4" t="s">
        <v>10</v>
      </c>
      <c r="D4287" s="4" t="s">
        <v>21</v>
      </c>
      <c r="E4287" s="4" t="s">
        <v>21</v>
      </c>
      <c r="F4287" s="4" t="s">
        <v>21</v>
      </c>
      <c r="G4287" s="4" t="s">
        <v>21</v>
      </c>
    </row>
    <row r="4288" spans="1:9">
      <c r="A4288" t="n">
        <v>40307</v>
      </c>
      <c r="B4288" s="36" t="n">
        <v>46</v>
      </c>
      <c r="C4288" s="7" t="n">
        <v>4</v>
      </c>
      <c r="D4288" s="7" t="n">
        <v>-2.38000011444092</v>
      </c>
      <c r="E4288" s="7" t="n">
        <v>18.3700008392334</v>
      </c>
      <c r="F4288" s="7" t="n">
        <v>58.9000015258789</v>
      </c>
      <c r="G4288" s="7" t="n">
        <v>80</v>
      </c>
    </row>
    <row r="4289" spans="1:7">
      <c r="A4289" t="s">
        <v>4</v>
      </c>
      <c r="B4289" s="4" t="s">
        <v>5</v>
      </c>
      <c r="C4289" s="4" t="s">
        <v>10</v>
      </c>
      <c r="D4289" s="4" t="s">
        <v>21</v>
      </c>
      <c r="E4289" s="4" t="s">
        <v>21</v>
      </c>
      <c r="F4289" s="4" t="s">
        <v>21</v>
      </c>
      <c r="G4289" s="4" t="s">
        <v>21</v>
      </c>
    </row>
    <row r="4290" spans="1:7">
      <c r="A4290" t="n">
        <v>40326</v>
      </c>
      <c r="B4290" s="36" t="n">
        <v>46</v>
      </c>
      <c r="C4290" s="7" t="n">
        <v>5</v>
      </c>
      <c r="D4290" s="7" t="n">
        <v>1.29999995231628</v>
      </c>
      <c r="E4290" s="7" t="n">
        <v>18.3700008392334</v>
      </c>
      <c r="F4290" s="7" t="n">
        <v>59.5999984741211</v>
      </c>
      <c r="G4290" s="7" t="n">
        <v>285</v>
      </c>
    </row>
    <row r="4291" spans="1:7">
      <c r="A4291" t="s">
        <v>4</v>
      </c>
      <c r="B4291" s="4" t="s">
        <v>5</v>
      </c>
      <c r="C4291" s="4" t="s">
        <v>10</v>
      </c>
      <c r="D4291" s="4" t="s">
        <v>21</v>
      </c>
      <c r="E4291" s="4" t="s">
        <v>21</v>
      </c>
      <c r="F4291" s="4" t="s">
        <v>21</v>
      </c>
      <c r="G4291" s="4" t="s">
        <v>21</v>
      </c>
    </row>
    <row r="4292" spans="1:7">
      <c r="A4292" t="n">
        <v>40345</v>
      </c>
      <c r="B4292" s="36" t="n">
        <v>46</v>
      </c>
      <c r="C4292" s="7" t="n">
        <v>6</v>
      </c>
      <c r="D4292" s="7" t="n">
        <v>-1.77999997138977</v>
      </c>
      <c r="E4292" s="7" t="n">
        <v>18.3700008392334</v>
      </c>
      <c r="F4292" s="7" t="n">
        <v>57.4000015258789</v>
      </c>
      <c r="G4292" s="7" t="n">
        <v>83</v>
      </c>
    </row>
    <row r="4293" spans="1:7">
      <c r="A4293" t="s">
        <v>4</v>
      </c>
      <c r="B4293" s="4" t="s">
        <v>5</v>
      </c>
      <c r="C4293" s="4" t="s">
        <v>10</v>
      </c>
      <c r="D4293" s="4" t="s">
        <v>21</v>
      </c>
      <c r="E4293" s="4" t="s">
        <v>21</v>
      </c>
      <c r="F4293" s="4" t="s">
        <v>21</v>
      </c>
      <c r="G4293" s="4" t="s">
        <v>21</v>
      </c>
    </row>
    <row r="4294" spans="1:7">
      <c r="A4294" t="n">
        <v>40364</v>
      </c>
      <c r="B4294" s="36" t="n">
        <v>46</v>
      </c>
      <c r="C4294" s="7" t="n">
        <v>7</v>
      </c>
      <c r="D4294" s="7" t="n">
        <v>-0.879999995231628</v>
      </c>
      <c r="E4294" s="7" t="n">
        <v>18.3700008392334</v>
      </c>
      <c r="F4294" s="7" t="n">
        <v>57.7999992370605</v>
      </c>
      <c r="G4294" s="7" t="n">
        <v>77</v>
      </c>
    </row>
    <row r="4295" spans="1:7">
      <c r="A4295" t="s">
        <v>4</v>
      </c>
      <c r="B4295" s="4" t="s">
        <v>5</v>
      </c>
      <c r="C4295" s="4" t="s">
        <v>10</v>
      </c>
      <c r="D4295" s="4" t="s">
        <v>21</v>
      </c>
      <c r="E4295" s="4" t="s">
        <v>21</v>
      </c>
      <c r="F4295" s="4" t="s">
        <v>21</v>
      </c>
      <c r="G4295" s="4" t="s">
        <v>21</v>
      </c>
    </row>
    <row r="4296" spans="1:7">
      <c r="A4296" t="n">
        <v>40383</v>
      </c>
      <c r="B4296" s="36" t="n">
        <v>46</v>
      </c>
      <c r="C4296" s="7" t="n">
        <v>8</v>
      </c>
      <c r="D4296" s="7" t="n">
        <v>2.54999995231628</v>
      </c>
      <c r="E4296" s="7" t="n">
        <v>18.3700008392334</v>
      </c>
      <c r="F4296" s="7" t="n">
        <v>58.4000015258789</v>
      </c>
      <c r="G4296" s="7" t="n">
        <v>315</v>
      </c>
    </row>
    <row r="4297" spans="1:7">
      <c r="A4297" t="s">
        <v>4</v>
      </c>
      <c r="B4297" s="4" t="s">
        <v>5</v>
      </c>
      <c r="C4297" s="4" t="s">
        <v>10</v>
      </c>
      <c r="D4297" s="4" t="s">
        <v>21</v>
      </c>
      <c r="E4297" s="4" t="s">
        <v>21</v>
      </c>
      <c r="F4297" s="4" t="s">
        <v>21</v>
      </c>
      <c r="G4297" s="4" t="s">
        <v>21</v>
      </c>
    </row>
    <row r="4298" spans="1:7">
      <c r="A4298" t="n">
        <v>40402</v>
      </c>
      <c r="B4298" s="36" t="n">
        <v>46</v>
      </c>
      <c r="C4298" s="7" t="n">
        <v>9</v>
      </c>
      <c r="D4298" s="7" t="n">
        <v>0.699999988079071</v>
      </c>
      <c r="E4298" s="7" t="n">
        <v>18.3700008392334</v>
      </c>
      <c r="F4298" s="7" t="n">
        <v>59.3499984741211</v>
      </c>
      <c r="G4298" s="7" t="n">
        <v>267</v>
      </c>
    </row>
    <row r="4299" spans="1:7">
      <c r="A4299" t="s">
        <v>4</v>
      </c>
      <c r="B4299" s="4" t="s">
        <v>5</v>
      </c>
      <c r="C4299" s="4" t="s">
        <v>14</v>
      </c>
      <c r="D4299" s="4" t="s">
        <v>10</v>
      </c>
    </row>
    <row r="4300" spans="1:7">
      <c r="A4300" t="n">
        <v>40421</v>
      </c>
      <c r="B4300" s="21" t="n">
        <v>58</v>
      </c>
      <c r="C4300" s="7" t="n">
        <v>255</v>
      </c>
      <c r="D4300" s="7" t="n">
        <v>0</v>
      </c>
    </row>
    <row r="4301" spans="1:7">
      <c r="A4301" t="s">
        <v>4</v>
      </c>
      <c r="B4301" s="4" t="s">
        <v>5</v>
      </c>
      <c r="C4301" s="4" t="s">
        <v>14</v>
      </c>
      <c r="D4301" s="4" t="s">
        <v>10</v>
      </c>
      <c r="E4301" s="4" t="s">
        <v>6</v>
      </c>
    </row>
    <row r="4302" spans="1:7">
      <c r="A4302" t="n">
        <v>40425</v>
      </c>
      <c r="B4302" s="41" t="n">
        <v>51</v>
      </c>
      <c r="C4302" s="7" t="n">
        <v>4</v>
      </c>
      <c r="D4302" s="7" t="n">
        <v>7</v>
      </c>
      <c r="E4302" s="7" t="s">
        <v>349</v>
      </c>
    </row>
    <row r="4303" spans="1:7">
      <c r="A4303" t="s">
        <v>4</v>
      </c>
      <c r="B4303" s="4" t="s">
        <v>5</v>
      </c>
      <c r="C4303" s="4" t="s">
        <v>10</v>
      </c>
    </row>
    <row r="4304" spans="1:7">
      <c r="A4304" t="n">
        <v>40439</v>
      </c>
      <c r="B4304" s="28" t="n">
        <v>16</v>
      </c>
      <c r="C4304" s="7" t="n">
        <v>0</v>
      </c>
    </row>
    <row r="4305" spans="1:7">
      <c r="A4305" t="s">
        <v>4</v>
      </c>
      <c r="B4305" s="4" t="s">
        <v>5</v>
      </c>
      <c r="C4305" s="4" t="s">
        <v>10</v>
      </c>
      <c r="D4305" s="4" t="s">
        <v>14</v>
      </c>
      <c r="E4305" s="4" t="s">
        <v>9</v>
      </c>
      <c r="F4305" s="4" t="s">
        <v>112</v>
      </c>
      <c r="G4305" s="4" t="s">
        <v>14</v>
      </c>
      <c r="H4305" s="4" t="s">
        <v>14</v>
      </c>
    </row>
    <row r="4306" spans="1:7">
      <c r="A4306" t="n">
        <v>40442</v>
      </c>
      <c r="B4306" s="49" t="n">
        <v>26</v>
      </c>
      <c r="C4306" s="7" t="n">
        <v>7</v>
      </c>
      <c r="D4306" s="7" t="n">
        <v>17</v>
      </c>
      <c r="E4306" s="7" t="n">
        <v>4481</v>
      </c>
      <c r="F4306" s="7" t="s">
        <v>350</v>
      </c>
      <c r="G4306" s="7" t="n">
        <v>2</v>
      </c>
      <c r="H4306" s="7" t="n">
        <v>0</v>
      </c>
    </row>
    <row r="4307" spans="1:7">
      <c r="A4307" t="s">
        <v>4</v>
      </c>
      <c r="B4307" s="4" t="s">
        <v>5</v>
      </c>
    </row>
    <row r="4308" spans="1:7">
      <c r="A4308" t="n">
        <v>40459</v>
      </c>
      <c r="B4308" s="50" t="n">
        <v>28</v>
      </c>
    </row>
    <row r="4309" spans="1:7">
      <c r="A4309" t="s">
        <v>4</v>
      </c>
      <c r="B4309" s="4" t="s">
        <v>5</v>
      </c>
      <c r="C4309" s="4" t="s">
        <v>10</v>
      </c>
      <c r="D4309" s="4" t="s">
        <v>14</v>
      </c>
    </row>
    <row r="4310" spans="1:7">
      <c r="A4310" t="n">
        <v>40460</v>
      </c>
      <c r="B4310" s="51" t="n">
        <v>89</v>
      </c>
      <c r="C4310" s="7" t="n">
        <v>65533</v>
      </c>
      <c r="D4310" s="7" t="n">
        <v>1</v>
      </c>
    </row>
    <row r="4311" spans="1:7">
      <c r="A4311" t="s">
        <v>4</v>
      </c>
      <c r="B4311" s="4" t="s">
        <v>5</v>
      </c>
      <c r="C4311" s="4" t="s">
        <v>14</v>
      </c>
      <c r="D4311" s="4" t="s">
        <v>10</v>
      </c>
      <c r="E4311" s="4" t="s">
        <v>6</v>
      </c>
    </row>
    <row r="4312" spans="1:7">
      <c r="A4312" t="n">
        <v>40464</v>
      </c>
      <c r="B4312" s="41" t="n">
        <v>51</v>
      </c>
      <c r="C4312" s="7" t="n">
        <v>4</v>
      </c>
      <c r="D4312" s="7" t="n">
        <v>1</v>
      </c>
      <c r="E4312" s="7" t="s">
        <v>351</v>
      </c>
    </row>
    <row r="4313" spans="1:7">
      <c r="A4313" t="s">
        <v>4</v>
      </c>
      <c r="B4313" s="4" t="s">
        <v>5</v>
      </c>
      <c r="C4313" s="4" t="s">
        <v>10</v>
      </c>
    </row>
    <row r="4314" spans="1:7">
      <c r="A4314" t="n">
        <v>40477</v>
      </c>
      <c r="B4314" s="28" t="n">
        <v>16</v>
      </c>
      <c r="C4314" s="7" t="n">
        <v>0</v>
      </c>
    </row>
    <row r="4315" spans="1:7">
      <c r="A4315" t="s">
        <v>4</v>
      </c>
      <c r="B4315" s="4" t="s">
        <v>5</v>
      </c>
      <c r="C4315" s="4" t="s">
        <v>10</v>
      </c>
      <c r="D4315" s="4" t="s">
        <v>14</v>
      </c>
      <c r="E4315" s="4" t="s">
        <v>9</v>
      </c>
      <c r="F4315" s="4" t="s">
        <v>112</v>
      </c>
      <c r="G4315" s="4" t="s">
        <v>14</v>
      </c>
      <c r="H4315" s="4" t="s">
        <v>14</v>
      </c>
    </row>
    <row r="4316" spans="1:7">
      <c r="A4316" t="n">
        <v>40480</v>
      </c>
      <c r="B4316" s="49" t="n">
        <v>26</v>
      </c>
      <c r="C4316" s="7" t="n">
        <v>1</v>
      </c>
      <c r="D4316" s="7" t="n">
        <v>17</v>
      </c>
      <c r="E4316" s="7" t="n">
        <v>1524</v>
      </c>
      <c r="F4316" s="7" t="s">
        <v>352</v>
      </c>
      <c r="G4316" s="7" t="n">
        <v>2</v>
      </c>
      <c r="H4316" s="7" t="n">
        <v>0</v>
      </c>
    </row>
    <row r="4317" spans="1:7">
      <c r="A4317" t="s">
        <v>4</v>
      </c>
      <c r="B4317" s="4" t="s">
        <v>5</v>
      </c>
    </row>
    <row r="4318" spans="1:7">
      <c r="A4318" t="n">
        <v>40503</v>
      </c>
      <c r="B4318" s="50" t="n">
        <v>28</v>
      </c>
    </row>
    <row r="4319" spans="1:7">
      <c r="A4319" t="s">
        <v>4</v>
      </c>
      <c r="B4319" s="4" t="s">
        <v>5</v>
      </c>
      <c r="C4319" s="4" t="s">
        <v>10</v>
      </c>
      <c r="D4319" s="4" t="s">
        <v>14</v>
      </c>
    </row>
    <row r="4320" spans="1:7">
      <c r="A4320" t="n">
        <v>40504</v>
      </c>
      <c r="B4320" s="51" t="n">
        <v>89</v>
      </c>
      <c r="C4320" s="7" t="n">
        <v>65533</v>
      </c>
      <c r="D4320" s="7" t="n">
        <v>1</v>
      </c>
    </row>
    <row r="4321" spans="1:8">
      <c r="A4321" t="s">
        <v>4</v>
      </c>
      <c r="B4321" s="4" t="s">
        <v>5</v>
      </c>
      <c r="C4321" s="4" t="s">
        <v>14</v>
      </c>
      <c r="D4321" s="4" t="s">
        <v>10</v>
      </c>
      <c r="E4321" s="4" t="s">
        <v>6</v>
      </c>
    </row>
    <row r="4322" spans="1:8">
      <c r="A4322" t="n">
        <v>40508</v>
      </c>
      <c r="B4322" s="41" t="n">
        <v>51</v>
      </c>
      <c r="C4322" s="7" t="n">
        <v>4</v>
      </c>
      <c r="D4322" s="7" t="n">
        <v>19</v>
      </c>
      <c r="E4322" s="7" t="s">
        <v>143</v>
      </c>
    </row>
    <row r="4323" spans="1:8">
      <c r="A4323" t="s">
        <v>4</v>
      </c>
      <c r="B4323" s="4" t="s">
        <v>5</v>
      </c>
      <c r="C4323" s="4" t="s">
        <v>10</v>
      </c>
    </row>
    <row r="4324" spans="1:8">
      <c r="A4324" t="n">
        <v>40522</v>
      </c>
      <c r="B4324" s="28" t="n">
        <v>16</v>
      </c>
      <c r="C4324" s="7" t="n">
        <v>0</v>
      </c>
    </row>
    <row r="4325" spans="1:8">
      <c r="A4325" t="s">
        <v>4</v>
      </c>
      <c r="B4325" s="4" t="s">
        <v>5</v>
      </c>
      <c r="C4325" s="4" t="s">
        <v>10</v>
      </c>
      <c r="D4325" s="4" t="s">
        <v>14</v>
      </c>
      <c r="E4325" s="4" t="s">
        <v>9</v>
      </c>
      <c r="F4325" s="4" t="s">
        <v>112</v>
      </c>
      <c r="G4325" s="4" t="s">
        <v>14</v>
      </c>
      <c r="H4325" s="4" t="s">
        <v>14</v>
      </c>
    </row>
    <row r="4326" spans="1:8">
      <c r="A4326" t="n">
        <v>40525</v>
      </c>
      <c r="B4326" s="49" t="n">
        <v>26</v>
      </c>
      <c r="C4326" s="7" t="n">
        <v>19</v>
      </c>
      <c r="D4326" s="7" t="n">
        <v>17</v>
      </c>
      <c r="E4326" s="7" t="n">
        <v>29466</v>
      </c>
      <c r="F4326" s="7" t="s">
        <v>353</v>
      </c>
      <c r="G4326" s="7" t="n">
        <v>2</v>
      </c>
      <c r="H4326" s="7" t="n">
        <v>0</v>
      </c>
    </row>
    <row r="4327" spans="1:8">
      <c r="A4327" t="s">
        <v>4</v>
      </c>
      <c r="B4327" s="4" t="s">
        <v>5</v>
      </c>
      <c r="C4327" s="4" t="s">
        <v>10</v>
      </c>
    </row>
    <row r="4328" spans="1:8">
      <c r="A4328" t="n">
        <v>40601</v>
      </c>
      <c r="B4328" s="28" t="n">
        <v>16</v>
      </c>
      <c r="C4328" s="7" t="n">
        <v>2500</v>
      </c>
    </row>
    <row r="4329" spans="1:8">
      <c r="A4329" t="s">
        <v>4</v>
      </c>
      <c r="B4329" s="4" t="s">
        <v>5</v>
      </c>
      <c r="C4329" s="4" t="s">
        <v>14</v>
      </c>
      <c r="D4329" s="4" t="s">
        <v>10</v>
      </c>
      <c r="E4329" s="4" t="s">
        <v>6</v>
      </c>
      <c r="F4329" s="4" t="s">
        <v>6</v>
      </c>
      <c r="G4329" s="4" t="s">
        <v>6</v>
      </c>
      <c r="H4329" s="4" t="s">
        <v>6</v>
      </c>
    </row>
    <row r="4330" spans="1:8">
      <c r="A4330" t="n">
        <v>40604</v>
      </c>
      <c r="B4330" s="41" t="n">
        <v>51</v>
      </c>
      <c r="C4330" s="7" t="n">
        <v>3</v>
      </c>
      <c r="D4330" s="7" t="n">
        <v>19</v>
      </c>
      <c r="E4330" s="7" t="s">
        <v>153</v>
      </c>
      <c r="F4330" s="7" t="s">
        <v>13</v>
      </c>
      <c r="G4330" s="7" t="s">
        <v>96</v>
      </c>
      <c r="H4330" s="7" t="s">
        <v>97</v>
      </c>
    </row>
    <row r="4331" spans="1:8">
      <c r="A4331" t="s">
        <v>4</v>
      </c>
      <c r="B4331" s="4" t="s">
        <v>5</v>
      </c>
    </row>
    <row r="4332" spans="1:8">
      <c r="A4332" t="n">
        <v>40616</v>
      </c>
      <c r="B4332" s="50" t="n">
        <v>28</v>
      </c>
    </row>
    <row r="4333" spans="1:8">
      <c r="A4333" t="s">
        <v>4</v>
      </c>
      <c r="B4333" s="4" t="s">
        <v>5</v>
      </c>
      <c r="C4333" s="4" t="s">
        <v>10</v>
      </c>
      <c r="D4333" s="4" t="s">
        <v>14</v>
      </c>
    </row>
    <row r="4334" spans="1:8">
      <c r="A4334" t="n">
        <v>40617</v>
      </c>
      <c r="B4334" s="51" t="n">
        <v>89</v>
      </c>
      <c r="C4334" s="7" t="n">
        <v>65533</v>
      </c>
      <c r="D4334" s="7" t="n">
        <v>1</v>
      </c>
    </row>
    <row r="4335" spans="1:8">
      <c r="A4335" t="s">
        <v>4</v>
      </c>
      <c r="B4335" s="4" t="s">
        <v>5</v>
      </c>
      <c r="C4335" s="4" t="s">
        <v>14</v>
      </c>
      <c r="D4335" s="4" t="s">
        <v>10</v>
      </c>
      <c r="E4335" s="4" t="s">
        <v>6</v>
      </c>
    </row>
    <row r="4336" spans="1:8">
      <c r="A4336" t="n">
        <v>40621</v>
      </c>
      <c r="B4336" s="41" t="n">
        <v>51</v>
      </c>
      <c r="C4336" s="7" t="n">
        <v>4</v>
      </c>
      <c r="D4336" s="7" t="n">
        <v>11</v>
      </c>
      <c r="E4336" s="7" t="s">
        <v>114</v>
      </c>
    </row>
    <row r="4337" spans="1:8">
      <c r="A4337" t="s">
        <v>4</v>
      </c>
      <c r="B4337" s="4" t="s">
        <v>5</v>
      </c>
      <c r="C4337" s="4" t="s">
        <v>10</v>
      </c>
    </row>
    <row r="4338" spans="1:8">
      <c r="A4338" t="n">
        <v>40635</v>
      </c>
      <c r="B4338" s="28" t="n">
        <v>16</v>
      </c>
      <c r="C4338" s="7" t="n">
        <v>0</v>
      </c>
    </row>
    <row r="4339" spans="1:8">
      <c r="A4339" t="s">
        <v>4</v>
      </c>
      <c r="B4339" s="4" t="s">
        <v>5</v>
      </c>
      <c r="C4339" s="4" t="s">
        <v>10</v>
      </c>
      <c r="D4339" s="4" t="s">
        <v>14</v>
      </c>
      <c r="E4339" s="4" t="s">
        <v>9</v>
      </c>
      <c r="F4339" s="4" t="s">
        <v>112</v>
      </c>
      <c r="G4339" s="4" t="s">
        <v>14</v>
      </c>
      <c r="H4339" s="4" t="s">
        <v>14</v>
      </c>
    </row>
    <row r="4340" spans="1:8">
      <c r="A4340" t="n">
        <v>40638</v>
      </c>
      <c r="B4340" s="49" t="n">
        <v>26</v>
      </c>
      <c r="C4340" s="7" t="n">
        <v>11</v>
      </c>
      <c r="D4340" s="7" t="n">
        <v>17</v>
      </c>
      <c r="E4340" s="7" t="n">
        <v>10443</v>
      </c>
      <c r="F4340" s="7" t="s">
        <v>354</v>
      </c>
      <c r="G4340" s="7" t="n">
        <v>2</v>
      </c>
      <c r="H4340" s="7" t="n">
        <v>0</v>
      </c>
    </row>
    <row r="4341" spans="1:8">
      <c r="A4341" t="s">
        <v>4</v>
      </c>
      <c r="B4341" s="4" t="s">
        <v>5</v>
      </c>
      <c r="C4341" s="4" t="s">
        <v>10</v>
      </c>
    </row>
    <row r="4342" spans="1:8">
      <c r="A4342" t="n">
        <v>40687</v>
      </c>
      <c r="B4342" s="28" t="n">
        <v>16</v>
      </c>
      <c r="C4342" s="7" t="n">
        <v>1500</v>
      </c>
    </row>
    <row r="4343" spans="1:8">
      <c r="A4343" t="s">
        <v>4</v>
      </c>
      <c r="B4343" s="4" t="s">
        <v>5</v>
      </c>
      <c r="C4343" s="4" t="s">
        <v>14</v>
      </c>
      <c r="D4343" s="4" t="s">
        <v>10</v>
      </c>
      <c r="E4343" s="4" t="s">
        <v>6</v>
      </c>
      <c r="F4343" s="4" t="s">
        <v>6</v>
      </c>
      <c r="G4343" s="4" t="s">
        <v>6</v>
      </c>
      <c r="H4343" s="4" t="s">
        <v>6</v>
      </c>
    </row>
    <row r="4344" spans="1:8">
      <c r="A4344" t="n">
        <v>40690</v>
      </c>
      <c r="B4344" s="41" t="n">
        <v>51</v>
      </c>
      <c r="C4344" s="7" t="n">
        <v>3</v>
      </c>
      <c r="D4344" s="7" t="n">
        <v>11</v>
      </c>
      <c r="E4344" s="7" t="s">
        <v>153</v>
      </c>
      <c r="F4344" s="7" t="s">
        <v>13</v>
      </c>
      <c r="G4344" s="7" t="s">
        <v>96</v>
      </c>
      <c r="H4344" s="7" t="s">
        <v>97</v>
      </c>
    </row>
    <row r="4345" spans="1:8">
      <c r="A4345" t="s">
        <v>4</v>
      </c>
      <c r="B4345" s="4" t="s">
        <v>5</v>
      </c>
    </row>
    <row r="4346" spans="1:8">
      <c r="A4346" t="n">
        <v>40702</v>
      </c>
      <c r="B4346" s="50" t="n">
        <v>28</v>
      </c>
    </row>
    <row r="4347" spans="1:8">
      <c r="A4347" t="s">
        <v>4</v>
      </c>
      <c r="B4347" s="4" t="s">
        <v>5</v>
      </c>
      <c r="C4347" s="4" t="s">
        <v>10</v>
      </c>
      <c r="D4347" s="4" t="s">
        <v>14</v>
      </c>
    </row>
    <row r="4348" spans="1:8">
      <c r="A4348" t="n">
        <v>40703</v>
      </c>
      <c r="B4348" s="51" t="n">
        <v>89</v>
      </c>
      <c r="C4348" s="7" t="n">
        <v>65533</v>
      </c>
      <c r="D4348" s="7" t="n">
        <v>1</v>
      </c>
    </row>
    <row r="4349" spans="1:8">
      <c r="A4349" t="s">
        <v>4</v>
      </c>
      <c r="B4349" s="4" t="s">
        <v>5</v>
      </c>
      <c r="C4349" s="4" t="s">
        <v>14</v>
      </c>
      <c r="D4349" s="4" t="s">
        <v>10</v>
      </c>
      <c r="E4349" s="4" t="s">
        <v>6</v>
      </c>
    </row>
    <row r="4350" spans="1:8">
      <c r="A4350" t="n">
        <v>40707</v>
      </c>
      <c r="B4350" s="41" t="n">
        <v>51</v>
      </c>
      <c r="C4350" s="7" t="n">
        <v>4</v>
      </c>
      <c r="D4350" s="7" t="n">
        <v>4</v>
      </c>
      <c r="E4350" s="7" t="s">
        <v>181</v>
      </c>
    </row>
    <row r="4351" spans="1:8">
      <c r="A4351" t="s">
        <v>4</v>
      </c>
      <c r="B4351" s="4" t="s">
        <v>5</v>
      </c>
      <c r="C4351" s="4" t="s">
        <v>10</v>
      </c>
    </row>
    <row r="4352" spans="1:8">
      <c r="A4352" t="n">
        <v>40720</v>
      </c>
      <c r="B4352" s="28" t="n">
        <v>16</v>
      </c>
      <c r="C4352" s="7" t="n">
        <v>0</v>
      </c>
    </row>
    <row r="4353" spans="1:8">
      <c r="A4353" t="s">
        <v>4</v>
      </c>
      <c r="B4353" s="4" t="s">
        <v>5</v>
      </c>
      <c r="C4353" s="4" t="s">
        <v>10</v>
      </c>
      <c r="D4353" s="4" t="s">
        <v>14</v>
      </c>
      <c r="E4353" s="4" t="s">
        <v>9</v>
      </c>
      <c r="F4353" s="4" t="s">
        <v>112</v>
      </c>
      <c r="G4353" s="4" t="s">
        <v>14</v>
      </c>
      <c r="H4353" s="4" t="s">
        <v>14</v>
      </c>
    </row>
    <row r="4354" spans="1:8">
      <c r="A4354" t="n">
        <v>40723</v>
      </c>
      <c r="B4354" s="49" t="n">
        <v>26</v>
      </c>
      <c r="C4354" s="7" t="n">
        <v>4</v>
      </c>
      <c r="D4354" s="7" t="n">
        <v>17</v>
      </c>
      <c r="E4354" s="7" t="n">
        <v>7460</v>
      </c>
      <c r="F4354" s="7" t="s">
        <v>355</v>
      </c>
      <c r="G4354" s="7" t="n">
        <v>2</v>
      </c>
      <c r="H4354" s="7" t="n">
        <v>0</v>
      </c>
    </row>
    <row r="4355" spans="1:8">
      <c r="A4355" t="s">
        <v>4</v>
      </c>
      <c r="B4355" s="4" t="s">
        <v>5</v>
      </c>
    </row>
    <row r="4356" spans="1:8">
      <c r="A4356" t="n">
        <v>40742</v>
      </c>
      <c r="B4356" s="50" t="n">
        <v>28</v>
      </c>
    </row>
    <row r="4357" spans="1:8">
      <c r="A4357" t="s">
        <v>4</v>
      </c>
      <c r="B4357" s="4" t="s">
        <v>5</v>
      </c>
      <c r="C4357" s="4" t="s">
        <v>10</v>
      </c>
      <c r="D4357" s="4" t="s">
        <v>14</v>
      </c>
    </row>
    <row r="4358" spans="1:8">
      <c r="A4358" t="n">
        <v>40743</v>
      </c>
      <c r="B4358" s="51" t="n">
        <v>89</v>
      </c>
      <c r="C4358" s="7" t="n">
        <v>65533</v>
      </c>
      <c r="D4358" s="7" t="n">
        <v>1</v>
      </c>
    </row>
    <row r="4359" spans="1:8">
      <c r="A4359" t="s">
        <v>4</v>
      </c>
      <c r="B4359" s="4" t="s">
        <v>5</v>
      </c>
      <c r="C4359" s="4" t="s">
        <v>14</v>
      </c>
      <c r="D4359" s="4" t="s">
        <v>10</v>
      </c>
      <c r="E4359" s="4" t="s">
        <v>6</v>
      </c>
    </row>
    <row r="4360" spans="1:8">
      <c r="A4360" t="n">
        <v>40747</v>
      </c>
      <c r="B4360" s="41" t="n">
        <v>51</v>
      </c>
      <c r="C4360" s="7" t="n">
        <v>4</v>
      </c>
      <c r="D4360" s="7" t="n">
        <v>8</v>
      </c>
      <c r="E4360" s="7" t="s">
        <v>143</v>
      </c>
    </row>
    <row r="4361" spans="1:8">
      <c r="A4361" t="s">
        <v>4</v>
      </c>
      <c r="B4361" s="4" t="s">
        <v>5</v>
      </c>
      <c r="C4361" s="4" t="s">
        <v>10</v>
      </c>
    </row>
    <row r="4362" spans="1:8">
      <c r="A4362" t="n">
        <v>40761</v>
      </c>
      <c r="B4362" s="28" t="n">
        <v>16</v>
      </c>
      <c r="C4362" s="7" t="n">
        <v>0</v>
      </c>
    </row>
    <row r="4363" spans="1:8">
      <c r="A4363" t="s">
        <v>4</v>
      </c>
      <c r="B4363" s="4" t="s">
        <v>5</v>
      </c>
      <c r="C4363" s="4" t="s">
        <v>10</v>
      </c>
      <c r="D4363" s="4" t="s">
        <v>14</v>
      </c>
      <c r="E4363" s="4" t="s">
        <v>9</v>
      </c>
      <c r="F4363" s="4" t="s">
        <v>112</v>
      </c>
      <c r="G4363" s="4" t="s">
        <v>14</v>
      </c>
      <c r="H4363" s="4" t="s">
        <v>14</v>
      </c>
    </row>
    <row r="4364" spans="1:8">
      <c r="A4364" t="n">
        <v>40764</v>
      </c>
      <c r="B4364" s="49" t="n">
        <v>26</v>
      </c>
      <c r="C4364" s="7" t="n">
        <v>8</v>
      </c>
      <c r="D4364" s="7" t="n">
        <v>17</v>
      </c>
      <c r="E4364" s="7" t="n">
        <v>9410</v>
      </c>
      <c r="F4364" s="7" t="s">
        <v>356</v>
      </c>
      <c r="G4364" s="7" t="n">
        <v>2</v>
      </c>
      <c r="H4364" s="7" t="n">
        <v>0</v>
      </c>
    </row>
    <row r="4365" spans="1:8">
      <c r="A4365" t="s">
        <v>4</v>
      </c>
      <c r="B4365" s="4" t="s">
        <v>5</v>
      </c>
    </row>
    <row r="4366" spans="1:8">
      <c r="A4366" t="n">
        <v>40833</v>
      </c>
      <c r="B4366" s="50" t="n">
        <v>28</v>
      </c>
    </row>
    <row r="4367" spans="1:8">
      <c r="A4367" t="s">
        <v>4</v>
      </c>
      <c r="B4367" s="4" t="s">
        <v>5</v>
      </c>
      <c r="C4367" s="4" t="s">
        <v>10</v>
      </c>
      <c r="D4367" s="4" t="s">
        <v>14</v>
      </c>
    </row>
    <row r="4368" spans="1:8">
      <c r="A4368" t="n">
        <v>40834</v>
      </c>
      <c r="B4368" s="51" t="n">
        <v>89</v>
      </c>
      <c r="C4368" s="7" t="n">
        <v>65533</v>
      </c>
      <c r="D4368" s="7" t="n">
        <v>1</v>
      </c>
    </row>
    <row r="4369" spans="1:8">
      <c r="A4369" t="s">
        <v>4</v>
      </c>
      <c r="B4369" s="4" t="s">
        <v>5</v>
      </c>
      <c r="C4369" s="4" t="s">
        <v>14</v>
      </c>
      <c r="D4369" s="4" t="s">
        <v>10</v>
      </c>
      <c r="E4369" s="4" t="s">
        <v>6</v>
      </c>
    </row>
    <row r="4370" spans="1:8">
      <c r="A4370" t="n">
        <v>40838</v>
      </c>
      <c r="B4370" s="41" t="n">
        <v>51</v>
      </c>
      <c r="C4370" s="7" t="n">
        <v>4</v>
      </c>
      <c r="D4370" s="7" t="n">
        <v>3</v>
      </c>
      <c r="E4370" s="7" t="s">
        <v>183</v>
      </c>
    </row>
    <row r="4371" spans="1:8">
      <c r="A4371" t="s">
        <v>4</v>
      </c>
      <c r="B4371" s="4" t="s">
        <v>5</v>
      </c>
      <c r="C4371" s="4" t="s">
        <v>10</v>
      </c>
    </row>
    <row r="4372" spans="1:8">
      <c r="A4372" t="n">
        <v>40851</v>
      </c>
      <c r="B4372" s="28" t="n">
        <v>16</v>
      </c>
      <c r="C4372" s="7" t="n">
        <v>0</v>
      </c>
    </row>
    <row r="4373" spans="1:8">
      <c r="A4373" t="s">
        <v>4</v>
      </c>
      <c r="B4373" s="4" t="s">
        <v>5</v>
      </c>
      <c r="C4373" s="4" t="s">
        <v>10</v>
      </c>
      <c r="D4373" s="4" t="s">
        <v>14</v>
      </c>
      <c r="E4373" s="4" t="s">
        <v>9</v>
      </c>
      <c r="F4373" s="4" t="s">
        <v>112</v>
      </c>
      <c r="G4373" s="4" t="s">
        <v>14</v>
      </c>
      <c r="H4373" s="4" t="s">
        <v>14</v>
      </c>
    </row>
    <row r="4374" spans="1:8">
      <c r="A4374" t="n">
        <v>40854</v>
      </c>
      <c r="B4374" s="49" t="n">
        <v>26</v>
      </c>
      <c r="C4374" s="7" t="n">
        <v>3</v>
      </c>
      <c r="D4374" s="7" t="n">
        <v>17</v>
      </c>
      <c r="E4374" s="7" t="n">
        <v>2448</v>
      </c>
      <c r="F4374" s="7" t="s">
        <v>357</v>
      </c>
      <c r="G4374" s="7" t="n">
        <v>2</v>
      </c>
      <c r="H4374" s="7" t="n">
        <v>0</v>
      </c>
    </row>
    <row r="4375" spans="1:8">
      <c r="A4375" t="s">
        <v>4</v>
      </c>
      <c r="B4375" s="4" t="s">
        <v>5</v>
      </c>
    </row>
    <row r="4376" spans="1:8">
      <c r="A4376" t="n">
        <v>40910</v>
      </c>
      <c r="B4376" s="50" t="n">
        <v>28</v>
      </c>
    </row>
    <row r="4377" spans="1:8">
      <c r="A4377" t="s">
        <v>4</v>
      </c>
      <c r="B4377" s="4" t="s">
        <v>5</v>
      </c>
      <c r="C4377" s="4" t="s">
        <v>14</v>
      </c>
      <c r="D4377" s="4" t="s">
        <v>10</v>
      </c>
      <c r="E4377" s="4" t="s">
        <v>21</v>
      </c>
    </row>
    <row r="4378" spans="1:8">
      <c r="A4378" t="n">
        <v>40911</v>
      </c>
      <c r="B4378" s="21" t="n">
        <v>58</v>
      </c>
      <c r="C4378" s="7" t="n">
        <v>0</v>
      </c>
      <c r="D4378" s="7" t="n">
        <v>1000</v>
      </c>
      <c r="E4378" s="7" t="n">
        <v>1</v>
      </c>
    </row>
    <row r="4379" spans="1:8">
      <c r="A4379" t="s">
        <v>4</v>
      </c>
      <c r="B4379" s="4" t="s">
        <v>5</v>
      </c>
      <c r="C4379" s="4" t="s">
        <v>14</v>
      </c>
      <c r="D4379" s="4" t="s">
        <v>10</v>
      </c>
    </row>
    <row r="4380" spans="1:8">
      <c r="A4380" t="n">
        <v>40919</v>
      </c>
      <c r="B4380" s="21" t="n">
        <v>58</v>
      </c>
      <c r="C4380" s="7" t="n">
        <v>255</v>
      </c>
      <c r="D4380" s="7" t="n">
        <v>0</v>
      </c>
    </row>
    <row r="4381" spans="1:8">
      <c r="A4381" t="s">
        <v>4</v>
      </c>
      <c r="B4381" s="4" t="s">
        <v>5</v>
      </c>
      <c r="C4381" s="4" t="s">
        <v>14</v>
      </c>
    </row>
    <row r="4382" spans="1:8">
      <c r="A4382" t="n">
        <v>40923</v>
      </c>
      <c r="B4382" s="35" t="n">
        <v>116</v>
      </c>
      <c r="C4382" s="7" t="n">
        <v>0</v>
      </c>
    </row>
    <row r="4383" spans="1:8">
      <c r="A4383" t="s">
        <v>4</v>
      </c>
      <c r="B4383" s="4" t="s">
        <v>5</v>
      </c>
      <c r="C4383" s="4" t="s">
        <v>14</v>
      </c>
      <c r="D4383" s="4" t="s">
        <v>10</v>
      </c>
    </row>
    <row r="4384" spans="1:8">
      <c r="A4384" t="n">
        <v>40925</v>
      </c>
      <c r="B4384" s="35" t="n">
        <v>116</v>
      </c>
      <c r="C4384" s="7" t="n">
        <v>2</v>
      </c>
      <c r="D4384" s="7" t="n">
        <v>1</v>
      </c>
    </row>
    <row r="4385" spans="1:8">
      <c r="A4385" t="s">
        <v>4</v>
      </c>
      <c r="B4385" s="4" t="s">
        <v>5</v>
      </c>
      <c r="C4385" s="4" t="s">
        <v>14</v>
      </c>
      <c r="D4385" s="4" t="s">
        <v>9</v>
      </c>
    </row>
    <row r="4386" spans="1:8">
      <c r="A4386" t="n">
        <v>40929</v>
      </c>
      <c r="B4386" s="35" t="n">
        <v>116</v>
      </c>
      <c r="C4386" s="7" t="n">
        <v>5</v>
      </c>
      <c r="D4386" s="7" t="n">
        <v>1116471296</v>
      </c>
    </row>
    <row r="4387" spans="1:8">
      <c r="A4387" t="s">
        <v>4</v>
      </c>
      <c r="B4387" s="4" t="s">
        <v>5</v>
      </c>
      <c r="C4387" s="4" t="s">
        <v>14</v>
      </c>
      <c r="D4387" s="4" t="s">
        <v>10</v>
      </c>
    </row>
    <row r="4388" spans="1:8">
      <c r="A4388" t="n">
        <v>40935</v>
      </c>
      <c r="B4388" s="35" t="n">
        <v>116</v>
      </c>
      <c r="C4388" s="7" t="n">
        <v>6</v>
      </c>
      <c r="D4388" s="7" t="n">
        <v>1</v>
      </c>
    </row>
    <row r="4389" spans="1:8">
      <c r="A4389" t="s">
        <v>4</v>
      </c>
      <c r="B4389" s="4" t="s">
        <v>5</v>
      </c>
      <c r="C4389" s="4" t="s">
        <v>14</v>
      </c>
      <c r="D4389" s="4" t="s">
        <v>14</v>
      </c>
      <c r="E4389" s="4" t="s">
        <v>21</v>
      </c>
      <c r="F4389" s="4" t="s">
        <v>21</v>
      </c>
      <c r="G4389" s="4" t="s">
        <v>21</v>
      </c>
      <c r="H4389" s="4" t="s">
        <v>10</v>
      </c>
    </row>
    <row r="4390" spans="1:8">
      <c r="A4390" t="n">
        <v>40939</v>
      </c>
      <c r="B4390" s="45" t="n">
        <v>45</v>
      </c>
      <c r="C4390" s="7" t="n">
        <v>2</v>
      </c>
      <c r="D4390" s="7" t="n">
        <v>3</v>
      </c>
      <c r="E4390" s="7" t="n">
        <v>0</v>
      </c>
      <c r="F4390" s="7" t="n">
        <v>21.6000003814697</v>
      </c>
      <c r="G4390" s="7" t="n">
        <v>60.3499984741211</v>
      </c>
      <c r="H4390" s="7" t="n">
        <v>0</v>
      </c>
    </row>
    <row r="4391" spans="1:8">
      <c r="A4391" t="s">
        <v>4</v>
      </c>
      <c r="B4391" s="4" t="s">
        <v>5</v>
      </c>
      <c r="C4391" s="4" t="s">
        <v>14</v>
      </c>
      <c r="D4391" s="4" t="s">
        <v>14</v>
      </c>
      <c r="E4391" s="4" t="s">
        <v>21</v>
      </c>
      <c r="F4391" s="4" t="s">
        <v>21</v>
      </c>
      <c r="G4391" s="4" t="s">
        <v>21</v>
      </c>
      <c r="H4391" s="4" t="s">
        <v>10</v>
      </c>
      <c r="I4391" s="4" t="s">
        <v>14</v>
      </c>
    </row>
    <row r="4392" spans="1:8">
      <c r="A4392" t="n">
        <v>40956</v>
      </c>
      <c r="B4392" s="45" t="n">
        <v>45</v>
      </c>
      <c r="C4392" s="7" t="n">
        <v>4</v>
      </c>
      <c r="D4392" s="7" t="n">
        <v>3</v>
      </c>
      <c r="E4392" s="7" t="n">
        <v>5</v>
      </c>
      <c r="F4392" s="7" t="n">
        <v>331</v>
      </c>
      <c r="G4392" s="7" t="n">
        <v>5</v>
      </c>
      <c r="H4392" s="7" t="n">
        <v>0</v>
      </c>
      <c r="I4392" s="7" t="n">
        <v>0</v>
      </c>
    </row>
    <row r="4393" spans="1:8">
      <c r="A4393" t="s">
        <v>4</v>
      </c>
      <c r="B4393" s="4" t="s">
        <v>5</v>
      </c>
      <c r="C4393" s="4" t="s">
        <v>14</v>
      </c>
      <c r="D4393" s="4" t="s">
        <v>14</v>
      </c>
      <c r="E4393" s="4" t="s">
        <v>21</v>
      </c>
      <c r="F4393" s="4" t="s">
        <v>10</v>
      </c>
    </row>
    <row r="4394" spans="1:8">
      <c r="A4394" t="n">
        <v>40974</v>
      </c>
      <c r="B4394" s="45" t="n">
        <v>45</v>
      </c>
      <c r="C4394" s="7" t="n">
        <v>5</v>
      </c>
      <c r="D4394" s="7" t="n">
        <v>3</v>
      </c>
      <c r="E4394" s="7" t="n">
        <v>17.5</v>
      </c>
      <c r="F4394" s="7" t="n">
        <v>0</v>
      </c>
    </row>
    <row r="4395" spans="1:8">
      <c r="A4395" t="s">
        <v>4</v>
      </c>
      <c r="B4395" s="4" t="s">
        <v>5</v>
      </c>
      <c r="C4395" s="4" t="s">
        <v>14</v>
      </c>
      <c r="D4395" s="4" t="s">
        <v>14</v>
      </c>
      <c r="E4395" s="4" t="s">
        <v>21</v>
      </c>
      <c r="F4395" s="4" t="s">
        <v>10</v>
      </c>
    </row>
    <row r="4396" spans="1:8">
      <c r="A4396" t="n">
        <v>40983</v>
      </c>
      <c r="B4396" s="45" t="n">
        <v>45</v>
      </c>
      <c r="C4396" s="7" t="n">
        <v>11</v>
      </c>
      <c r="D4396" s="7" t="n">
        <v>3</v>
      </c>
      <c r="E4396" s="7" t="n">
        <v>40.0999984741211</v>
      </c>
      <c r="F4396" s="7" t="n">
        <v>0</v>
      </c>
    </row>
    <row r="4397" spans="1:8">
      <c r="A4397" t="s">
        <v>4</v>
      </c>
      <c r="B4397" s="4" t="s">
        <v>5</v>
      </c>
      <c r="C4397" s="4" t="s">
        <v>14</v>
      </c>
      <c r="D4397" s="4" t="s">
        <v>14</v>
      </c>
      <c r="E4397" s="4" t="s">
        <v>21</v>
      </c>
      <c r="F4397" s="4" t="s">
        <v>21</v>
      </c>
      <c r="G4397" s="4" t="s">
        <v>21</v>
      </c>
      <c r="H4397" s="4" t="s">
        <v>10</v>
      </c>
      <c r="I4397" s="4" t="s">
        <v>14</v>
      </c>
    </row>
    <row r="4398" spans="1:8">
      <c r="A4398" t="n">
        <v>40992</v>
      </c>
      <c r="B4398" s="45" t="n">
        <v>45</v>
      </c>
      <c r="C4398" s="7" t="n">
        <v>4</v>
      </c>
      <c r="D4398" s="7" t="n">
        <v>3</v>
      </c>
      <c r="E4398" s="7" t="n">
        <v>5</v>
      </c>
      <c r="F4398" s="7" t="n">
        <v>331</v>
      </c>
      <c r="G4398" s="7" t="n">
        <v>10</v>
      </c>
      <c r="H4398" s="7" t="n">
        <v>12000</v>
      </c>
      <c r="I4398" s="7" t="n">
        <v>0</v>
      </c>
    </row>
    <row r="4399" spans="1:8">
      <c r="A4399" t="s">
        <v>4</v>
      </c>
      <c r="B4399" s="4" t="s">
        <v>5</v>
      </c>
      <c r="C4399" s="4" t="s">
        <v>14</v>
      </c>
      <c r="D4399" s="4" t="s">
        <v>14</v>
      </c>
      <c r="E4399" s="4" t="s">
        <v>21</v>
      </c>
      <c r="F4399" s="4" t="s">
        <v>10</v>
      </c>
    </row>
    <row r="4400" spans="1:8">
      <c r="A4400" t="n">
        <v>41010</v>
      </c>
      <c r="B4400" s="45" t="n">
        <v>45</v>
      </c>
      <c r="C4400" s="7" t="n">
        <v>5</v>
      </c>
      <c r="D4400" s="7" t="n">
        <v>3</v>
      </c>
      <c r="E4400" s="7" t="n">
        <v>16</v>
      </c>
      <c r="F4400" s="7" t="n">
        <v>12000</v>
      </c>
    </row>
    <row r="4401" spans="1:9">
      <c r="A4401" t="s">
        <v>4</v>
      </c>
      <c r="B4401" s="4" t="s">
        <v>5</v>
      </c>
      <c r="C4401" s="4" t="s">
        <v>14</v>
      </c>
      <c r="D4401" s="4" t="s">
        <v>14</v>
      </c>
      <c r="E4401" s="4" t="s">
        <v>21</v>
      </c>
      <c r="F4401" s="4" t="s">
        <v>21</v>
      </c>
      <c r="G4401" s="4" t="s">
        <v>21</v>
      </c>
      <c r="H4401" s="4" t="s">
        <v>10</v>
      </c>
    </row>
    <row r="4402" spans="1:9">
      <c r="A4402" t="n">
        <v>41019</v>
      </c>
      <c r="B4402" s="45" t="n">
        <v>45</v>
      </c>
      <c r="C4402" s="7" t="n">
        <v>2</v>
      </c>
      <c r="D4402" s="7" t="n">
        <v>3</v>
      </c>
      <c r="E4402" s="7" t="n">
        <v>1.01999998092651</v>
      </c>
      <c r="F4402" s="7" t="n">
        <v>22.0799999237061</v>
      </c>
      <c r="G4402" s="7" t="n">
        <v>57.7799987792969</v>
      </c>
      <c r="H4402" s="7" t="n">
        <v>12000</v>
      </c>
    </row>
    <row r="4403" spans="1:9">
      <c r="A4403" t="s">
        <v>4</v>
      </c>
      <c r="B4403" s="4" t="s">
        <v>5</v>
      </c>
      <c r="C4403" s="4" t="s">
        <v>10</v>
      </c>
      <c r="D4403" s="4" t="s">
        <v>21</v>
      </c>
      <c r="E4403" s="4" t="s">
        <v>21</v>
      </c>
      <c r="F4403" s="4" t="s">
        <v>21</v>
      </c>
      <c r="G4403" s="4" t="s">
        <v>21</v>
      </c>
    </row>
    <row r="4404" spans="1:9">
      <c r="A4404" t="n">
        <v>41036</v>
      </c>
      <c r="B4404" s="36" t="n">
        <v>46</v>
      </c>
      <c r="C4404" s="7" t="n">
        <v>0</v>
      </c>
      <c r="D4404" s="7" t="n">
        <v>0</v>
      </c>
      <c r="E4404" s="7" t="n">
        <v>-30</v>
      </c>
      <c r="F4404" s="7" t="n">
        <v>-0.400000005960464</v>
      </c>
      <c r="G4404" s="7" t="n">
        <v>0</v>
      </c>
    </row>
    <row r="4405" spans="1:9">
      <c r="A4405" t="s">
        <v>4</v>
      </c>
      <c r="B4405" s="4" t="s">
        <v>5</v>
      </c>
      <c r="C4405" s="4" t="s">
        <v>10</v>
      </c>
      <c r="D4405" s="4" t="s">
        <v>9</v>
      </c>
      <c r="E4405" s="4" t="s">
        <v>9</v>
      </c>
      <c r="F4405" s="4" t="s">
        <v>9</v>
      </c>
      <c r="G4405" s="4" t="s">
        <v>9</v>
      </c>
      <c r="H4405" s="4" t="s">
        <v>10</v>
      </c>
      <c r="I4405" s="4" t="s">
        <v>14</v>
      </c>
    </row>
    <row r="4406" spans="1:9">
      <c r="A4406" t="n">
        <v>41055</v>
      </c>
      <c r="B4406" s="69" t="n">
        <v>66</v>
      </c>
      <c r="C4406" s="7" t="n">
        <v>0</v>
      </c>
      <c r="D4406" s="7" t="n">
        <v>1065353216</v>
      </c>
      <c r="E4406" s="7" t="n">
        <v>1065353216</v>
      </c>
      <c r="F4406" s="7" t="n">
        <v>1065353216</v>
      </c>
      <c r="G4406" s="7" t="n">
        <v>1065353216</v>
      </c>
      <c r="H4406" s="7" t="n">
        <v>1</v>
      </c>
      <c r="I4406" s="7" t="n">
        <v>3</v>
      </c>
    </row>
    <row r="4407" spans="1:9">
      <c r="A4407" t="s">
        <v>4</v>
      </c>
      <c r="B4407" s="4" t="s">
        <v>5</v>
      </c>
      <c r="C4407" s="4" t="s">
        <v>10</v>
      </c>
      <c r="D4407" s="4" t="s">
        <v>14</v>
      </c>
      <c r="E4407" s="4" t="s">
        <v>14</v>
      </c>
      <c r="F4407" s="4" t="s">
        <v>6</v>
      </c>
    </row>
    <row r="4408" spans="1:9">
      <c r="A4408" t="n">
        <v>41077</v>
      </c>
      <c r="B4408" s="22" t="n">
        <v>47</v>
      </c>
      <c r="C4408" s="7" t="n">
        <v>0</v>
      </c>
      <c r="D4408" s="7" t="n">
        <v>0</v>
      </c>
      <c r="E4408" s="7" t="n">
        <v>0</v>
      </c>
      <c r="F4408" s="7" t="s">
        <v>276</v>
      </c>
    </row>
    <row r="4409" spans="1:9">
      <c r="A4409" t="s">
        <v>4</v>
      </c>
      <c r="B4409" s="4" t="s">
        <v>5</v>
      </c>
      <c r="C4409" s="4" t="s">
        <v>10</v>
      </c>
      <c r="D4409" s="4" t="s">
        <v>21</v>
      </c>
      <c r="E4409" s="4" t="s">
        <v>21</v>
      </c>
      <c r="F4409" s="4" t="s">
        <v>21</v>
      </c>
      <c r="G4409" s="4" t="s">
        <v>21</v>
      </c>
    </row>
    <row r="4410" spans="1:9">
      <c r="A4410" t="n">
        <v>41092</v>
      </c>
      <c r="B4410" s="36" t="n">
        <v>46</v>
      </c>
      <c r="C4410" s="7" t="n">
        <v>7032</v>
      </c>
      <c r="D4410" s="7" t="n">
        <v>0.600000023841858</v>
      </c>
      <c r="E4410" s="7" t="n">
        <v>-29.5</v>
      </c>
      <c r="F4410" s="7" t="n">
        <v>-0.5</v>
      </c>
      <c r="G4410" s="7" t="n">
        <v>-10</v>
      </c>
    </row>
    <row r="4411" spans="1:9">
      <c r="A4411" t="s">
        <v>4</v>
      </c>
      <c r="B4411" s="4" t="s">
        <v>5</v>
      </c>
      <c r="C4411" s="4" t="s">
        <v>10</v>
      </c>
      <c r="D4411" s="4" t="s">
        <v>9</v>
      </c>
      <c r="E4411" s="4" t="s">
        <v>9</v>
      </c>
      <c r="F4411" s="4" t="s">
        <v>9</v>
      </c>
      <c r="G4411" s="4" t="s">
        <v>9</v>
      </c>
      <c r="H4411" s="4" t="s">
        <v>10</v>
      </c>
      <c r="I4411" s="4" t="s">
        <v>14</v>
      </c>
    </row>
    <row r="4412" spans="1:9">
      <c r="A4412" t="n">
        <v>41111</v>
      </c>
      <c r="B4412" s="69" t="n">
        <v>66</v>
      </c>
      <c r="C4412" s="7" t="n">
        <v>7032</v>
      </c>
      <c r="D4412" s="7" t="n">
        <v>1065353216</v>
      </c>
      <c r="E4412" s="7" t="n">
        <v>1065353216</v>
      </c>
      <c r="F4412" s="7" t="n">
        <v>1065353216</v>
      </c>
      <c r="G4412" s="7" t="n">
        <v>1065353216</v>
      </c>
      <c r="H4412" s="7" t="n">
        <v>1</v>
      </c>
      <c r="I4412" s="7" t="n">
        <v>3</v>
      </c>
    </row>
    <row r="4413" spans="1:9">
      <c r="A4413" t="s">
        <v>4</v>
      </c>
      <c r="B4413" s="4" t="s">
        <v>5</v>
      </c>
      <c r="C4413" s="4" t="s">
        <v>10</v>
      </c>
      <c r="D4413" s="4" t="s">
        <v>21</v>
      </c>
      <c r="E4413" s="4" t="s">
        <v>21</v>
      </c>
      <c r="F4413" s="4" t="s">
        <v>21</v>
      </c>
      <c r="G4413" s="4" t="s">
        <v>21</v>
      </c>
    </row>
    <row r="4414" spans="1:9">
      <c r="A4414" t="n">
        <v>41133</v>
      </c>
      <c r="B4414" s="36" t="n">
        <v>46</v>
      </c>
      <c r="C4414" s="7" t="n">
        <v>23</v>
      </c>
      <c r="D4414" s="7" t="n">
        <v>30</v>
      </c>
      <c r="E4414" s="7" t="n">
        <v>-30</v>
      </c>
      <c r="F4414" s="7" t="n">
        <v>-0.400000005960464</v>
      </c>
      <c r="G4414" s="7" t="n">
        <v>0</v>
      </c>
    </row>
    <row r="4415" spans="1:9">
      <c r="A4415" t="s">
        <v>4</v>
      </c>
      <c r="B4415" s="4" t="s">
        <v>5</v>
      </c>
      <c r="C4415" s="4" t="s">
        <v>10</v>
      </c>
      <c r="D4415" s="4" t="s">
        <v>9</v>
      </c>
      <c r="E4415" s="4" t="s">
        <v>9</v>
      </c>
      <c r="F4415" s="4" t="s">
        <v>9</v>
      </c>
      <c r="G4415" s="4" t="s">
        <v>9</v>
      </c>
      <c r="H4415" s="4" t="s">
        <v>10</v>
      </c>
      <c r="I4415" s="4" t="s">
        <v>14</v>
      </c>
    </row>
    <row r="4416" spans="1:9">
      <c r="A4416" t="n">
        <v>41152</v>
      </c>
      <c r="B4416" s="69" t="n">
        <v>66</v>
      </c>
      <c r="C4416" s="7" t="n">
        <v>23</v>
      </c>
      <c r="D4416" s="7" t="n">
        <v>1065353216</v>
      </c>
      <c r="E4416" s="7" t="n">
        <v>1065353216</v>
      </c>
      <c r="F4416" s="7" t="n">
        <v>1065353216</v>
      </c>
      <c r="G4416" s="7" t="n">
        <v>1065353216</v>
      </c>
      <c r="H4416" s="7" t="n">
        <v>1</v>
      </c>
      <c r="I4416" s="7" t="n">
        <v>3</v>
      </c>
    </row>
    <row r="4417" spans="1:9">
      <c r="A4417" t="s">
        <v>4</v>
      </c>
      <c r="B4417" s="4" t="s">
        <v>5</v>
      </c>
      <c r="C4417" s="4" t="s">
        <v>10</v>
      </c>
      <c r="D4417" s="4" t="s">
        <v>14</v>
      </c>
      <c r="E4417" s="4" t="s">
        <v>14</v>
      </c>
      <c r="F4417" s="4" t="s">
        <v>6</v>
      </c>
    </row>
    <row r="4418" spans="1:9">
      <c r="A4418" t="n">
        <v>41174</v>
      </c>
      <c r="B4418" s="22" t="n">
        <v>47</v>
      </c>
      <c r="C4418" s="7" t="n">
        <v>23</v>
      </c>
      <c r="D4418" s="7" t="n">
        <v>0</v>
      </c>
      <c r="E4418" s="7" t="n">
        <v>0</v>
      </c>
      <c r="F4418" s="7" t="s">
        <v>276</v>
      </c>
    </row>
    <row r="4419" spans="1:9">
      <c r="A4419" t="s">
        <v>4</v>
      </c>
      <c r="B4419" s="4" t="s">
        <v>5</v>
      </c>
      <c r="C4419" s="4" t="s">
        <v>10</v>
      </c>
      <c r="D4419" s="4" t="s">
        <v>21</v>
      </c>
      <c r="E4419" s="4" t="s">
        <v>21</v>
      </c>
      <c r="F4419" s="4" t="s">
        <v>21</v>
      </c>
      <c r="G4419" s="4" t="s">
        <v>21</v>
      </c>
    </row>
    <row r="4420" spans="1:9">
      <c r="A4420" t="n">
        <v>41189</v>
      </c>
      <c r="B4420" s="36" t="n">
        <v>46</v>
      </c>
      <c r="C4420" s="7" t="n">
        <v>1</v>
      </c>
      <c r="D4420" s="7" t="n">
        <v>-6.38000011444092</v>
      </c>
      <c r="E4420" s="7" t="n">
        <v>18.3700008392334</v>
      </c>
      <c r="F4420" s="7" t="n">
        <v>65.8099975585938</v>
      </c>
      <c r="G4420" s="7" t="n">
        <v>150</v>
      </c>
    </row>
    <row r="4421" spans="1:9">
      <c r="A4421" t="s">
        <v>4</v>
      </c>
      <c r="B4421" s="4" t="s">
        <v>5</v>
      </c>
      <c r="C4421" s="4" t="s">
        <v>10</v>
      </c>
      <c r="D4421" s="4" t="s">
        <v>21</v>
      </c>
      <c r="E4421" s="4" t="s">
        <v>21</v>
      </c>
      <c r="F4421" s="4" t="s">
        <v>21</v>
      </c>
      <c r="G4421" s="4" t="s">
        <v>21</v>
      </c>
    </row>
    <row r="4422" spans="1:9">
      <c r="A4422" t="n">
        <v>41208</v>
      </c>
      <c r="B4422" s="36" t="n">
        <v>46</v>
      </c>
      <c r="C4422" s="7" t="n">
        <v>2</v>
      </c>
      <c r="D4422" s="7" t="n">
        <v>-7.23999977111816</v>
      </c>
      <c r="E4422" s="7" t="n">
        <v>18.3700008392334</v>
      </c>
      <c r="F4422" s="7" t="n">
        <v>65.4499969482422</v>
      </c>
      <c r="G4422" s="7" t="n">
        <v>150</v>
      </c>
    </row>
    <row r="4423" spans="1:9">
      <c r="A4423" t="s">
        <v>4</v>
      </c>
      <c r="B4423" s="4" t="s">
        <v>5</v>
      </c>
      <c r="C4423" s="4" t="s">
        <v>10</v>
      </c>
      <c r="D4423" s="4" t="s">
        <v>21</v>
      </c>
      <c r="E4423" s="4" t="s">
        <v>21</v>
      </c>
      <c r="F4423" s="4" t="s">
        <v>21</v>
      </c>
      <c r="G4423" s="4" t="s">
        <v>21</v>
      </c>
    </row>
    <row r="4424" spans="1:9">
      <c r="A4424" t="n">
        <v>41227</v>
      </c>
      <c r="B4424" s="36" t="n">
        <v>46</v>
      </c>
      <c r="C4424" s="7" t="n">
        <v>3</v>
      </c>
      <c r="D4424" s="7" t="n">
        <v>-8.19999980926514</v>
      </c>
      <c r="E4424" s="7" t="n">
        <v>18.3700008392334</v>
      </c>
      <c r="F4424" s="7" t="n">
        <v>65.4199981689453</v>
      </c>
      <c r="G4424" s="7" t="n">
        <v>150</v>
      </c>
    </row>
    <row r="4425" spans="1:9">
      <c r="A4425" t="s">
        <v>4</v>
      </c>
      <c r="B4425" s="4" t="s">
        <v>5</v>
      </c>
      <c r="C4425" s="4" t="s">
        <v>10</v>
      </c>
      <c r="D4425" s="4" t="s">
        <v>21</v>
      </c>
      <c r="E4425" s="4" t="s">
        <v>21</v>
      </c>
      <c r="F4425" s="4" t="s">
        <v>21</v>
      </c>
      <c r="G4425" s="4" t="s">
        <v>21</v>
      </c>
    </row>
    <row r="4426" spans="1:9">
      <c r="A4426" t="n">
        <v>41246</v>
      </c>
      <c r="B4426" s="36" t="n">
        <v>46</v>
      </c>
      <c r="C4426" s="7" t="n">
        <v>4</v>
      </c>
      <c r="D4426" s="7" t="n">
        <v>-5.71000003814697</v>
      </c>
      <c r="E4426" s="7" t="n">
        <v>18.3700008392334</v>
      </c>
      <c r="F4426" s="7" t="n">
        <v>66.6399993896484</v>
      </c>
      <c r="G4426" s="7" t="n">
        <v>150</v>
      </c>
    </row>
    <row r="4427" spans="1:9">
      <c r="A4427" t="s">
        <v>4</v>
      </c>
      <c r="B4427" s="4" t="s">
        <v>5</v>
      </c>
      <c r="C4427" s="4" t="s">
        <v>10</v>
      </c>
      <c r="D4427" s="4" t="s">
        <v>21</v>
      </c>
      <c r="E4427" s="4" t="s">
        <v>21</v>
      </c>
      <c r="F4427" s="4" t="s">
        <v>21</v>
      </c>
      <c r="G4427" s="4" t="s">
        <v>21</v>
      </c>
    </row>
    <row r="4428" spans="1:9">
      <c r="A4428" t="n">
        <v>41265</v>
      </c>
      <c r="B4428" s="36" t="n">
        <v>46</v>
      </c>
      <c r="C4428" s="7" t="n">
        <v>5</v>
      </c>
      <c r="D4428" s="7" t="n">
        <v>-7.25</v>
      </c>
      <c r="E4428" s="7" t="n">
        <v>18.3700008392334</v>
      </c>
      <c r="F4428" s="7" t="n">
        <v>66.6500015258789</v>
      </c>
      <c r="G4428" s="7" t="n">
        <v>150</v>
      </c>
    </row>
    <row r="4429" spans="1:9">
      <c r="A4429" t="s">
        <v>4</v>
      </c>
      <c r="B4429" s="4" t="s">
        <v>5</v>
      </c>
      <c r="C4429" s="4" t="s">
        <v>10</v>
      </c>
      <c r="D4429" s="4" t="s">
        <v>21</v>
      </c>
      <c r="E4429" s="4" t="s">
        <v>21</v>
      </c>
      <c r="F4429" s="4" t="s">
        <v>21</v>
      </c>
      <c r="G4429" s="4" t="s">
        <v>21</v>
      </c>
    </row>
    <row r="4430" spans="1:9">
      <c r="A4430" t="n">
        <v>41284</v>
      </c>
      <c r="B4430" s="36" t="n">
        <v>46</v>
      </c>
      <c r="C4430" s="7" t="n">
        <v>6</v>
      </c>
      <c r="D4430" s="7" t="n">
        <v>-8.92000007629395</v>
      </c>
      <c r="E4430" s="7" t="n">
        <v>18.3700008392334</v>
      </c>
      <c r="F4430" s="7" t="n">
        <v>66.2699966430664</v>
      </c>
      <c r="G4430" s="7" t="n">
        <v>150</v>
      </c>
    </row>
    <row r="4431" spans="1:9">
      <c r="A4431" t="s">
        <v>4</v>
      </c>
      <c r="B4431" s="4" t="s">
        <v>5</v>
      </c>
      <c r="C4431" s="4" t="s">
        <v>10</v>
      </c>
      <c r="D4431" s="4" t="s">
        <v>21</v>
      </c>
      <c r="E4431" s="4" t="s">
        <v>21</v>
      </c>
      <c r="F4431" s="4" t="s">
        <v>21</v>
      </c>
      <c r="G4431" s="4" t="s">
        <v>21</v>
      </c>
    </row>
    <row r="4432" spans="1:9">
      <c r="A4432" t="n">
        <v>41303</v>
      </c>
      <c r="B4432" s="36" t="n">
        <v>46</v>
      </c>
      <c r="C4432" s="7" t="n">
        <v>7</v>
      </c>
      <c r="D4432" s="7" t="n">
        <v>-5.84000015258789</v>
      </c>
      <c r="E4432" s="7" t="n">
        <v>18.3700008392334</v>
      </c>
      <c r="F4432" s="7" t="n">
        <v>67.6500015258789</v>
      </c>
      <c r="G4432" s="7" t="n">
        <v>150</v>
      </c>
    </row>
    <row r="4433" spans="1:7">
      <c r="A4433" t="s">
        <v>4</v>
      </c>
      <c r="B4433" s="4" t="s">
        <v>5</v>
      </c>
      <c r="C4433" s="4" t="s">
        <v>10</v>
      </c>
      <c r="D4433" s="4" t="s">
        <v>21</v>
      </c>
      <c r="E4433" s="4" t="s">
        <v>21</v>
      </c>
      <c r="F4433" s="4" t="s">
        <v>21</v>
      </c>
      <c r="G4433" s="4" t="s">
        <v>21</v>
      </c>
    </row>
    <row r="4434" spans="1:7">
      <c r="A4434" t="n">
        <v>41322</v>
      </c>
      <c r="B4434" s="36" t="n">
        <v>46</v>
      </c>
      <c r="C4434" s="7" t="n">
        <v>8</v>
      </c>
      <c r="D4434" s="7" t="n">
        <v>-7.07000017166138</v>
      </c>
      <c r="E4434" s="7" t="n">
        <v>18.3700008392334</v>
      </c>
      <c r="F4434" s="7" t="n">
        <v>67.7399978637695</v>
      </c>
      <c r="G4434" s="7" t="n">
        <v>150</v>
      </c>
    </row>
    <row r="4435" spans="1:7">
      <c r="A4435" t="s">
        <v>4</v>
      </c>
      <c r="B4435" s="4" t="s">
        <v>5</v>
      </c>
      <c r="C4435" s="4" t="s">
        <v>10</v>
      </c>
      <c r="D4435" s="4" t="s">
        <v>21</v>
      </c>
      <c r="E4435" s="4" t="s">
        <v>21</v>
      </c>
      <c r="F4435" s="4" t="s">
        <v>21</v>
      </c>
      <c r="G4435" s="4" t="s">
        <v>21</v>
      </c>
    </row>
    <row r="4436" spans="1:7">
      <c r="A4436" t="n">
        <v>41341</v>
      </c>
      <c r="B4436" s="36" t="n">
        <v>46</v>
      </c>
      <c r="C4436" s="7" t="n">
        <v>9</v>
      </c>
      <c r="D4436" s="7" t="n">
        <v>-8.06999969482422</v>
      </c>
      <c r="E4436" s="7" t="n">
        <v>18.3700008392334</v>
      </c>
      <c r="F4436" s="7" t="n">
        <v>66.3199996948242</v>
      </c>
      <c r="G4436" s="7" t="n">
        <v>150</v>
      </c>
    </row>
    <row r="4437" spans="1:7">
      <c r="A4437" t="s">
        <v>4</v>
      </c>
      <c r="B4437" s="4" t="s">
        <v>5</v>
      </c>
      <c r="C4437" s="4" t="s">
        <v>10</v>
      </c>
      <c r="D4437" s="4" t="s">
        <v>21</v>
      </c>
      <c r="E4437" s="4" t="s">
        <v>21</v>
      </c>
      <c r="F4437" s="4" t="s">
        <v>21</v>
      </c>
      <c r="G4437" s="4" t="s">
        <v>21</v>
      </c>
    </row>
    <row r="4438" spans="1:7">
      <c r="A4438" t="n">
        <v>41360</v>
      </c>
      <c r="B4438" s="36" t="n">
        <v>46</v>
      </c>
      <c r="C4438" s="7" t="n">
        <v>11</v>
      </c>
      <c r="D4438" s="7" t="n">
        <v>-5.98999977111816</v>
      </c>
      <c r="E4438" s="7" t="n">
        <v>18.3700008392334</v>
      </c>
      <c r="F4438" s="7" t="n">
        <v>68.5400009155273</v>
      </c>
      <c r="G4438" s="7" t="n">
        <v>150</v>
      </c>
    </row>
    <row r="4439" spans="1:7">
      <c r="A4439" t="s">
        <v>4</v>
      </c>
      <c r="B4439" s="4" t="s">
        <v>5</v>
      </c>
      <c r="C4439" s="4" t="s">
        <v>10</v>
      </c>
      <c r="D4439" s="4" t="s">
        <v>9</v>
      </c>
    </row>
    <row r="4440" spans="1:7">
      <c r="A4440" t="n">
        <v>41379</v>
      </c>
      <c r="B4440" s="63" t="n">
        <v>44</v>
      </c>
      <c r="C4440" s="7" t="n">
        <v>1</v>
      </c>
      <c r="D4440" s="7" t="n">
        <v>16</v>
      </c>
    </row>
    <row r="4441" spans="1:7">
      <c r="A4441" t="s">
        <v>4</v>
      </c>
      <c r="B4441" s="4" t="s">
        <v>5</v>
      </c>
      <c r="C4441" s="4" t="s">
        <v>10</v>
      </c>
      <c r="D4441" s="4" t="s">
        <v>14</v>
      </c>
      <c r="E4441" s="4" t="s">
        <v>14</v>
      </c>
      <c r="F4441" s="4" t="s">
        <v>6</v>
      </c>
    </row>
    <row r="4442" spans="1:7">
      <c r="A4442" t="n">
        <v>41386</v>
      </c>
      <c r="B4442" s="22" t="n">
        <v>47</v>
      </c>
      <c r="C4442" s="7" t="n">
        <v>1</v>
      </c>
      <c r="D4442" s="7" t="n">
        <v>0</v>
      </c>
      <c r="E4442" s="7" t="n">
        <v>0</v>
      </c>
      <c r="F4442" s="7" t="s">
        <v>302</v>
      </c>
    </row>
    <row r="4443" spans="1:7">
      <c r="A4443" t="s">
        <v>4</v>
      </c>
      <c r="B4443" s="4" t="s">
        <v>5</v>
      </c>
      <c r="C4443" s="4" t="s">
        <v>10</v>
      </c>
      <c r="D4443" s="4" t="s">
        <v>9</v>
      </c>
    </row>
    <row r="4444" spans="1:7">
      <c r="A4444" t="n">
        <v>41408</v>
      </c>
      <c r="B4444" s="63" t="n">
        <v>44</v>
      </c>
      <c r="C4444" s="7" t="n">
        <v>2</v>
      </c>
      <c r="D4444" s="7" t="n">
        <v>16</v>
      </c>
    </row>
    <row r="4445" spans="1:7">
      <c r="A4445" t="s">
        <v>4</v>
      </c>
      <c r="B4445" s="4" t="s">
        <v>5</v>
      </c>
      <c r="C4445" s="4" t="s">
        <v>10</v>
      </c>
      <c r="D4445" s="4" t="s">
        <v>14</v>
      </c>
      <c r="E4445" s="4" t="s">
        <v>14</v>
      </c>
      <c r="F4445" s="4" t="s">
        <v>6</v>
      </c>
    </row>
    <row r="4446" spans="1:7">
      <c r="A4446" t="n">
        <v>41415</v>
      </c>
      <c r="B4446" s="22" t="n">
        <v>47</v>
      </c>
      <c r="C4446" s="7" t="n">
        <v>2</v>
      </c>
      <c r="D4446" s="7" t="n">
        <v>0</v>
      </c>
      <c r="E4446" s="7" t="n">
        <v>0</v>
      </c>
      <c r="F4446" s="7" t="s">
        <v>302</v>
      </c>
    </row>
    <row r="4447" spans="1:7">
      <c r="A4447" t="s">
        <v>4</v>
      </c>
      <c r="B4447" s="4" t="s">
        <v>5</v>
      </c>
      <c r="C4447" s="4" t="s">
        <v>10</v>
      </c>
      <c r="D4447" s="4" t="s">
        <v>9</v>
      </c>
    </row>
    <row r="4448" spans="1:7">
      <c r="A4448" t="n">
        <v>41437</v>
      </c>
      <c r="B4448" s="63" t="n">
        <v>44</v>
      </c>
      <c r="C4448" s="7" t="n">
        <v>3</v>
      </c>
      <c r="D4448" s="7" t="n">
        <v>16</v>
      </c>
    </row>
    <row r="4449" spans="1:7">
      <c r="A4449" t="s">
        <v>4</v>
      </c>
      <c r="B4449" s="4" t="s">
        <v>5</v>
      </c>
      <c r="C4449" s="4" t="s">
        <v>10</v>
      </c>
      <c r="D4449" s="4" t="s">
        <v>14</v>
      </c>
      <c r="E4449" s="4" t="s">
        <v>14</v>
      </c>
      <c r="F4449" s="4" t="s">
        <v>6</v>
      </c>
    </row>
    <row r="4450" spans="1:7">
      <c r="A4450" t="n">
        <v>41444</v>
      </c>
      <c r="B4450" s="22" t="n">
        <v>47</v>
      </c>
      <c r="C4450" s="7" t="n">
        <v>3</v>
      </c>
      <c r="D4450" s="7" t="n">
        <v>0</v>
      </c>
      <c r="E4450" s="7" t="n">
        <v>0</v>
      </c>
      <c r="F4450" s="7" t="s">
        <v>302</v>
      </c>
    </row>
    <row r="4451" spans="1:7">
      <c r="A4451" t="s">
        <v>4</v>
      </c>
      <c r="B4451" s="4" t="s">
        <v>5</v>
      </c>
      <c r="C4451" s="4" t="s">
        <v>10</v>
      </c>
      <c r="D4451" s="4" t="s">
        <v>9</v>
      </c>
    </row>
    <row r="4452" spans="1:7">
      <c r="A4452" t="n">
        <v>41466</v>
      </c>
      <c r="B4452" s="63" t="n">
        <v>44</v>
      </c>
      <c r="C4452" s="7" t="n">
        <v>4</v>
      </c>
      <c r="D4452" s="7" t="n">
        <v>16</v>
      </c>
    </row>
    <row r="4453" spans="1:7">
      <c r="A4453" t="s">
        <v>4</v>
      </c>
      <c r="B4453" s="4" t="s">
        <v>5</v>
      </c>
      <c r="C4453" s="4" t="s">
        <v>10</v>
      </c>
      <c r="D4453" s="4" t="s">
        <v>14</v>
      </c>
      <c r="E4453" s="4" t="s">
        <v>14</v>
      </c>
      <c r="F4453" s="4" t="s">
        <v>6</v>
      </c>
    </row>
    <row r="4454" spans="1:7">
      <c r="A4454" t="n">
        <v>41473</v>
      </c>
      <c r="B4454" s="22" t="n">
        <v>47</v>
      </c>
      <c r="C4454" s="7" t="n">
        <v>4</v>
      </c>
      <c r="D4454" s="7" t="n">
        <v>0</v>
      </c>
      <c r="E4454" s="7" t="n">
        <v>0</v>
      </c>
      <c r="F4454" s="7" t="s">
        <v>302</v>
      </c>
    </row>
    <row r="4455" spans="1:7">
      <c r="A4455" t="s">
        <v>4</v>
      </c>
      <c r="B4455" s="4" t="s">
        <v>5</v>
      </c>
      <c r="C4455" s="4" t="s">
        <v>10</v>
      </c>
      <c r="D4455" s="4" t="s">
        <v>9</v>
      </c>
    </row>
    <row r="4456" spans="1:7">
      <c r="A4456" t="n">
        <v>41495</v>
      </c>
      <c r="B4456" s="63" t="n">
        <v>44</v>
      </c>
      <c r="C4456" s="7" t="n">
        <v>5</v>
      </c>
      <c r="D4456" s="7" t="n">
        <v>16</v>
      </c>
    </row>
    <row r="4457" spans="1:7">
      <c r="A4457" t="s">
        <v>4</v>
      </c>
      <c r="B4457" s="4" t="s">
        <v>5</v>
      </c>
      <c r="C4457" s="4" t="s">
        <v>10</v>
      </c>
      <c r="D4457" s="4" t="s">
        <v>14</v>
      </c>
      <c r="E4457" s="4" t="s">
        <v>14</v>
      </c>
      <c r="F4457" s="4" t="s">
        <v>6</v>
      </c>
    </row>
    <row r="4458" spans="1:7">
      <c r="A4458" t="n">
        <v>41502</v>
      </c>
      <c r="B4458" s="22" t="n">
        <v>47</v>
      </c>
      <c r="C4458" s="7" t="n">
        <v>5</v>
      </c>
      <c r="D4458" s="7" t="n">
        <v>0</v>
      </c>
      <c r="E4458" s="7" t="n">
        <v>0</v>
      </c>
      <c r="F4458" s="7" t="s">
        <v>302</v>
      </c>
    </row>
    <row r="4459" spans="1:7">
      <c r="A4459" t="s">
        <v>4</v>
      </c>
      <c r="B4459" s="4" t="s">
        <v>5</v>
      </c>
      <c r="C4459" s="4" t="s">
        <v>10</v>
      </c>
      <c r="D4459" s="4" t="s">
        <v>9</v>
      </c>
    </row>
    <row r="4460" spans="1:7">
      <c r="A4460" t="n">
        <v>41524</v>
      </c>
      <c r="B4460" s="63" t="n">
        <v>44</v>
      </c>
      <c r="C4460" s="7" t="n">
        <v>6</v>
      </c>
      <c r="D4460" s="7" t="n">
        <v>16</v>
      </c>
    </row>
    <row r="4461" spans="1:7">
      <c r="A4461" t="s">
        <v>4</v>
      </c>
      <c r="B4461" s="4" t="s">
        <v>5</v>
      </c>
      <c r="C4461" s="4" t="s">
        <v>10</v>
      </c>
      <c r="D4461" s="4" t="s">
        <v>14</v>
      </c>
      <c r="E4461" s="4" t="s">
        <v>14</v>
      </c>
      <c r="F4461" s="4" t="s">
        <v>6</v>
      </c>
    </row>
    <row r="4462" spans="1:7">
      <c r="A4462" t="n">
        <v>41531</v>
      </c>
      <c r="B4462" s="22" t="n">
        <v>47</v>
      </c>
      <c r="C4462" s="7" t="n">
        <v>6</v>
      </c>
      <c r="D4462" s="7" t="n">
        <v>0</v>
      </c>
      <c r="E4462" s="7" t="n">
        <v>0</v>
      </c>
      <c r="F4462" s="7" t="s">
        <v>302</v>
      </c>
    </row>
    <row r="4463" spans="1:7">
      <c r="A4463" t="s">
        <v>4</v>
      </c>
      <c r="B4463" s="4" t="s">
        <v>5</v>
      </c>
      <c r="C4463" s="4" t="s">
        <v>10</v>
      </c>
      <c r="D4463" s="4" t="s">
        <v>9</v>
      </c>
    </row>
    <row r="4464" spans="1:7">
      <c r="A4464" t="n">
        <v>41553</v>
      </c>
      <c r="B4464" s="63" t="n">
        <v>44</v>
      </c>
      <c r="C4464" s="7" t="n">
        <v>7</v>
      </c>
      <c r="D4464" s="7" t="n">
        <v>16</v>
      </c>
    </row>
    <row r="4465" spans="1:6">
      <c r="A4465" t="s">
        <v>4</v>
      </c>
      <c r="B4465" s="4" t="s">
        <v>5</v>
      </c>
      <c r="C4465" s="4" t="s">
        <v>10</v>
      </c>
      <c r="D4465" s="4" t="s">
        <v>14</v>
      </c>
      <c r="E4465" s="4" t="s">
        <v>14</v>
      </c>
      <c r="F4465" s="4" t="s">
        <v>6</v>
      </c>
    </row>
    <row r="4466" spans="1:6">
      <c r="A4466" t="n">
        <v>41560</v>
      </c>
      <c r="B4466" s="22" t="n">
        <v>47</v>
      </c>
      <c r="C4466" s="7" t="n">
        <v>7</v>
      </c>
      <c r="D4466" s="7" t="n">
        <v>0</v>
      </c>
      <c r="E4466" s="7" t="n">
        <v>0</v>
      </c>
      <c r="F4466" s="7" t="s">
        <v>302</v>
      </c>
    </row>
    <row r="4467" spans="1:6">
      <c r="A4467" t="s">
        <v>4</v>
      </c>
      <c r="B4467" s="4" t="s">
        <v>5</v>
      </c>
      <c r="C4467" s="4" t="s">
        <v>10</v>
      </c>
      <c r="D4467" s="4" t="s">
        <v>9</v>
      </c>
    </row>
    <row r="4468" spans="1:6">
      <c r="A4468" t="n">
        <v>41582</v>
      </c>
      <c r="B4468" s="63" t="n">
        <v>44</v>
      </c>
      <c r="C4468" s="7" t="n">
        <v>8</v>
      </c>
      <c r="D4468" s="7" t="n">
        <v>16</v>
      </c>
    </row>
    <row r="4469" spans="1:6">
      <c r="A4469" t="s">
        <v>4</v>
      </c>
      <c r="B4469" s="4" t="s">
        <v>5</v>
      </c>
      <c r="C4469" s="4" t="s">
        <v>10</v>
      </c>
      <c r="D4469" s="4" t="s">
        <v>14</v>
      </c>
      <c r="E4469" s="4" t="s">
        <v>14</v>
      </c>
      <c r="F4469" s="4" t="s">
        <v>6</v>
      </c>
    </row>
    <row r="4470" spans="1:6">
      <c r="A4470" t="n">
        <v>41589</v>
      </c>
      <c r="B4470" s="22" t="n">
        <v>47</v>
      </c>
      <c r="C4470" s="7" t="n">
        <v>8</v>
      </c>
      <c r="D4470" s="7" t="n">
        <v>0</v>
      </c>
      <c r="E4470" s="7" t="n">
        <v>0</v>
      </c>
      <c r="F4470" s="7" t="s">
        <v>302</v>
      </c>
    </row>
    <row r="4471" spans="1:6">
      <c r="A4471" t="s">
        <v>4</v>
      </c>
      <c r="B4471" s="4" t="s">
        <v>5</v>
      </c>
      <c r="C4471" s="4" t="s">
        <v>10</v>
      </c>
      <c r="D4471" s="4" t="s">
        <v>9</v>
      </c>
    </row>
    <row r="4472" spans="1:6">
      <c r="A4472" t="n">
        <v>41611</v>
      </c>
      <c r="B4472" s="63" t="n">
        <v>44</v>
      </c>
      <c r="C4472" s="7" t="n">
        <v>9</v>
      </c>
      <c r="D4472" s="7" t="n">
        <v>16</v>
      </c>
    </row>
    <row r="4473" spans="1:6">
      <c r="A4473" t="s">
        <v>4</v>
      </c>
      <c r="B4473" s="4" t="s">
        <v>5</v>
      </c>
      <c r="C4473" s="4" t="s">
        <v>10</v>
      </c>
      <c r="D4473" s="4" t="s">
        <v>14</v>
      </c>
      <c r="E4473" s="4" t="s">
        <v>14</v>
      </c>
      <c r="F4473" s="4" t="s">
        <v>6</v>
      </c>
    </row>
    <row r="4474" spans="1:6">
      <c r="A4474" t="n">
        <v>41618</v>
      </c>
      <c r="B4474" s="22" t="n">
        <v>47</v>
      </c>
      <c r="C4474" s="7" t="n">
        <v>9</v>
      </c>
      <c r="D4474" s="7" t="n">
        <v>0</v>
      </c>
      <c r="E4474" s="7" t="n">
        <v>0</v>
      </c>
      <c r="F4474" s="7" t="s">
        <v>302</v>
      </c>
    </row>
    <row r="4475" spans="1:6">
      <c r="A4475" t="s">
        <v>4</v>
      </c>
      <c r="B4475" s="4" t="s">
        <v>5</v>
      </c>
      <c r="C4475" s="4" t="s">
        <v>10</v>
      </c>
      <c r="D4475" s="4" t="s">
        <v>9</v>
      </c>
    </row>
    <row r="4476" spans="1:6">
      <c r="A4476" t="n">
        <v>41640</v>
      </c>
      <c r="B4476" s="63" t="n">
        <v>44</v>
      </c>
      <c r="C4476" s="7" t="n">
        <v>11</v>
      </c>
      <c r="D4476" s="7" t="n">
        <v>16</v>
      </c>
    </row>
    <row r="4477" spans="1:6">
      <c r="A4477" t="s">
        <v>4</v>
      </c>
      <c r="B4477" s="4" t="s">
        <v>5</v>
      </c>
      <c r="C4477" s="4" t="s">
        <v>10</v>
      </c>
      <c r="D4477" s="4" t="s">
        <v>14</v>
      </c>
      <c r="E4477" s="4" t="s">
        <v>14</v>
      </c>
      <c r="F4477" s="4" t="s">
        <v>6</v>
      </c>
    </row>
    <row r="4478" spans="1:6">
      <c r="A4478" t="n">
        <v>41647</v>
      </c>
      <c r="B4478" s="22" t="n">
        <v>47</v>
      </c>
      <c r="C4478" s="7" t="n">
        <v>11</v>
      </c>
      <c r="D4478" s="7" t="n">
        <v>0</v>
      </c>
      <c r="E4478" s="7" t="n">
        <v>0</v>
      </c>
      <c r="F4478" s="7" t="s">
        <v>302</v>
      </c>
    </row>
    <row r="4479" spans="1:6">
      <c r="A4479" t="s">
        <v>4</v>
      </c>
      <c r="B4479" s="4" t="s">
        <v>5</v>
      </c>
      <c r="C4479" s="4" t="s">
        <v>10</v>
      </c>
      <c r="D4479" s="4" t="s">
        <v>21</v>
      </c>
      <c r="E4479" s="4" t="s">
        <v>21</v>
      </c>
      <c r="F4479" s="4" t="s">
        <v>21</v>
      </c>
      <c r="G4479" s="4" t="s">
        <v>10</v>
      </c>
      <c r="H4479" s="4" t="s">
        <v>10</v>
      </c>
    </row>
    <row r="4480" spans="1:6">
      <c r="A4480" t="n">
        <v>41669</v>
      </c>
      <c r="B4480" s="54" t="n">
        <v>60</v>
      </c>
      <c r="C4480" s="7" t="n">
        <v>1</v>
      </c>
      <c r="D4480" s="7" t="n">
        <v>0</v>
      </c>
      <c r="E4480" s="7" t="n">
        <v>0</v>
      </c>
      <c r="F4480" s="7" t="n">
        <v>0</v>
      </c>
      <c r="G4480" s="7" t="n">
        <v>0</v>
      </c>
      <c r="H4480" s="7" t="n">
        <v>1</v>
      </c>
    </row>
    <row r="4481" spans="1:8">
      <c r="A4481" t="s">
        <v>4</v>
      </c>
      <c r="B4481" s="4" t="s">
        <v>5</v>
      </c>
      <c r="C4481" s="4" t="s">
        <v>10</v>
      </c>
      <c r="D4481" s="4" t="s">
        <v>21</v>
      </c>
      <c r="E4481" s="4" t="s">
        <v>21</v>
      </c>
      <c r="F4481" s="4" t="s">
        <v>21</v>
      </c>
      <c r="G4481" s="4" t="s">
        <v>10</v>
      </c>
      <c r="H4481" s="4" t="s">
        <v>10</v>
      </c>
    </row>
    <row r="4482" spans="1:8">
      <c r="A4482" t="n">
        <v>41688</v>
      </c>
      <c r="B4482" s="54" t="n">
        <v>60</v>
      </c>
      <c r="C4482" s="7" t="n">
        <v>1</v>
      </c>
      <c r="D4482" s="7" t="n">
        <v>0</v>
      </c>
      <c r="E4482" s="7" t="n">
        <v>0</v>
      </c>
      <c r="F4482" s="7" t="n">
        <v>0</v>
      </c>
      <c r="G4482" s="7" t="n">
        <v>0</v>
      </c>
      <c r="H4482" s="7" t="n">
        <v>0</v>
      </c>
    </row>
    <row r="4483" spans="1:8">
      <c r="A4483" t="s">
        <v>4</v>
      </c>
      <c r="B4483" s="4" t="s">
        <v>5</v>
      </c>
      <c r="C4483" s="4" t="s">
        <v>10</v>
      </c>
      <c r="D4483" s="4" t="s">
        <v>10</v>
      </c>
      <c r="E4483" s="4" t="s">
        <v>10</v>
      </c>
    </row>
    <row r="4484" spans="1:8">
      <c r="A4484" t="n">
        <v>41707</v>
      </c>
      <c r="B4484" s="42" t="n">
        <v>61</v>
      </c>
      <c r="C4484" s="7" t="n">
        <v>1</v>
      </c>
      <c r="D4484" s="7" t="n">
        <v>65533</v>
      </c>
      <c r="E4484" s="7" t="n">
        <v>0</v>
      </c>
    </row>
    <row r="4485" spans="1:8">
      <c r="A4485" t="s">
        <v>4</v>
      </c>
      <c r="B4485" s="4" t="s">
        <v>5</v>
      </c>
      <c r="C4485" s="4" t="s">
        <v>10</v>
      </c>
      <c r="D4485" s="4" t="s">
        <v>21</v>
      </c>
      <c r="E4485" s="4" t="s">
        <v>21</v>
      </c>
      <c r="F4485" s="4" t="s">
        <v>21</v>
      </c>
      <c r="G4485" s="4" t="s">
        <v>10</v>
      </c>
      <c r="H4485" s="4" t="s">
        <v>10</v>
      </c>
    </row>
    <row r="4486" spans="1:8">
      <c r="A4486" t="n">
        <v>41714</v>
      </c>
      <c r="B4486" s="54" t="n">
        <v>60</v>
      </c>
      <c r="C4486" s="7" t="n">
        <v>2</v>
      </c>
      <c r="D4486" s="7" t="n">
        <v>0</v>
      </c>
      <c r="E4486" s="7" t="n">
        <v>0</v>
      </c>
      <c r="F4486" s="7" t="n">
        <v>0</v>
      </c>
      <c r="G4486" s="7" t="n">
        <v>0</v>
      </c>
      <c r="H4486" s="7" t="n">
        <v>1</v>
      </c>
    </row>
    <row r="4487" spans="1:8">
      <c r="A4487" t="s">
        <v>4</v>
      </c>
      <c r="B4487" s="4" t="s">
        <v>5</v>
      </c>
      <c r="C4487" s="4" t="s">
        <v>10</v>
      </c>
      <c r="D4487" s="4" t="s">
        <v>21</v>
      </c>
      <c r="E4487" s="4" t="s">
        <v>21</v>
      </c>
      <c r="F4487" s="4" t="s">
        <v>21</v>
      </c>
      <c r="G4487" s="4" t="s">
        <v>10</v>
      </c>
      <c r="H4487" s="4" t="s">
        <v>10</v>
      </c>
    </row>
    <row r="4488" spans="1:8">
      <c r="A4488" t="n">
        <v>41733</v>
      </c>
      <c r="B4488" s="54" t="n">
        <v>60</v>
      </c>
      <c r="C4488" s="7" t="n">
        <v>2</v>
      </c>
      <c r="D4488" s="7" t="n">
        <v>0</v>
      </c>
      <c r="E4488" s="7" t="n">
        <v>0</v>
      </c>
      <c r="F4488" s="7" t="n">
        <v>0</v>
      </c>
      <c r="G4488" s="7" t="n">
        <v>0</v>
      </c>
      <c r="H4488" s="7" t="n">
        <v>0</v>
      </c>
    </row>
    <row r="4489" spans="1:8">
      <c r="A4489" t="s">
        <v>4</v>
      </c>
      <c r="B4489" s="4" t="s">
        <v>5</v>
      </c>
      <c r="C4489" s="4" t="s">
        <v>10</v>
      </c>
      <c r="D4489" s="4" t="s">
        <v>10</v>
      </c>
      <c r="E4489" s="4" t="s">
        <v>10</v>
      </c>
    </row>
    <row r="4490" spans="1:8">
      <c r="A4490" t="n">
        <v>41752</v>
      </c>
      <c r="B4490" s="42" t="n">
        <v>61</v>
      </c>
      <c r="C4490" s="7" t="n">
        <v>2</v>
      </c>
      <c r="D4490" s="7" t="n">
        <v>65533</v>
      </c>
      <c r="E4490" s="7" t="n">
        <v>0</v>
      </c>
    </row>
    <row r="4491" spans="1:8">
      <c r="A4491" t="s">
        <v>4</v>
      </c>
      <c r="B4491" s="4" t="s">
        <v>5</v>
      </c>
      <c r="C4491" s="4" t="s">
        <v>10</v>
      </c>
      <c r="D4491" s="4" t="s">
        <v>21</v>
      </c>
      <c r="E4491" s="4" t="s">
        <v>21</v>
      </c>
      <c r="F4491" s="4" t="s">
        <v>21</v>
      </c>
      <c r="G4491" s="4" t="s">
        <v>10</v>
      </c>
      <c r="H4491" s="4" t="s">
        <v>10</v>
      </c>
    </row>
    <row r="4492" spans="1:8">
      <c r="A4492" t="n">
        <v>41759</v>
      </c>
      <c r="B4492" s="54" t="n">
        <v>60</v>
      </c>
      <c r="C4492" s="7" t="n">
        <v>3</v>
      </c>
      <c r="D4492" s="7" t="n">
        <v>0</v>
      </c>
      <c r="E4492" s="7" t="n">
        <v>0</v>
      </c>
      <c r="F4492" s="7" t="n">
        <v>0</v>
      </c>
      <c r="G4492" s="7" t="n">
        <v>0</v>
      </c>
      <c r="H4492" s="7" t="n">
        <v>1</v>
      </c>
    </row>
    <row r="4493" spans="1:8">
      <c r="A4493" t="s">
        <v>4</v>
      </c>
      <c r="B4493" s="4" t="s">
        <v>5</v>
      </c>
      <c r="C4493" s="4" t="s">
        <v>10</v>
      </c>
      <c r="D4493" s="4" t="s">
        <v>21</v>
      </c>
      <c r="E4493" s="4" t="s">
        <v>21</v>
      </c>
      <c r="F4493" s="4" t="s">
        <v>21</v>
      </c>
      <c r="G4493" s="4" t="s">
        <v>10</v>
      </c>
      <c r="H4493" s="4" t="s">
        <v>10</v>
      </c>
    </row>
    <row r="4494" spans="1:8">
      <c r="A4494" t="n">
        <v>41778</v>
      </c>
      <c r="B4494" s="54" t="n">
        <v>60</v>
      </c>
      <c r="C4494" s="7" t="n">
        <v>3</v>
      </c>
      <c r="D4494" s="7" t="n">
        <v>0</v>
      </c>
      <c r="E4494" s="7" t="n">
        <v>0</v>
      </c>
      <c r="F4494" s="7" t="n">
        <v>0</v>
      </c>
      <c r="G4494" s="7" t="n">
        <v>0</v>
      </c>
      <c r="H4494" s="7" t="n">
        <v>0</v>
      </c>
    </row>
    <row r="4495" spans="1:8">
      <c r="A4495" t="s">
        <v>4</v>
      </c>
      <c r="B4495" s="4" t="s">
        <v>5</v>
      </c>
      <c r="C4495" s="4" t="s">
        <v>10</v>
      </c>
      <c r="D4495" s="4" t="s">
        <v>10</v>
      </c>
      <c r="E4495" s="4" t="s">
        <v>10</v>
      </c>
    </row>
    <row r="4496" spans="1:8">
      <c r="A4496" t="n">
        <v>41797</v>
      </c>
      <c r="B4496" s="42" t="n">
        <v>61</v>
      </c>
      <c r="C4496" s="7" t="n">
        <v>3</v>
      </c>
      <c r="D4496" s="7" t="n">
        <v>65533</v>
      </c>
      <c r="E4496" s="7" t="n">
        <v>0</v>
      </c>
    </row>
    <row r="4497" spans="1:8">
      <c r="A4497" t="s">
        <v>4</v>
      </c>
      <c r="B4497" s="4" t="s">
        <v>5</v>
      </c>
      <c r="C4497" s="4" t="s">
        <v>10</v>
      </c>
      <c r="D4497" s="4" t="s">
        <v>21</v>
      </c>
      <c r="E4497" s="4" t="s">
        <v>21</v>
      </c>
      <c r="F4497" s="4" t="s">
        <v>21</v>
      </c>
      <c r="G4497" s="4" t="s">
        <v>10</v>
      </c>
      <c r="H4497" s="4" t="s">
        <v>10</v>
      </c>
    </row>
    <row r="4498" spans="1:8">
      <c r="A4498" t="n">
        <v>41804</v>
      </c>
      <c r="B4498" s="54" t="n">
        <v>60</v>
      </c>
      <c r="C4498" s="7" t="n">
        <v>4</v>
      </c>
      <c r="D4498" s="7" t="n">
        <v>0</v>
      </c>
      <c r="E4498" s="7" t="n">
        <v>0</v>
      </c>
      <c r="F4498" s="7" t="n">
        <v>0</v>
      </c>
      <c r="G4498" s="7" t="n">
        <v>0</v>
      </c>
      <c r="H4498" s="7" t="n">
        <v>1</v>
      </c>
    </row>
    <row r="4499" spans="1:8">
      <c r="A4499" t="s">
        <v>4</v>
      </c>
      <c r="B4499" s="4" t="s">
        <v>5</v>
      </c>
      <c r="C4499" s="4" t="s">
        <v>10</v>
      </c>
      <c r="D4499" s="4" t="s">
        <v>21</v>
      </c>
      <c r="E4499" s="4" t="s">
        <v>21</v>
      </c>
      <c r="F4499" s="4" t="s">
        <v>21</v>
      </c>
      <c r="G4499" s="4" t="s">
        <v>10</v>
      </c>
      <c r="H4499" s="4" t="s">
        <v>10</v>
      </c>
    </row>
    <row r="4500" spans="1:8">
      <c r="A4500" t="n">
        <v>41823</v>
      </c>
      <c r="B4500" s="54" t="n">
        <v>60</v>
      </c>
      <c r="C4500" s="7" t="n">
        <v>4</v>
      </c>
      <c r="D4500" s="7" t="n">
        <v>0</v>
      </c>
      <c r="E4500" s="7" t="n">
        <v>0</v>
      </c>
      <c r="F4500" s="7" t="n">
        <v>0</v>
      </c>
      <c r="G4500" s="7" t="n">
        <v>0</v>
      </c>
      <c r="H4500" s="7" t="n">
        <v>0</v>
      </c>
    </row>
    <row r="4501" spans="1:8">
      <c r="A4501" t="s">
        <v>4</v>
      </c>
      <c r="B4501" s="4" t="s">
        <v>5</v>
      </c>
      <c r="C4501" s="4" t="s">
        <v>10</v>
      </c>
      <c r="D4501" s="4" t="s">
        <v>10</v>
      </c>
      <c r="E4501" s="4" t="s">
        <v>10</v>
      </c>
    </row>
    <row r="4502" spans="1:8">
      <c r="A4502" t="n">
        <v>41842</v>
      </c>
      <c r="B4502" s="42" t="n">
        <v>61</v>
      </c>
      <c r="C4502" s="7" t="n">
        <v>4</v>
      </c>
      <c r="D4502" s="7" t="n">
        <v>65533</v>
      </c>
      <c r="E4502" s="7" t="n">
        <v>0</v>
      </c>
    </row>
    <row r="4503" spans="1:8">
      <c r="A4503" t="s">
        <v>4</v>
      </c>
      <c r="B4503" s="4" t="s">
        <v>5</v>
      </c>
      <c r="C4503" s="4" t="s">
        <v>10</v>
      </c>
      <c r="D4503" s="4" t="s">
        <v>21</v>
      </c>
      <c r="E4503" s="4" t="s">
        <v>21</v>
      </c>
      <c r="F4503" s="4" t="s">
        <v>21</v>
      </c>
      <c r="G4503" s="4" t="s">
        <v>10</v>
      </c>
      <c r="H4503" s="4" t="s">
        <v>10</v>
      </c>
    </row>
    <row r="4504" spans="1:8">
      <c r="A4504" t="n">
        <v>41849</v>
      </c>
      <c r="B4504" s="54" t="n">
        <v>60</v>
      </c>
      <c r="C4504" s="7" t="n">
        <v>5</v>
      </c>
      <c r="D4504" s="7" t="n">
        <v>0</v>
      </c>
      <c r="E4504" s="7" t="n">
        <v>0</v>
      </c>
      <c r="F4504" s="7" t="n">
        <v>0</v>
      </c>
      <c r="G4504" s="7" t="n">
        <v>0</v>
      </c>
      <c r="H4504" s="7" t="n">
        <v>1</v>
      </c>
    </row>
    <row r="4505" spans="1:8">
      <c r="A4505" t="s">
        <v>4</v>
      </c>
      <c r="B4505" s="4" t="s">
        <v>5</v>
      </c>
      <c r="C4505" s="4" t="s">
        <v>10</v>
      </c>
      <c r="D4505" s="4" t="s">
        <v>21</v>
      </c>
      <c r="E4505" s="4" t="s">
        <v>21</v>
      </c>
      <c r="F4505" s="4" t="s">
        <v>21</v>
      </c>
      <c r="G4505" s="4" t="s">
        <v>10</v>
      </c>
      <c r="H4505" s="4" t="s">
        <v>10</v>
      </c>
    </row>
    <row r="4506" spans="1:8">
      <c r="A4506" t="n">
        <v>41868</v>
      </c>
      <c r="B4506" s="54" t="n">
        <v>60</v>
      </c>
      <c r="C4506" s="7" t="n">
        <v>5</v>
      </c>
      <c r="D4506" s="7" t="n">
        <v>0</v>
      </c>
      <c r="E4506" s="7" t="n">
        <v>0</v>
      </c>
      <c r="F4506" s="7" t="n">
        <v>0</v>
      </c>
      <c r="G4506" s="7" t="n">
        <v>0</v>
      </c>
      <c r="H4506" s="7" t="n">
        <v>0</v>
      </c>
    </row>
    <row r="4507" spans="1:8">
      <c r="A4507" t="s">
        <v>4</v>
      </c>
      <c r="B4507" s="4" t="s">
        <v>5</v>
      </c>
      <c r="C4507" s="4" t="s">
        <v>10</v>
      </c>
      <c r="D4507" s="4" t="s">
        <v>10</v>
      </c>
      <c r="E4507" s="4" t="s">
        <v>10</v>
      </c>
    </row>
    <row r="4508" spans="1:8">
      <c r="A4508" t="n">
        <v>41887</v>
      </c>
      <c r="B4508" s="42" t="n">
        <v>61</v>
      </c>
      <c r="C4508" s="7" t="n">
        <v>5</v>
      </c>
      <c r="D4508" s="7" t="n">
        <v>65533</v>
      </c>
      <c r="E4508" s="7" t="n">
        <v>0</v>
      </c>
    </row>
    <row r="4509" spans="1:8">
      <c r="A4509" t="s">
        <v>4</v>
      </c>
      <c r="B4509" s="4" t="s">
        <v>5</v>
      </c>
      <c r="C4509" s="4" t="s">
        <v>10</v>
      </c>
      <c r="D4509" s="4" t="s">
        <v>21</v>
      </c>
      <c r="E4509" s="4" t="s">
        <v>21</v>
      </c>
      <c r="F4509" s="4" t="s">
        <v>21</v>
      </c>
      <c r="G4509" s="4" t="s">
        <v>10</v>
      </c>
      <c r="H4509" s="4" t="s">
        <v>10</v>
      </c>
    </row>
    <row r="4510" spans="1:8">
      <c r="A4510" t="n">
        <v>41894</v>
      </c>
      <c r="B4510" s="54" t="n">
        <v>60</v>
      </c>
      <c r="C4510" s="7" t="n">
        <v>6</v>
      </c>
      <c r="D4510" s="7" t="n">
        <v>0</v>
      </c>
      <c r="E4510" s="7" t="n">
        <v>0</v>
      </c>
      <c r="F4510" s="7" t="n">
        <v>0</v>
      </c>
      <c r="G4510" s="7" t="n">
        <v>0</v>
      </c>
      <c r="H4510" s="7" t="n">
        <v>1</v>
      </c>
    </row>
    <row r="4511" spans="1:8">
      <c r="A4511" t="s">
        <v>4</v>
      </c>
      <c r="B4511" s="4" t="s">
        <v>5</v>
      </c>
      <c r="C4511" s="4" t="s">
        <v>10</v>
      </c>
      <c r="D4511" s="4" t="s">
        <v>21</v>
      </c>
      <c r="E4511" s="4" t="s">
        <v>21</v>
      </c>
      <c r="F4511" s="4" t="s">
        <v>21</v>
      </c>
      <c r="G4511" s="4" t="s">
        <v>10</v>
      </c>
      <c r="H4511" s="4" t="s">
        <v>10</v>
      </c>
    </row>
    <row r="4512" spans="1:8">
      <c r="A4512" t="n">
        <v>41913</v>
      </c>
      <c r="B4512" s="54" t="n">
        <v>60</v>
      </c>
      <c r="C4512" s="7" t="n">
        <v>6</v>
      </c>
      <c r="D4512" s="7" t="n">
        <v>0</v>
      </c>
      <c r="E4512" s="7" t="n">
        <v>0</v>
      </c>
      <c r="F4512" s="7" t="n">
        <v>0</v>
      </c>
      <c r="G4512" s="7" t="n">
        <v>0</v>
      </c>
      <c r="H4512" s="7" t="n">
        <v>0</v>
      </c>
    </row>
    <row r="4513" spans="1:8">
      <c r="A4513" t="s">
        <v>4</v>
      </c>
      <c r="B4513" s="4" t="s">
        <v>5</v>
      </c>
      <c r="C4513" s="4" t="s">
        <v>10</v>
      </c>
      <c r="D4513" s="4" t="s">
        <v>10</v>
      </c>
      <c r="E4513" s="4" t="s">
        <v>10</v>
      </c>
    </row>
    <row r="4514" spans="1:8">
      <c r="A4514" t="n">
        <v>41932</v>
      </c>
      <c r="B4514" s="42" t="n">
        <v>61</v>
      </c>
      <c r="C4514" s="7" t="n">
        <v>6</v>
      </c>
      <c r="D4514" s="7" t="n">
        <v>65533</v>
      </c>
      <c r="E4514" s="7" t="n">
        <v>0</v>
      </c>
    </row>
    <row r="4515" spans="1:8">
      <c r="A4515" t="s">
        <v>4</v>
      </c>
      <c r="B4515" s="4" t="s">
        <v>5</v>
      </c>
      <c r="C4515" s="4" t="s">
        <v>10</v>
      </c>
      <c r="D4515" s="4" t="s">
        <v>21</v>
      </c>
      <c r="E4515" s="4" t="s">
        <v>21</v>
      </c>
      <c r="F4515" s="4" t="s">
        <v>21</v>
      </c>
      <c r="G4515" s="4" t="s">
        <v>10</v>
      </c>
      <c r="H4515" s="4" t="s">
        <v>10</v>
      </c>
    </row>
    <row r="4516" spans="1:8">
      <c r="A4516" t="n">
        <v>41939</v>
      </c>
      <c r="B4516" s="54" t="n">
        <v>60</v>
      </c>
      <c r="C4516" s="7" t="n">
        <v>7</v>
      </c>
      <c r="D4516" s="7" t="n">
        <v>0</v>
      </c>
      <c r="E4516" s="7" t="n">
        <v>0</v>
      </c>
      <c r="F4516" s="7" t="n">
        <v>0</v>
      </c>
      <c r="G4516" s="7" t="n">
        <v>0</v>
      </c>
      <c r="H4516" s="7" t="n">
        <v>1</v>
      </c>
    </row>
    <row r="4517" spans="1:8">
      <c r="A4517" t="s">
        <v>4</v>
      </c>
      <c r="B4517" s="4" t="s">
        <v>5</v>
      </c>
      <c r="C4517" s="4" t="s">
        <v>10</v>
      </c>
      <c r="D4517" s="4" t="s">
        <v>21</v>
      </c>
      <c r="E4517" s="4" t="s">
        <v>21</v>
      </c>
      <c r="F4517" s="4" t="s">
        <v>21</v>
      </c>
      <c r="G4517" s="4" t="s">
        <v>10</v>
      </c>
      <c r="H4517" s="4" t="s">
        <v>10</v>
      </c>
    </row>
    <row r="4518" spans="1:8">
      <c r="A4518" t="n">
        <v>41958</v>
      </c>
      <c r="B4518" s="54" t="n">
        <v>60</v>
      </c>
      <c r="C4518" s="7" t="n">
        <v>7</v>
      </c>
      <c r="D4518" s="7" t="n">
        <v>0</v>
      </c>
      <c r="E4518" s="7" t="n">
        <v>0</v>
      </c>
      <c r="F4518" s="7" t="n">
        <v>0</v>
      </c>
      <c r="G4518" s="7" t="n">
        <v>0</v>
      </c>
      <c r="H4518" s="7" t="n">
        <v>0</v>
      </c>
    </row>
    <row r="4519" spans="1:8">
      <c r="A4519" t="s">
        <v>4</v>
      </c>
      <c r="B4519" s="4" t="s">
        <v>5</v>
      </c>
      <c r="C4519" s="4" t="s">
        <v>10</v>
      </c>
      <c r="D4519" s="4" t="s">
        <v>10</v>
      </c>
      <c r="E4519" s="4" t="s">
        <v>10</v>
      </c>
    </row>
    <row r="4520" spans="1:8">
      <c r="A4520" t="n">
        <v>41977</v>
      </c>
      <c r="B4520" s="42" t="n">
        <v>61</v>
      </c>
      <c r="C4520" s="7" t="n">
        <v>7</v>
      </c>
      <c r="D4520" s="7" t="n">
        <v>65533</v>
      </c>
      <c r="E4520" s="7" t="n">
        <v>0</v>
      </c>
    </row>
    <row r="4521" spans="1:8">
      <c r="A4521" t="s">
        <v>4</v>
      </c>
      <c r="B4521" s="4" t="s">
        <v>5</v>
      </c>
      <c r="C4521" s="4" t="s">
        <v>10</v>
      </c>
      <c r="D4521" s="4" t="s">
        <v>21</v>
      </c>
      <c r="E4521" s="4" t="s">
        <v>21</v>
      </c>
      <c r="F4521" s="4" t="s">
        <v>21</v>
      </c>
      <c r="G4521" s="4" t="s">
        <v>10</v>
      </c>
      <c r="H4521" s="4" t="s">
        <v>10</v>
      </c>
    </row>
    <row r="4522" spans="1:8">
      <c r="A4522" t="n">
        <v>41984</v>
      </c>
      <c r="B4522" s="54" t="n">
        <v>60</v>
      </c>
      <c r="C4522" s="7" t="n">
        <v>8</v>
      </c>
      <c r="D4522" s="7" t="n">
        <v>0</v>
      </c>
      <c r="E4522" s="7" t="n">
        <v>0</v>
      </c>
      <c r="F4522" s="7" t="n">
        <v>0</v>
      </c>
      <c r="G4522" s="7" t="n">
        <v>0</v>
      </c>
      <c r="H4522" s="7" t="n">
        <v>1</v>
      </c>
    </row>
    <row r="4523" spans="1:8">
      <c r="A4523" t="s">
        <v>4</v>
      </c>
      <c r="B4523" s="4" t="s">
        <v>5</v>
      </c>
      <c r="C4523" s="4" t="s">
        <v>10</v>
      </c>
      <c r="D4523" s="4" t="s">
        <v>21</v>
      </c>
      <c r="E4523" s="4" t="s">
        <v>21</v>
      </c>
      <c r="F4523" s="4" t="s">
        <v>21</v>
      </c>
      <c r="G4523" s="4" t="s">
        <v>10</v>
      </c>
      <c r="H4523" s="4" t="s">
        <v>10</v>
      </c>
    </row>
    <row r="4524" spans="1:8">
      <c r="A4524" t="n">
        <v>42003</v>
      </c>
      <c r="B4524" s="54" t="n">
        <v>60</v>
      </c>
      <c r="C4524" s="7" t="n">
        <v>8</v>
      </c>
      <c r="D4524" s="7" t="n">
        <v>0</v>
      </c>
      <c r="E4524" s="7" t="n">
        <v>0</v>
      </c>
      <c r="F4524" s="7" t="n">
        <v>0</v>
      </c>
      <c r="G4524" s="7" t="n">
        <v>0</v>
      </c>
      <c r="H4524" s="7" t="n">
        <v>0</v>
      </c>
    </row>
    <row r="4525" spans="1:8">
      <c r="A4525" t="s">
        <v>4</v>
      </c>
      <c r="B4525" s="4" t="s">
        <v>5</v>
      </c>
      <c r="C4525" s="4" t="s">
        <v>10</v>
      </c>
      <c r="D4525" s="4" t="s">
        <v>10</v>
      </c>
      <c r="E4525" s="4" t="s">
        <v>10</v>
      </c>
    </row>
    <row r="4526" spans="1:8">
      <c r="A4526" t="n">
        <v>42022</v>
      </c>
      <c r="B4526" s="42" t="n">
        <v>61</v>
      </c>
      <c r="C4526" s="7" t="n">
        <v>8</v>
      </c>
      <c r="D4526" s="7" t="n">
        <v>65533</v>
      </c>
      <c r="E4526" s="7" t="n">
        <v>0</v>
      </c>
    </row>
    <row r="4527" spans="1:8">
      <c r="A4527" t="s">
        <v>4</v>
      </c>
      <c r="B4527" s="4" t="s">
        <v>5</v>
      </c>
      <c r="C4527" s="4" t="s">
        <v>10</v>
      </c>
      <c r="D4527" s="4" t="s">
        <v>21</v>
      </c>
      <c r="E4527" s="4" t="s">
        <v>21</v>
      </c>
      <c r="F4527" s="4" t="s">
        <v>21</v>
      </c>
      <c r="G4527" s="4" t="s">
        <v>10</v>
      </c>
      <c r="H4527" s="4" t="s">
        <v>10</v>
      </c>
    </row>
    <row r="4528" spans="1:8">
      <c r="A4528" t="n">
        <v>42029</v>
      </c>
      <c r="B4528" s="54" t="n">
        <v>60</v>
      </c>
      <c r="C4528" s="7" t="n">
        <v>9</v>
      </c>
      <c r="D4528" s="7" t="n">
        <v>0</v>
      </c>
      <c r="E4528" s="7" t="n">
        <v>0</v>
      </c>
      <c r="F4528" s="7" t="n">
        <v>0</v>
      </c>
      <c r="G4528" s="7" t="n">
        <v>0</v>
      </c>
      <c r="H4528" s="7" t="n">
        <v>1</v>
      </c>
    </row>
    <row r="4529" spans="1:8">
      <c r="A4529" t="s">
        <v>4</v>
      </c>
      <c r="B4529" s="4" t="s">
        <v>5</v>
      </c>
      <c r="C4529" s="4" t="s">
        <v>10</v>
      </c>
      <c r="D4529" s="4" t="s">
        <v>21</v>
      </c>
      <c r="E4529" s="4" t="s">
        <v>21</v>
      </c>
      <c r="F4529" s="4" t="s">
        <v>21</v>
      </c>
      <c r="G4529" s="4" t="s">
        <v>10</v>
      </c>
      <c r="H4529" s="4" t="s">
        <v>10</v>
      </c>
    </row>
    <row r="4530" spans="1:8">
      <c r="A4530" t="n">
        <v>42048</v>
      </c>
      <c r="B4530" s="54" t="n">
        <v>60</v>
      </c>
      <c r="C4530" s="7" t="n">
        <v>9</v>
      </c>
      <c r="D4530" s="7" t="n">
        <v>0</v>
      </c>
      <c r="E4530" s="7" t="n">
        <v>0</v>
      </c>
      <c r="F4530" s="7" t="n">
        <v>0</v>
      </c>
      <c r="G4530" s="7" t="n">
        <v>0</v>
      </c>
      <c r="H4530" s="7" t="n">
        <v>0</v>
      </c>
    </row>
    <row r="4531" spans="1:8">
      <c r="A4531" t="s">
        <v>4</v>
      </c>
      <c r="B4531" s="4" t="s">
        <v>5</v>
      </c>
      <c r="C4531" s="4" t="s">
        <v>10</v>
      </c>
      <c r="D4531" s="4" t="s">
        <v>10</v>
      </c>
      <c r="E4531" s="4" t="s">
        <v>10</v>
      </c>
    </row>
    <row r="4532" spans="1:8">
      <c r="A4532" t="n">
        <v>42067</v>
      </c>
      <c r="B4532" s="42" t="n">
        <v>61</v>
      </c>
      <c r="C4532" s="7" t="n">
        <v>9</v>
      </c>
      <c r="D4532" s="7" t="n">
        <v>65533</v>
      </c>
      <c r="E4532" s="7" t="n">
        <v>0</v>
      </c>
    </row>
    <row r="4533" spans="1:8">
      <c r="A4533" t="s">
        <v>4</v>
      </c>
      <c r="B4533" s="4" t="s">
        <v>5</v>
      </c>
      <c r="C4533" s="4" t="s">
        <v>10</v>
      </c>
      <c r="D4533" s="4" t="s">
        <v>21</v>
      </c>
      <c r="E4533" s="4" t="s">
        <v>21</v>
      </c>
      <c r="F4533" s="4" t="s">
        <v>21</v>
      </c>
      <c r="G4533" s="4" t="s">
        <v>10</v>
      </c>
      <c r="H4533" s="4" t="s">
        <v>10</v>
      </c>
    </row>
    <row r="4534" spans="1:8">
      <c r="A4534" t="n">
        <v>42074</v>
      </c>
      <c r="B4534" s="54" t="n">
        <v>60</v>
      </c>
      <c r="C4534" s="7" t="n">
        <v>11</v>
      </c>
      <c r="D4534" s="7" t="n">
        <v>0</v>
      </c>
      <c r="E4534" s="7" t="n">
        <v>0</v>
      </c>
      <c r="F4534" s="7" t="n">
        <v>0</v>
      </c>
      <c r="G4534" s="7" t="n">
        <v>0</v>
      </c>
      <c r="H4534" s="7" t="n">
        <v>1</v>
      </c>
    </row>
    <row r="4535" spans="1:8">
      <c r="A4535" t="s">
        <v>4</v>
      </c>
      <c r="B4535" s="4" t="s">
        <v>5</v>
      </c>
      <c r="C4535" s="4" t="s">
        <v>10</v>
      </c>
      <c r="D4535" s="4" t="s">
        <v>21</v>
      </c>
      <c r="E4535" s="4" t="s">
        <v>21</v>
      </c>
      <c r="F4535" s="4" t="s">
        <v>21</v>
      </c>
      <c r="G4535" s="4" t="s">
        <v>10</v>
      </c>
      <c r="H4535" s="4" t="s">
        <v>10</v>
      </c>
    </row>
    <row r="4536" spans="1:8">
      <c r="A4536" t="n">
        <v>42093</v>
      </c>
      <c r="B4536" s="54" t="n">
        <v>60</v>
      </c>
      <c r="C4536" s="7" t="n">
        <v>11</v>
      </c>
      <c r="D4536" s="7" t="n">
        <v>0</v>
      </c>
      <c r="E4536" s="7" t="n">
        <v>0</v>
      </c>
      <c r="F4536" s="7" t="n">
        <v>0</v>
      </c>
      <c r="G4536" s="7" t="n">
        <v>0</v>
      </c>
      <c r="H4536" s="7" t="n">
        <v>0</v>
      </c>
    </row>
    <row r="4537" spans="1:8">
      <c r="A4537" t="s">
        <v>4</v>
      </c>
      <c r="B4537" s="4" t="s">
        <v>5</v>
      </c>
      <c r="C4537" s="4" t="s">
        <v>10</v>
      </c>
      <c r="D4537" s="4" t="s">
        <v>10</v>
      </c>
      <c r="E4537" s="4" t="s">
        <v>10</v>
      </c>
    </row>
    <row r="4538" spans="1:8">
      <c r="A4538" t="n">
        <v>42112</v>
      </c>
      <c r="B4538" s="42" t="n">
        <v>61</v>
      </c>
      <c r="C4538" s="7" t="n">
        <v>11</v>
      </c>
      <c r="D4538" s="7" t="n">
        <v>65533</v>
      </c>
      <c r="E4538" s="7" t="n">
        <v>0</v>
      </c>
    </row>
    <row r="4539" spans="1:8">
      <c r="A4539" t="s">
        <v>4</v>
      </c>
      <c r="B4539" s="4" t="s">
        <v>5</v>
      </c>
      <c r="C4539" s="4" t="s">
        <v>10</v>
      </c>
    </row>
    <row r="4540" spans="1:8">
      <c r="A4540" t="n">
        <v>42119</v>
      </c>
      <c r="B4540" s="28" t="n">
        <v>16</v>
      </c>
      <c r="C4540" s="7" t="n">
        <v>0</v>
      </c>
    </row>
    <row r="4541" spans="1:8">
      <c r="A4541" t="s">
        <v>4</v>
      </c>
      <c r="B4541" s="4" t="s">
        <v>5</v>
      </c>
      <c r="C4541" s="4" t="s">
        <v>10</v>
      </c>
      <c r="D4541" s="4" t="s">
        <v>14</v>
      </c>
      <c r="E4541" s="4" t="s">
        <v>6</v>
      </c>
      <c r="F4541" s="4" t="s">
        <v>21</v>
      </c>
      <c r="G4541" s="4" t="s">
        <v>21</v>
      </c>
      <c r="H4541" s="4" t="s">
        <v>21</v>
      </c>
    </row>
    <row r="4542" spans="1:8">
      <c r="A4542" t="n">
        <v>42122</v>
      </c>
      <c r="B4542" s="37" t="n">
        <v>48</v>
      </c>
      <c r="C4542" s="7" t="n">
        <v>1</v>
      </c>
      <c r="D4542" s="7" t="n">
        <v>0</v>
      </c>
      <c r="E4542" s="7" t="s">
        <v>175</v>
      </c>
      <c r="F4542" s="7" t="n">
        <v>-1</v>
      </c>
      <c r="G4542" s="7" t="n">
        <v>1</v>
      </c>
      <c r="H4542" s="7" t="n">
        <v>0</v>
      </c>
    </row>
    <row r="4543" spans="1:8">
      <c r="A4543" t="s">
        <v>4</v>
      </c>
      <c r="B4543" s="4" t="s">
        <v>5</v>
      </c>
      <c r="C4543" s="4" t="s">
        <v>10</v>
      </c>
      <c r="D4543" s="4" t="s">
        <v>14</v>
      </c>
      <c r="E4543" s="4" t="s">
        <v>6</v>
      </c>
      <c r="F4543" s="4" t="s">
        <v>21</v>
      </c>
      <c r="G4543" s="4" t="s">
        <v>21</v>
      </c>
      <c r="H4543" s="4" t="s">
        <v>21</v>
      </c>
    </row>
    <row r="4544" spans="1:8">
      <c r="A4544" t="n">
        <v>42148</v>
      </c>
      <c r="B4544" s="37" t="n">
        <v>48</v>
      </c>
      <c r="C4544" s="7" t="n">
        <v>2</v>
      </c>
      <c r="D4544" s="7" t="n">
        <v>0</v>
      </c>
      <c r="E4544" s="7" t="s">
        <v>175</v>
      </c>
      <c r="F4544" s="7" t="n">
        <v>-1</v>
      </c>
      <c r="G4544" s="7" t="n">
        <v>1</v>
      </c>
      <c r="H4544" s="7" t="n">
        <v>0</v>
      </c>
    </row>
    <row r="4545" spans="1:8">
      <c r="A4545" t="s">
        <v>4</v>
      </c>
      <c r="B4545" s="4" t="s">
        <v>5</v>
      </c>
      <c r="C4545" s="4" t="s">
        <v>10</v>
      </c>
      <c r="D4545" s="4" t="s">
        <v>14</v>
      </c>
      <c r="E4545" s="4" t="s">
        <v>6</v>
      </c>
      <c r="F4545" s="4" t="s">
        <v>21</v>
      </c>
      <c r="G4545" s="4" t="s">
        <v>21</v>
      </c>
      <c r="H4545" s="4" t="s">
        <v>21</v>
      </c>
    </row>
    <row r="4546" spans="1:8">
      <c r="A4546" t="n">
        <v>42174</v>
      </c>
      <c r="B4546" s="37" t="n">
        <v>48</v>
      </c>
      <c r="C4546" s="7" t="n">
        <v>3</v>
      </c>
      <c r="D4546" s="7" t="n">
        <v>0</v>
      </c>
      <c r="E4546" s="7" t="s">
        <v>175</v>
      </c>
      <c r="F4546" s="7" t="n">
        <v>-1</v>
      </c>
      <c r="G4546" s="7" t="n">
        <v>1</v>
      </c>
      <c r="H4546" s="7" t="n">
        <v>0</v>
      </c>
    </row>
    <row r="4547" spans="1:8">
      <c r="A4547" t="s">
        <v>4</v>
      </c>
      <c r="B4547" s="4" t="s">
        <v>5</v>
      </c>
      <c r="C4547" s="4" t="s">
        <v>10</v>
      </c>
      <c r="D4547" s="4" t="s">
        <v>14</v>
      </c>
      <c r="E4547" s="4" t="s">
        <v>6</v>
      </c>
      <c r="F4547" s="4" t="s">
        <v>21</v>
      </c>
      <c r="G4547" s="4" t="s">
        <v>21</v>
      </c>
      <c r="H4547" s="4" t="s">
        <v>21</v>
      </c>
    </row>
    <row r="4548" spans="1:8">
      <c r="A4548" t="n">
        <v>42200</v>
      </c>
      <c r="B4548" s="37" t="n">
        <v>48</v>
      </c>
      <c r="C4548" s="7" t="n">
        <v>4</v>
      </c>
      <c r="D4548" s="7" t="n">
        <v>0</v>
      </c>
      <c r="E4548" s="7" t="s">
        <v>175</v>
      </c>
      <c r="F4548" s="7" t="n">
        <v>-1</v>
      </c>
      <c r="G4548" s="7" t="n">
        <v>1</v>
      </c>
      <c r="H4548" s="7" t="n">
        <v>0</v>
      </c>
    </row>
    <row r="4549" spans="1:8">
      <c r="A4549" t="s">
        <v>4</v>
      </c>
      <c r="B4549" s="4" t="s">
        <v>5</v>
      </c>
      <c r="C4549" s="4" t="s">
        <v>10</v>
      </c>
      <c r="D4549" s="4" t="s">
        <v>14</v>
      </c>
      <c r="E4549" s="4" t="s">
        <v>6</v>
      </c>
      <c r="F4549" s="4" t="s">
        <v>21</v>
      </c>
      <c r="G4549" s="4" t="s">
        <v>21</v>
      </c>
      <c r="H4549" s="4" t="s">
        <v>21</v>
      </c>
    </row>
    <row r="4550" spans="1:8">
      <c r="A4550" t="n">
        <v>42226</v>
      </c>
      <c r="B4550" s="37" t="n">
        <v>48</v>
      </c>
      <c r="C4550" s="7" t="n">
        <v>5</v>
      </c>
      <c r="D4550" s="7" t="n">
        <v>0</v>
      </c>
      <c r="E4550" s="7" t="s">
        <v>175</v>
      </c>
      <c r="F4550" s="7" t="n">
        <v>-1</v>
      </c>
      <c r="G4550" s="7" t="n">
        <v>1</v>
      </c>
      <c r="H4550" s="7" t="n">
        <v>0</v>
      </c>
    </row>
    <row r="4551" spans="1:8">
      <c r="A4551" t="s">
        <v>4</v>
      </c>
      <c r="B4551" s="4" t="s">
        <v>5</v>
      </c>
      <c r="C4551" s="4" t="s">
        <v>10</v>
      </c>
      <c r="D4551" s="4" t="s">
        <v>14</v>
      </c>
      <c r="E4551" s="4" t="s">
        <v>6</v>
      </c>
      <c r="F4551" s="4" t="s">
        <v>21</v>
      </c>
      <c r="G4551" s="4" t="s">
        <v>21</v>
      </c>
      <c r="H4551" s="4" t="s">
        <v>21</v>
      </c>
    </row>
    <row r="4552" spans="1:8">
      <c r="A4552" t="n">
        <v>42252</v>
      </c>
      <c r="B4552" s="37" t="n">
        <v>48</v>
      </c>
      <c r="C4552" s="7" t="n">
        <v>6</v>
      </c>
      <c r="D4552" s="7" t="n">
        <v>0</v>
      </c>
      <c r="E4552" s="7" t="s">
        <v>175</v>
      </c>
      <c r="F4552" s="7" t="n">
        <v>-1</v>
      </c>
      <c r="G4552" s="7" t="n">
        <v>1</v>
      </c>
      <c r="H4552" s="7" t="n">
        <v>0</v>
      </c>
    </row>
    <row r="4553" spans="1:8">
      <c r="A4553" t="s">
        <v>4</v>
      </c>
      <c r="B4553" s="4" t="s">
        <v>5</v>
      </c>
      <c r="C4553" s="4" t="s">
        <v>10</v>
      </c>
      <c r="D4553" s="4" t="s">
        <v>14</v>
      </c>
      <c r="E4553" s="4" t="s">
        <v>6</v>
      </c>
      <c r="F4553" s="4" t="s">
        <v>21</v>
      </c>
      <c r="G4553" s="4" t="s">
        <v>21</v>
      </c>
      <c r="H4553" s="4" t="s">
        <v>21</v>
      </c>
    </row>
    <row r="4554" spans="1:8">
      <c r="A4554" t="n">
        <v>42278</v>
      </c>
      <c r="B4554" s="37" t="n">
        <v>48</v>
      </c>
      <c r="C4554" s="7" t="n">
        <v>7</v>
      </c>
      <c r="D4554" s="7" t="n">
        <v>0</v>
      </c>
      <c r="E4554" s="7" t="s">
        <v>175</v>
      </c>
      <c r="F4554" s="7" t="n">
        <v>-1</v>
      </c>
      <c r="G4554" s="7" t="n">
        <v>1</v>
      </c>
      <c r="H4554" s="7" t="n">
        <v>0</v>
      </c>
    </row>
    <row r="4555" spans="1:8">
      <c r="A4555" t="s">
        <v>4</v>
      </c>
      <c r="B4555" s="4" t="s">
        <v>5</v>
      </c>
      <c r="C4555" s="4" t="s">
        <v>10</v>
      </c>
      <c r="D4555" s="4" t="s">
        <v>14</v>
      </c>
      <c r="E4555" s="4" t="s">
        <v>6</v>
      </c>
      <c r="F4555" s="4" t="s">
        <v>21</v>
      </c>
      <c r="G4555" s="4" t="s">
        <v>21</v>
      </c>
      <c r="H4555" s="4" t="s">
        <v>21</v>
      </c>
    </row>
    <row r="4556" spans="1:8">
      <c r="A4556" t="n">
        <v>42304</v>
      </c>
      <c r="B4556" s="37" t="n">
        <v>48</v>
      </c>
      <c r="C4556" s="7" t="n">
        <v>8</v>
      </c>
      <c r="D4556" s="7" t="n">
        <v>0</v>
      </c>
      <c r="E4556" s="7" t="s">
        <v>175</v>
      </c>
      <c r="F4556" s="7" t="n">
        <v>-1</v>
      </c>
      <c r="G4556" s="7" t="n">
        <v>1</v>
      </c>
      <c r="H4556" s="7" t="n">
        <v>0</v>
      </c>
    </row>
    <row r="4557" spans="1:8">
      <c r="A4557" t="s">
        <v>4</v>
      </c>
      <c r="B4557" s="4" t="s">
        <v>5</v>
      </c>
      <c r="C4557" s="4" t="s">
        <v>10</v>
      </c>
      <c r="D4557" s="4" t="s">
        <v>14</v>
      </c>
      <c r="E4557" s="4" t="s">
        <v>6</v>
      </c>
      <c r="F4557" s="4" t="s">
        <v>21</v>
      </c>
      <c r="G4557" s="4" t="s">
        <v>21</v>
      </c>
      <c r="H4557" s="4" t="s">
        <v>21</v>
      </c>
    </row>
    <row r="4558" spans="1:8">
      <c r="A4558" t="n">
        <v>42330</v>
      </c>
      <c r="B4558" s="37" t="n">
        <v>48</v>
      </c>
      <c r="C4558" s="7" t="n">
        <v>9</v>
      </c>
      <c r="D4558" s="7" t="n">
        <v>0</v>
      </c>
      <c r="E4558" s="7" t="s">
        <v>175</v>
      </c>
      <c r="F4558" s="7" t="n">
        <v>-1</v>
      </c>
      <c r="G4558" s="7" t="n">
        <v>1</v>
      </c>
      <c r="H4558" s="7" t="n">
        <v>0</v>
      </c>
    </row>
    <row r="4559" spans="1:8">
      <c r="A4559" t="s">
        <v>4</v>
      </c>
      <c r="B4559" s="4" t="s">
        <v>5</v>
      </c>
      <c r="C4559" s="4" t="s">
        <v>10</v>
      </c>
      <c r="D4559" s="4" t="s">
        <v>14</v>
      </c>
      <c r="E4559" s="4" t="s">
        <v>6</v>
      </c>
      <c r="F4559" s="4" t="s">
        <v>21</v>
      </c>
      <c r="G4559" s="4" t="s">
        <v>21</v>
      </c>
      <c r="H4559" s="4" t="s">
        <v>21</v>
      </c>
    </row>
    <row r="4560" spans="1:8">
      <c r="A4560" t="n">
        <v>42356</v>
      </c>
      <c r="B4560" s="37" t="n">
        <v>48</v>
      </c>
      <c r="C4560" s="7" t="n">
        <v>11</v>
      </c>
      <c r="D4560" s="7" t="n">
        <v>0</v>
      </c>
      <c r="E4560" s="7" t="s">
        <v>175</v>
      </c>
      <c r="F4560" s="7" t="n">
        <v>-1</v>
      </c>
      <c r="G4560" s="7" t="n">
        <v>1</v>
      </c>
      <c r="H4560" s="7" t="n">
        <v>0</v>
      </c>
    </row>
    <row r="4561" spans="1:8">
      <c r="A4561" t="s">
        <v>4</v>
      </c>
      <c r="B4561" s="4" t="s">
        <v>5</v>
      </c>
      <c r="C4561" s="4" t="s">
        <v>10</v>
      </c>
      <c r="D4561" s="4" t="s">
        <v>21</v>
      </c>
      <c r="E4561" s="4" t="s">
        <v>21</v>
      </c>
      <c r="F4561" s="4" t="s">
        <v>21</v>
      </c>
      <c r="G4561" s="4" t="s">
        <v>21</v>
      </c>
    </row>
    <row r="4562" spans="1:8">
      <c r="A4562" t="n">
        <v>42382</v>
      </c>
      <c r="B4562" s="36" t="n">
        <v>46</v>
      </c>
      <c r="C4562" s="7" t="n">
        <v>19</v>
      </c>
      <c r="D4562" s="7" t="n">
        <v>-6</v>
      </c>
      <c r="E4562" s="7" t="n">
        <v>18.3700008392334</v>
      </c>
      <c r="F4562" s="7" t="n">
        <v>41</v>
      </c>
      <c r="G4562" s="7" t="n">
        <v>10</v>
      </c>
    </row>
    <row r="4563" spans="1:8">
      <c r="A4563" t="s">
        <v>4</v>
      </c>
      <c r="B4563" s="4" t="s">
        <v>5</v>
      </c>
      <c r="C4563" s="4" t="s">
        <v>10</v>
      </c>
      <c r="D4563" s="4" t="s">
        <v>21</v>
      </c>
      <c r="E4563" s="4" t="s">
        <v>21</v>
      </c>
      <c r="F4563" s="4" t="s">
        <v>21</v>
      </c>
      <c r="G4563" s="4" t="s">
        <v>21</v>
      </c>
    </row>
    <row r="4564" spans="1:8">
      <c r="A4564" t="n">
        <v>42401</v>
      </c>
      <c r="B4564" s="36" t="n">
        <v>46</v>
      </c>
      <c r="C4564" s="7" t="n">
        <v>7024</v>
      </c>
      <c r="D4564" s="7" t="n">
        <v>-7</v>
      </c>
      <c r="E4564" s="7" t="n">
        <v>19.6700000762939</v>
      </c>
      <c r="F4564" s="7" t="n">
        <v>40.7000007629395</v>
      </c>
      <c r="G4564" s="7" t="n">
        <v>10</v>
      </c>
    </row>
    <row r="4565" spans="1:8">
      <c r="A4565" t="s">
        <v>4</v>
      </c>
      <c r="B4565" s="4" t="s">
        <v>5</v>
      </c>
      <c r="C4565" s="4" t="s">
        <v>10</v>
      </c>
      <c r="D4565" s="4" t="s">
        <v>21</v>
      </c>
      <c r="E4565" s="4" t="s">
        <v>21</v>
      </c>
      <c r="F4565" s="4" t="s">
        <v>21</v>
      </c>
      <c r="G4565" s="4" t="s">
        <v>21</v>
      </c>
    </row>
    <row r="4566" spans="1:8">
      <c r="A4566" t="n">
        <v>42420</v>
      </c>
      <c r="B4566" s="36" t="n">
        <v>46</v>
      </c>
      <c r="C4566" s="7" t="n">
        <v>7034</v>
      </c>
      <c r="D4566" s="7" t="n">
        <v>-1</v>
      </c>
      <c r="E4566" s="7" t="n">
        <v>20.3700008392334</v>
      </c>
      <c r="F4566" s="7" t="n">
        <v>33</v>
      </c>
      <c r="G4566" s="7" t="n">
        <v>0</v>
      </c>
    </row>
    <row r="4567" spans="1:8">
      <c r="A4567" t="s">
        <v>4</v>
      </c>
      <c r="B4567" s="4" t="s">
        <v>5</v>
      </c>
      <c r="C4567" s="4" t="s">
        <v>14</v>
      </c>
      <c r="D4567" s="4" t="s">
        <v>6</v>
      </c>
    </row>
    <row r="4568" spans="1:8">
      <c r="A4568" t="n">
        <v>42439</v>
      </c>
      <c r="B4568" s="38" t="n">
        <v>38</v>
      </c>
      <c r="C4568" s="7" t="n">
        <v>0</v>
      </c>
      <c r="D4568" s="7" t="s">
        <v>358</v>
      </c>
    </row>
    <row r="4569" spans="1:8">
      <c r="A4569" t="s">
        <v>4</v>
      </c>
      <c r="B4569" s="4" t="s">
        <v>5</v>
      </c>
      <c r="C4569" s="4" t="s">
        <v>14</v>
      </c>
      <c r="D4569" s="4" t="s">
        <v>10</v>
      </c>
      <c r="E4569" s="4" t="s">
        <v>21</v>
      </c>
    </row>
    <row r="4570" spans="1:8">
      <c r="A4570" t="n">
        <v>42454</v>
      </c>
      <c r="B4570" s="21" t="n">
        <v>58</v>
      </c>
      <c r="C4570" s="7" t="n">
        <v>100</v>
      </c>
      <c r="D4570" s="7" t="n">
        <v>1000</v>
      </c>
      <c r="E4570" s="7" t="n">
        <v>1</v>
      </c>
    </row>
    <row r="4571" spans="1:8">
      <c r="A4571" t="s">
        <v>4</v>
      </c>
      <c r="B4571" s="4" t="s">
        <v>5</v>
      </c>
      <c r="C4571" s="4" t="s">
        <v>10</v>
      </c>
      <c r="D4571" s="4" t="s">
        <v>14</v>
      </c>
      <c r="E4571" s="4" t="s">
        <v>6</v>
      </c>
      <c r="F4571" s="4" t="s">
        <v>21</v>
      </c>
      <c r="G4571" s="4" t="s">
        <v>21</v>
      </c>
      <c r="H4571" s="4" t="s">
        <v>21</v>
      </c>
    </row>
    <row r="4572" spans="1:8">
      <c r="A4572" t="n">
        <v>42462</v>
      </c>
      <c r="B4572" s="37" t="n">
        <v>48</v>
      </c>
      <c r="C4572" s="7" t="n">
        <v>7033</v>
      </c>
      <c r="D4572" s="7" t="n">
        <v>0</v>
      </c>
      <c r="E4572" s="7" t="s">
        <v>325</v>
      </c>
      <c r="F4572" s="7" t="n">
        <v>-1</v>
      </c>
      <c r="G4572" s="7" t="n">
        <v>1</v>
      </c>
      <c r="H4572" s="7" t="n">
        <v>0</v>
      </c>
    </row>
    <row r="4573" spans="1:8">
      <c r="A4573" t="s">
        <v>4</v>
      </c>
      <c r="B4573" s="4" t="s">
        <v>5</v>
      </c>
      <c r="C4573" s="4" t="s">
        <v>10</v>
      </c>
      <c r="D4573" s="4" t="s">
        <v>10</v>
      </c>
      <c r="E4573" s="4" t="s">
        <v>21</v>
      </c>
      <c r="F4573" s="4" t="s">
        <v>21</v>
      </c>
      <c r="G4573" s="4" t="s">
        <v>21</v>
      </c>
      <c r="H4573" s="4" t="s">
        <v>21</v>
      </c>
      <c r="I4573" s="4" t="s">
        <v>21</v>
      </c>
      <c r="J4573" s="4" t="s">
        <v>14</v>
      </c>
      <c r="K4573" s="4" t="s">
        <v>10</v>
      </c>
    </row>
    <row r="4574" spans="1:8">
      <c r="A4574" t="n">
        <v>42489</v>
      </c>
      <c r="B4574" s="52" t="n">
        <v>55</v>
      </c>
      <c r="C4574" s="7" t="n">
        <v>7034</v>
      </c>
      <c r="D4574" s="7" t="n">
        <v>65026</v>
      </c>
      <c r="E4574" s="7" t="n">
        <v>0</v>
      </c>
      <c r="F4574" s="7" t="n">
        <v>18.3700008392334</v>
      </c>
      <c r="G4574" s="7" t="n">
        <v>43</v>
      </c>
      <c r="H4574" s="7" t="n">
        <v>0.100000001490116</v>
      </c>
      <c r="I4574" s="7" t="n">
        <v>30</v>
      </c>
      <c r="J4574" s="7" t="n">
        <v>0</v>
      </c>
      <c r="K4574" s="7" t="n">
        <v>1</v>
      </c>
    </row>
    <row r="4575" spans="1:8">
      <c r="A4575" t="s">
        <v>4</v>
      </c>
      <c r="B4575" s="4" t="s">
        <v>5</v>
      </c>
      <c r="C4575" s="4" t="s">
        <v>10</v>
      </c>
      <c r="D4575" s="4" t="s">
        <v>14</v>
      </c>
      <c r="E4575" s="4" t="s">
        <v>6</v>
      </c>
      <c r="F4575" s="4" t="s">
        <v>21</v>
      </c>
      <c r="G4575" s="4" t="s">
        <v>21</v>
      </c>
      <c r="H4575" s="4" t="s">
        <v>21</v>
      </c>
    </row>
    <row r="4576" spans="1:8">
      <c r="A4576" t="n">
        <v>42517</v>
      </c>
      <c r="B4576" s="37" t="n">
        <v>48</v>
      </c>
      <c r="C4576" s="7" t="n">
        <v>7034</v>
      </c>
      <c r="D4576" s="7" t="n">
        <v>0</v>
      </c>
      <c r="E4576" s="7" t="s">
        <v>327</v>
      </c>
      <c r="F4576" s="7" t="n">
        <v>0</v>
      </c>
      <c r="G4576" s="7" t="n">
        <v>1</v>
      </c>
      <c r="H4576" s="7" t="n">
        <v>0</v>
      </c>
    </row>
    <row r="4577" spans="1:11">
      <c r="A4577" t="s">
        <v>4</v>
      </c>
      <c r="B4577" s="4" t="s">
        <v>5</v>
      </c>
      <c r="C4577" s="4" t="s">
        <v>10</v>
      </c>
    </row>
    <row r="4578" spans="1:11">
      <c r="A4578" t="n">
        <v>42544</v>
      </c>
      <c r="B4578" s="28" t="n">
        <v>16</v>
      </c>
      <c r="C4578" s="7" t="n">
        <v>300</v>
      </c>
    </row>
    <row r="4579" spans="1:11">
      <c r="A4579" t="s">
        <v>4</v>
      </c>
      <c r="B4579" s="4" t="s">
        <v>5</v>
      </c>
      <c r="C4579" s="4" t="s">
        <v>10</v>
      </c>
      <c r="D4579" s="4" t="s">
        <v>14</v>
      </c>
      <c r="E4579" s="4" t="s">
        <v>6</v>
      </c>
      <c r="F4579" s="4" t="s">
        <v>21</v>
      </c>
      <c r="G4579" s="4" t="s">
        <v>21</v>
      </c>
      <c r="H4579" s="4" t="s">
        <v>21</v>
      </c>
    </row>
    <row r="4580" spans="1:11">
      <c r="A4580" t="n">
        <v>42547</v>
      </c>
      <c r="B4580" s="37" t="n">
        <v>48</v>
      </c>
      <c r="C4580" s="7" t="n">
        <v>7034</v>
      </c>
      <c r="D4580" s="7" t="n">
        <v>0</v>
      </c>
      <c r="E4580" s="7" t="s">
        <v>326</v>
      </c>
      <c r="F4580" s="7" t="n">
        <v>-1</v>
      </c>
      <c r="G4580" s="7" t="n">
        <v>1</v>
      </c>
      <c r="H4580" s="7" t="n">
        <v>0</v>
      </c>
    </row>
    <row r="4581" spans="1:11">
      <c r="A4581" t="s">
        <v>4</v>
      </c>
      <c r="B4581" s="4" t="s">
        <v>5</v>
      </c>
      <c r="C4581" s="4" t="s">
        <v>10</v>
      </c>
      <c r="D4581" s="4" t="s">
        <v>14</v>
      </c>
    </row>
    <row r="4582" spans="1:11">
      <c r="A4582" t="n">
        <v>42574</v>
      </c>
      <c r="B4582" s="53" t="n">
        <v>56</v>
      </c>
      <c r="C4582" s="7" t="n">
        <v>7034</v>
      </c>
      <c r="D4582" s="7" t="n">
        <v>0</v>
      </c>
    </row>
    <row r="4583" spans="1:11">
      <c r="A4583" t="s">
        <v>4</v>
      </c>
      <c r="B4583" s="4" t="s">
        <v>5</v>
      </c>
      <c r="C4583" s="4" t="s">
        <v>14</v>
      </c>
      <c r="D4583" s="4" t="s">
        <v>21</v>
      </c>
      <c r="E4583" s="4" t="s">
        <v>21</v>
      </c>
      <c r="F4583" s="4" t="s">
        <v>21</v>
      </c>
    </row>
    <row r="4584" spans="1:11">
      <c r="A4584" t="n">
        <v>42578</v>
      </c>
      <c r="B4584" s="45" t="n">
        <v>45</v>
      </c>
      <c r="C4584" s="7" t="n">
        <v>9</v>
      </c>
      <c r="D4584" s="7" t="n">
        <v>0.0500000007450581</v>
      </c>
      <c r="E4584" s="7" t="n">
        <v>0.0500000007450581</v>
      </c>
      <c r="F4584" s="7" t="n">
        <v>1</v>
      </c>
    </row>
    <row r="4585" spans="1:11">
      <c r="A4585" t="s">
        <v>4</v>
      </c>
      <c r="B4585" s="4" t="s">
        <v>5</v>
      </c>
      <c r="C4585" s="4" t="s">
        <v>14</v>
      </c>
      <c r="D4585" s="4" t="s">
        <v>9</v>
      </c>
      <c r="E4585" s="4" t="s">
        <v>9</v>
      </c>
      <c r="F4585" s="4" t="s">
        <v>9</v>
      </c>
    </row>
    <row r="4586" spans="1:11">
      <c r="A4586" t="n">
        <v>42592</v>
      </c>
      <c r="B4586" s="14" t="n">
        <v>50</v>
      </c>
      <c r="C4586" s="7" t="n">
        <v>255</v>
      </c>
      <c r="D4586" s="7" t="n">
        <v>1050253722</v>
      </c>
      <c r="E4586" s="7" t="n">
        <v>1065353216</v>
      </c>
      <c r="F4586" s="7" t="n">
        <v>1045220557</v>
      </c>
    </row>
    <row r="4587" spans="1:11">
      <c r="A4587" t="s">
        <v>4</v>
      </c>
      <c r="B4587" s="4" t="s">
        <v>5</v>
      </c>
      <c r="C4587" s="4" t="s">
        <v>14</v>
      </c>
      <c r="D4587" s="4" t="s">
        <v>10</v>
      </c>
      <c r="E4587" s="4" t="s">
        <v>21</v>
      </c>
      <c r="F4587" s="4" t="s">
        <v>10</v>
      </c>
      <c r="G4587" s="4" t="s">
        <v>9</v>
      </c>
      <c r="H4587" s="4" t="s">
        <v>9</v>
      </c>
      <c r="I4587" s="4" t="s">
        <v>10</v>
      </c>
      <c r="J4587" s="4" t="s">
        <v>10</v>
      </c>
      <c r="K4587" s="4" t="s">
        <v>9</v>
      </c>
      <c r="L4587" s="4" t="s">
        <v>9</v>
      </c>
      <c r="M4587" s="4" t="s">
        <v>9</v>
      </c>
      <c r="N4587" s="4" t="s">
        <v>9</v>
      </c>
      <c r="O4587" s="4" t="s">
        <v>6</v>
      </c>
    </row>
    <row r="4588" spans="1:11">
      <c r="A4588" t="n">
        <v>42606</v>
      </c>
      <c r="B4588" s="14" t="n">
        <v>50</v>
      </c>
      <c r="C4588" s="7" t="n">
        <v>0</v>
      </c>
      <c r="D4588" s="7" t="n">
        <v>2119</v>
      </c>
      <c r="E4588" s="7" t="n">
        <v>0.800000011920929</v>
      </c>
      <c r="F4588" s="7" t="n">
        <v>0</v>
      </c>
      <c r="G4588" s="7" t="n">
        <v>0</v>
      </c>
      <c r="H4588" s="7" t="n">
        <v>0</v>
      </c>
      <c r="I4588" s="7" t="n">
        <v>0</v>
      </c>
      <c r="J4588" s="7" t="n">
        <v>65533</v>
      </c>
      <c r="K4588" s="7" t="n">
        <v>0</v>
      </c>
      <c r="L4588" s="7" t="n">
        <v>0</v>
      </c>
      <c r="M4588" s="7" t="n">
        <v>0</v>
      </c>
      <c r="N4588" s="7" t="n">
        <v>0</v>
      </c>
      <c r="O4588" s="7" t="s">
        <v>13</v>
      </c>
    </row>
    <row r="4589" spans="1:11">
      <c r="A4589" t="s">
        <v>4</v>
      </c>
      <c r="B4589" s="4" t="s">
        <v>5</v>
      </c>
      <c r="C4589" s="4" t="s">
        <v>10</v>
      </c>
    </row>
    <row r="4590" spans="1:11">
      <c r="A4590" t="n">
        <v>42645</v>
      </c>
      <c r="B4590" s="28" t="n">
        <v>16</v>
      </c>
      <c r="C4590" s="7" t="n">
        <v>3000</v>
      </c>
    </row>
    <row r="4591" spans="1:11">
      <c r="A4591" t="s">
        <v>4</v>
      </c>
      <c r="B4591" s="4" t="s">
        <v>5</v>
      </c>
      <c r="C4591" s="4" t="s">
        <v>10</v>
      </c>
      <c r="D4591" s="4" t="s">
        <v>14</v>
      </c>
      <c r="E4591" s="4" t="s">
        <v>6</v>
      </c>
      <c r="F4591" s="4" t="s">
        <v>21</v>
      </c>
      <c r="G4591" s="4" t="s">
        <v>21</v>
      </c>
      <c r="H4591" s="4" t="s">
        <v>21</v>
      </c>
    </row>
    <row r="4592" spans="1:11">
      <c r="A4592" t="n">
        <v>42648</v>
      </c>
      <c r="B4592" s="37" t="n">
        <v>48</v>
      </c>
      <c r="C4592" s="7" t="n">
        <v>7034</v>
      </c>
      <c r="D4592" s="7" t="n">
        <v>0</v>
      </c>
      <c r="E4592" s="7" t="s">
        <v>328</v>
      </c>
      <c r="F4592" s="7" t="n">
        <v>-1</v>
      </c>
      <c r="G4592" s="7" t="n">
        <v>1</v>
      </c>
      <c r="H4592" s="7" t="n">
        <v>0</v>
      </c>
    </row>
    <row r="4593" spans="1:15">
      <c r="A4593" t="s">
        <v>4</v>
      </c>
      <c r="B4593" s="4" t="s">
        <v>5</v>
      </c>
      <c r="C4593" s="4" t="s">
        <v>10</v>
      </c>
    </row>
    <row r="4594" spans="1:15">
      <c r="A4594" t="n">
        <v>42675</v>
      </c>
      <c r="B4594" s="28" t="n">
        <v>16</v>
      </c>
      <c r="C4594" s="7" t="n">
        <v>500</v>
      </c>
    </row>
    <row r="4595" spans="1:15">
      <c r="A4595" t="s">
        <v>4</v>
      </c>
      <c r="B4595" s="4" t="s">
        <v>5</v>
      </c>
      <c r="C4595" s="4" t="s">
        <v>10</v>
      </c>
      <c r="D4595" s="4" t="s">
        <v>14</v>
      </c>
      <c r="E4595" s="4" t="s">
        <v>6</v>
      </c>
      <c r="F4595" s="4" t="s">
        <v>21</v>
      </c>
      <c r="G4595" s="4" t="s">
        <v>21</v>
      </c>
      <c r="H4595" s="4" t="s">
        <v>21</v>
      </c>
    </row>
    <row r="4596" spans="1:15">
      <c r="A4596" t="n">
        <v>42678</v>
      </c>
      <c r="B4596" s="37" t="n">
        <v>48</v>
      </c>
      <c r="C4596" s="7" t="n">
        <v>7033</v>
      </c>
      <c r="D4596" s="7" t="n">
        <v>0</v>
      </c>
      <c r="E4596" s="7" t="s">
        <v>328</v>
      </c>
      <c r="F4596" s="7" t="n">
        <v>-1</v>
      </c>
      <c r="G4596" s="7" t="n">
        <v>1</v>
      </c>
      <c r="H4596" s="7" t="n">
        <v>0</v>
      </c>
    </row>
    <row r="4597" spans="1:15">
      <c r="A4597" t="s">
        <v>4</v>
      </c>
      <c r="B4597" s="4" t="s">
        <v>5</v>
      </c>
      <c r="C4597" s="4" t="s">
        <v>10</v>
      </c>
    </row>
    <row r="4598" spans="1:15">
      <c r="A4598" t="n">
        <v>42705</v>
      </c>
      <c r="B4598" s="28" t="n">
        <v>16</v>
      </c>
      <c r="C4598" s="7" t="n">
        <v>1766</v>
      </c>
    </row>
    <row r="4599" spans="1:15">
      <c r="A4599" t="s">
        <v>4</v>
      </c>
      <c r="B4599" s="4" t="s">
        <v>5</v>
      </c>
      <c r="C4599" s="4" t="s">
        <v>14</v>
      </c>
      <c r="D4599" s="4" t="s">
        <v>10</v>
      </c>
      <c r="E4599" s="4" t="s">
        <v>6</v>
      </c>
      <c r="F4599" s="4" t="s">
        <v>6</v>
      </c>
      <c r="G4599" s="4" t="s">
        <v>9</v>
      </c>
      <c r="H4599" s="4" t="s">
        <v>9</v>
      </c>
      <c r="I4599" s="4" t="s">
        <v>9</v>
      </c>
      <c r="J4599" s="4" t="s">
        <v>9</v>
      </c>
      <c r="K4599" s="4" t="s">
        <v>9</v>
      </c>
      <c r="L4599" s="4" t="s">
        <v>9</v>
      </c>
      <c r="M4599" s="4" t="s">
        <v>9</v>
      </c>
      <c r="N4599" s="4" t="s">
        <v>9</v>
      </c>
      <c r="O4599" s="4" t="s">
        <v>9</v>
      </c>
    </row>
    <row r="4600" spans="1:15">
      <c r="A4600" t="n">
        <v>42708</v>
      </c>
      <c r="B4600" s="39" t="n">
        <v>37</v>
      </c>
      <c r="C4600" s="7" t="n">
        <v>0</v>
      </c>
      <c r="D4600" s="7" t="n">
        <v>7033</v>
      </c>
      <c r="E4600" s="7" t="s">
        <v>358</v>
      </c>
      <c r="F4600" s="7" t="s">
        <v>359</v>
      </c>
      <c r="G4600" s="7" t="n">
        <v>0</v>
      </c>
      <c r="H4600" s="7" t="n">
        <v>0</v>
      </c>
      <c r="I4600" s="7" t="n">
        <v>0</v>
      </c>
      <c r="J4600" s="7" t="n">
        <v>0</v>
      </c>
      <c r="K4600" s="7" t="n">
        <v>0</v>
      </c>
      <c r="L4600" s="7" t="n">
        <v>0</v>
      </c>
      <c r="M4600" s="7" t="n">
        <v>1065353216</v>
      </c>
      <c r="N4600" s="7" t="n">
        <v>1065353216</v>
      </c>
      <c r="O4600" s="7" t="n">
        <v>1065353216</v>
      </c>
    </row>
    <row r="4601" spans="1:15">
      <c r="A4601" t="s">
        <v>4</v>
      </c>
      <c r="B4601" s="4" t="s">
        <v>5</v>
      </c>
      <c r="C4601" s="4" t="s">
        <v>14</v>
      </c>
      <c r="D4601" s="4" t="s">
        <v>10</v>
      </c>
      <c r="E4601" s="4" t="s">
        <v>6</v>
      </c>
      <c r="F4601" s="4" t="s">
        <v>6</v>
      </c>
      <c r="G4601" s="4" t="s">
        <v>14</v>
      </c>
    </row>
    <row r="4602" spans="1:15">
      <c r="A4602" t="n">
        <v>42773</v>
      </c>
      <c r="B4602" s="40" t="n">
        <v>32</v>
      </c>
      <c r="C4602" s="7" t="n">
        <v>0</v>
      </c>
      <c r="D4602" s="7" t="n">
        <v>7033</v>
      </c>
      <c r="E4602" s="7" t="s">
        <v>13</v>
      </c>
      <c r="F4602" s="7" t="s">
        <v>359</v>
      </c>
      <c r="G4602" s="7" t="n">
        <v>1</v>
      </c>
    </row>
    <row r="4603" spans="1:15">
      <c r="A4603" t="s">
        <v>4</v>
      </c>
      <c r="B4603" s="4" t="s">
        <v>5</v>
      </c>
      <c r="C4603" s="4" t="s">
        <v>10</v>
      </c>
    </row>
    <row r="4604" spans="1:15">
      <c r="A4604" t="n">
        <v>42791</v>
      </c>
      <c r="B4604" s="28" t="n">
        <v>16</v>
      </c>
      <c r="C4604" s="7" t="n">
        <v>3000</v>
      </c>
    </row>
    <row r="4605" spans="1:15">
      <c r="A4605" t="s">
        <v>4</v>
      </c>
      <c r="B4605" s="4" t="s">
        <v>5</v>
      </c>
      <c r="C4605" s="4" t="s">
        <v>10</v>
      </c>
    </row>
    <row r="4606" spans="1:15">
      <c r="A4606" t="n">
        <v>42794</v>
      </c>
      <c r="B4606" s="28" t="n">
        <v>16</v>
      </c>
      <c r="C4606" s="7" t="n">
        <v>1500</v>
      </c>
    </row>
    <row r="4607" spans="1:15">
      <c r="A4607" t="s">
        <v>4</v>
      </c>
      <c r="B4607" s="4" t="s">
        <v>5</v>
      </c>
      <c r="C4607" s="4" t="s">
        <v>14</v>
      </c>
      <c r="D4607" s="4" t="s">
        <v>14</v>
      </c>
      <c r="E4607" s="4" t="s">
        <v>21</v>
      </c>
      <c r="F4607" s="4" t="s">
        <v>10</v>
      </c>
    </row>
    <row r="4608" spans="1:15">
      <c r="A4608" t="n">
        <v>42797</v>
      </c>
      <c r="B4608" s="45" t="n">
        <v>45</v>
      </c>
      <c r="C4608" s="7" t="n">
        <v>5</v>
      </c>
      <c r="D4608" s="7" t="n">
        <v>3</v>
      </c>
      <c r="E4608" s="7" t="n">
        <v>15</v>
      </c>
      <c r="F4608" s="7" t="n">
        <v>20000</v>
      </c>
    </row>
    <row r="4609" spans="1:15">
      <c r="A4609" t="s">
        <v>4</v>
      </c>
      <c r="B4609" s="4" t="s">
        <v>5</v>
      </c>
      <c r="C4609" s="4" t="s">
        <v>14</v>
      </c>
      <c r="D4609" s="4" t="s">
        <v>10</v>
      </c>
      <c r="E4609" s="4" t="s">
        <v>6</v>
      </c>
    </row>
    <row r="4610" spans="1:15">
      <c r="A4610" t="n">
        <v>42806</v>
      </c>
      <c r="B4610" s="41" t="n">
        <v>51</v>
      </c>
      <c r="C4610" s="7" t="n">
        <v>4</v>
      </c>
      <c r="D4610" s="7" t="n">
        <v>7034</v>
      </c>
      <c r="E4610" s="7" t="s">
        <v>116</v>
      </c>
    </row>
    <row r="4611" spans="1:15">
      <c r="A4611" t="s">
        <v>4</v>
      </c>
      <c r="B4611" s="4" t="s">
        <v>5</v>
      </c>
      <c r="C4611" s="4" t="s">
        <v>10</v>
      </c>
    </row>
    <row r="4612" spans="1:15">
      <c r="A4612" t="n">
        <v>42819</v>
      </c>
      <c r="B4612" s="28" t="n">
        <v>16</v>
      </c>
      <c r="C4612" s="7" t="n">
        <v>0</v>
      </c>
    </row>
    <row r="4613" spans="1:15">
      <c r="A4613" t="s">
        <v>4</v>
      </c>
      <c r="B4613" s="4" t="s">
        <v>5</v>
      </c>
      <c r="C4613" s="4" t="s">
        <v>10</v>
      </c>
      <c r="D4613" s="4" t="s">
        <v>14</v>
      </c>
      <c r="E4613" s="4" t="s">
        <v>9</v>
      </c>
      <c r="F4613" s="4" t="s">
        <v>112</v>
      </c>
      <c r="G4613" s="4" t="s">
        <v>14</v>
      </c>
      <c r="H4613" s="4" t="s">
        <v>14</v>
      </c>
      <c r="I4613" s="4" t="s">
        <v>14</v>
      </c>
      <c r="J4613" s="4" t="s">
        <v>9</v>
      </c>
      <c r="K4613" s="4" t="s">
        <v>112</v>
      </c>
      <c r="L4613" s="4" t="s">
        <v>14</v>
      </c>
      <c r="M4613" s="4" t="s">
        <v>14</v>
      </c>
    </row>
    <row r="4614" spans="1:15">
      <c r="A4614" t="n">
        <v>42822</v>
      </c>
      <c r="B4614" s="49" t="n">
        <v>26</v>
      </c>
      <c r="C4614" s="7" t="n">
        <v>7034</v>
      </c>
      <c r="D4614" s="7" t="n">
        <v>17</v>
      </c>
      <c r="E4614" s="7" t="n">
        <v>28525</v>
      </c>
      <c r="F4614" s="7" t="s">
        <v>360</v>
      </c>
      <c r="G4614" s="7" t="n">
        <v>2</v>
      </c>
      <c r="H4614" s="7" t="n">
        <v>3</v>
      </c>
      <c r="I4614" s="7" t="n">
        <v>17</v>
      </c>
      <c r="J4614" s="7" t="n">
        <v>28526</v>
      </c>
      <c r="K4614" s="7" t="s">
        <v>361</v>
      </c>
      <c r="L4614" s="7" t="n">
        <v>2</v>
      </c>
      <c r="M4614" s="7" t="n">
        <v>0</v>
      </c>
    </row>
    <row r="4615" spans="1:15">
      <c r="A4615" t="s">
        <v>4</v>
      </c>
      <c r="B4615" s="4" t="s">
        <v>5</v>
      </c>
    </row>
    <row r="4616" spans="1:15">
      <c r="A4616" t="n">
        <v>42945</v>
      </c>
      <c r="B4616" s="50" t="n">
        <v>28</v>
      </c>
    </row>
    <row r="4617" spans="1:15">
      <c r="A4617" t="s">
        <v>4</v>
      </c>
      <c r="B4617" s="4" t="s">
        <v>5</v>
      </c>
      <c r="C4617" s="4" t="s">
        <v>10</v>
      </c>
    </row>
    <row r="4618" spans="1:15">
      <c r="A4618" t="n">
        <v>42946</v>
      </c>
      <c r="B4618" s="28" t="n">
        <v>16</v>
      </c>
      <c r="C4618" s="7" t="n">
        <v>300</v>
      </c>
    </row>
    <row r="4619" spans="1:15">
      <c r="A4619" t="s">
        <v>4</v>
      </c>
      <c r="B4619" s="4" t="s">
        <v>5</v>
      </c>
      <c r="C4619" s="4" t="s">
        <v>14</v>
      </c>
      <c r="D4619" s="4" t="s">
        <v>10</v>
      </c>
      <c r="E4619" s="4" t="s">
        <v>6</v>
      </c>
    </row>
    <row r="4620" spans="1:15">
      <c r="A4620" t="n">
        <v>42949</v>
      </c>
      <c r="B4620" s="41" t="n">
        <v>51</v>
      </c>
      <c r="C4620" s="7" t="n">
        <v>4</v>
      </c>
      <c r="D4620" s="7" t="n">
        <v>7033</v>
      </c>
      <c r="E4620" s="7" t="s">
        <v>143</v>
      </c>
    </row>
    <row r="4621" spans="1:15">
      <c r="A4621" t="s">
        <v>4</v>
      </c>
      <c r="B4621" s="4" t="s">
        <v>5</v>
      </c>
      <c r="C4621" s="4" t="s">
        <v>10</v>
      </c>
    </row>
    <row r="4622" spans="1:15">
      <c r="A4622" t="n">
        <v>42963</v>
      </c>
      <c r="B4622" s="28" t="n">
        <v>16</v>
      </c>
      <c r="C4622" s="7" t="n">
        <v>0</v>
      </c>
    </row>
    <row r="4623" spans="1:15">
      <c r="A4623" t="s">
        <v>4</v>
      </c>
      <c r="B4623" s="4" t="s">
        <v>5</v>
      </c>
      <c r="C4623" s="4" t="s">
        <v>10</v>
      </c>
      <c r="D4623" s="4" t="s">
        <v>14</v>
      </c>
      <c r="E4623" s="4" t="s">
        <v>9</v>
      </c>
      <c r="F4623" s="4" t="s">
        <v>112</v>
      </c>
      <c r="G4623" s="4" t="s">
        <v>14</v>
      </c>
      <c r="H4623" s="4" t="s">
        <v>14</v>
      </c>
    </row>
    <row r="4624" spans="1:15">
      <c r="A4624" t="n">
        <v>42966</v>
      </c>
      <c r="B4624" s="49" t="n">
        <v>26</v>
      </c>
      <c r="C4624" s="7" t="n">
        <v>7033</v>
      </c>
      <c r="D4624" s="7" t="n">
        <v>17</v>
      </c>
      <c r="E4624" s="7" t="n">
        <v>53693</v>
      </c>
      <c r="F4624" s="7" t="s">
        <v>362</v>
      </c>
      <c r="G4624" s="7" t="n">
        <v>2</v>
      </c>
      <c r="H4624" s="7" t="n">
        <v>0</v>
      </c>
    </row>
    <row r="4625" spans="1:13">
      <c r="A4625" t="s">
        <v>4</v>
      </c>
      <c r="B4625" s="4" t="s">
        <v>5</v>
      </c>
    </row>
    <row r="4626" spans="1:13">
      <c r="A4626" t="n">
        <v>42979</v>
      </c>
      <c r="B4626" s="50" t="n">
        <v>28</v>
      </c>
    </row>
    <row r="4627" spans="1:13">
      <c r="A4627" t="s">
        <v>4</v>
      </c>
      <c r="B4627" s="4" t="s">
        <v>5</v>
      </c>
      <c r="C4627" s="4" t="s">
        <v>10</v>
      </c>
    </row>
    <row r="4628" spans="1:13">
      <c r="A4628" t="n">
        <v>42980</v>
      </c>
      <c r="B4628" s="28" t="n">
        <v>16</v>
      </c>
      <c r="C4628" s="7" t="n">
        <v>300</v>
      </c>
    </row>
    <row r="4629" spans="1:13">
      <c r="A4629" t="s">
        <v>4</v>
      </c>
      <c r="B4629" s="4" t="s">
        <v>5</v>
      </c>
      <c r="C4629" s="4" t="s">
        <v>14</v>
      </c>
      <c r="D4629" s="4" t="s">
        <v>10</v>
      </c>
      <c r="E4629" s="4" t="s">
        <v>6</v>
      </c>
    </row>
    <row r="4630" spans="1:13">
      <c r="A4630" t="n">
        <v>42983</v>
      </c>
      <c r="B4630" s="41" t="n">
        <v>51</v>
      </c>
      <c r="C4630" s="7" t="n">
        <v>4</v>
      </c>
      <c r="D4630" s="7" t="n">
        <v>7034</v>
      </c>
      <c r="E4630" s="7" t="s">
        <v>204</v>
      </c>
    </row>
    <row r="4631" spans="1:13">
      <c r="A4631" t="s">
        <v>4</v>
      </c>
      <c r="B4631" s="4" t="s">
        <v>5</v>
      </c>
      <c r="C4631" s="4" t="s">
        <v>10</v>
      </c>
    </row>
    <row r="4632" spans="1:13">
      <c r="A4632" t="n">
        <v>42997</v>
      </c>
      <c r="B4632" s="28" t="n">
        <v>16</v>
      </c>
      <c r="C4632" s="7" t="n">
        <v>0</v>
      </c>
    </row>
    <row r="4633" spans="1:13">
      <c r="A4633" t="s">
        <v>4</v>
      </c>
      <c r="B4633" s="4" t="s">
        <v>5</v>
      </c>
      <c r="C4633" s="4" t="s">
        <v>10</v>
      </c>
      <c r="D4633" s="4" t="s">
        <v>14</v>
      </c>
      <c r="E4633" s="4" t="s">
        <v>9</v>
      </c>
      <c r="F4633" s="4" t="s">
        <v>112</v>
      </c>
      <c r="G4633" s="4" t="s">
        <v>14</v>
      </c>
      <c r="H4633" s="4" t="s">
        <v>14</v>
      </c>
    </row>
    <row r="4634" spans="1:13">
      <c r="A4634" t="n">
        <v>43000</v>
      </c>
      <c r="B4634" s="49" t="n">
        <v>26</v>
      </c>
      <c r="C4634" s="7" t="n">
        <v>7034</v>
      </c>
      <c r="D4634" s="7" t="n">
        <v>17</v>
      </c>
      <c r="E4634" s="7" t="n">
        <v>28527</v>
      </c>
      <c r="F4634" s="7" t="s">
        <v>363</v>
      </c>
      <c r="G4634" s="7" t="n">
        <v>2</v>
      </c>
      <c r="H4634" s="7" t="n">
        <v>0</v>
      </c>
    </row>
    <row r="4635" spans="1:13">
      <c r="A4635" t="s">
        <v>4</v>
      </c>
      <c r="B4635" s="4" t="s">
        <v>5</v>
      </c>
    </row>
    <row r="4636" spans="1:13">
      <c r="A4636" t="n">
        <v>43056</v>
      </c>
      <c r="B4636" s="50" t="n">
        <v>28</v>
      </c>
    </row>
    <row r="4637" spans="1:13">
      <c r="A4637" t="s">
        <v>4</v>
      </c>
      <c r="B4637" s="4" t="s">
        <v>5</v>
      </c>
      <c r="C4637" s="4" t="s">
        <v>10</v>
      </c>
      <c r="D4637" s="4" t="s">
        <v>14</v>
      </c>
    </row>
    <row r="4638" spans="1:13">
      <c r="A4638" t="n">
        <v>43057</v>
      </c>
      <c r="B4638" s="51" t="n">
        <v>89</v>
      </c>
      <c r="C4638" s="7" t="n">
        <v>65533</v>
      </c>
      <c r="D4638" s="7" t="n">
        <v>1</v>
      </c>
    </row>
    <row r="4639" spans="1:13">
      <c r="A4639" t="s">
        <v>4</v>
      </c>
      <c r="B4639" s="4" t="s">
        <v>5</v>
      </c>
      <c r="C4639" s="4" t="s">
        <v>14</v>
      </c>
      <c r="D4639" s="4" t="s">
        <v>10</v>
      </c>
      <c r="E4639" s="4" t="s">
        <v>9</v>
      </c>
      <c r="F4639" s="4" t="s">
        <v>10</v>
      </c>
    </row>
    <row r="4640" spans="1:13">
      <c r="A4640" t="n">
        <v>43061</v>
      </c>
      <c r="B4640" s="14" t="n">
        <v>50</v>
      </c>
      <c r="C4640" s="7" t="n">
        <v>3</v>
      </c>
      <c r="D4640" s="7" t="n">
        <v>8200</v>
      </c>
      <c r="E4640" s="7" t="n">
        <v>0</v>
      </c>
      <c r="F4640" s="7" t="n">
        <v>500</v>
      </c>
    </row>
    <row r="4641" spans="1:8">
      <c r="A4641" t="s">
        <v>4</v>
      </c>
      <c r="B4641" s="4" t="s">
        <v>5</v>
      </c>
      <c r="C4641" s="4" t="s">
        <v>14</v>
      </c>
      <c r="D4641" s="4" t="s">
        <v>10</v>
      </c>
      <c r="E4641" s="4" t="s">
        <v>9</v>
      </c>
      <c r="F4641" s="4" t="s">
        <v>10</v>
      </c>
    </row>
    <row r="4642" spans="1:8">
      <c r="A4642" t="n">
        <v>43071</v>
      </c>
      <c r="B4642" s="14" t="n">
        <v>50</v>
      </c>
      <c r="C4642" s="7" t="n">
        <v>3</v>
      </c>
      <c r="D4642" s="7" t="n">
        <v>5042</v>
      </c>
      <c r="E4642" s="7" t="n">
        <v>0</v>
      </c>
      <c r="F4642" s="7" t="n">
        <v>500</v>
      </c>
    </row>
    <row r="4643" spans="1:8">
      <c r="A4643" t="s">
        <v>4</v>
      </c>
      <c r="B4643" s="4" t="s">
        <v>5</v>
      </c>
      <c r="C4643" s="4" t="s">
        <v>14</v>
      </c>
      <c r="D4643" s="4" t="s">
        <v>10</v>
      </c>
      <c r="E4643" s="4" t="s">
        <v>21</v>
      </c>
    </row>
    <row r="4644" spans="1:8">
      <c r="A4644" t="n">
        <v>43081</v>
      </c>
      <c r="B4644" s="21" t="n">
        <v>58</v>
      </c>
      <c r="C4644" s="7" t="n">
        <v>0</v>
      </c>
      <c r="D4644" s="7" t="n">
        <v>500</v>
      </c>
      <c r="E4644" s="7" t="n">
        <v>1</v>
      </c>
    </row>
    <row r="4645" spans="1:8">
      <c r="A4645" t="s">
        <v>4</v>
      </c>
      <c r="B4645" s="4" t="s">
        <v>5</v>
      </c>
      <c r="C4645" s="4" t="s">
        <v>14</v>
      </c>
      <c r="D4645" s="4" t="s">
        <v>10</v>
      </c>
    </row>
    <row r="4646" spans="1:8">
      <c r="A4646" t="n">
        <v>43089</v>
      </c>
      <c r="B4646" s="21" t="n">
        <v>58</v>
      </c>
      <c r="C4646" s="7" t="n">
        <v>255</v>
      </c>
      <c r="D4646" s="7" t="n">
        <v>0</v>
      </c>
    </row>
    <row r="4647" spans="1:8">
      <c r="A4647" t="s">
        <v>4</v>
      </c>
      <c r="B4647" s="4" t="s">
        <v>5</v>
      </c>
      <c r="C4647" s="4" t="s">
        <v>14</v>
      </c>
    </row>
    <row r="4648" spans="1:8">
      <c r="A4648" t="n">
        <v>43093</v>
      </c>
      <c r="B4648" s="45" t="n">
        <v>45</v>
      </c>
      <c r="C4648" s="7" t="n">
        <v>0</v>
      </c>
    </row>
    <row r="4649" spans="1:8">
      <c r="A4649" t="s">
        <v>4</v>
      </c>
      <c r="B4649" s="4" t="s">
        <v>5</v>
      </c>
      <c r="C4649" s="4" t="s">
        <v>14</v>
      </c>
    </row>
    <row r="4650" spans="1:8">
      <c r="A4650" t="n">
        <v>43095</v>
      </c>
      <c r="B4650" s="35" t="n">
        <v>116</v>
      </c>
      <c r="C4650" s="7" t="n">
        <v>0</v>
      </c>
    </row>
    <row r="4651" spans="1:8">
      <c r="A4651" t="s">
        <v>4</v>
      </c>
      <c r="B4651" s="4" t="s">
        <v>5</v>
      </c>
      <c r="C4651" s="4" t="s">
        <v>14</v>
      </c>
      <c r="D4651" s="4" t="s">
        <v>10</v>
      </c>
    </row>
    <row r="4652" spans="1:8">
      <c r="A4652" t="n">
        <v>43097</v>
      </c>
      <c r="B4652" s="35" t="n">
        <v>116</v>
      </c>
      <c r="C4652" s="7" t="n">
        <v>2</v>
      </c>
      <c r="D4652" s="7" t="n">
        <v>1</v>
      </c>
    </row>
    <row r="4653" spans="1:8">
      <c r="A4653" t="s">
        <v>4</v>
      </c>
      <c r="B4653" s="4" t="s">
        <v>5</v>
      </c>
      <c r="C4653" s="4" t="s">
        <v>14</v>
      </c>
      <c r="D4653" s="4" t="s">
        <v>9</v>
      </c>
    </row>
    <row r="4654" spans="1:8">
      <c r="A4654" t="n">
        <v>43101</v>
      </c>
      <c r="B4654" s="35" t="n">
        <v>116</v>
      </c>
      <c r="C4654" s="7" t="n">
        <v>5</v>
      </c>
      <c r="D4654" s="7" t="n">
        <v>1092616192</v>
      </c>
    </row>
    <row r="4655" spans="1:8">
      <c r="A4655" t="s">
        <v>4</v>
      </c>
      <c r="B4655" s="4" t="s">
        <v>5</v>
      </c>
      <c r="C4655" s="4" t="s">
        <v>14</v>
      </c>
      <c r="D4655" s="4" t="s">
        <v>10</v>
      </c>
    </row>
    <row r="4656" spans="1:8">
      <c r="A4656" t="n">
        <v>43107</v>
      </c>
      <c r="B4656" s="35" t="n">
        <v>116</v>
      </c>
      <c r="C4656" s="7" t="n">
        <v>6</v>
      </c>
      <c r="D4656" s="7" t="n">
        <v>1</v>
      </c>
    </row>
    <row r="4657" spans="1:6">
      <c r="A4657" t="s">
        <v>4</v>
      </c>
      <c r="B4657" s="4" t="s">
        <v>5</v>
      </c>
      <c r="C4657" s="4" t="s">
        <v>14</v>
      </c>
      <c r="D4657" s="4" t="s">
        <v>14</v>
      </c>
      <c r="E4657" s="4" t="s">
        <v>21</v>
      </c>
      <c r="F4657" s="4" t="s">
        <v>21</v>
      </c>
      <c r="G4657" s="4" t="s">
        <v>21</v>
      </c>
      <c r="H4657" s="4" t="s">
        <v>10</v>
      </c>
    </row>
    <row r="4658" spans="1:6">
      <c r="A4658" t="n">
        <v>43111</v>
      </c>
      <c r="B4658" s="45" t="n">
        <v>45</v>
      </c>
      <c r="C4658" s="7" t="n">
        <v>2</v>
      </c>
      <c r="D4658" s="7" t="n">
        <v>3</v>
      </c>
      <c r="E4658" s="7" t="n">
        <v>0</v>
      </c>
      <c r="F4658" s="7" t="n">
        <v>-28.8700008392334</v>
      </c>
      <c r="G4658" s="7" t="n">
        <v>0</v>
      </c>
      <c r="H4658" s="7" t="n">
        <v>0</v>
      </c>
    </row>
    <row r="4659" spans="1:6">
      <c r="A4659" t="s">
        <v>4</v>
      </c>
      <c r="B4659" s="4" t="s">
        <v>5</v>
      </c>
      <c r="C4659" s="4" t="s">
        <v>14</v>
      </c>
      <c r="D4659" s="4" t="s">
        <v>14</v>
      </c>
      <c r="E4659" s="4" t="s">
        <v>21</v>
      </c>
      <c r="F4659" s="4" t="s">
        <v>21</v>
      </c>
      <c r="G4659" s="4" t="s">
        <v>21</v>
      </c>
      <c r="H4659" s="4" t="s">
        <v>10</v>
      </c>
      <c r="I4659" s="4" t="s">
        <v>14</v>
      </c>
    </row>
    <row r="4660" spans="1:6">
      <c r="A4660" t="n">
        <v>43128</v>
      </c>
      <c r="B4660" s="45" t="n">
        <v>45</v>
      </c>
      <c r="C4660" s="7" t="n">
        <v>4</v>
      </c>
      <c r="D4660" s="7" t="n">
        <v>3</v>
      </c>
      <c r="E4660" s="7" t="n">
        <v>9</v>
      </c>
      <c r="F4660" s="7" t="n">
        <v>45</v>
      </c>
      <c r="G4660" s="7" t="n">
        <v>5</v>
      </c>
      <c r="H4660" s="7" t="n">
        <v>0</v>
      </c>
      <c r="I4660" s="7" t="n">
        <v>0</v>
      </c>
    </row>
    <row r="4661" spans="1:6">
      <c r="A4661" t="s">
        <v>4</v>
      </c>
      <c r="B4661" s="4" t="s">
        <v>5</v>
      </c>
      <c r="C4661" s="4" t="s">
        <v>14</v>
      </c>
      <c r="D4661" s="4" t="s">
        <v>14</v>
      </c>
      <c r="E4661" s="4" t="s">
        <v>21</v>
      </c>
      <c r="F4661" s="4" t="s">
        <v>10</v>
      </c>
    </row>
    <row r="4662" spans="1:6">
      <c r="A4662" t="n">
        <v>43146</v>
      </c>
      <c r="B4662" s="45" t="n">
        <v>45</v>
      </c>
      <c r="C4662" s="7" t="n">
        <v>5</v>
      </c>
      <c r="D4662" s="7" t="n">
        <v>3</v>
      </c>
      <c r="E4662" s="7" t="n">
        <v>2.5</v>
      </c>
      <c r="F4662" s="7" t="n">
        <v>0</v>
      </c>
    </row>
    <row r="4663" spans="1:6">
      <c r="A4663" t="s">
        <v>4</v>
      </c>
      <c r="B4663" s="4" t="s">
        <v>5</v>
      </c>
      <c r="C4663" s="4" t="s">
        <v>14</v>
      </c>
      <c r="D4663" s="4" t="s">
        <v>14</v>
      </c>
      <c r="E4663" s="4" t="s">
        <v>21</v>
      </c>
      <c r="F4663" s="4" t="s">
        <v>10</v>
      </c>
    </row>
    <row r="4664" spans="1:6">
      <c r="A4664" t="n">
        <v>43155</v>
      </c>
      <c r="B4664" s="45" t="n">
        <v>45</v>
      </c>
      <c r="C4664" s="7" t="n">
        <v>11</v>
      </c>
      <c r="D4664" s="7" t="n">
        <v>3</v>
      </c>
      <c r="E4664" s="7" t="n">
        <v>34.4000015258789</v>
      </c>
      <c r="F4664" s="7" t="n">
        <v>0</v>
      </c>
    </row>
    <row r="4665" spans="1:6">
      <c r="A4665" t="s">
        <v>4</v>
      </c>
      <c r="B4665" s="4" t="s">
        <v>5</v>
      </c>
      <c r="C4665" s="4" t="s">
        <v>14</v>
      </c>
      <c r="D4665" s="4" t="s">
        <v>14</v>
      </c>
      <c r="E4665" s="4" t="s">
        <v>21</v>
      </c>
      <c r="F4665" s="4" t="s">
        <v>21</v>
      </c>
      <c r="G4665" s="4" t="s">
        <v>21</v>
      </c>
      <c r="H4665" s="4" t="s">
        <v>10</v>
      </c>
    </row>
    <row r="4666" spans="1:6">
      <c r="A4666" t="n">
        <v>43164</v>
      </c>
      <c r="B4666" s="45" t="n">
        <v>45</v>
      </c>
      <c r="C4666" s="7" t="n">
        <v>2</v>
      </c>
      <c r="D4666" s="7" t="n">
        <v>3</v>
      </c>
      <c r="E4666" s="7" t="n">
        <v>0</v>
      </c>
      <c r="F4666" s="7" t="n">
        <v>-28.8700008392334</v>
      </c>
      <c r="G4666" s="7" t="n">
        <v>-0.270000010728836</v>
      </c>
      <c r="H4666" s="7" t="n">
        <v>3000</v>
      </c>
    </row>
    <row r="4667" spans="1:6">
      <c r="A4667" t="s">
        <v>4</v>
      </c>
      <c r="B4667" s="4" t="s">
        <v>5</v>
      </c>
      <c r="C4667" s="4" t="s">
        <v>14</v>
      </c>
      <c r="D4667" s="4" t="s">
        <v>14</v>
      </c>
      <c r="E4667" s="4" t="s">
        <v>21</v>
      </c>
      <c r="F4667" s="4" t="s">
        <v>21</v>
      </c>
      <c r="G4667" s="4" t="s">
        <v>21</v>
      </c>
      <c r="H4667" s="4" t="s">
        <v>10</v>
      </c>
      <c r="I4667" s="4" t="s">
        <v>14</v>
      </c>
    </row>
    <row r="4668" spans="1:6">
      <c r="A4668" t="n">
        <v>43181</v>
      </c>
      <c r="B4668" s="45" t="n">
        <v>45</v>
      </c>
      <c r="C4668" s="7" t="n">
        <v>4</v>
      </c>
      <c r="D4668" s="7" t="n">
        <v>3</v>
      </c>
      <c r="E4668" s="7" t="n">
        <v>9</v>
      </c>
      <c r="F4668" s="7" t="n">
        <v>35</v>
      </c>
      <c r="G4668" s="7" t="n">
        <v>5</v>
      </c>
      <c r="H4668" s="7" t="n">
        <v>3000</v>
      </c>
      <c r="I4668" s="7" t="n">
        <v>0</v>
      </c>
    </row>
    <row r="4669" spans="1:6">
      <c r="A4669" t="s">
        <v>4</v>
      </c>
      <c r="B4669" s="4" t="s">
        <v>5</v>
      </c>
      <c r="C4669" s="4" t="s">
        <v>14</v>
      </c>
      <c r="D4669" s="4" t="s">
        <v>14</v>
      </c>
      <c r="E4669" s="4" t="s">
        <v>21</v>
      </c>
      <c r="F4669" s="4" t="s">
        <v>10</v>
      </c>
    </row>
    <row r="4670" spans="1:6">
      <c r="A4670" t="n">
        <v>43199</v>
      </c>
      <c r="B4670" s="45" t="n">
        <v>45</v>
      </c>
      <c r="C4670" s="7" t="n">
        <v>5</v>
      </c>
      <c r="D4670" s="7" t="n">
        <v>3</v>
      </c>
      <c r="E4670" s="7" t="n">
        <v>1.20000004768372</v>
      </c>
      <c r="F4670" s="7" t="n">
        <v>3000</v>
      </c>
    </row>
    <row r="4671" spans="1:6">
      <c r="A4671" t="s">
        <v>4</v>
      </c>
      <c r="B4671" s="4" t="s">
        <v>5</v>
      </c>
      <c r="C4671" s="4" t="s">
        <v>14</v>
      </c>
      <c r="D4671" s="4" t="s">
        <v>6</v>
      </c>
      <c r="E4671" s="4" t="s">
        <v>10</v>
      </c>
    </row>
    <row r="4672" spans="1:6">
      <c r="A4672" t="n">
        <v>43208</v>
      </c>
      <c r="B4672" s="43" t="n">
        <v>94</v>
      </c>
      <c r="C4672" s="7" t="n">
        <v>0</v>
      </c>
      <c r="D4672" s="7" t="s">
        <v>343</v>
      </c>
      <c r="E4672" s="7" t="n">
        <v>1</v>
      </c>
    </row>
    <row r="4673" spans="1:9">
      <c r="A4673" t="s">
        <v>4</v>
      </c>
      <c r="B4673" s="4" t="s">
        <v>5</v>
      </c>
      <c r="C4673" s="4" t="s">
        <v>14</v>
      </c>
      <c r="D4673" s="4" t="s">
        <v>6</v>
      </c>
      <c r="E4673" s="4" t="s">
        <v>10</v>
      </c>
    </row>
    <row r="4674" spans="1:9">
      <c r="A4674" t="n">
        <v>43221</v>
      </c>
      <c r="B4674" s="43" t="n">
        <v>94</v>
      </c>
      <c r="C4674" s="7" t="n">
        <v>0</v>
      </c>
      <c r="D4674" s="7" t="s">
        <v>343</v>
      </c>
      <c r="E4674" s="7" t="n">
        <v>2</v>
      </c>
    </row>
    <row r="4675" spans="1:9">
      <c r="A4675" t="s">
        <v>4</v>
      </c>
      <c r="B4675" s="4" t="s">
        <v>5</v>
      </c>
      <c r="C4675" s="4" t="s">
        <v>14</v>
      </c>
      <c r="D4675" s="4" t="s">
        <v>6</v>
      </c>
      <c r="E4675" s="4" t="s">
        <v>10</v>
      </c>
    </row>
    <row r="4676" spans="1:9">
      <c r="A4676" t="n">
        <v>43234</v>
      </c>
      <c r="B4676" s="43" t="n">
        <v>94</v>
      </c>
      <c r="C4676" s="7" t="n">
        <v>1</v>
      </c>
      <c r="D4676" s="7" t="s">
        <v>343</v>
      </c>
      <c r="E4676" s="7" t="n">
        <v>4</v>
      </c>
    </row>
    <row r="4677" spans="1:9">
      <c r="A4677" t="s">
        <v>4</v>
      </c>
      <c r="B4677" s="4" t="s">
        <v>5</v>
      </c>
      <c r="C4677" s="4" t="s">
        <v>14</v>
      </c>
      <c r="D4677" s="4" t="s">
        <v>14</v>
      </c>
      <c r="E4677" s="4" t="s">
        <v>9</v>
      </c>
      <c r="F4677" s="4" t="s">
        <v>14</v>
      </c>
      <c r="G4677" s="4" t="s">
        <v>14</v>
      </c>
    </row>
    <row r="4678" spans="1:9">
      <c r="A4678" t="n">
        <v>43247</v>
      </c>
      <c r="B4678" s="71" t="n">
        <v>8</v>
      </c>
      <c r="C4678" s="7" t="n">
        <v>5</v>
      </c>
      <c r="D4678" s="7" t="n">
        <v>0</v>
      </c>
      <c r="E4678" s="7" t="n">
        <v>7</v>
      </c>
      <c r="F4678" s="7" t="n">
        <v>19</v>
      </c>
      <c r="G4678" s="7" t="n">
        <v>1</v>
      </c>
    </row>
    <row r="4679" spans="1:9">
      <c r="A4679" t="s">
        <v>4</v>
      </c>
      <c r="B4679" s="4" t="s">
        <v>5</v>
      </c>
      <c r="C4679" s="4" t="s">
        <v>14</v>
      </c>
      <c r="D4679" s="4" t="s">
        <v>10</v>
      </c>
      <c r="E4679" s="4" t="s">
        <v>10</v>
      </c>
      <c r="F4679" s="4" t="s">
        <v>9</v>
      </c>
      <c r="G4679" s="4" t="s">
        <v>9</v>
      </c>
      <c r="H4679" s="4" t="s">
        <v>9</v>
      </c>
    </row>
    <row r="4680" spans="1:9">
      <c r="A4680" t="n">
        <v>43256</v>
      </c>
      <c r="B4680" s="65" t="n">
        <v>97</v>
      </c>
      <c r="C4680" s="7" t="n">
        <v>6</v>
      </c>
      <c r="D4680" s="7" t="n">
        <v>0</v>
      </c>
      <c r="E4680" s="7" t="n">
        <v>0</v>
      </c>
      <c r="F4680" s="7" t="n">
        <v>1084227584</v>
      </c>
      <c r="G4680" s="7" t="n">
        <v>1084227584</v>
      </c>
      <c r="H4680" s="7" t="n">
        <v>1084227584</v>
      </c>
    </row>
    <row r="4681" spans="1:9">
      <c r="A4681" t="s">
        <v>4</v>
      </c>
      <c r="B4681" s="4" t="s">
        <v>5</v>
      </c>
      <c r="C4681" s="4" t="s">
        <v>14</v>
      </c>
      <c r="D4681" s="4" t="s">
        <v>10</v>
      </c>
      <c r="E4681" s="4" t="s">
        <v>21</v>
      </c>
      <c r="F4681" s="4" t="s">
        <v>10</v>
      </c>
      <c r="G4681" s="4" t="s">
        <v>9</v>
      </c>
      <c r="H4681" s="4" t="s">
        <v>9</v>
      </c>
      <c r="I4681" s="4" t="s">
        <v>10</v>
      </c>
      <c r="J4681" s="4" t="s">
        <v>10</v>
      </c>
      <c r="K4681" s="4" t="s">
        <v>9</v>
      </c>
      <c r="L4681" s="4" t="s">
        <v>9</v>
      </c>
      <c r="M4681" s="4" t="s">
        <v>9</v>
      </c>
      <c r="N4681" s="4" t="s">
        <v>9</v>
      </c>
      <c r="O4681" s="4" t="s">
        <v>6</v>
      </c>
    </row>
    <row r="4682" spans="1:9">
      <c r="A4682" t="n">
        <v>43274</v>
      </c>
      <c r="B4682" s="14" t="n">
        <v>50</v>
      </c>
      <c r="C4682" s="7" t="n">
        <v>0</v>
      </c>
      <c r="D4682" s="7" t="n">
        <v>8203</v>
      </c>
      <c r="E4682" s="7" t="n">
        <v>0.800000011920929</v>
      </c>
      <c r="F4682" s="7" t="n">
        <v>500</v>
      </c>
      <c r="G4682" s="7" t="n">
        <v>0</v>
      </c>
      <c r="H4682" s="7" t="n">
        <v>0</v>
      </c>
      <c r="I4682" s="7" t="n">
        <v>0</v>
      </c>
      <c r="J4682" s="7" t="n">
        <v>65533</v>
      </c>
      <c r="K4682" s="7" t="n">
        <v>0</v>
      </c>
      <c r="L4682" s="7" t="n">
        <v>0</v>
      </c>
      <c r="M4682" s="7" t="n">
        <v>0</v>
      </c>
      <c r="N4682" s="7" t="n">
        <v>0</v>
      </c>
      <c r="O4682" s="7" t="s">
        <v>13</v>
      </c>
    </row>
    <row r="4683" spans="1:9">
      <c r="A4683" t="s">
        <v>4</v>
      </c>
      <c r="B4683" s="4" t="s">
        <v>5</v>
      </c>
      <c r="C4683" s="4" t="s">
        <v>14</v>
      </c>
      <c r="D4683" s="4" t="s">
        <v>10</v>
      </c>
      <c r="E4683" s="4" t="s">
        <v>21</v>
      </c>
      <c r="F4683" s="4" t="s">
        <v>10</v>
      </c>
      <c r="G4683" s="4" t="s">
        <v>9</v>
      </c>
      <c r="H4683" s="4" t="s">
        <v>9</v>
      </c>
      <c r="I4683" s="4" t="s">
        <v>10</v>
      </c>
      <c r="J4683" s="4" t="s">
        <v>10</v>
      </c>
      <c r="K4683" s="4" t="s">
        <v>9</v>
      </c>
      <c r="L4683" s="4" t="s">
        <v>9</v>
      </c>
      <c r="M4683" s="4" t="s">
        <v>9</v>
      </c>
      <c r="N4683" s="4" t="s">
        <v>9</v>
      </c>
      <c r="O4683" s="4" t="s">
        <v>6</v>
      </c>
    </row>
    <row r="4684" spans="1:9">
      <c r="A4684" t="n">
        <v>43313</v>
      </c>
      <c r="B4684" s="14" t="n">
        <v>50</v>
      </c>
      <c r="C4684" s="7" t="n">
        <v>0</v>
      </c>
      <c r="D4684" s="7" t="n">
        <v>8121</v>
      </c>
      <c r="E4684" s="7" t="n">
        <v>0.800000011920929</v>
      </c>
      <c r="F4684" s="7" t="n">
        <v>500</v>
      </c>
      <c r="G4684" s="7" t="n">
        <v>0</v>
      </c>
      <c r="H4684" s="7" t="n">
        <v>0</v>
      </c>
      <c r="I4684" s="7" t="n">
        <v>0</v>
      </c>
      <c r="J4684" s="7" t="n">
        <v>65533</v>
      </c>
      <c r="K4684" s="7" t="n">
        <v>0</v>
      </c>
      <c r="L4684" s="7" t="n">
        <v>0</v>
      </c>
      <c r="M4684" s="7" t="n">
        <v>0</v>
      </c>
      <c r="N4684" s="7" t="n">
        <v>0</v>
      </c>
      <c r="O4684" s="7" t="s">
        <v>13</v>
      </c>
    </row>
    <row r="4685" spans="1:9">
      <c r="A4685" t="s">
        <v>4</v>
      </c>
      <c r="B4685" s="4" t="s">
        <v>5</v>
      </c>
      <c r="C4685" s="4" t="s">
        <v>14</v>
      </c>
      <c r="D4685" s="4" t="s">
        <v>10</v>
      </c>
      <c r="E4685" s="4" t="s">
        <v>21</v>
      </c>
    </row>
    <row r="4686" spans="1:9">
      <c r="A4686" t="n">
        <v>43352</v>
      </c>
      <c r="B4686" s="21" t="n">
        <v>58</v>
      </c>
      <c r="C4686" s="7" t="n">
        <v>100</v>
      </c>
      <c r="D4686" s="7" t="n">
        <v>500</v>
      </c>
      <c r="E4686" s="7" t="n">
        <v>1</v>
      </c>
    </row>
    <row r="4687" spans="1:9">
      <c r="A4687" t="s">
        <v>4</v>
      </c>
      <c r="B4687" s="4" t="s">
        <v>5</v>
      </c>
      <c r="C4687" s="4" t="s">
        <v>14</v>
      </c>
      <c r="D4687" s="4" t="s">
        <v>10</v>
      </c>
    </row>
    <row r="4688" spans="1:9">
      <c r="A4688" t="n">
        <v>43360</v>
      </c>
      <c r="B4688" s="21" t="n">
        <v>58</v>
      </c>
      <c r="C4688" s="7" t="n">
        <v>255</v>
      </c>
      <c r="D4688" s="7" t="n">
        <v>0</v>
      </c>
    </row>
    <row r="4689" spans="1:15">
      <c r="A4689" t="s">
        <v>4</v>
      </c>
      <c r="B4689" s="4" t="s">
        <v>5</v>
      </c>
      <c r="C4689" s="4" t="s">
        <v>14</v>
      </c>
      <c r="D4689" s="4" t="s">
        <v>10</v>
      </c>
    </row>
    <row r="4690" spans="1:15">
      <c r="A4690" t="n">
        <v>43364</v>
      </c>
      <c r="B4690" s="45" t="n">
        <v>45</v>
      </c>
      <c r="C4690" s="7" t="n">
        <v>7</v>
      </c>
      <c r="D4690" s="7" t="n">
        <v>255</v>
      </c>
    </row>
    <row r="4691" spans="1:15">
      <c r="A4691" t="s">
        <v>4</v>
      </c>
      <c r="B4691" s="4" t="s">
        <v>5</v>
      </c>
      <c r="C4691" s="4" t="s">
        <v>14</v>
      </c>
      <c r="D4691" s="4" t="s">
        <v>10</v>
      </c>
      <c r="E4691" s="4" t="s">
        <v>6</v>
      </c>
    </row>
    <row r="4692" spans="1:15">
      <c r="A4692" t="n">
        <v>43368</v>
      </c>
      <c r="B4692" s="41" t="n">
        <v>51</v>
      </c>
      <c r="C4692" s="7" t="n">
        <v>4</v>
      </c>
      <c r="D4692" s="7" t="n">
        <v>0</v>
      </c>
      <c r="E4692" s="7" t="s">
        <v>181</v>
      </c>
    </row>
    <row r="4693" spans="1:15">
      <c r="A4693" t="s">
        <v>4</v>
      </c>
      <c r="B4693" s="4" t="s">
        <v>5</v>
      </c>
      <c r="C4693" s="4" t="s">
        <v>10</v>
      </c>
    </row>
    <row r="4694" spans="1:15">
      <c r="A4694" t="n">
        <v>43381</v>
      </c>
      <c r="B4694" s="28" t="n">
        <v>16</v>
      </c>
      <c r="C4694" s="7" t="n">
        <v>0</v>
      </c>
    </row>
    <row r="4695" spans="1:15">
      <c r="A4695" t="s">
        <v>4</v>
      </c>
      <c r="B4695" s="4" t="s">
        <v>5</v>
      </c>
      <c r="C4695" s="4" t="s">
        <v>10</v>
      </c>
      <c r="D4695" s="4" t="s">
        <v>14</v>
      </c>
      <c r="E4695" s="4" t="s">
        <v>9</v>
      </c>
      <c r="F4695" s="4" t="s">
        <v>112</v>
      </c>
      <c r="G4695" s="4" t="s">
        <v>14</v>
      </c>
      <c r="H4695" s="4" t="s">
        <v>14</v>
      </c>
      <c r="I4695" s="4" t="s">
        <v>14</v>
      </c>
      <c r="J4695" s="4" t="s">
        <v>9</v>
      </c>
      <c r="K4695" s="4" t="s">
        <v>112</v>
      </c>
      <c r="L4695" s="4" t="s">
        <v>14</v>
      </c>
      <c r="M4695" s="4" t="s">
        <v>14</v>
      </c>
      <c r="N4695" s="4" t="s">
        <v>14</v>
      </c>
      <c r="O4695" s="4" t="s">
        <v>9</v>
      </c>
      <c r="P4695" s="4" t="s">
        <v>112</v>
      </c>
      <c r="Q4695" s="4" t="s">
        <v>14</v>
      </c>
      <c r="R4695" s="4" t="s">
        <v>14</v>
      </c>
    </row>
    <row r="4696" spans="1:15">
      <c r="A4696" t="n">
        <v>43384</v>
      </c>
      <c r="B4696" s="49" t="n">
        <v>26</v>
      </c>
      <c r="C4696" s="7" t="n">
        <v>0</v>
      </c>
      <c r="D4696" s="7" t="n">
        <v>17</v>
      </c>
      <c r="E4696" s="7" t="n">
        <v>53112</v>
      </c>
      <c r="F4696" s="7" t="s">
        <v>364</v>
      </c>
      <c r="G4696" s="7" t="n">
        <v>2</v>
      </c>
      <c r="H4696" s="7" t="n">
        <v>3</v>
      </c>
      <c r="I4696" s="7" t="n">
        <v>17</v>
      </c>
      <c r="J4696" s="7" t="n">
        <v>53113</v>
      </c>
      <c r="K4696" s="7" t="s">
        <v>365</v>
      </c>
      <c r="L4696" s="7" t="n">
        <v>2</v>
      </c>
      <c r="M4696" s="7" t="n">
        <v>3</v>
      </c>
      <c r="N4696" s="7" t="n">
        <v>17</v>
      </c>
      <c r="O4696" s="7" t="n">
        <v>53114</v>
      </c>
      <c r="P4696" s="7" t="s">
        <v>366</v>
      </c>
      <c r="Q4696" s="7" t="n">
        <v>2</v>
      </c>
      <c r="R4696" s="7" t="n">
        <v>0</v>
      </c>
    </row>
    <row r="4697" spans="1:15">
      <c r="A4697" t="s">
        <v>4</v>
      </c>
      <c r="B4697" s="4" t="s">
        <v>5</v>
      </c>
    </row>
    <row r="4698" spans="1:15">
      <c r="A4698" t="n">
        <v>43608</v>
      </c>
      <c r="B4698" s="50" t="n">
        <v>28</v>
      </c>
    </row>
    <row r="4699" spans="1:15">
      <c r="A4699" t="s">
        <v>4</v>
      </c>
      <c r="B4699" s="4" t="s">
        <v>5</v>
      </c>
      <c r="C4699" s="4" t="s">
        <v>14</v>
      </c>
      <c r="D4699" s="4" t="s">
        <v>10</v>
      </c>
      <c r="E4699" s="4" t="s">
        <v>9</v>
      </c>
      <c r="F4699" s="4" t="s">
        <v>10</v>
      </c>
    </row>
    <row r="4700" spans="1:15">
      <c r="A4700" t="n">
        <v>43609</v>
      </c>
      <c r="B4700" s="14" t="n">
        <v>50</v>
      </c>
      <c r="C4700" s="7" t="n">
        <v>3</v>
      </c>
      <c r="D4700" s="7" t="n">
        <v>8203</v>
      </c>
      <c r="E4700" s="7" t="n">
        <v>0</v>
      </c>
      <c r="F4700" s="7" t="n">
        <v>500</v>
      </c>
    </row>
    <row r="4701" spans="1:15">
      <c r="A4701" t="s">
        <v>4</v>
      </c>
      <c r="B4701" s="4" t="s">
        <v>5</v>
      </c>
      <c r="C4701" s="4" t="s">
        <v>14</v>
      </c>
      <c r="D4701" s="4" t="s">
        <v>10</v>
      </c>
      <c r="E4701" s="4" t="s">
        <v>9</v>
      </c>
      <c r="F4701" s="4" t="s">
        <v>10</v>
      </c>
    </row>
    <row r="4702" spans="1:15">
      <c r="A4702" t="n">
        <v>43619</v>
      </c>
      <c r="B4702" s="14" t="n">
        <v>50</v>
      </c>
      <c r="C4702" s="7" t="n">
        <v>3</v>
      </c>
      <c r="D4702" s="7" t="n">
        <v>8121</v>
      </c>
      <c r="E4702" s="7" t="n">
        <v>0</v>
      </c>
      <c r="F4702" s="7" t="n">
        <v>500</v>
      </c>
    </row>
    <row r="4703" spans="1:15">
      <c r="A4703" t="s">
        <v>4</v>
      </c>
      <c r="B4703" s="4" t="s">
        <v>5</v>
      </c>
      <c r="C4703" s="4" t="s">
        <v>14</v>
      </c>
      <c r="D4703" s="4" t="s">
        <v>21</v>
      </c>
      <c r="E4703" s="4" t="s">
        <v>10</v>
      </c>
      <c r="F4703" s="4" t="s">
        <v>14</v>
      </c>
    </row>
    <row r="4704" spans="1:15">
      <c r="A4704" t="n">
        <v>43629</v>
      </c>
      <c r="B4704" s="16" t="n">
        <v>49</v>
      </c>
      <c r="C4704" s="7" t="n">
        <v>3</v>
      </c>
      <c r="D4704" s="7" t="n">
        <v>0.649999976158142</v>
      </c>
      <c r="E4704" s="7" t="n">
        <v>500</v>
      </c>
      <c r="F4704" s="7" t="n">
        <v>0</v>
      </c>
    </row>
    <row r="4705" spans="1:18">
      <c r="A4705" t="s">
        <v>4</v>
      </c>
      <c r="B4705" s="4" t="s">
        <v>5</v>
      </c>
      <c r="C4705" s="4" t="s">
        <v>14</v>
      </c>
      <c r="D4705" s="4" t="s">
        <v>14</v>
      </c>
      <c r="E4705" s="4" t="s">
        <v>14</v>
      </c>
      <c r="F4705" s="4" t="s">
        <v>21</v>
      </c>
      <c r="G4705" s="4" t="s">
        <v>21</v>
      </c>
      <c r="H4705" s="4" t="s">
        <v>21</v>
      </c>
      <c r="I4705" s="4" t="s">
        <v>21</v>
      </c>
      <c r="J4705" s="4" t="s">
        <v>21</v>
      </c>
    </row>
    <row r="4706" spans="1:18">
      <c r="A4706" t="n">
        <v>43638</v>
      </c>
      <c r="B4706" s="30" t="n">
        <v>76</v>
      </c>
      <c r="C4706" s="7" t="n">
        <v>0</v>
      </c>
      <c r="D4706" s="7" t="n">
        <v>3</v>
      </c>
      <c r="E4706" s="7" t="n">
        <v>0</v>
      </c>
      <c r="F4706" s="7" t="n">
        <v>1</v>
      </c>
      <c r="G4706" s="7" t="n">
        <v>1</v>
      </c>
      <c r="H4706" s="7" t="n">
        <v>1</v>
      </c>
      <c r="I4706" s="7" t="n">
        <v>1</v>
      </c>
      <c r="J4706" s="7" t="n">
        <v>1000</v>
      </c>
    </row>
    <row r="4707" spans="1:18">
      <c r="A4707" t="s">
        <v>4</v>
      </c>
      <c r="B4707" s="4" t="s">
        <v>5</v>
      </c>
      <c r="C4707" s="4" t="s">
        <v>14</v>
      </c>
      <c r="D4707" s="4" t="s">
        <v>14</v>
      </c>
    </row>
    <row r="4708" spans="1:18">
      <c r="A4708" t="n">
        <v>43662</v>
      </c>
      <c r="B4708" s="58" t="n">
        <v>77</v>
      </c>
      <c r="C4708" s="7" t="n">
        <v>0</v>
      </c>
      <c r="D4708" s="7" t="n">
        <v>3</v>
      </c>
    </row>
    <row r="4709" spans="1:18">
      <c r="A4709" t="s">
        <v>4</v>
      </c>
      <c r="B4709" s="4" t="s">
        <v>5</v>
      </c>
      <c r="C4709" s="4" t="s">
        <v>10</v>
      </c>
    </row>
    <row r="4710" spans="1:18">
      <c r="A4710" t="n">
        <v>43665</v>
      </c>
      <c r="B4710" s="28" t="n">
        <v>16</v>
      </c>
      <c r="C4710" s="7" t="n">
        <v>700</v>
      </c>
    </row>
    <row r="4711" spans="1:18">
      <c r="A4711" t="s">
        <v>4</v>
      </c>
      <c r="B4711" s="4" t="s">
        <v>5</v>
      </c>
      <c r="C4711" s="4" t="s">
        <v>14</v>
      </c>
      <c r="D4711" s="4" t="s">
        <v>14</v>
      </c>
      <c r="E4711" s="4" t="s">
        <v>14</v>
      </c>
      <c r="F4711" s="4" t="s">
        <v>21</v>
      </c>
      <c r="G4711" s="4" t="s">
        <v>21</v>
      </c>
      <c r="H4711" s="4" t="s">
        <v>21</v>
      </c>
      <c r="I4711" s="4" t="s">
        <v>21</v>
      </c>
      <c r="J4711" s="4" t="s">
        <v>21</v>
      </c>
    </row>
    <row r="4712" spans="1:18">
      <c r="A4712" t="n">
        <v>43668</v>
      </c>
      <c r="B4712" s="30" t="n">
        <v>76</v>
      </c>
      <c r="C4712" s="7" t="n">
        <v>1</v>
      </c>
      <c r="D4712" s="7" t="n">
        <v>3</v>
      </c>
      <c r="E4712" s="7" t="n">
        <v>0</v>
      </c>
      <c r="F4712" s="7" t="n">
        <v>1</v>
      </c>
      <c r="G4712" s="7" t="n">
        <v>1</v>
      </c>
      <c r="H4712" s="7" t="n">
        <v>1</v>
      </c>
      <c r="I4712" s="7" t="n">
        <v>1</v>
      </c>
      <c r="J4712" s="7" t="n">
        <v>1000</v>
      </c>
    </row>
    <row r="4713" spans="1:18">
      <c r="A4713" t="s">
        <v>4</v>
      </c>
      <c r="B4713" s="4" t="s">
        <v>5</v>
      </c>
      <c r="C4713" s="4" t="s">
        <v>14</v>
      </c>
      <c r="D4713" s="4" t="s">
        <v>14</v>
      </c>
    </row>
    <row r="4714" spans="1:18">
      <c r="A4714" t="n">
        <v>43692</v>
      </c>
      <c r="B4714" s="58" t="n">
        <v>77</v>
      </c>
      <c r="C4714" s="7" t="n">
        <v>1</v>
      </c>
      <c r="D4714" s="7" t="n">
        <v>3</v>
      </c>
    </row>
    <row r="4715" spans="1:18">
      <c r="A4715" t="s">
        <v>4</v>
      </c>
      <c r="B4715" s="4" t="s">
        <v>5</v>
      </c>
      <c r="C4715" s="4" t="s">
        <v>10</v>
      </c>
    </row>
    <row r="4716" spans="1:18">
      <c r="A4716" t="n">
        <v>43695</v>
      </c>
      <c r="B4716" s="28" t="n">
        <v>16</v>
      </c>
      <c r="C4716" s="7" t="n">
        <v>700</v>
      </c>
    </row>
    <row r="4717" spans="1:18">
      <c r="A4717" t="s">
        <v>4</v>
      </c>
      <c r="B4717" s="4" t="s">
        <v>5</v>
      </c>
      <c r="C4717" s="4" t="s">
        <v>14</v>
      </c>
      <c r="D4717" s="4" t="s">
        <v>14</v>
      </c>
      <c r="E4717" s="4" t="s">
        <v>14</v>
      </c>
      <c r="F4717" s="4" t="s">
        <v>21</v>
      </c>
      <c r="G4717" s="4" t="s">
        <v>21</v>
      </c>
      <c r="H4717" s="4" t="s">
        <v>21</v>
      </c>
      <c r="I4717" s="4" t="s">
        <v>21</v>
      </c>
      <c r="J4717" s="4" t="s">
        <v>21</v>
      </c>
    </row>
    <row r="4718" spans="1:18">
      <c r="A4718" t="n">
        <v>43698</v>
      </c>
      <c r="B4718" s="30" t="n">
        <v>76</v>
      </c>
      <c r="C4718" s="7" t="n">
        <v>2</v>
      </c>
      <c r="D4718" s="7" t="n">
        <v>3</v>
      </c>
      <c r="E4718" s="7" t="n">
        <v>0</v>
      </c>
      <c r="F4718" s="7" t="n">
        <v>1</v>
      </c>
      <c r="G4718" s="7" t="n">
        <v>1</v>
      </c>
      <c r="H4718" s="7" t="n">
        <v>1</v>
      </c>
      <c r="I4718" s="7" t="n">
        <v>1</v>
      </c>
      <c r="J4718" s="7" t="n">
        <v>1000</v>
      </c>
    </row>
    <row r="4719" spans="1:18">
      <c r="A4719" t="s">
        <v>4</v>
      </c>
      <c r="B4719" s="4" t="s">
        <v>5</v>
      </c>
      <c r="C4719" s="4" t="s">
        <v>14</v>
      </c>
      <c r="D4719" s="4" t="s">
        <v>14</v>
      </c>
    </row>
    <row r="4720" spans="1:18">
      <c r="A4720" t="n">
        <v>43722</v>
      </c>
      <c r="B4720" s="58" t="n">
        <v>77</v>
      </c>
      <c r="C4720" s="7" t="n">
        <v>2</v>
      </c>
      <c r="D4720" s="7" t="n">
        <v>3</v>
      </c>
    </row>
    <row r="4721" spans="1:10">
      <c r="A4721" t="s">
        <v>4</v>
      </c>
      <c r="B4721" s="4" t="s">
        <v>5</v>
      </c>
      <c r="C4721" s="4" t="s">
        <v>10</v>
      </c>
    </row>
    <row r="4722" spans="1:10">
      <c r="A4722" t="n">
        <v>43725</v>
      </c>
      <c r="B4722" s="28" t="n">
        <v>16</v>
      </c>
      <c r="C4722" s="7" t="n">
        <v>700</v>
      </c>
    </row>
    <row r="4723" spans="1:10">
      <c r="A4723" t="s">
        <v>4</v>
      </c>
      <c r="B4723" s="4" t="s">
        <v>5</v>
      </c>
      <c r="C4723" s="4" t="s">
        <v>14</v>
      </c>
      <c r="D4723" s="4" t="s">
        <v>14</v>
      </c>
      <c r="E4723" s="4" t="s">
        <v>14</v>
      </c>
      <c r="F4723" s="4" t="s">
        <v>21</v>
      </c>
      <c r="G4723" s="4" t="s">
        <v>21</v>
      </c>
      <c r="H4723" s="4" t="s">
        <v>21</v>
      </c>
      <c r="I4723" s="4" t="s">
        <v>21</v>
      </c>
      <c r="J4723" s="4" t="s">
        <v>21</v>
      </c>
    </row>
    <row r="4724" spans="1:10">
      <c r="A4724" t="n">
        <v>43728</v>
      </c>
      <c r="B4724" s="30" t="n">
        <v>76</v>
      </c>
      <c r="C4724" s="7" t="n">
        <v>4</v>
      </c>
      <c r="D4724" s="7" t="n">
        <v>3</v>
      </c>
      <c r="E4724" s="7" t="n">
        <v>0</v>
      </c>
      <c r="F4724" s="7" t="n">
        <v>1</v>
      </c>
      <c r="G4724" s="7" t="n">
        <v>1</v>
      </c>
      <c r="H4724" s="7" t="n">
        <v>1</v>
      </c>
      <c r="I4724" s="7" t="n">
        <v>1</v>
      </c>
      <c r="J4724" s="7" t="n">
        <v>1000</v>
      </c>
    </row>
    <row r="4725" spans="1:10">
      <c r="A4725" t="s">
        <v>4</v>
      </c>
      <c r="B4725" s="4" t="s">
        <v>5</v>
      </c>
      <c r="C4725" s="4" t="s">
        <v>14</v>
      </c>
      <c r="D4725" s="4" t="s">
        <v>14</v>
      </c>
    </row>
    <row r="4726" spans="1:10">
      <c r="A4726" t="n">
        <v>43752</v>
      </c>
      <c r="B4726" s="58" t="n">
        <v>77</v>
      </c>
      <c r="C4726" s="7" t="n">
        <v>4</v>
      </c>
      <c r="D4726" s="7" t="n">
        <v>3</v>
      </c>
    </row>
    <row r="4727" spans="1:10">
      <c r="A4727" t="s">
        <v>4</v>
      </c>
      <c r="B4727" s="4" t="s">
        <v>5</v>
      </c>
      <c r="C4727" s="4" t="s">
        <v>10</v>
      </c>
    </row>
    <row r="4728" spans="1:10">
      <c r="A4728" t="n">
        <v>43755</v>
      </c>
      <c r="B4728" s="28" t="n">
        <v>16</v>
      </c>
      <c r="C4728" s="7" t="n">
        <v>700</v>
      </c>
    </row>
    <row r="4729" spans="1:10">
      <c r="A4729" t="s">
        <v>4</v>
      </c>
      <c r="B4729" s="4" t="s">
        <v>5</v>
      </c>
      <c r="C4729" s="4" t="s">
        <v>14</v>
      </c>
      <c r="D4729" s="4" t="s">
        <v>14</v>
      </c>
      <c r="E4729" s="4" t="s">
        <v>14</v>
      </c>
      <c r="F4729" s="4" t="s">
        <v>21</v>
      </c>
      <c r="G4729" s="4" t="s">
        <v>21</v>
      </c>
      <c r="H4729" s="4" t="s">
        <v>21</v>
      </c>
      <c r="I4729" s="4" t="s">
        <v>21</v>
      </c>
      <c r="J4729" s="4" t="s">
        <v>21</v>
      </c>
    </row>
    <row r="4730" spans="1:10">
      <c r="A4730" t="n">
        <v>43758</v>
      </c>
      <c r="B4730" s="30" t="n">
        <v>76</v>
      </c>
      <c r="C4730" s="7" t="n">
        <v>5</v>
      </c>
      <c r="D4730" s="7" t="n">
        <v>3</v>
      </c>
      <c r="E4730" s="7" t="n">
        <v>0</v>
      </c>
      <c r="F4730" s="7" t="n">
        <v>1</v>
      </c>
      <c r="G4730" s="7" t="n">
        <v>1</v>
      </c>
      <c r="H4730" s="7" t="n">
        <v>1</v>
      </c>
      <c r="I4730" s="7" t="n">
        <v>1</v>
      </c>
      <c r="J4730" s="7" t="n">
        <v>1000</v>
      </c>
    </row>
    <row r="4731" spans="1:10">
      <c r="A4731" t="s">
        <v>4</v>
      </c>
      <c r="B4731" s="4" t="s">
        <v>5</v>
      </c>
      <c r="C4731" s="4" t="s">
        <v>14</v>
      </c>
      <c r="D4731" s="4" t="s">
        <v>14</v>
      </c>
    </row>
    <row r="4732" spans="1:10">
      <c r="A4732" t="n">
        <v>43782</v>
      </c>
      <c r="B4732" s="58" t="n">
        <v>77</v>
      </c>
      <c r="C4732" s="7" t="n">
        <v>5</v>
      </c>
      <c r="D4732" s="7" t="n">
        <v>3</v>
      </c>
    </row>
    <row r="4733" spans="1:10">
      <c r="A4733" t="s">
        <v>4</v>
      </c>
      <c r="B4733" s="4" t="s">
        <v>5</v>
      </c>
      <c r="C4733" s="4" t="s">
        <v>10</v>
      </c>
    </row>
    <row r="4734" spans="1:10">
      <c r="A4734" t="n">
        <v>43785</v>
      </c>
      <c r="B4734" s="28" t="n">
        <v>16</v>
      </c>
      <c r="C4734" s="7" t="n">
        <v>700</v>
      </c>
    </row>
    <row r="4735" spans="1:10">
      <c r="A4735" t="s">
        <v>4</v>
      </c>
      <c r="B4735" s="4" t="s">
        <v>5</v>
      </c>
      <c r="C4735" s="4" t="s">
        <v>14</v>
      </c>
      <c r="D4735" s="4" t="s">
        <v>10</v>
      </c>
      <c r="E4735" s="4" t="s">
        <v>9</v>
      </c>
      <c r="F4735" s="4" t="s">
        <v>10</v>
      </c>
    </row>
    <row r="4736" spans="1:10">
      <c r="A4736" t="n">
        <v>43788</v>
      </c>
      <c r="B4736" s="14" t="n">
        <v>50</v>
      </c>
      <c r="C4736" s="7" t="n">
        <v>3</v>
      </c>
      <c r="D4736" s="7" t="n">
        <v>8203</v>
      </c>
      <c r="E4736" s="7" t="n">
        <v>1061997773</v>
      </c>
      <c r="F4736" s="7" t="n">
        <v>1000</v>
      </c>
    </row>
    <row r="4737" spans="1:10">
      <c r="A4737" t="s">
        <v>4</v>
      </c>
      <c r="B4737" s="4" t="s">
        <v>5</v>
      </c>
      <c r="C4737" s="4" t="s">
        <v>14</v>
      </c>
      <c r="D4737" s="4" t="s">
        <v>10</v>
      </c>
      <c r="E4737" s="4" t="s">
        <v>9</v>
      </c>
      <c r="F4737" s="4" t="s">
        <v>10</v>
      </c>
    </row>
    <row r="4738" spans="1:10">
      <c r="A4738" t="n">
        <v>43798</v>
      </c>
      <c r="B4738" s="14" t="n">
        <v>50</v>
      </c>
      <c r="C4738" s="7" t="n">
        <v>3</v>
      </c>
      <c r="D4738" s="7" t="n">
        <v>8121</v>
      </c>
      <c r="E4738" s="7" t="n">
        <v>1061997773</v>
      </c>
      <c r="F4738" s="7" t="n">
        <v>1000</v>
      </c>
    </row>
    <row r="4739" spans="1:10">
      <c r="A4739" t="s">
        <v>4</v>
      </c>
      <c r="B4739" s="4" t="s">
        <v>5</v>
      </c>
      <c r="C4739" s="4" t="s">
        <v>14</v>
      </c>
      <c r="D4739" s="4" t="s">
        <v>21</v>
      </c>
      <c r="E4739" s="4" t="s">
        <v>10</v>
      </c>
      <c r="F4739" s="4" t="s">
        <v>14</v>
      </c>
    </row>
    <row r="4740" spans="1:10">
      <c r="A4740" t="n">
        <v>43808</v>
      </c>
      <c r="B4740" s="16" t="n">
        <v>49</v>
      </c>
      <c r="C4740" s="7" t="n">
        <v>3</v>
      </c>
      <c r="D4740" s="7" t="n">
        <v>0.800000011920929</v>
      </c>
      <c r="E4740" s="7" t="n">
        <v>1000</v>
      </c>
      <c r="F4740" s="7" t="n">
        <v>0</v>
      </c>
    </row>
    <row r="4741" spans="1:10">
      <c r="A4741" t="s">
        <v>4</v>
      </c>
      <c r="B4741" s="4" t="s">
        <v>5</v>
      </c>
      <c r="C4741" s="4" t="s">
        <v>14</v>
      </c>
      <c r="D4741" s="4" t="s">
        <v>14</v>
      </c>
      <c r="E4741" s="4" t="s">
        <v>14</v>
      </c>
      <c r="F4741" s="4" t="s">
        <v>21</v>
      </c>
      <c r="G4741" s="4" t="s">
        <v>21</v>
      </c>
      <c r="H4741" s="4" t="s">
        <v>21</v>
      </c>
      <c r="I4741" s="4" t="s">
        <v>21</v>
      </c>
      <c r="J4741" s="4" t="s">
        <v>21</v>
      </c>
    </row>
    <row r="4742" spans="1:10">
      <c r="A4742" t="n">
        <v>43817</v>
      </c>
      <c r="B4742" s="30" t="n">
        <v>76</v>
      </c>
      <c r="C4742" s="7" t="n">
        <v>0</v>
      </c>
      <c r="D4742" s="7" t="n">
        <v>3</v>
      </c>
      <c r="E4742" s="7" t="n">
        <v>0</v>
      </c>
      <c r="F4742" s="7" t="n">
        <v>1</v>
      </c>
      <c r="G4742" s="7" t="n">
        <v>1</v>
      </c>
      <c r="H4742" s="7" t="n">
        <v>1</v>
      </c>
      <c r="I4742" s="7" t="n">
        <v>0</v>
      </c>
      <c r="J4742" s="7" t="n">
        <v>0</v>
      </c>
    </row>
    <row r="4743" spans="1:10">
      <c r="A4743" t="s">
        <v>4</v>
      </c>
      <c r="B4743" s="4" t="s">
        <v>5</v>
      </c>
      <c r="C4743" s="4" t="s">
        <v>14</v>
      </c>
      <c r="D4743" s="4" t="s">
        <v>14</v>
      </c>
      <c r="E4743" s="4" t="s">
        <v>14</v>
      </c>
      <c r="F4743" s="4" t="s">
        <v>21</v>
      </c>
      <c r="G4743" s="4" t="s">
        <v>21</v>
      </c>
      <c r="H4743" s="4" t="s">
        <v>21</v>
      </c>
      <c r="I4743" s="4" t="s">
        <v>21</v>
      </c>
      <c r="J4743" s="4" t="s">
        <v>21</v>
      </c>
    </row>
    <row r="4744" spans="1:10">
      <c r="A4744" t="n">
        <v>43841</v>
      </c>
      <c r="B4744" s="30" t="n">
        <v>76</v>
      </c>
      <c r="C4744" s="7" t="n">
        <v>1</v>
      </c>
      <c r="D4744" s="7" t="n">
        <v>3</v>
      </c>
      <c r="E4744" s="7" t="n">
        <v>0</v>
      </c>
      <c r="F4744" s="7" t="n">
        <v>1</v>
      </c>
      <c r="G4744" s="7" t="n">
        <v>1</v>
      </c>
      <c r="H4744" s="7" t="n">
        <v>1</v>
      </c>
      <c r="I4744" s="7" t="n">
        <v>0</v>
      </c>
      <c r="J4744" s="7" t="n">
        <v>0</v>
      </c>
    </row>
    <row r="4745" spans="1:10">
      <c r="A4745" t="s">
        <v>4</v>
      </c>
      <c r="B4745" s="4" t="s">
        <v>5</v>
      </c>
      <c r="C4745" s="4" t="s">
        <v>14</v>
      </c>
      <c r="D4745" s="4" t="s">
        <v>14</v>
      </c>
      <c r="E4745" s="4" t="s">
        <v>14</v>
      </c>
      <c r="F4745" s="4" t="s">
        <v>21</v>
      </c>
      <c r="G4745" s="4" t="s">
        <v>21</v>
      </c>
      <c r="H4745" s="4" t="s">
        <v>21</v>
      </c>
      <c r="I4745" s="4" t="s">
        <v>21</v>
      </c>
      <c r="J4745" s="4" t="s">
        <v>21</v>
      </c>
    </row>
    <row r="4746" spans="1:10">
      <c r="A4746" t="n">
        <v>43865</v>
      </c>
      <c r="B4746" s="30" t="n">
        <v>76</v>
      </c>
      <c r="C4746" s="7" t="n">
        <v>2</v>
      </c>
      <c r="D4746" s="7" t="n">
        <v>3</v>
      </c>
      <c r="E4746" s="7" t="n">
        <v>0</v>
      </c>
      <c r="F4746" s="7" t="n">
        <v>1</v>
      </c>
      <c r="G4746" s="7" t="n">
        <v>1</v>
      </c>
      <c r="H4746" s="7" t="n">
        <v>1</v>
      </c>
      <c r="I4746" s="7" t="n">
        <v>0</v>
      </c>
      <c r="J4746" s="7" t="n">
        <v>0</v>
      </c>
    </row>
    <row r="4747" spans="1:10">
      <c r="A4747" t="s">
        <v>4</v>
      </c>
      <c r="B4747" s="4" t="s">
        <v>5</v>
      </c>
      <c r="C4747" s="4" t="s">
        <v>14</v>
      </c>
      <c r="D4747" s="4" t="s">
        <v>14</v>
      </c>
      <c r="E4747" s="4" t="s">
        <v>14</v>
      </c>
      <c r="F4747" s="4" t="s">
        <v>21</v>
      </c>
      <c r="G4747" s="4" t="s">
        <v>21</v>
      </c>
      <c r="H4747" s="4" t="s">
        <v>21</v>
      </c>
      <c r="I4747" s="4" t="s">
        <v>21</v>
      </c>
      <c r="J4747" s="4" t="s">
        <v>21</v>
      </c>
    </row>
    <row r="4748" spans="1:10">
      <c r="A4748" t="n">
        <v>43889</v>
      </c>
      <c r="B4748" s="30" t="n">
        <v>76</v>
      </c>
      <c r="C4748" s="7" t="n">
        <v>4</v>
      </c>
      <c r="D4748" s="7" t="n">
        <v>3</v>
      </c>
      <c r="E4748" s="7" t="n">
        <v>0</v>
      </c>
      <c r="F4748" s="7" t="n">
        <v>1</v>
      </c>
      <c r="G4748" s="7" t="n">
        <v>1</v>
      </c>
      <c r="H4748" s="7" t="n">
        <v>1</v>
      </c>
      <c r="I4748" s="7" t="n">
        <v>0</v>
      </c>
      <c r="J4748" s="7" t="n">
        <v>0</v>
      </c>
    </row>
    <row r="4749" spans="1:10">
      <c r="A4749" t="s">
        <v>4</v>
      </c>
      <c r="B4749" s="4" t="s">
        <v>5</v>
      </c>
      <c r="C4749" s="4" t="s">
        <v>14</v>
      </c>
      <c r="D4749" s="4" t="s">
        <v>14</v>
      </c>
      <c r="E4749" s="4" t="s">
        <v>14</v>
      </c>
      <c r="F4749" s="4" t="s">
        <v>21</v>
      </c>
      <c r="G4749" s="4" t="s">
        <v>21</v>
      </c>
      <c r="H4749" s="4" t="s">
        <v>21</v>
      </c>
      <c r="I4749" s="4" t="s">
        <v>21</v>
      </c>
      <c r="J4749" s="4" t="s">
        <v>21</v>
      </c>
    </row>
    <row r="4750" spans="1:10">
      <c r="A4750" t="n">
        <v>43913</v>
      </c>
      <c r="B4750" s="30" t="n">
        <v>76</v>
      </c>
      <c r="C4750" s="7" t="n">
        <v>5</v>
      </c>
      <c r="D4750" s="7" t="n">
        <v>3</v>
      </c>
      <c r="E4750" s="7" t="n">
        <v>0</v>
      </c>
      <c r="F4750" s="7" t="n">
        <v>1</v>
      </c>
      <c r="G4750" s="7" t="n">
        <v>1</v>
      </c>
      <c r="H4750" s="7" t="n">
        <v>1</v>
      </c>
      <c r="I4750" s="7" t="n">
        <v>0</v>
      </c>
      <c r="J4750" s="7" t="n">
        <v>1000</v>
      </c>
    </row>
    <row r="4751" spans="1:10">
      <c r="A4751" t="s">
        <v>4</v>
      </c>
      <c r="B4751" s="4" t="s">
        <v>5</v>
      </c>
      <c r="C4751" s="4" t="s">
        <v>14</v>
      </c>
      <c r="D4751" s="4" t="s">
        <v>14</v>
      </c>
    </row>
    <row r="4752" spans="1:10">
      <c r="A4752" t="n">
        <v>43937</v>
      </c>
      <c r="B4752" s="58" t="n">
        <v>77</v>
      </c>
      <c r="C4752" s="7" t="n">
        <v>5</v>
      </c>
      <c r="D4752" s="7" t="n">
        <v>3</v>
      </c>
    </row>
    <row r="4753" spans="1:10">
      <c r="A4753" t="s">
        <v>4</v>
      </c>
      <c r="B4753" s="4" t="s">
        <v>5</v>
      </c>
      <c r="C4753" s="4" t="s">
        <v>14</v>
      </c>
      <c r="D4753" s="4" t="s">
        <v>10</v>
      </c>
      <c r="E4753" s="4" t="s">
        <v>6</v>
      </c>
    </row>
    <row r="4754" spans="1:10">
      <c r="A4754" t="n">
        <v>43940</v>
      </c>
      <c r="B4754" s="41" t="n">
        <v>51</v>
      </c>
      <c r="C4754" s="7" t="n">
        <v>4</v>
      </c>
      <c r="D4754" s="7" t="n">
        <v>0</v>
      </c>
      <c r="E4754" s="7" t="s">
        <v>137</v>
      </c>
    </row>
    <row r="4755" spans="1:10">
      <c r="A4755" t="s">
        <v>4</v>
      </c>
      <c r="B4755" s="4" t="s">
        <v>5</v>
      </c>
      <c r="C4755" s="4" t="s">
        <v>10</v>
      </c>
    </row>
    <row r="4756" spans="1:10">
      <c r="A4756" t="n">
        <v>43954</v>
      </c>
      <c r="B4756" s="28" t="n">
        <v>16</v>
      </c>
      <c r="C4756" s="7" t="n">
        <v>0</v>
      </c>
    </row>
    <row r="4757" spans="1:10">
      <c r="A4757" t="s">
        <v>4</v>
      </c>
      <c r="B4757" s="4" t="s">
        <v>5</v>
      </c>
      <c r="C4757" s="4" t="s">
        <v>10</v>
      </c>
      <c r="D4757" s="4" t="s">
        <v>14</v>
      </c>
      <c r="E4757" s="4" t="s">
        <v>9</v>
      </c>
      <c r="F4757" s="4" t="s">
        <v>112</v>
      </c>
      <c r="G4757" s="4" t="s">
        <v>14</v>
      </c>
      <c r="H4757" s="4" t="s">
        <v>14</v>
      </c>
    </row>
    <row r="4758" spans="1:10">
      <c r="A4758" t="n">
        <v>43957</v>
      </c>
      <c r="B4758" s="49" t="n">
        <v>26</v>
      </c>
      <c r="C4758" s="7" t="n">
        <v>0</v>
      </c>
      <c r="D4758" s="7" t="n">
        <v>17</v>
      </c>
      <c r="E4758" s="7" t="n">
        <v>53115</v>
      </c>
      <c r="F4758" s="7" t="s">
        <v>367</v>
      </c>
      <c r="G4758" s="7" t="n">
        <v>2</v>
      </c>
      <c r="H4758" s="7" t="n">
        <v>0</v>
      </c>
    </row>
    <row r="4759" spans="1:10">
      <c r="A4759" t="s">
        <v>4</v>
      </c>
      <c r="B4759" s="4" t="s">
        <v>5</v>
      </c>
    </row>
    <row r="4760" spans="1:10">
      <c r="A4760" t="n">
        <v>44001</v>
      </c>
      <c r="B4760" s="50" t="n">
        <v>28</v>
      </c>
    </row>
    <row r="4761" spans="1:10">
      <c r="A4761" t="s">
        <v>4</v>
      </c>
      <c r="B4761" s="4" t="s">
        <v>5</v>
      </c>
      <c r="C4761" s="4" t="s">
        <v>10</v>
      </c>
    </row>
    <row r="4762" spans="1:10">
      <c r="A4762" t="n">
        <v>44002</v>
      </c>
      <c r="B4762" s="28" t="n">
        <v>16</v>
      </c>
      <c r="C4762" s="7" t="n">
        <v>400</v>
      </c>
    </row>
    <row r="4763" spans="1:10">
      <c r="A4763" t="s">
        <v>4</v>
      </c>
      <c r="B4763" s="4" t="s">
        <v>5</v>
      </c>
      <c r="C4763" s="4" t="s">
        <v>14</v>
      </c>
      <c r="D4763" s="4" t="s">
        <v>10</v>
      </c>
      <c r="E4763" s="4" t="s">
        <v>10</v>
      </c>
      <c r="F4763" s="4" t="s">
        <v>14</v>
      </c>
    </row>
    <row r="4764" spans="1:10">
      <c r="A4764" t="n">
        <v>44005</v>
      </c>
      <c r="B4764" s="59" t="n">
        <v>25</v>
      </c>
      <c r="C4764" s="7" t="n">
        <v>1</v>
      </c>
      <c r="D4764" s="7" t="n">
        <v>50</v>
      </c>
      <c r="E4764" s="7" t="n">
        <v>200</v>
      </c>
      <c r="F4764" s="7" t="n">
        <v>0</v>
      </c>
    </row>
    <row r="4765" spans="1:10">
      <c r="A4765" t="s">
        <v>4</v>
      </c>
      <c r="B4765" s="4" t="s">
        <v>5</v>
      </c>
      <c r="C4765" s="4" t="s">
        <v>14</v>
      </c>
      <c r="D4765" s="4" t="s">
        <v>21</v>
      </c>
      <c r="E4765" s="4" t="s">
        <v>21</v>
      </c>
      <c r="F4765" s="4" t="s">
        <v>21</v>
      </c>
    </row>
    <row r="4766" spans="1:10">
      <c r="A4766" t="n">
        <v>44012</v>
      </c>
      <c r="B4766" s="45" t="n">
        <v>45</v>
      </c>
      <c r="C4766" s="7" t="n">
        <v>9</v>
      </c>
      <c r="D4766" s="7" t="n">
        <v>0.0500000007450581</v>
      </c>
      <c r="E4766" s="7" t="n">
        <v>0.0500000007450581</v>
      </c>
      <c r="F4766" s="7" t="n">
        <v>0.200000002980232</v>
      </c>
    </row>
    <row r="4767" spans="1:10">
      <c r="A4767" t="s">
        <v>4</v>
      </c>
      <c r="B4767" s="4" t="s">
        <v>5</v>
      </c>
      <c r="C4767" s="4" t="s">
        <v>14</v>
      </c>
      <c r="D4767" s="4" t="s">
        <v>10</v>
      </c>
      <c r="E4767" s="4" t="s">
        <v>6</v>
      </c>
    </row>
    <row r="4768" spans="1:10">
      <c r="A4768" t="n">
        <v>44026</v>
      </c>
      <c r="B4768" s="41" t="n">
        <v>51</v>
      </c>
      <c r="C4768" s="7" t="n">
        <v>4</v>
      </c>
      <c r="D4768" s="7" t="n">
        <v>7034</v>
      </c>
      <c r="E4768" s="7" t="s">
        <v>179</v>
      </c>
    </row>
    <row r="4769" spans="1:8">
      <c r="A4769" t="s">
        <v>4</v>
      </c>
      <c r="B4769" s="4" t="s">
        <v>5</v>
      </c>
      <c r="C4769" s="4" t="s">
        <v>10</v>
      </c>
    </row>
    <row r="4770" spans="1:8">
      <c r="A4770" t="n">
        <v>44039</v>
      </c>
      <c r="B4770" s="28" t="n">
        <v>16</v>
      </c>
      <c r="C4770" s="7" t="n">
        <v>0</v>
      </c>
    </row>
    <row r="4771" spans="1:8">
      <c r="A4771" t="s">
        <v>4</v>
      </c>
      <c r="B4771" s="4" t="s">
        <v>5</v>
      </c>
      <c r="C4771" s="4" t="s">
        <v>10</v>
      </c>
      <c r="D4771" s="4" t="s">
        <v>14</v>
      </c>
      <c r="E4771" s="4" t="s">
        <v>9</v>
      </c>
      <c r="F4771" s="4" t="s">
        <v>112</v>
      </c>
      <c r="G4771" s="4" t="s">
        <v>14</v>
      </c>
      <c r="H4771" s="4" t="s">
        <v>14</v>
      </c>
    </row>
    <row r="4772" spans="1:8">
      <c r="A4772" t="n">
        <v>44042</v>
      </c>
      <c r="B4772" s="49" t="n">
        <v>26</v>
      </c>
      <c r="C4772" s="7" t="n">
        <v>7034</v>
      </c>
      <c r="D4772" s="7" t="n">
        <v>17</v>
      </c>
      <c r="E4772" s="7" t="n">
        <v>28528</v>
      </c>
      <c r="F4772" s="7" t="s">
        <v>368</v>
      </c>
      <c r="G4772" s="7" t="n">
        <v>2</v>
      </c>
      <c r="H4772" s="7" t="n">
        <v>0</v>
      </c>
    </row>
    <row r="4773" spans="1:8">
      <c r="A4773" t="s">
        <v>4</v>
      </c>
      <c r="B4773" s="4" t="s">
        <v>5</v>
      </c>
    </row>
    <row r="4774" spans="1:8">
      <c r="A4774" t="n">
        <v>44079</v>
      </c>
      <c r="B4774" s="50" t="n">
        <v>28</v>
      </c>
    </row>
    <row r="4775" spans="1:8">
      <c r="A4775" t="s">
        <v>4</v>
      </c>
      <c r="B4775" s="4" t="s">
        <v>5</v>
      </c>
      <c r="C4775" s="4" t="s">
        <v>14</v>
      </c>
      <c r="D4775" s="4" t="s">
        <v>10</v>
      </c>
      <c r="E4775" s="4" t="s">
        <v>10</v>
      </c>
      <c r="F4775" s="4" t="s">
        <v>14</v>
      </c>
    </row>
    <row r="4776" spans="1:8">
      <c r="A4776" t="n">
        <v>44080</v>
      </c>
      <c r="B4776" s="59" t="n">
        <v>25</v>
      </c>
      <c r="C4776" s="7" t="n">
        <v>1</v>
      </c>
      <c r="D4776" s="7" t="n">
        <v>65535</v>
      </c>
      <c r="E4776" s="7" t="n">
        <v>65535</v>
      </c>
      <c r="F4776" s="7" t="n">
        <v>0</v>
      </c>
    </row>
    <row r="4777" spans="1:8">
      <c r="A4777" t="s">
        <v>4</v>
      </c>
      <c r="B4777" s="4" t="s">
        <v>5</v>
      </c>
      <c r="C4777" s="4" t="s">
        <v>14</v>
      </c>
      <c r="D4777" s="4" t="s">
        <v>10</v>
      </c>
      <c r="E4777" s="4" t="s">
        <v>6</v>
      </c>
      <c r="F4777" s="4" t="s">
        <v>6</v>
      </c>
      <c r="G4777" s="4" t="s">
        <v>6</v>
      </c>
      <c r="H4777" s="4" t="s">
        <v>6</v>
      </c>
    </row>
    <row r="4778" spans="1:8">
      <c r="A4778" t="n">
        <v>44087</v>
      </c>
      <c r="B4778" s="41" t="n">
        <v>51</v>
      </c>
      <c r="C4778" s="7" t="n">
        <v>3</v>
      </c>
      <c r="D4778" s="7" t="n">
        <v>0</v>
      </c>
      <c r="E4778" s="7" t="s">
        <v>133</v>
      </c>
      <c r="F4778" s="7" t="s">
        <v>174</v>
      </c>
      <c r="G4778" s="7" t="s">
        <v>96</v>
      </c>
      <c r="H4778" s="7" t="s">
        <v>97</v>
      </c>
    </row>
    <row r="4779" spans="1:8">
      <c r="A4779" t="s">
        <v>4</v>
      </c>
      <c r="B4779" s="4" t="s">
        <v>5</v>
      </c>
      <c r="C4779" s="4" t="s">
        <v>10</v>
      </c>
      <c r="D4779" s="4" t="s">
        <v>14</v>
      </c>
      <c r="E4779" s="4" t="s">
        <v>21</v>
      </c>
      <c r="F4779" s="4" t="s">
        <v>10</v>
      </c>
    </row>
    <row r="4780" spans="1:8">
      <c r="A4780" t="n">
        <v>44100</v>
      </c>
      <c r="B4780" s="57" t="n">
        <v>59</v>
      </c>
      <c r="C4780" s="7" t="n">
        <v>0</v>
      </c>
      <c r="D4780" s="7" t="n">
        <v>16</v>
      </c>
      <c r="E4780" s="7" t="n">
        <v>0.150000005960464</v>
      </c>
      <c r="F4780" s="7" t="n">
        <v>0</v>
      </c>
    </row>
    <row r="4781" spans="1:8">
      <c r="A4781" t="s">
        <v>4</v>
      </c>
      <c r="B4781" s="4" t="s">
        <v>5</v>
      </c>
      <c r="C4781" s="4" t="s">
        <v>10</v>
      </c>
    </row>
    <row r="4782" spans="1:8">
      <c r="A4782" t="n">
        <v>44110</v>
      </c>
      <c r="B4782" s="28" t="n">
        <v>16</v>
      </c>
      <c r="C4782" s="7" t="n">
        <v>1000</v>
      </c>
    </row>
    <row r="4783" spans="1:8">
      <c r="A4783" t="s">
        <v>4</v>
      </c>
      <c r="B4783" s="4" t="s">
        <v>5</v>
      </c>
      <c r="C4783" s="4" t="s">
        <v>14</v>
      </c>
      <c r="D4783" s="4" t="s">
        <v>10</v>
      </c>
      <c r="E4783" s="4" t="s">
        <v>21</v>
      </c>
    </row>
    <row r="4784" spans="1:8">
      <c r="A4784" t="n">
        <v>44113</v>
      </c>
      <c r="B4784" s="21" t="n">
        <v>58</v>
      </c>
      <c r="C4784" s="7" t="n">
        <v>101</v>
      </c>
      <c r="D4784" s="7" t="n">
        <v>500</v>
      </c>
      <c r="E4784" s="7" t="n">
        <v>1</v>
      </c>
    </row>
    <row r="4785" spans="1:8">
      <c r="A4785" t="s">
        <v>4</v>
      </c>
      <c r="B4785" s="4" t="s">
        <v>5</v>
      </c>
      <c r="C4785" s="4" t="s">
        <v>14</v>
      </c>
      <c r="D4785" s="4" t="s">
        <v>10</v>
      </c>
    </row>
    <row r="4786" spans="1:8">
      <c r="A4786" t="n">
        <v>44121</v>
      </c>
      <c r="B4786" s="21" t="n">
        <v>58</v>
      </c>
      <c r="C4786" s="7" t="n">
        <v>254</v>
      </c>
      <c r="D4786" s="7" t="n">
        <v>0</v>
      </c>
    </row>
    <row r="4787" spans="1:8">
      <c r="A4787" t="s">
        <v>4</v>
      </c>
      <c r="B4787" s="4" t="s">
        <v>5</v>
      </c>
      <c r="C4787" s="4" t="s">
        <v>14</v>
      </c>
      <c r="D4787" s="4" t="s">
        <v>14</v>
      </c>
      <c r="E4787" s="4" t="s">
        <v>21</v>
      </c>
      <c r="F4787" s="4" t="s">
        <v>21</v>
      </c>
      <c r="G4787" s="4" t="s">
        <v>21</v>
      </c>
      <c r="H4787" s="4" t="s">
        <v>10</v>
      </c>
    </row>
    <row r="4788" spans="1:8">
      <c r="A4788" t="n">
        <v>44125</v>
      </c>
      <c r="B4788" s="45" t="n">
        <v>45</v>
      </c>
      <c r="C4788" s="7" t="n">
        <v>2</v>
      </c>
      <c r="D4788" s="7" t="n">
        <v>3</v>
      </c>
      <c r="E4788" s="7" t="n">
        <v>30.0300006866455</v>
      </c>
      <c r="F4788" s="7" t="n">
        <v>-28.8299999237061</v>
      </c>
      <c r="G4788" s="7" t="n">
        <v>0.270000010728836</v>
      </c>
      <c r="H4788" s="7" t="n">
        <v>0</v>
      </c>
    </row>
    <row r="4789" spans="1:8">
      <c r="A4789" t="s">
        <v>4</v>
      </c>
      <c r="B4789" s="4" t="s">
        <v>5</v>
      </c>
      <c r="C4789" s="4" t="s">
        <v>14</v>
      </c>
      <c r="D4789" s="4" t="s">
        <v>14</v>
      </c>
      <c r="E4789" s="4" t="s">
        <v>21</v>
      </c>
      <c r="F4789" s="4" t="s">
        <v>21</v>
      </c>
      <c r="G4789" s="4" t="s">
        <v>21</v>
      </c>
      <c r="H4789" s="4" t="s">
        <v>10</v>
      </c>
      <c r="I4789" s="4" t="s">
        <v>14</v>
      </c>
    </row>
    <row r="4790" spans="1:8">
      <c r="A4790" t="n">
        <v>44142</v>
      </c>
      <c r="B4790" s="45" t="n">
        <v>45</v>
      </c>
      <c r="C4790" s="7" t="n">
        <v>4</v>
      </c>
      <c r="D4790" s="7" t="n">
        <v>3</v>
      </c>
      <c r="E4790" s="7" t="n">
        <v>-1</v>
      </c>
      <c r="F4790" s="7" t="n">
        <v>327</v>
      </c>
      <c r="G4790" s="7" t="n">
        <v>5</v>
      </c>
      <c r="H4790" s="7" t="n">
        <v>0</v>
      </c>
      <c r="I4790" s="7" t="n">
        <v>0</v>
      </c>
    </row>
    <row r="4791" spans="1:8">
      <c r="A4791" t="s">
        <v>4</v>
      </c>
      <c r="B4791" s="4" t="s">
        <v>5</v>
      </c>
      <c r="C4791" s="4" t="s">
        <v>14</v>
      </c>
      <c r="D4791" s="4" t="s">
        <v>14</v>
      </c>
      <c r="E4791" s="4" t="s">
        <v>21</v>
      </c>
      <c r="F4791" s="4" t="s">
        <v>10</v>
      </c>
    </row>
    <row r="4792" spans="1:8">
      <c r="A4792" t="n">
        <v>44160</v>
      </c>
      <c r="B4792" s="45" t="n">
        <v>45</v>
      </c>
      <c r="C4792" s="7" t="n">
        <v>5</v>
      </c>
      <c r="D4792" s="7" t="n">
        <v>3</v>
      </c>
      <c r="E4792" s="7" t="n">
        <v>1.10000002384186</v>
      </c>
      <c r="F4792" s="7" t="n">
        <v>0</v>
      </c>
    </row>
    <row r="4793" spans="1:8">
      <c r="A4793" t="s">
        <v>4</v>
      </c>
      <c r="B4793" s="4" t="s">
        <v>5</v>
      </c>
      <c r="C4793" s="4" t="s">
        <v>14</v>
      </c>
      <c r="D4793" s="4" t="s">
        <v>14</v>
      </c>
      <c r="E4793" s="4" t="s">
        <v>21</v>
      </c>
      <c r="F4793" s="4" t="s">
        <v>10</v>
      </c>
    </row>
    <row r="4794" spans="1:8">
      <c r="A4794" t="n">
        <v>44169</v>
      </c>
      <c r="B4794" s="45" t="n">
        <v>45</v>
      </c>
      <c r="C4794" s="7" t="n">
        <v>11</v>
      </c>
      <c r="D4794" s="7" t="n">
        <v>3</v>
      </c>
      <c r="E4794" s="7" t="n">
        <v>34.4000015258789</v>
      </c>
      <c r="F4794" s="7" t="n">
        <v>0</v>
      </c>
    </row>
    <row r="4795" spans="1:8">
      <c r="A4795" t="s">
        <v>4</v>
      </c>
      <c r="B4795" s="4" t="s">
        <v>5</v>
      </c>
      <c r="C4795" s="4" t="s">
        <v>14</v>
      </c>
      <c r="D4795" s="4" t="s">
        <v>14</v>
      </c>
      <c r="E4795" s="4" t="s">
        <v>21</v>
      </c>
      <c r="F4795" s="4" t="s">
        <v>21</v>
      </c>
      <c r="G4795" s="4" t="s">
        <v>21</v>
      </c>
      <c r="H4795" s="4" t="s">
        <v>10</v>
      </c>
    </row>
    <row r="4796" spans="1:8">
      <c r="A4796" t="n">
        <v>44178</v>
      </c>
      <c r="B4796" s="45" t="n">
        <v>45</v>
      </c>
      <c r="C4796" s="7" t="n">
        <v>2</v>
      </c>
      <c r="D4796" s="7" t="n">
        <v>3</v>
      </c>
      <c r="E4796" s="7" t="n">
        <v>29.9799995422363</v>
      </c>
      <c r="F4796" s="7" t="n">
        <v>-28.7999992370605</v>
      </c>
      <c r="G4796" s="7" t="n">
        <v>0.300000011920929</v>
      </c>
      <c r="H4796" s="7" t="n">
        <v>0</v>
      </c>
    </row>
    <row r="4797" spans="1:8">
      <c r="A4797" t="s">
        <v>4</v>
      </c>
      <c r="B4797" s="4" t="s">
        <v>5</v>
      </c>
      <c r="C4797" s="4" t="s">
        <v>14</v>
      </c>
      <c r="D4797" s="4" t="s">
        <v>14</v>
      </c>
      <c r="E4797" s="4" t="s">
        <v>21</v>
      </c>
      <c r="F4797" s="4" t="s">
        <v>21</v>
      </c>
      <c r="G4797" s="4" t="s">
        <v>21</v>
      </c>
      <c r="H4797" s="4" t="s">
        <v>10</v>
      </c>
      <c r="I4797" s="4" t="s">
        <v>14</v>
      </c>
    </row>
    <row r="4798" spans="1:8">
      <c r="A4798" t="n">
        <v>44195</v>
      </c>
      <c r="B4798" s="45" t="n">
        <v>45</v>
      </c>
      <c r="C4798" s="7" t="n">
        <v>4</v>
      </c>
      <c r="D4798" s="7" t="n">
        <v>3</v>
      </c>
      <c r="E4798" s="7" t="n">
        <v>-2.07999992370605</v>
      </c>
      <c r="F4798" s="7" t="n">
        <v>312.700012207031</v>
      </c>
      <c r="G4798" s="7" t="n">
        <v>5</v>
      </c>
      <c r="H4798" s="7" t="n">
        <v>0</v>
      </c>
      <c r="I4798" s="7" t="n">
        <v>0</v>
      </c>
    </row>
    <row r="4799" spans="1:8">
      <c r="A4799" t="s">
        <v>4</v>
      </c>
      <c r="B4799" s="4" t="s">
        <v>5</v>
      </c>
      <c r="C4799" s="4" t="s">
        <v>14</v>
      </c>
      <c r="D4799" s="4" t="s">
        <v>14</v>
      </c>
      <c r="E4799" s="4" t="s">
        <v>21</v>
      </c>
      <c r="F4799" s="4" t="s">
        <v>10</v>
      </c>
    </row>
    <row r="4800" spans="1:8">
      <c r="A4800" t="n">
        <v>44213</v>
      </c>
      <c r="B4800" s="45" t="n">
        <v>45</v>
      </c>
      <c r="C4800" s="7" t="n">
        <v>5</v>
      </c>
      <c r="D4800" s="7" t="n">
        <v>3</v>
      </c>
      <c r="E4800" s="7" t="n">
        <v>1.10000002384186</v>
      </c>
      <c r="F4800" s="7" t="n">
        <v>0</v>
      </c>
    </row>
    <row r="4801" spans="1:9">
      <c r="A4801" t="s">
        <v>4</v>
      </c>
      <c r="B4801" s="4" t="s">
        <v>5</v>
      </c>
      <c r="C4801" s="4" t="s">
        <v>14</v>
      </c>
      <c r="D4801" s="4" t="s">
        <v>14</v>
      </c>
      <c r="E4801" s="4" t="s">
        <v>21</v>
      </c>
      <c r="F4801" s="4" t="s">
        <v>10</v>
      </c>
    </row>
    <row r="4802" spans="1:9">
      <c r="A4802" t="n">
        <v>44222</v>
      </c>
      <c r="B4802" s="45" t="n">
        <v>45</v>
      </c>
      <c r="C4802" s="7" t="n">
        <v>11</v>
      </c>
      <c r="D4802" s="7" t="n">
        <v>3</v>
      </c>
      <c r="E4802" s="7" t="n">
        <v>34.4000015258789</v>
      </c>
      <c r="F4802" s="7" t="n">
        <v>0</v>
      </c>
    </row>
    <row r="4803" spans="1:9">
      <c r="A4803" t="s">
        <v>4</v>
      </c>
      <c r="B4803" s="4" t="s">
        <v>5</v>
      </c>
      <c r="C4803" s="4" t="s">
        <v>14</v>
      </c>
      <c r="D4803" s="4" t="s">
        <v>14</v>
      </c>
      <c r="E4803" s="4" t="s">
        <v>21</v>
      </c>
      <c r="F4803" s="4" t="s">
        <v>21</v>
      </c>
      <c r="G4803" s="4" t="s">
        <v>21</v>
      </c>
      <c r="H4803" s="4" t="s">
        <v>10</v>
      </c>
    </row>
    <row r="4804" spans="1:9">
      <c r="A4804" t="n">
        <v>44231</v>
      </c>
      <c r="B4804" s="45" t="n">
        <v>45</v>
      </c>
      <c r="C4804" s="7" t="n">
        <v>2</v>
      </c>
      <c r="D4804" s="7" t="n">
        <v>3</v>
      </c>
      <c r="E4804" s="7" t="n">
        <v>30.0300006866455</v>
      </c>
      <c r="F4804" s="7" t="n">
        <v>-28.7999992370605</v>
      </c>
      <c r="G4804" s="7" t="n">
        <v>-0.170000001788139</v>
      </c>
      <c r="H4804" s="7" t="n">
        <v>2000</v>
      </c>
    </row>
    <row r="4805" spans="1:9">
      <c r="A4805" t="s">
        <v>4</v>
      </c>
      <c r="B4805" s="4" t="s">
        <v>5</v>
      </c>
      <c r="C4805" s="4" t="s">
        <v>14</v>
      </c>
      <c r="D4805" s="4" t="s">
        <v>14</v>
      </c>
      <c r="E4805" s="4" t="s">
        <v>21</v>
      </c>
      <c r="F4805" s="4" t="s">
        <v>21</v>
      </c>
      <c r="G4805" s="4" t="s">
        <v>21</v>
      </c>
      <c r="H4805" s="4" t="s">
        <v>10</v>
      </c>
      <c r="I4805" s="4" t="s">
        <v>14</v>
      </c>
    </row>
    <row r="4806" spans="1:9">
      <c r="A4806" t="n">
        <v>44248</v>
      </c>
      <c r="B4806" s="45" t="n">
        <v>45</v>
      </c>
      <c r="C4806" s="7" t="n">
        <v>4</v>
      </c>
      <c r="D4806" s="7" t="n">
        <v>3</v>
      </c>
      <c r="E4806" s="7" t="n">
        <v>357.920013427734</v>
      </c>
      <c r="F4806" s="7" t="n">
        <v>312.700012207031</v>
      </c>
      <c r="G4806" s="7" t="n">
        <v>5</v>
      </c>
      <c r="H4806" s="7" t="n">
        <v>2000</v>
      </c>
      <c r="I4806" s="7" t="n">
        <v>1</v>
      </c>
    </row>
    <row r="4807" spans="1:9">
      <c r="A4807" t="s">
        <v>4</v>
      </c>
      <c r="B4807" s="4" t="s">
        <v>5</v>
      </c>
      <c r="C4807" s="4" t="s">
        <v>14</v>
      </c>
      <c r="D4807" s="4" t="s">
        <v>14</v>
      </c>
      <c r="E4807" s="4" t="s">
        <v>21</v>
      </c>
      <c r="F4807" s="4" t="s">
        <v>10</v>
      </c>
    </row>
    <row r="4808" spans="1:9">
      <c r="A4808" t="n">
        <v>44266</v>
      </c>
      <c r="B4808" s="45" t="n">
        <v>45</v>
      </c>
      <c r="C4808" s="7" t="n">
        <v>5</v>
      </c>
      <c r="D4808" s="7" t="n">
        <v>3</v>
      </c>
      <c r="E4808" s="7" t="n">
        <v>1.10000002384186</v>
      </c>
      <c r="F4808" s="7" t="n">
        <v>2000</v>
      </c>
    </row>
    <row r="4809" spans="1:9">
      <c r="A4809" t="s">
        <v>4</v>
      </c>
      <c r="B4809" s="4" t="s">
        <v>5</v>
      </c>
      <c r="C4809" s="4" t="s">
        <v>14</v>
      </c>
      <c r="D4809" s="4" t="s">
        <v>10</v>
      </c>
      <c r="E4809" s="4" t="s">
        <v>6</v>
      </c>
      <c r="F4809" s="4" t="s">
        <v>6</v>
      </c>
      <c r="G4809" s="4" t="s">
        <v>6</v>
      </c>
      <c r="H4809" s="4" t="s">
        <v>6</v>
      </c>
    </row>
    <row r="4810" spans="1:9">
      <c r="A4810" t="n">
        <v>44275</v>
      </c>
      <c r="B4810" s="41" t="n">
        <v>51</v>
      </c>
      <c r="C4810" s="7" t="n">
        <v>3</v>
      </c>
      <c r="D4810" s="7" t="n">
        <v>23</v>
      </c>
      <c r="E4810" s="7" t="s">
        <v>301</v>
      </c>
      <c r="F4810" s="7" t="s">
        <v>95</v>
      </c>
      <c r="G4810" s="7" t="s">
        <v>96</v>
      </c>
      <c r="H4810" s="7" t="s">
        <v>97</v>
      </c>
    </row>
    <row r="4811" spans="1:9">
      <c r="A4811" t="s">
        <v>4</v>
      </c>
      <c r="B4811" s="4" t="s">
        <v>5</v>
      </c>
      <c r="C4811" s="4" t="s">
        <v>14</v>
      </c>
      <c r="D4811" s="4" t="s">
        <v>6</v>
      </c>
      <c r="E4811" s="4" t="s">
        <v>10</v>
      </c>
    </row>
    <row r="4812" spans="1:9">
      <c r="A4812" t="n">
        <v>44288</v>
      </c>
      <c r="B4812" s="43" t="n">
        <v>94</v>
      </c>
      <c r="C4812" s="7" t="n">
        <v>0</v>
      </c>
      <c r="D4812" s="7" t="s">
        <v>344</v>
      </c>
      <c r="E4812" s="7" t="n">
        <v>1</v>
      </c>
    </row>
    <row r="4813" spans="1:9">
      <c r="A4813" t="s">
        <v>4</v>
      </c>
      <c r="B4813" s="4" t="s">
        <v>5</v>
      </c>
      <c r="C4813" s="4" t="s">
        <v>14</v>
      </c>
      <c r="D4813" s="4" t="s">
        <v>6</v>
      </c>
      <c r="E4813" s="4" t="s">
        <v>10</v>
      </c>
    </row>
    <row r="4814" spans="1:9">
      <c r="A4814" t="n">
        <v>44301</v>
      </c>
      <c r="B4814" s="43" t="n">
        <v>94</v>
      </c>
      <c r="C4814" s="7" t="n">
        <v>0</v>
      </c>
      <c r="D4814" s="7" t="s">
        <v>344</v>
      </c>
      <c r="E4814" s="7" t="n">
        <v>2</v>
      </c>
    </row>
    <row r="4815" spans="1:9">
      <c r="A4815" t="s">
        <v>4</v>
      </c>
      <c r="B4815" s="4" t="s">
        <v>5</v>
      </c>
      <c r="C4815" s="4" t="s">
        <v>14</v>
      </c>
      <c r="D4815" s="4" t="s">
        <v>6</v>
      </c>
      <c r="E4815" s="4" t="s">
        <v>10</v>
      </c>
    </row>
    <row r="4816" spans="1:9">
      <c r="A4816" t="n">
        <v>44314</v>
      </c>
      <c r="B4816" s="43" t="n">
        <v>94</v>
      </c>
      <c r="C4816" s="7" t="n">
        <v>1</v>
      </c>
      <c r="D4816" s="7" t="s">
        <v>344</v>
      </c>
      <c r="E4816" s="7" t="n">
        <v>4</v>
      </c>
    </row>
    <row r="4817" spans="1:9">
      <c r="A4817" t="s">
        <v>4</v>
      </c>
      <c r="B4817" s="4" t="s">
        <v>5</v>
      </c>
      <c r="C4817" s="4" t="s">
        <v>14</v>
      </c>
      <c r="D4817" s="4" t="s">
        <v>10</v>
      </c>
    </row>
    <row r="4818" spans="1:9">
      <c r="A4818" t="n">
        <v>44327</v>
      </c>
      <c r="B4818" s="21" t="n">
        <v>58</v>
      </c>
      <c r="C4818" s="7" t="n">
        <v>255</v>
      </c>
      <c r="D4818" s="7" t="n">
        <v>0</v>
      </c>
    </row>
    <row r="4819" spans="1:9">
      <c r="A4819" t="s">
        <v>4</v>
      </c>
      <c r="B4819" s="4" t="s">
        <v>5</v>
      </c>
      <c r="C4819" s="4" t="s">
        <v>14</v>
      </c>
      <c r="D4819" s="4" t="s">
        <v>10</v>
      </c>
    </row>
    <row r="4820" spans="1:9">
      <c r="A4820" t="n">
        <v>44331</v>
      </c>
      <c r="B4820" s="45" t="n">
        <v>45</v>
      </c>
      <c r="C4820" s="7" t="n">
        <v>7</v>
      </c>
      <c r="D4820" s="7" t="n">
        <v>255</v>
      </c>
    </row>
    <row r="4821" spans="1:9">
      <c r="A4821" t="s">
        <v>4</v>
      </c>
      <c r="B4821" s="4" t="s">
        <v>5</v>
      </c>
      <c r="C4821" s="4" t="s">
        <v>14</v>
      </c>
      <c r="D4821" s="4" t="s">
        <v>14</v>
      </c>
      <c r="E4821" s="4" t="s">
        <v>21</v>
      </c>
      <c r="F4821" s="4" t="s">
        <v>10</v>
      </c>
    </row>
    <row r="4822" spans="1:9">
      <c r="A4822" t="n">
        <v>44335</v>
      </c>
      <c r="B4822" s="45" t="n">
        <v>45</v>
      </c>
      <c r="C4822" s="7" t="n">
        <v>5</v>
      </c>
      <c r="D4822" s="7" t="n">
        <v>3</v>
      </c>
      <c r="E4822" s="7" t="n">
        <v>1</v>
      </c>
      <c r="F4822" s="7" t="n">
        <v>20000</v>
      </c>
    </row>
    <row r="4823" spans="1:9">
      <c r="A4823" t="s">
        <v>4</v>
      </c>
      <c r="B4823" s="4" t="s">
        <v>5</v>
      </c>
      <c r="C4823" s="4" t="s">
        <v>14</v>
      </c>
      <c r="D4823" s="4" t="s">
        <v>10</v>
      </c>
      <c r="E4823" s="4" t="s">
        <v>6</v>
      </c>
    </row>
    <row r="4824" spans="1:9">
      <c r="A4824" t="n">
        <v>44344</v>
      </c>
      <c r="B4824" s="41" t="n">
        <v>51</v>
      </c>
      <c r="C4824" s="7" t="n">
        <v>4</v>
      </c>
      <c r="D4824" s="7" t="n">
        <v>23</v>
      </c>
      <c r="E4824" s="7" t="s">
        <v>179</v>
      </c>
    </row>
    <row r="4825" spans="1:9">
      <c r="A4825" t="s">
        <v>4</v>
      </c>
      <c r="B4825" s="4" t="s">
        <v>5</v>
      </c>
      <c r="C4825" s="4" t="s">
        <v>10</v>
      </c>
    </row>
    <row r="4826" spans="1:9">
      <c r="A4826" t="n">
        <v>44357</v>
      </c>
      <c r="B4826" s="28" t="n">
        <v>16</v>
      </c>
      <c r="C4826" s="7" t="n">
        <v>0</v>
      </c>
    </row>
    <row r="4827" spans="1:9">
      <c r="A4827" t="s">
        <v>4</v>
      </c>
      <c r="B4827" s="4" t="s">
        <v>5</v>
      </c>
      <c r="C4827" s="4" t="s">
        <v>10</v>
      </c>
      <c r="D4827" s="4" t="s">
        <v>14</v>
      </c>
      <c r="E4827" s="4" t="s">
        <v>9</v>
      </c>
      <c r="F4827" s="4" t="s">
        <v>112</v>
      </c>
      <c r="G4827" s="4" t="s">
        <v>14</v>
      </c>
      <c r="H4827" s="4" t="s">
        <v>14</v>
      </c>
      <c r="I4827" s="4" t="s">
        <v>14</v>
      </c>
      <c r="J4827" s="4" t="s">
        <v>9</v>
      </c>
      <c r="K4827" s="4" t="s">
        <v>112</v>
      </c>
      <c r="L4827" s="4" t="s">
        <v>14</v>
      </c>
      <c r="M4827" s="4" t="s">
        <v>14</v>
      </c>
    </row>
    <row r="4828" spans="1:9">
      <c r="A4828" t="n">
        <v>44360</v>
      </c>
      <c r="B4828" s="49" t="n">
        <v>26</v>
      </c>
      <c r="C4828" s="7" t="n">
        <v>23</v>
      </c>
      <c r="D4828" s="7" t="n">
        <v>17</v>
      </c>
      <c r="E4828" s="7" t="n">
        <v>28529</v>
      </c>
      <c r="F4828" s="7" t="s">
        <v>369</v>
      </c>
      <c r="G4828" s="7" t="n">
        <v>2</v>
      </c>
      <c r="H4828" s="7" t="n">
        <v>3</v>
      </c>
      <c r="I4828" s="7" t="n">
        <v>17</v>
      </c>
      <c r="J4828" s="7" t="n">
        <v>28530</v>
      </c>
      <c r="K4828" s="7" t="s">
        <v>370</v>
      </c>
      <c r="L4828" s="7" t="n">
        <v>2</v>
      </c>
      <c r="M4828" s="7" t="n">
        <v>0</v>
      </c>
    </row>
    <row r="4829" spans="1:9">
      <c r="A4829" t="s">
        <v>4</v>
      </c>
      <c r="B4829" s="4" t="s">
        <v>5</v>
      </c>
    </row>
    <row r="4830" spans="1:9">
      <c r="A4830" t="n">
        <v>44533</v>
      </c>
      <c r="B4830" s="50" t="n">
        <v>28</v>
      </c>
    </row>
    <row r="4831" spans="1:9">
      <c r="A4831" t="s">
        <v>4</v>
      </c>
      <c r="B4831" s="4" t="s">
        <v>5</v>
      </c>
      <c r="C4831" s="4" t="s">
        <v>10</v>
      </c>
    </row>
    <row r="4832" spans="1:9">
      <c r="A4832" t="n">
        <v>44534</v>
      </c>
      <c r="B4832" s="28" t="n">
        <v>16</v>
      </c>
      <c r="C4832" s="7" t="n">
        <v>300</v>
      </c>
    </row>
    <row r="4833" spans="1:13">
      <c r="A4833" t="s">
        <v>4</v>
      </c>
      <c r="B4833" s="4" t="s">
        <v>5</v>
      </c>
      <c r="C4833" s="4" t="s">
        <v>14</v>
      </c>
      <c r="D4833" s="4" t="s">
        <v>21</v>
      </c>
      <c r="E4833" s="4" t="s">
        <v>21</v>
      </c>
      <c r="F4833" s="4" t="s">
        <v>21</v>
      </c>
    </row>
    <row r="4834" spans="1:13">
      <c r="A4834" t="n">
        <v>44537</v>
      </c>
      <c r="B4834" s="45" t="n">
        <v>45</v>
      </c>
      <c r="C4834" s="7" t="n">
        <v>9</v>
      </c>
      <c r="D4834" s="7" t="n">
        <v>0.0199999995529652</v>
      </c>
      <c r="E4834" s="7" t="n">
        <v>0.0199999995529652</v>
      </c>
      <c r="F4834" s="7" t="n">
        <v>0.200000002980232</v>
      </c>
    </row>
    <row r="4835" spans="1:13">
      <c r="A4835" t="s">
        <v>4</v>
      </c>
      <c r="B4835" s="4" t="s">
        <v>5</v>
      </c>
      <c r="C4835" s="4" t="s">
        <v>14</v>
      </c>
      <c r="D4835" s="4" t="s">
        <v>10</v>
      </c>
      <c r="E4835" s="4" t="s">
        <v>10</v>
      </c>
      <c r="F4835" s="4" t="s">
        <v>14</v>
      </c>
    </row>
    <row r="4836" spans="1:13">
      <c r="A4836" t="n">
        <v>44551</v>
      </c>
      <c r="B4836" s="59" t="n">
        <v>25</v>
      </c>
      <c r="C4836" s="7" t="n">
        <v>1</v>
      </c>
      <c r="D4836" s="7" t="n">
        <v>900</v>
      </c>
      <c r="E4836" s="7" t="n">
        <v>200</v>
      </c>
      <c r="F4836" s="7" t="n">
        <v>0</v>
      </c>
    </row>
    <row r="4837" spans="1:13">
      <c r="A4837" t="s">
        <v>4</v>
      </c>
      <c r="B4837" s="4" t="s">
        <v>5</v>
      </c>
      <c r="C4837" s="4" t="s">
        <v>14</v>
      </c>
      <c r="D4837" s="4" t="s">
        <v>10</v>
      </c>
      <c r="E4837" s="4" t="s">
        <v>6</v>
      </c>
    </row>
    <row r="4838" spans="1:13">
      <c r="A4838" t="n">
        <v>44558</v>
      </c>
      <c r="B4838" s="41" t="n">
        <v>51</v>
      </c>
      <c r="C4838" s="7" t="n">
        <v>4</v>
      </c>
      <c r="D4838" s="7" t="n">
        <v>7033</v>
      </c>
      <c r="E4838" s="7" t="s">
        <v>204</v>
      </c>
    </row>
    <row r="4839" spans="1:13">
      <c r="A4839" t="s">
        <v>4</v>
      </c>
      <c r="B4839" s="4" t="s">
        <v>5</v>
      </c>
      <c r="C4839" s="4" t="s">
        <v>10</v>
      </c>
    </row>
    <row r="4840" spans="1:13">
      <c r="A4840" t="n">
        <v>44572</v>
      </c>
      <c r="B4840" s="28" t="n">
        <v>16</v>
      </c>
      <c r="C4840" s="7" t="n">
        <v>0</v>
      </c>
    </row>
    <row r="4841" spans="1:13">
      <c r="A4841" t="s">
        <v>4</v>
      </c>
      <c r="B4841" s="4" t="s">
        <v>5</v>
      </c>
      <c r="C4841" s="4" t="s">
        <v>10</v>
      </c>
      <c r="D4841" s="4" t="s">
        <v>14</v>
      </c>
      <c r="E4841" s="4" t="s">
        <v>9</v>
      </c>
      <c r="F4841" s="4" t="s">
        <v>112</v>
      </c>
      <c r="G4841" s="4" t="s">
        <v>14</v>
      </c>
      <c r="H4841" s="4" t="s">
        <v>14</v>
      </c>
    </row>
    <row r="4842" spans="1:13">
      <c r="A4842" t="n">
        <v>44575</v>
      </c>
      <c r="B4842" s="49" t="n">
        <v>26</v>
      </c>
      <c r="C4842" s="7" t="n">
        <v>7033</v>
      </c>
      <c r="D4842" s="7" t="n">
        <v>17</v>
      </c>
      <c r="E4842" s="7" t="n">
        <v>53699</v>
      </c>
      <c r="F4842" s="7" t="s">
        <v>371</v>
      </c>
      <c r="G4842" s="7" t="n">
        <v>2</v>
      </c>
      <c r="H4842" s="7" t="n">
        <v>0</v>
      </c>
    </row>
    <row r="4843" spans="1:13">
      <c r="A4843" t="s">
        <v>4</v>
      </c>
      <c r="B4843" s="4" t="s">
        <v>5</v>
      </c>
    </row>
    <row r="4844" spans="1:13">
      <c r="A4844" t="n">
        <v>44595</v>
      </c>
      <c r="B4844" s="50" t="n">
        <v>28</v>
      </c>
    </row>
    <row r="4845" spans="1:13">
      <c r="A4845" t="s">
        <v>4</v>
      </c>
      <c r="B4845" s="4" t="s">
        <v>5</v>
      </c>
      <c r="C4845" s="4" t="s">
        <v>10</v>
      </c>
      <c r="D4845" s="4" t="s">
        <v>14</v>
      </c>
    </row>
    <row r="4846" spans="1:13">
      <c r="A4846" t="n">
        <v>44596</v>
      </c>
      <c r="B4846" s="51" t="n">
        <v>89</v>
      </c>
      <c r="C4846" s="7" t="n">
        <v>65533</v>
      </c>
      <c r="D4846" s="7" t="n">
        <v>1</v>
      </c>
    </row>
    <row r="4847" spans="1:13">
      <c r="A4847" t="s">
        <v>4</v>
      </c>
      <c r="B4847" s="4" t="s">
        <v>5</v>
      </c>
      <c r="C4847" s="4" t="s">
        <v>14</v>
      </c>
      <c r="D4847" s="4" t="s">
        <v>10</v>
      </c>
      <c r="E4847" s="4" t="s">
        <v>10</v>
      </c>
      <c r="F4847" s="4" t="s">
        <v>14</v>
      </c>
    </row>
    <row r="4848" spans="1:13">
      <c r="A4848" t="n">
        <v>44600</v>
      </c>
      <c r="B4848" s="59" t="n">
        <v>25</v>
      </c>
      <c r="C4848" s="7" t="n">
        <v>1</v>
      </c>
      <c r="D4848" s="7" t="n">
        <v>65535</v>
      </c>
      <c r="E4848" s="7" t="n">
        <v>65535</v>
      </c>
      <c r="F4848" s="7" t="n">
        <v>0</v>
      </c>
    </row>
    <row r="4849" spans="1:8">
      <c r="A4849" t="s">
        <v>4</v>
      </c>
      <c r="B4849" s="4" t="s">
        <v>5</v>
      </c>
      <c r="C4849" s="4" t="s">
        <v>14</v>
      </c>
      <c r="D4849" s="4" t="s">
        <v>10</v>
      </c>
      <c r="E4849" s="4" t="s">
        <v>21</v>
      </c>
    </row>
    <row r="4850" spans="1:8">
      <c r="A4850" t="n">
        <v>44607</v>
      </c>
      <c r="B4850" s="21" t="n">
        <v>58</v>
      </c>
      <c r="C4850" s="7" t="n">
        <v>101</v>
      </c>
      <c r="D4850" s="7" t="n">
        <v>500</v>
      </c>
      <c r="E4850" s="7" t="n">
        <v>1</v>
      </c>
    </row>
    <row r="4851" spans="1:8">
      <c r="A4851" t="s">
        <v>4</v>
      </c>
      <c r="B4851" s="4" t="s">
        <v>5</v>
      </c>
      <c r="C4851" s="4" t="s">
        <v>14</v>
      </c>
      <c r="D4851" s="4" t="s">
        <v>10</v>
      </c>
    </row>
    <row r="4852" spans="1:8">
      <c r="A4852" t="n">
        <v>44615</v>
      </c>
      <c r="B4852" s="21" t="n">
        <v>58</v>
      </c>
      <c r="C4852" s="7" t="n">
        <v>254</v>
      </c>
      <c r="D4852" s="7" t="n">
        <v>0</v>
      </c>
    </row>
    <row r="4853" spans="1:8">
      <c r="A4853" t="s">
        <v>4</v>
      </c>
      <c r="B4853" s="4" t="s">
        <v>5</v>
      </c>
      <c r="C4853" s="4" t="s">
        <v>14</v>
      </c>
    </row>
    <row r="4854" spans="1:8">
      <c r="A4854" t="n">
        <v>44619</v>
      </c>
      <c r="B4854" s="45" t="n">
        <v>45</v>
      </c>
      <c r="C4854" s="7" t="n">
        <v>0</v>
      </c>
    </row>
    <row r="4855" spans="1:8">
      <c r="A4855" t="s">
        <v>4</v>
      </c>
      <c r="B4855" s="4" t="s">
        <v>5</v>
      </c>
      <c r="C4855" s="4" t="s">
        <v>14</v>
      </c>
      <c r="D4855" s="4" t="s">
        <v>14</v>
      </c>
      <c r="E4855" s="4" t="s">
        <v>21</v>
      </c>
      <c r="F4855" s="4" t="s">
        <v>21</v>
      </c>
      <c r="G4855" s="4" t="s">
        <v>21</v>
      </c>
      <c r="H4855" s="4" t="s">
        <v>10</v>
      </c>
    </row>
    <row r="4856" spans="1:8">
      <c r="A4856" t="n">
        <v>44621</v>
      </c>
      <c r="B4856" s="45" t="n">
        <v>45</v>
      </c>
      <c r="C4856" s="7" t="n">
        <v>2</v>
      </c>
      <c r="D4856" s="7" t="n">
        <v>3</v>
      </c>
      <c r="E4856" s="7" t="n">
        <v>0</v>
      </c>
      <c r="F4856" s="7" t="n">
        <v>-28.8700008392334</v>
      </c>
      <c r="G4856" s="7" t="n">
        <v>-0.270000010728836</v>
      </c>
      <c r="H4856" s="7" t="n">
        <v>0</v>
      </c>
    </row>
    <row r="4857" spans="1:8">
      <c r="A4857" t="s">
        <v>4</v>
      </c>
      <c r="B4857" s="4" t="s">
        <v>5</v>
      </c>
      <c r="C4857" s="4" t="s">
        <v>14</v>
      </c>
      <c r="D4857" s="4" t="s">
        <v>14</v>
      </c>
      <c r="E4857" s="4" t="s">
        <v>21</v>
      </c>
      <c r="F4857" s="4" t="s">
        <v>21</v>
      </c>
      <c r="G4857" s="4" t="s">
        <v>21</v>
      </c>
      <c r="H4857" s="4" t="s">
        <v>10</v>
      </c>
      <c r="I4857" s="4" t="s">
        <v>14</v>
      </c>
    </row>
    <row r="4858" spans="1:8">
      <c r="A4858" t="n">
        <v>44638</v>
      </c>
      <c r="B4858" s="45" t="n">
        <v>45</v>
      </c>
      <c r="C4858" s="7" t="n">
        <v>4</v>
      </c>
      <c r="D4858" s="7" t="n">
        <v>3</v>
      </c>
      <c r="E4858" s="7" t="n">
        <v>7</v>
      </c>
      <c r="F4858" s="7" t="n">
        <v>9</v>
      </c>
      <c r="G4858" s="7" t="n">
        <v>15</v>
      </c>
      <c r="H4858" s="7" t="n">
        <v>0</v>
      </c>
      <c r="I4858" s="7" t="n">
        <v>0</v>
      </c>
    </row>
    <row r="4859" spans="1:8">
      <c r="A4859" t="s">
        <v>4</v>
      </c>
      <c r="B4859" s="4" t="s">
        <v>5</v>
      </c>
      <c r="C4859" s="4" t="s">
        <v>14</v>
      </c>
      <c r="D4859" s="4" t="s">
        <v>14</v>
      </c>
      <c r="E4859" s="4" t="s">
        <v>21</v>
      </c>
      <c r="F4859" s="4" t="s">
        <v>10</v>
      </c>
    </row>
    <row r="4860" spans="1:8">
      <c r="A4860" t="n">
        <v>44656</v>
      </c>
      <c r="B4860" s="45" t="n">
        <v>45</v>
      </c>
      <c r="C4860" s="7" t="n">
        <v>5</v>
      </c>
      <c r="D4860" s="7" t="n">
        <v>3</v>
      </c>
      <c r="E4860" s="7" t="n">
        <v>1</v>
      </c>
      <c r="F4860" s="7" t="n">
        <v>0</v>
      </c>
    </row>
    <row r="4861" spans="1:8">
      <c r="A4861" t="s">
        <v>4</v>
      </c>
      <c r="B4861" s="4" t="s">
        <v>5</v>
      </c>
      <c r="C4861" s="4" t="s">
        <v>14</v>
      </c>
      <c r="D4861" s="4" t="s">
        <v>14</v>
      </c>
      <c r="E4861" s="4" t="s">
        <v>21</v>
      </c>
      <c r="F4861" s="4" t="s">
        <v>10</v>
      </c>
    </row>
    <row r="4862" spans="1:8">
      <c r="A4862" t="n">
        <v>44665</v>
      </c>
      <c r="B4862" s="45" t="n">
        <v>45</v>
      </c>
      <c r="C4862" s="7" t="n">
        <v>11</v>
      </c>
      <c r="D4862" s="7" t="n">
        <v>3</v>
      </c>
      <c r="E4862" s="7" t="n">
        <v>40.0999984741211</v>
      </c>
      <c r="F4862" s="7" t="n">
        <v>0</v>
      </c>
    </row>
    <row r="4863" spans="1:8">
      <c r="A4863" t="s">
        <v>4</v>
      </c>
      <c r="B4863" s="4" t="s">
        <v>5</v>
      </c>
      <c r="C4863" s="4" t="s">
        <v>14</v>
      </c>
      <c r="D4863" s="4" t="s">
        <v>14</v>
      </c>
      <c r="E4863" s="4" t="s">
        <v>21</v>
      </c>
      <c r="F4863" s="4" t="s">
        <v>10</v>
      </c>
    </row>
    <row r="4864" spans="1:8">
      <c r="A4864" t="n">
        <v>44674</v>
      </c>
      <c r="B4864" s="45" t="n">
        <v>45</v>
      </c>
      <c r="C4864" s="7" t="n">
        <v>5</v>
      </c>
      <c r="D4864" s="7" t="n">
        <v>3</v>
      </c>
      <c r="E4864" s="7" t="n">
        <v>0.850000023841858</v>
      </c>
      <c r="F4864" s="7" t="n">
        <v>20000</v>
      </c>
    </row>
    <row r="4865" spans="1:9">
      <c r="A4865" t="s">
        <v>4</v>
      </c>
      <c r="B4865" s="4" t="s">
        <v>5</v>
      </c>
      <c r="C4865" s="4" t="s">
        <v>14</v>
      </c>
      <c r="D4865" s="4" t="s">
        <v>10</v>
      </c>
    </row>
    <row r="4866" spans="1:9">
      <c r="A4866" t="n">
        <v>44683</v>
      </c>
      <c r="B4866" s="21" t="n">
        <v>58</v>
      </c>
      <c r="C4866" s="7" t="n">
        <v>255</v>
      </c>
      <c r="D4866" s="7" t="n">
        <v>0</v>
      </c>
    </row>
    <row r="4867" spans="1:9">
      <c r="A4867" t="s">
        <v>4</v>
      </c>
      <c r="B4867" s="4" t="s">
        <v>5</v>
      </c>
      <c r="C4867" s="4" t="s">
        <v>10</v>
      </c>
    </row>
    <row r="4868" spans="1:9">
      <c r="A4868" t="n">
        <v>44687</v>
      </c>
      <c r="B4868" s="28" t="n">
        <v>16</v>
      </c>
      <c r="C4868" s="7" t="n">
        <v>300</v>
      </c>
    </row>
    <row r="4869" spans="1:9">
      <c r="A4869" t="s">
        <v>4</v>
      </c>
      <c r="B4869" s="4" t="s">
        <v>5</v>
      </c>
      <c r="C4869" s="4" t="s">
        <v>14</v>
      </c>
      <c r="D4869" s="4" t="s">
        <v>10</v>
      </c>
      <c r="E4869" s="4" t="s">
        <v>6</v>
      </c>
    </row>
    <row r="4870" spans="1:9">
      <c r="A4870" t="n">
        <v>44690</v>
      </c>
      <c r="B4870" s="41" t="n">
        <v>51</v>
      </c>
      <c r="C4870" s="7" t="n">
        <v>4</v>
      </c>
      <c r="D4870" s="7" t="n">
        <v>0</v>
      </c>
      <c r="E4870" s="7" t="s">
        <v>372</v>
      </c>
    </row>
    <row r="4871" spans="1:9">
      <c r="A4871" t="s">
        <v>4</v>
      </c>
      <c r="B4871" s="4" t="s">
        <v>5</v>
      </c>
      <c r="C4871" s="4" t="s">
        <v>10</v>
      </c>
    </row>
    <row r="4872" spans="1:9">
      <c r="A4872" t="n">
        <v>44704</v>
      </c>
      <c r="B4872" s="28" t="n">
        <v>16</v>
      </c>
      <c r="C4872" s="7" t="n">
        <v>0</v>
      </c>
    </row>
    <row r="4873" spans="1:9">
      <c r="A4873" t="s">
        <v>4</v>
      </c>
      <c r="B4873" s="4" t="s">
        <v>5</v>
      </c>
      <c r="C4873" s="4" t="s">
        <v>10</v>
      </c>
      <c r="D4873" s="4" t="s">
        <v>14</v>
      </c>
      <c r="E4873" s="4" t="s">
        <v>9</v>
      </c>
      <c r="F4873" s="4" t="s">
        <v>112</v>
      </c>
      <c r="G4873" s="4" t="s">
        <v>14</v>
      </c>
      <c r="H4873" s="4" t="s">
        <v>14</v>
      </c>
      <c r="I4873" s="4" t="s">
        <v>14</v>
      </c>
      <c r="J4873" s="4" t="s">
        <v>9</v>
      </c>
      <c r="K4873" s="4" t="s">
        <v>112</v>
      </c>
      <c r="L4873" s="4" t="s">
        <v>14</v>
      </c>
      <c r="M4873" s="4" t="s">
        <v>14</v>
      </c>
      <c r="N4873" s="4" t="s">
        <v>14</v>
      </c>
      <c r="O4873" s="4" t="s">
        <v>9</v>
      </c>
      <c r="P4873" s="4" t="s">
        <v>112</v>
      </c>
      <c r="Q4873" s="4" t="s">
        <v>14</v>
      </c>
      <c r="R4873" s="4" t="s">
        <v>14</v>
      </c>
    </row>
    <row r="4874" spans="1:9">
      <c r="A4874" t="n">
        <v>44707</v>
      </c>
      <c r="B4874" s="49" t="n">
        <v>26</v>
      </c>
      <c r="C4874" s="7" t="n">
        <v>0</v>
      </c>
      <c r="D4874" s="7" t="n">
        <v>17</v>
      </c>
      <c r="E4874" s="7" t="n">
        <v>53116</v>
      </c>
      <c r="F4874" s="7" t="s">
        <v>373</v>
      </c>
      <c r="G4874" s="7" t="n">
        <v>2</v>
      </c>
      <c r="H4874" s="7" t="n">
        <v>3</v>
      </c>
      <c r="I4874" s="7" t="n">
        <v>17</v>
      </c>
      <c r="J4874" s="7" t="n">
        <v>53117</v>
      </c>
      <c r="K4874" s="7" t="s">
        <v>374</v>
      </c>
      <c r="L4874" s="7" t="n">
        <v>2</v>
      </c>
      <c r="M4874" s="7" t="n">
        <v>3</v>
      </c>
      <c r="N4874" s="7" t="n">
        <v>17</v>
      </c>
      <c r="O4874" s="7" t="n">
        <v>53118</v>
      </c>
      <c r="P4874" s="7" t="s">
        <v>375</v>
      </c>
      <c r="Q4874" s="7" t="n">
        <v>2</v>
      </c>
      <c r="R4874" s="7" t="n">
        <v>0</v>
      </c>
    </row>
    <row r="4875" spans="1:9">
      <c r="A4875" t="s">
        <v>4</v>
      </c>
      <c r="B4875" s="4" t="s">
        <v>5</v>
      </c>
    </row>
    <row r="4876" spans="1:9">
      <c r="A4876" t="n">
        <v>44902</v>
      </c>
      <c r="B4876" s="50" t="n">
        <v>28</v>
      </c>
    </row>
    <row r="4877" spans="1:9">
      <c r="A4877" t="s">
        <v>4</v>
      </c>
      <c r="B4877" s="4" t="s">
        <v>5</v>
      </c>
      <c r="C4877" s="4" t="s">
        <v>10</v>
      </c>
      <c r="D4877" s="4" t="s">
        <v>14</v>
      </c>
    </row>
    <row r="4878" spans="1:9">
      <c r="A4878" t="n">
        <v>44903</v>
      </c>
      <c r="B4878" s="51" t="n">
        <v>89</v>
      </c>
      <c r="C4878" s="7" t="n">
        <v>65533</v>
      </c>
      <c r="D4878" s="7" t="n">
        <v>1</v>
      </c>
    </row>
    <row r="4879" spans="1:9">
      <c r="A4879" t="s">
        <v>4</v>
      </c>
      <c r="B4879" s="4" t="s">
        <v>5</v>
      </c>
      <c r="C4879" s="4" t="s">
        <v>14</v>
      </c>
      <c r="D4879" s="4" t="s">
        <v>10</v>
      </c>
      <c r="E4879" s="4" t="s">
        <v>10</v>
      </c>
    </row>
    <row r="4880" spans="1:9">
      <c r="A4880" t="n">
        <v>44907</v>
      </c>
      <c r="B4880" s="14" t="n">
        <v>50</v>
      </c>
      <c r="C4880" s="7" t="n">
        <v>1</v>
      </c>
      <c r="D4880" s="7" t="n">
        <v>8203</v>
      </c>
      <c r="E4880" s="7" t="n">
        <v>500</v>
      </c>
    </row>
    <row r="4881" spans="1:18">
      <c r="A4881" t="s">
        <v>4</v>
      </c>
      <c r="B4881" s="4" t="s">
        <v>5</v>
      </c>
      <c r="C4881" s="4" t="s">
        <v>14</v>
      </c>
      <c r="D4881" s="4" t="s">
        <v>10</v>
      </c>
      <c r="E4881" s="4" t="s">
        <v>10</v>
      </c>
    </row>
    <row r="4882" spans="1:18">
      <c r="A4882" t="n">
        <v>44913</v>
      </c>
      <c r="B4882" s="14" t="n">
        <v>50</v>
      </c>
      <c r="C4882" s="7" t="n">
        <v>1</v>
      </c>
      <c r="D4882" s="7" t="n">
        <v>8121</v>
      </c>
      <c r="E4882" s="7" t="n">
        <v>500</v>
      </c>
    </row>
    <row r="4883" spans="1:18">
      <c r="A4883" t="s">
        <v>4</v>
      </c>
      <c r="B4883" s="4" t="s">
        <v>5</v>
      </c>
      <c r="C4883" s="4" t="s">
        <v>14</v>
      </c>
      <c r="D4883" s="4" t="s">
        <v>10</v>
      </c>
      <c r="E4883" s="4" t="s">
        <v>9</v>
      </c>
      <c r="F4883" s="4" t="s">
        <v>10</v>
      </c>
    </row>
    <row r="4884" spans="1:18">
      <c r="A4884" t="n">
        <v>44919</v>
      </c>
      <c r="B4884" s="14" t="n">
        <v>50</v>
      </c>
      <c r="C4884" s="7" t="n">
        <v>3</v>
      </c>
      <c r="D4884" s="7" t="n">
        <v>8200</v>
      </c>
      <c r="E4884" s="7" t="n">
        <v>1045220557</v>
      </c>
      <c r="F4884" s="7" t="n">
        <v>500</v>
      </c>
    </row>
    <row r="4885" spans="1:18">
      <c r="A4885" t="s">
        <v>4</v>
      </c>
      <c r="B4885" s="4" t="s">
        <v>5</v>
      </c>
      <c r="C4885" s="4" t="s">
        <v>14</v>
      </c>
      <c r="D4885" s="4" t="s">
        <v>10</v>
      </c>
      <c r="E4885" s="4" t="s">
        <v>9</v>
      </c>
      <c r="F4885" s="4" t="s">
        <v>10</v>
      </c>
    </row>
    <row r="4886" spans="1:18">
      <c r="A4886" t="n">
        <v>44929</v>
      </c>
      <c r="B4886" s="14" t="n">
        <v>50</v>
      </c>
      <c r="C4886" s="7" t="n">
        <v>3</v>
      </c>
      <c r="D4886" s="7" t="n">
        <v>5042</v>
      </c>
      <c r="E4886" s="7" t="n">
        <v>1050253722</v>
      </c>
      <c r="F4886" s="7" t="n">
        <v>500</v>
      </c>
    </row>
    <row r="4887" spans="1:18">
      <c r="A4887" t="s">
        <v>4</v>
      </c>
      <c r="B4887" s="4" t="s">
        <v>5</v>
      </c>
      <c r="C4887" s="4" t="s">
        <v>14</v>
      </c>
      <c r="D4887" s="4" t="s">
        <v>10</v>
      </c>
      <c r="E4887" s="4" t="s">
        <v>21</v>
      </c>
    </row>
    <row r="4888" spans="1:18">
      <c r="A4888" t="n">
        <v>44939</v>
      </c>
      <c r="B4888" s="21" t="n">
        <v>58</v>
      </c>
      <c r="C4888" s="7" t="n">
        <v>101</v>
      </c>
      <c r="D4888" s="7" t="n">
        <v>500</v>
      </c>
      <c r="E4888" s="7" t="n">
        <v>1</v>
      </c>
    </row>
    <row r="4889" spans="1:18">
      <c r="A4889" t="s">
        <v>4</v>
      </c>
      <c r="B4889" s="4" t="s">
        <v>5</v>
      </c>
      <c r="C4889" s="4" t="s">
        <v>14</v>
      </c>
      <c r="D4889" s="4" t="s">
        <v>10</v>
      </c>
    </row>
    <row r="4890" spans="1:18">
      <c r="A4890" t="n">
        <v>44947</v>
      </c>
      <c r="B4890" s="21" t="n">
        <v>58</v>
      </c>
      <c r="C4890" s="7" t="n">
        <v>254</v>
      </c>
      <c r="D4890" s="7" t="n">
        <v>0</v>
      </c>
    </row>
    <row r="4891" spans="1:18">
      <c r="A4891" t="s">
        <v>4</v>
      </c>
      <c r="B4891" s="4" t="s">
        <v>5</v>
      </c>
      <c r="C4891" s="4" t="s">
        <v>14</v>
      </c>
    </row>
    <row r="4892" spans="1:18">
      <c r="A4892" t="n">
        <v>44951</v>
      </c>
      <c r="B4892" s="45" t="n">
        <v>45</v>
      </c>
      <c r="C4892" s="7" t="n">
        <v>0</v>
      </c>
    </row>
    <row r="4893" spans="1:18">
      <c r="A4893" t="s">
        <v>4</v>
      </c>
      <c r="B4893" s="4" t="s">
        <v>5</v>
      </c>
      <c r="C4893" s="4" t="s">
        <v>14</v>
      </c>
    </row>
    <row r="4894" spans="1:18">
      <c r="A4894" t="n">
        <v>44953</v>
      </c>
      <c r="B4894" s="35" t="n">
        <v>116</v>
      </c>
      <c r="C4894" s="7" t="n">
        <v>0</v>
      </c>
    </row>
    <row r="4895" spans="1:18">
      <c r="A4895" t="s">
        <v>4</v>
      </c>
      <c r="B4895" s="4" t="s">
        <v>5</v>
      </c>
      <c r="C4895" s="4" t="s">
        <v>14</v>
      </c>
      <c r="D4895" s="4" t="s">
        <v>10</v>
      </c>
    </row>
    <row r="4896" spans="1:18">
      <c r="A4896" t="n">
        <v>44955</v>
      </c>
      <c r="B4896" s="35" t="n">
        <v>116</v>
      </c>
      <c r="C4896" s="7" t="n">
        <v>2</v>
      </c>
      <c r="D4896" s="7" t="n">
        <v>1</v>
      </c>
    </row>
    <row r="4897" spans="1:6">
      <c r="A4897" t="s">
        <v>4</v>
      </c>
      <c r="B4897" s="4" t="s">
        <v>5</v>
      </c>
      <c r="C4897" s="4" t="s">
        <v>14</v>
      </c>
      <c r="D4897" s="4" t="s">
        <v>9</v>
      </c>
    </row>
    <row r="4898" spans="1:6">
      <c r="A4898" t="n">
        <v>44959</v>
      </c>
      <c r="B4898" s="35" t="n">
        <v>116</v>
      </c>
      <c r="C4898" s="7" t="n">
        <v>5</v>
      </c>
      <c r="D4898" s="7" t="n">
        <v>1106247680</v>
      </c>
    </row>
    <row r="4899" spans="1:6">
      <c r="A4899" t="s">
        <v>4</v>
      </c>
      <c r="B4899" s="4" t="s">
        <v>5</v>
      </c>
      <c r="C4899" s="4" t="s">
        <v>14</v>
      </c>
      <c r="D4899" s="4" t="s">
        <v>10</v>
      </c>
    </row>
    <row r="4900" spans="1:6">
      <c r="A4900" t="n">
        <v>44965</v>
      </c>
      <c r="B4900" s="35" t="n">
        <v>116</v>
      </c>
      <c r="C4900" s="7" t="n">
        <v>6</v>
      </c>
      <c r="D4900" s="7" t="n">
        <v>1</v>
      </c>
    </row>
    <row r="4901" spans="1:6">
      <c r="A4901" t="s">
        <v>4</v>
      </c>
      <c r="B4901" s="4" t="s">
        <v>5</v>
      </c>
      <c r="C4901" s="4" t="s">
        <v>14</v>
      </c>
      <c r="D4901" s="4" t="s">
        <v>14</v>
      </c>
      <c r="E4901" s="4" t="s">
        <v>21</v>
      </c>
      <c r="F4901" s="4" t="s">
        <v>21</v>
      </c>
      <c r="G4901" s="4" t="s">
        <v>21</v>
      </c>
      <c r="H4901" s="4" t="s">
        <v>10</v>
      </c>
    </row>
    <row r="4902" spans="1:6">
      <c r="A4902" t="n">
        <v>44969</v>
      </c>
      <c r="B4902" s="45" t="n">
        <v>45</v>
      </c>
      <c r="C4902" s="7" t="n">
        <v>2</v>
      </c>
      <c r="D4902" s="7" t="n">
        <v>3</v>
      </c>
      <c r="E4902" s="7" t="n">
        <v>0</v>
      </c>
      <c r="F4902" s="7" t="n">
        <v>22.6000003814697</v>
      </c>
      <c r="G4902" s="7" t="n">
        <v>65.9499969482422</v>
      </c>
      <c r="H4902" s="7" t="n">
        <v>0</v>
      </c>
    </row>
    <row r="4903" spans="1:6">
      <c r="A4903" t="s">
        <v>4</v>
      </c>
      <c r="B4903" s="4" t="s">
        <v>5</v>
      </c>
      <c r="C4903" s="4" t="s">
        <v>14</v>
      </c>
      <c r="D4903" s="4" t="s">
        <v>14</v>
      </c>
      <c r="E4903" s="4" t="s">
        <v>21</v>
      </c>
      <c r="F4903" s="4" t="s">
        <v>21</v>
      </c>
      <c r="G4903" s="4" t="s">
        <v>21</v>
      </c>
      <c r="H4903" s="4" t="s">
        <v>10</v>
      </c>
      <c r="I4903" s="4" t="s">
        <v>14</v>
      </c>
    </row>
    <row r="4904" spans="1:6">
      <c r="A4904" t="n">
        <v>44986</v>
      </c>
      <c r="B4904" s="45" t="n">
        <v>45</v>
      </c>
      <c r="C4904" s="7" t="n">
        <v>4</v>
      </c>
      <c r="D4904" s="7" t="n">
        <v>3</v>
      </c>
      <c r="E4904" s="7" t="n">
        <v>335</v>
      </c>
      <c r="F4904" s="7" t="n">
        <v>173</v>
      </c>
      <c r="G4904" s="7" t="n">
        <v>345</v>
      </c>
      <c r="H4904" s="7" t="n">
        <v>0</v>
      </c>
      <c r="I4904" s="7" t="n">
        <v>0</v>
      </c>
    </row>
    <row r="4905" spans="1:6">
      <c r="A4905" t="s">
        <v>4</v>
      </c>
      <c r="B4905" s="4" t="s">
        <v>5</v>
      </c>
      <c r="C4905" s="4" t="s">
        <v>14</v>
      </c>
      <c r="D4905" s="4" t="s">
        <v>14</v>
      </c>
      <c r="E4905" s="4" t="s">
        <v>21</v>
      </c>
      <c r="F4905" s="4" t="s">
        <v>10</v>
      </c>
    </row>
    <row r="4906" spans="1:6">
      <c r="A4906" t="n">
        <v>45004</v>
      </c>
      <c r="B4906" s="45" t="n">
        <v>45</v>
      </c>
      <c r="C4906" s="7" t="n">
        <v>5</v>
      </c>
      <c r="D4906" s="7" t="n">
        <v>3</v>
      </c>
      <c r="E4906" s="7" t="n">
        <v>8.10000038146973</v>
      </c>
      <c r="F4906" s="7" t="n">
        <v>0</v>
      </c>
    </row>
    <row r="4907" spans="1:6">
      <c r="A4907" t="s">
        <v>4</v>
      </c>
      <c r="B4907" s="4" t="s">
        <v>5</v>
      </c>
      <c r="C4907" s="4" t="s">
        <v>14</v>
      </c>
      <c r="D4907" s="4" t="s">
        <v>14</v>
      </c>
      <c r="E4907" s="4" t="s">
        <v>21</v>
      </c>
      <c r="F4907" s="4" t="s">
        <v>10</v>
      </c>
    </row>
    <row r="4908" spans="1:6">
      <c r="A4908" t="n">
        <v>45013</v>
      </c>
      <c r="B4908" s="45" t="n">
        <v>45</v>
      </c>
      <c r="C4908" s="7" t="n">
        <v>11</v>
      </c>
      <c r="D4908" s="7" t="n">
        <v>3</v>
      </c>
      <c r="E4908" s="7" t="n">
        <v>45.7999992370605</v>
      </c>
      <c r="F4908" s="7" t="n">
        <v>0</v>
      </c>
    </row>
    <row r="4909" spans="1:6">
      <c r="A4909" t="s">
        <v>4</v>
      </c>
      <c r="B4909" s="4" t="s">
        <v>5</v>
      </c>
      <c r="C4909" s="4" t="s">
        <v>14</v>
      </c>
      <c r="D4909" s="4" t="s">
        <v>14</v>
      </c>
      <c r="E4909" s="4" t="s">
        <v>21</v>
      </c>
      <c r="F4909" s="4" t="s">
        <v>21</v>
      </c>
      <c r="G4909" s="4" t="s">
        <v>21</v>
      </c>
      <c r="H4909" s="4" t="s">
        <v>10</v>
      </c>
      <c r="I4909" s="4" t="s">
        <v>14</v>
      </c>
    </row>
    <row r="4910" spans="1:6">
      <c r="A4910" t="n">
        <v>45022</v>
      </c>
      <c r="B4910" s="45" t="n">
        <v>45</v>
      </c>
      <c r="C4910" s="7" t="n">
        <v>4</v>
      </c>
      <c r="D4910" s="7" t="n">
        <v>3</v>
      </c>
      <c r="E4910" s="7" t="n">
        <v>330</v>
      </c>
      <c r="F4910" s="7" t="n">
        <v>123</v>
      </c>
      <c r="G4910" s="7" t="n">
        <v>335</v>
      </c>
      <c r="H4910" s="7" t="n">
        <v>2000</v>
      </c>
      <c r="I4910" s="7" t="n">
        <v>0</v>
      </c>
    </row>
    <row r="4911" spans="1:6">
      <c r="A4911" t="s">
        <v>4</v>
      </c>
      <c r="B4911" s="4" t="s">
        <v>5</v>
      </c>
      <c r="C4911" s="4" t="s">
        <v>14</v>
      </c>
      <c r="D4911" s="4" t="s">
        <v>14</v>
      </c>
      <c r="E4911" s="4" t="s">
        <v>21</v>
      </c>
      <c r="F4911" s="4" t="s">
        <v>10</v>
      </c>
    </row>
    <row r="4912" spans="1:6">
      <c r="A4912" t="n">
        <v>45040</v>
      </c>
      <c r="B4912" s="45" t="n">
        <v>45</v>
      </c>
      <c r="C4912" s="7" t="n">
        <v>5</v>
      </c>
      <c r="D4912" s="7" t="n">
        <v>3</v>
      </c>
      <c r="E4912" s="7" t="n">
        <v>6.09999990463257</v>
      </c>
      <c r="F4912" s="7" t="n">
        <v>2000</v>
      </c>
    </row>
    <row r="4913" spans="1:9">
      <c r="A4913" t="s">
        <v>4</v>
      </c>
      <c r="B4913" s="4" t="s">
        <v>5</v>
      </c>
      <c r="C4913" s="4" t="s">
        <v>14</v>
      </c>
      <c r="D4913" s="4" t="s">
        <v>14</v>
      </c>
      <c r="E4913" s="4" t="s">
        <v>21</v>
      </c>
      <c r="F4913" s="4" t="s">
        <v>10</v>
      </c>
    </row>
    <row r="4914" spans="1:9">
      <c r="A4914" t="n">
        <v>45049</v>
      </c>
      <c r="B4914" s="45" t="n">
        <v>45</v>
      </c>
      <c r="C4914" s="7" t="n">
        <v>11</v>
      </c>
      <c r="D4914" s="7" t="n">
        <v>3</v>
      </c>
      <c r="E4914" s="7" t="n">
        <v>45.7999992370605</v>
      </c>
      <c r="F4914" s="7" t="n">
        <v>2000</v>
      </c>
    </row>
    <row r="4915" spans="1:9">
      <c r="A4915" t="s">
        <v>4</v>
      </c>
      <c r="B4915" s="4" t="s">
        <v>5</v>
      </c>
      <c r="C4915" s="4" t="s">
        <v>14</v>
      </c>
      <c r="D4915" s="4" t="s">
        <v>10</v>
      </c>
      <c r="E4915" s="4" t="s">
        <v>10</v>
      </c>
      <c r="F4915" s="4" t="s">
        <v>9</v>
      </c>
    </row>
    <row r="4916" spans="1:9">
      <c r="A4916" t="n">
        <v>45058</v>
      </c>
      <c r="B4916" s="46" t="n">
        <v>84</v>
      </c>
      <c r="C4916" s="7" t="n">
        <v>0</v>
      </c>
      <c r="D4916" s="7" t="n">
        <v>0</v>
      </c>
      <c r="E4916" s="7" t="n">
        <v>0</v>
      </c>
      <c r="F4916" s="7" t="n">
        <v>1053609165</v>
      </c>
    </row>
    <row r="4917" spans="1:9">
      <c r="A4917" t="s">
        <v>4</v>
      </c>
      <c r="B4917" s="4" t="s">
        <v>5</v>
      </c>
      <c r="C4917" s="4" t="s">
        <v>14</v>
      </c>
      <c r="D4917" s="4" t="s">
        <v>14</v>
      </c>
      <c r="E4917" s="4" t="s">
        <v>9</v>
      </c>
      <c r="F4917" s="4" t="s">
        <v>14</v>
      </c>
      <c r="G4917" s="4" t="s">
        <v>14</v>
      </c>
    </row>
    <row r="4918" spans="1:9">
      <c r="A4918" t="n">
        <v>45068</v>
      </c>
      <c r="B4918" s="71" t="n">
        <v>8</v>
      </c>
      <c r="C4918" s="7" t="n">
        <v>5</v>
      </c>
      <c r="D4918" s="7" t="n">
        <v>0</v>
      </c>
      <c r="E4918" s="7" t="n">
        <v>0</v>
      </c>
      <c r="F4918" s="7" t="n">
        <v>19</v>
      </c>
      <c r="G4918" s="7" t="n">
        <v>1</v>
      </c>
    </row>
    <row r="4919" spans="1:9">
      <c r="A4919" t="s">
        <v>4</v>
      </c>
      <c r="B4919" s="4" t="s">
        <v>5</v>
      </c>
      <c r="C4919" s="4" t="s">
        <v>10</v>
      </c>
      <c r="D4919" s="4" t="s">
        <v>14</v>
      </c>
      <c r="E4919" s="4" t="s">
        <v>6</v>
      </c>
      <c r="F4919" s="4" t="s">
        <v>21</v>
      </c>
      <c r="G4919" s="4" t="s">
        <v>21</v>
      </c>
      <c r="H4919" s="4" t="s">
        <v>21</v>
      </c>
    </row>
    <row r="4920" spans="1:9">
      <c r="A4920" t="n">
        <v>45077</v>
      </c>
      <c r="B4920" s="37" t="n">
        <v>48</v>
      </c>
      <c r="C4920" s="7" t="n">
        <v>7033</v>
      </c>
      <c r="D4920" s="7" t="n">
        <v>0</v>
      </c>
      <c r="E4920" s="7" t="s">
        <v>334</v>
      </c>
      <c r="F4920" s="7" t="n">
        <v>-1</v>
      </c>
      <c r="G4920" s="7" t="n">
        <v>1</v>
      </c>
      <c r="H4920" s="7" t="n">
        <v>0</v>
      </c>
    </row>
    <row r="4921" spans="1:9">
      <c r="A4921" t="s">
        <v>4</v>
      </c>
      <c r="B4921" s="4" t="s">
        <v>5</v>
      </c>
      <c r="C4921" s="4" t="s">
        <v>14</v>
      </c>
      <c r="D4921" s="4" t="s">
        <v>10</v>
      </c>
      <c r="E4921" s="4" t="s">
        <v>21</v>
      </c>
      <c r="F4921" s="4" t="s">
        <v>10</v>
      </c>
      <c r="G4921" s="4" t="s">
        <v>9</v>
      </c>
      <c r="H4921" s="4" t="s">
        <v>9</v>
      </c>
      <c r="I4921" s="4" t="s">
        <v>10</v>
      </c>
      <c r="J4921" s="4" t="s">
        <v>10</v>
      </c>
      <c r="K4921" s="4" t="s">
        <v>9</v>
      </c>
      <c r="L4921" s="4" t="s">
        <v>9</v>
      </c>
      <c r="M4921" s="4" t="s">
        <v>9</v>
      </c>
      <c r="N4921" s="4" t="s">
        <v>9</v>
      </c>
      <c r="O4921" s="4" t="s">
        <v>6</v>
      </c>
    </row>
    <row r="4922" spans="1:9">
      <c r="A4922" t="n">
        <v>45104</v>
      </c>
      <c r="B4922" s="14" t="n">
        <v>50</v>
      </c>
      <c r="C4922" s="7" t="n">
        <v>0</v>
      </c>
      <c r="D4922" s="7" t="n">
        <v>4427</v>
      </c>
      <c r="E4922" s="7" t="n">
        <v>0.699999988079071</v>
      </c>
      <c r="F4922" s="7" t="n">
        <v>200</v>
      </c>
      <c r="G4922" s="7" t="n">
        <v>0</v>
      </c>
      <c r="H4922" s="7" t="n">
        <v>0</v>
      </c>
      <c r="I4922" s="7" t="n">
        <v>0</v>
      </c>
      <c r="J4922" s="7" t="n">
        <v>65533</v>
      </c>
      <c r="K4922" s="7" t="n">
        <v>0</v>
      </c>
      <c r="L4922" s="7" t="n">
        <v>0</v>
      </c>
      <c r="M4922" s="7" t="n">
        <v>0</v>
      </c>
      <c r="N4922" s="7" t="n">
        <v>0</v>
      </c>
      <c r="O4922" s="7" t="s">
        <v>13</v>
      </c>
    </row>
    <row r="4923" spans="1:9">
      <c r="A4923" t="s">
        <v>4</v>
      </c>
      <c r="B4923" s="4" t="s">
        <v>5</v>
      </c>
      <c r="C4923" s="4" t="s">
        <v>14</v>
      </c>
      <c r="D4923" s="4" t="s">
        <v>10</v>
      </c>
    </row>
    <row r="4924" spans="1:9">
      <c r="A4924" t="n">
        <v>45143</v>
      </c>
      <c r="B4924" s="45" t="n">
        <v>45</v>
      </c>
      <c r="C4924" s="7" t="n">
        <v>7</v>
      </c>
      <c r="D4924" s="7" t="n">
        <v>255</v>
      </c>
    </row>
    <row r="4925" spans="1:9">
      <c r="A4925" t="s">
        <v>4</v>
      </c>
      <c r="B4925" s="4" t="s">
        <v>5</v>
      </c>
      <c r="C4925" s="4" t="s">
        <v>14</v>
      </c>
      <c r="D4925" s="4" t="s">
        <v>21</v>
      </c>
      <c r="E4925" s="4" t="s">
        <v>21</v>
      </c>
      <c r="F4925" s="4" t="s">
        <v>21</v>
      </c>
    </row>
    <row r="4926" spans="1:9">
      <c r="A4926" t="n">
        <v>45147</v>
      </c>
      <c r="B4926" s="45" t="n">
        <v>45</v>
      </c>
      <c r="C4926" s="7" t="n">
        <v>9</v>
      </c>
      <c r="D4926" s="7" t="n">
        <v>0.0500000007450581</v>
      </c>
      <c r="E4926" s="7" t="n">
        <v>0.0500000007450581</v>
      </c>
      <c r="F4926" s="7" t="n">
        <v>0.200000002980232</v>
      </c>
    </row>
    <row r="4927" spans="1:9">
      <c r="A4927" t="s">
        <v>4</v>
      </c>
      <c r="B4927" s="4" t="s">
        <v>5</v>
      </c>
      <c r="C4927" s="4" t="s">
        <v>14</v>
      </c>
      <c r="D4927" s="4" t="s">
        <v>10</v>
      </c>
      <c r="E4927" s="4" t="s">
        <v>6</v>
      </c>
    </row>
    <row r="4928" spans="1:9">
      <c r="A4928" t="n">
        <v>45161</v>
      </c>
      <c r="B4928" s="41" t="n">
        <v>51</v>
      </c>
      <c r="C4928" s="7" t="n">
        <v>4</v>
      </c>
      <c r="D4928" s="7" t="n">
        <v>7033</v>
      </c>
      <c r="E4928" s="7" t="s">
        <v>179</v>
      </c>
    </row>
    <row r="4929" spans="1:15">
      <c r="A4929" t="s">
        <v>4</v>
      </c>
      <c r="B4929" s="4" t="s">
        <v>5</v>
      </c>
      <c r="C4929" s="4" t="s">
        <v>10</v>
      </c>
    </row>
    <row r="4930" spans="1:15">
      <c r="A4930" t="n">
        <v>45174</v>
      </c>
      <c r="B4930" s="28" t="n">
        <v>16</v>
      </c>
      <c r="C4930" s="7" t="n">
        <v>0</v>
      </c>
    </row>
    <row r="4931" spans="1:15">
      <c r="A4931" t="s">
        <v>4</v>
      </c>
      <c r="B4931" s="4" t="s">
        <v>5</v>
      </c>
      <c r="C4931" s="4" t="s">
        <v>10</v>
      </c>
      <c r="D4931" s="4" t="s">
        <v>14</v>
      </c>
      <c r="E4931" s="4" t="s">
        <v>9</v>
      </c>
      <c r="F4931" s="4" t="s">
        <v>112</v>
      </c>
      <c r="G4931" s="4" t="s">
        <v>14</v>
      </c>
      <c r="H4931" s="4" t="s">
        <v>14</v>
      </c>
    </row>
    <row r="4932" spans="1:15">
      <c r="A4932" t="n">
        <v>45177</v>
      </c>
      <c r="B4932" s="49" t="n">
        <v>26</v>
      </c>
      <c r="C4932" s="7" t="n">
        <v>7033</v>
      </c>
      <c r="D4932" s="7" t="n">
        <v>17</v>
      </c>
      <c r="E4932" s="7" t="n">
        <v>53119</v>
      </c>
      <c r="F4932" s="7" t="s">
        <v>376</v>
      </c>
      <c r="G4932" s="7" t="n">
        <v>2</v>
      </c>
      <c r="H4932" s="7" t="n">
        <v>0</v>
      </c>
    </row>
    <row r="4933" spans="1:15">
      <c r="A4933" t="s">
        <v>4</v>
      </c>
      <c r="B4933" s="4" t="s">
        <v>5</v>
      </c>
    </row>
    <row r="4934" spans="1:15">
      <c r="A4934" t="n">
        <v>45273</v>
      </c>
      <c r="B4934" s="50" t="n">
        <v>28</v>
      </c>
    </row>
    <row r="4935" spans="1:15">
      <c r="A4935" t="s">
        <v>4</v>
      </c>
      <c r="B4935" s="4" t="s">
        <v>5</v>
      </c>
      <c r="C4935" s="4" t="s">
        <v>10</v>
      </c>
      <c r="D4935" s="4" t="s">
        <v>14</v>
      </c>
    </row>
    <row r="4936" spans="1:15">
      <c r="A4936" t="n">
        <v>45274</v>
      </c>
      <c r="B4936" s="51" t="n">
        <v>89</v>
      </c>
      <c r="C4936" s="7" t="n">
        <v>65533</v>
      </c>
      <c r="D4936" s="7" t="n">
        <v>1</v>
      </c>
    </row>
    <row r="4937" spans="1:15">
      <c r="A4937" t="s">
        <v>4</v>
      </c>
      <c r="B4937" s="4" t="s">
        <v>5</v>
      </c>
      <c r="C4937" s="4" t="s">
        <v>14</v>
      </c>
      <c r="D4937" s="4" t="s">
        <v>10</v>
      </c>
      <c r="E4937" s="4" t="s">
        <v>10</v>
      </c>
      <c r="F4937" s="4" t="s">
        <v>14</v>
      </c>
    </row>
    <row r="4938" spans="1:15">
      <c r="A4938" t="n">
        <v>45278</v>
      </c>
      <c r="B4938" s="59" t="n">
        <v>25</v>
      </c>
      <c r="C4938" s="7" t="n">
        <v>1</v>
      </c>
      <c r="D4938" s="7" t="n">
        <v>700</v>
      </c>
      <c r="E4938" s="7" t="n">
        <v>120</v>
      </c>
      <c r="F4938" s="7" t="n">
        <v>0</v>
      </c>
    </row>
    <row r="4939" spans="1:15">
      <c r="A4939" t="s">
        <v>4</v>
      </c>
      <c r="B4939" s="4" t="s">
        <v>5</v>
      </c>
      <c r="C4939" s="4" t="s">
        <v>14</v>
      </c>
      <c r="D4939" s="4" t="s">
        <v>10</v>
      </c>
      <c r="E4939" s="4" t="s">
        <v>6</v>
      </c>
    </row>
    <row r="4940" spans="1:15">
      <c r="A4940" t="n">
        <v>45285</v>
      </c>
      <c r="B4940" s="41" t="n">
        <v>51</v>
      </c>
      <c r="C4940" s="7" t="n">
        <v>4</v>
      </c>
      <c r="D4940" s="7" t="n">
        <v>7034</v>
      </c>
      <c r="E4940" s="7" t="s">
        <v>114</v>
      </c>
    </row>
    <row r="4941" spans="1:15">
      <c r="A4941" t="s">
        <v>4</v>
      </c>
      <c r="B4941" s="4" t="s">
        <v>5</v>
      </c>
      <c r="C4941" s="4" t="s">
        <v>10</v>
      </c>
    </row>
    <row r="4942" spans="1:15">
      <c r="A4942" t="n">
        <v>45299</v>
      </c>
      <c r="B4942" s="28" t="n">
        <v>16</v>
      </c>
      <c r="C4942" s="7" t="n">
        <v>0</v>
      </c>
    </row>
    <row r="4943" spans="1:15">
      <c r="A4943" t="s">
        <v>4</v>
      </c>
      <c r="B4943" s="4" t="s">
        <v>5</v>
      </c>
      <c r="C4943" s="4" t="s">
        <v>10</v>
      </c>
      <c r="D4943" s="4" t="s">
        <v>14</v>
      </c>
      <c r="E4943" s="4" t="s">
        <v>9</v>
      </c>
      <c r="F4943" s="4" t="s">
        <v>112</v>
      </c>
      <c r="G4943" s="4" t="s">
        <v>14</v>
      </c>
      <c r="H4943" s="4" t="s">
        <v>14</v>
      </c>
    </row>
    <row r="4944" spans="1:15">
      <c r="A4944" t="n">
        <v>45302</v>
      </c>
      <c r="B4944" s="49" t="n">
        <v>26</v>
      </c>
      <c r="C4944" s="7" t="n">
        <v>7034</v>
      </c>
      <c r="D4944" s="7" t="n">
        <v>17</v>
      </c>
      <c r="E4944" s="7" t="n">
        <v>28531</v>
      </c>
      <c r="F4944" s="7" t="s">
        <v>377</v>
      </c>
      <c r="G4944" s="7" t="n">
        <v>2</v>
      </c>
      <c r="H4944" s="7" t="n">
        <v>0</v>
      </c>
    </row>
    <row r="4945" spans="1:8">
      <c r="A4945" t="s">
        <v>4</v>
      </c>
      <c r="B4945" s="4" t="s">
        <v>5</v>
      </c>
    </row>
    <row r="4946" spans="1:8">
      <c r="A4946" t="n">
        <v>45353</v>
      </c>
      <c r="B4946" s="50" t="n">
        <v>28</v>
      </c>
    </row>
    <row r="4947" spans="1:8">
      <c r="A4947" t="s">
        <v>4</v>
      </c>
      <c r="B4947" s="4" t="s">
        <v>5</v>
      </c>
      <c r="C4947" s="4" t="s">
        <v>10</v>
      </c>
      <c r="D4947" s="4" t="s">
        <v>14</v>
      </c>
    </row>
    <row r="4948" spans="1:8">
      <c r="A4948" t="n">
        <v>45354</v>
      </c>
      <c r="B4948" s="51" t="n">
        <v>89</v>
      </c>
      <c r="C4948" s="7" t="n">
        <v>65533</v>
      </c>
      <c r="D4948" s="7" t="n">
        <v>1</v>
      </c>
    </row>
    <row r="4949" spans="1:8">
      <c r="A4949" t="s">
        <v>4</v>
      </c>
      <c r="B4949" s="4" t="s">
        <v>5</v>
      </c>
      <c r="C4949" s="4" t="s">
        <v>14</v>
      </c>
      <c r="D4949" s="4" t="s">
        <v>10</v>
      </c>
      <c r="E4949" s="4" t="s">
        <v>10</v>
      </c>
      <c r="F4949" s="4" t="s">
        <v>14</v>
      </c>
    </row>
    <row r="4950" spans="1:8">
      <c r="A4950" t="n">
        <v>45358</v>
      </c>
      <c r="B4950" s="59" t="n">
        <v>25</v>
      </c>
      <c r="C4950" s="7" t="n">
        <v>1</v>
      </c>
      <c r="D4950" s="7" t="n">
        <v>65535</v>
      </c>
      <c r="E4950" s="7" t="n">
        <v>65535</v>
      </c>
      <c r="F4950" s="7" t="n">
        <v>0</v>
      </c>
    </row>
    <row r="4951" spans="1:8">
      <c r="A4951" t="s">
        <v>4</v>
      </c>
      <c r="B4951" s="4" t="s">
        <v>5</v>
      </c>
      <c r="C4951" s="4" t="s">
        <v>14</v>
      </c>
      <c r="D4951" s="4" t="s">
        <v>10</v>
      </c>
      <c r="E4951" s="4" t="s">
        <v>14</v>
      </c>
    </row>
    <row r="4952" spans="1:8">
      <c r="A4952" t="n">
        <v>45365</v>
      </c>
      <c r="B4952" s="16" t="n">
        <v>49</v>
      </c>
      <c r="C4952" s="7" t="n">
        <v>1</v>
      </c>
      <c r="D4952" s="7" t="n">
        <v>2000</v>
      </c>
      <c r="E4952" s="7" t="n">
        <v>0</v>
      </c>
    </row>
    <row r="4953" spans="1:8">
      <c r="A4953" t="s">
        <v>4</v>
      </c>
      <c r="B4953" s="4" t="s">
        <v>5</v>
      </c>
      <c r="C4953" s="4" t="s">
        <v>14</v>
      </c>
      <c r="D4953" s="4" t="s">
        <v>10</v>
      </c>
    </row>
    <row r="4954" spans="1:8">
      <c r="A4954" t="n">
        <v>45370</v>
      </c>
      <c r="B4954" s="16" t="n">
        <v>49</v>
      </c>
      <c r="C4954" s="7" t="n">
        <v>6</v>
      </c>
      <c r="D4954" s="7" t="n">
        <v>1</v>
      </c>
    </row>
    <row r="4955" spans="1:8">
      <c r="A4955" t="s">
        <v>4</v>
      </c>
      <c r="B4955" s="4" t="s">
        <v>5</v>
      </c>
      <c r="C4955" s="4" t="s">
        <v>14</v>
      </c>
      <c r="D4955" s="4" t="s">
        <v>10</v>
      </c>
      <c r="E4955" s="4" t="s">
        <v>21</v>
      </c>
    </row>
    <row r="4956" spans="1:8">
      <c r="A4956" t="n">
        <v>45374</v>
      </c>
      <c r="B4956" s="21" t="n">
        <v>58</v>
      </c>
      <c r="C4956" s="7" t="n">
        <v>101</v>
      </c>
      <c r="D4956" s="7" t="n">
        <v>300</v>
      </c>
      <c r="E4956" s="7" t="n">
        <v>1</v>
      </c>
    </row>
    <row r="4957" spans="1:8">
      <c r="A4957" t="s">
        <v>4</v>
      </c>
      <c r="B4957" s="4" t="s">
        <v>5</v>
      </c>
      <c r="C4957" s="4" t="s">
        <v>14</v>
      </c>
      <c r="D4957" s="4" t="s">
        <v>10</v>
      </c>
    </row>
    <row r="4958" spans="1:8">
      <c r="A4958" t="n">
        <v>45382</v>
      </c>
      <c r="B4958" s="21" t="n">
        <v>58</v>
      </c>
      <c r="C4958" s="7" t="n">
        <v>254</v>
      </c>
      <c r="D4958" s="7" t="n">
        <v>0</v>
      </c>
    </row>
    <row r="4959" spans="1:8">
      <c r="A4959" t="s">
        <v>4</v>
      </c>
      <c r="B4959" s="4" t="s">
        <v>5</v>
      </c>
      <c r="C4959" s="4" t="s">
        <v>14</v>
      </c>
      <c r="D4959" s="4" t="s">
        <v>14</v>
      </c>
      <c r="E4959" s="4" t="s">
        <v>21</v>
      </c>
      <c r="F4959" s="4" t="s">
        <v>21</v>
      </c>
      <c r="G4959" s="4" t="s">
        <v>21</v>
      </c>
      <c r="H4959" s="4" t="s">
        <v>10</v>
      </c>
    </row>
    <row r="4960" spans="1:8">
      <c r="A4960" t="n">
        <v>45386</v>
      </c>
      <c r="B4960" s="45" t="n">
        <v>45</v>
      </c>
      <c r="C4960" s="7" t="n">
        <v>2</v>
      </c>
      <c r="D4960" s="7" t="n">
        <v>3</v>
      </c>
      <c r="E4960" s="7" t="n">
        <v>0</v>
      </c>
      <c r="F4960" s="7" t="n">
        <v>22.6000003814697</v>
      </c>
      <c r="G4960" s="7" t="n">
        <v>43.25</v>
      </c>
      <c r="H4960" s="7" t="n">
        <v>0</v>
      </c>
    </row>
    <row r="4961" spans="1:8">
      <c r="A4961" t="s">
        <v>4</v>
      </c>
      <c r="B4961" s="4" t="s">
        <v>5</v>
      </c>
      <c r="C4961" s="4" t="s">
        <v>14</v>
      </c>
      <c r="D4961" s="4" t="s">
        <v>14</v>
      </c>
      <c r="E4961" s="4" t="s">
        <v>21</v>
      </c>
      <c r="F4961" s="4" t="s">
        <v>21</v>
      </c>
      <c r="G4961" s="4" t="s">
        <v>21</v>
      </c>
      <c r="H4961" s="4" t="s">
        <v>10</v>
      </c>
      <c r="I4961" s="4" t="s">
        <v>14</v>
      </c>
    </row>
    <row r="4962" spans="1:8">
      <c r="A4962" t="n">
        <v>45403</v>
      </c>
      <c r="B4962" s="45" t="n">
        <v>45</v>
      </c>
      <c r="C4962" s="7" t="n">
        <v>4</v>
      </c>
      <c r="D4962" s="7" t="n">
        <v>3</v>
      </c>
      <c r="E4962" s="7" t="n">
        <v>343</v>
      </c>
      <c r="F4962" s="7" t="n">
        <v>343</v>
      </c>
      <c r="G4962" s="7" t="n">
        <v>345</v>
      </c>
      <c r="H4962" s="7" t="n">
        <v>0</v>
      </c>
      <c r="I4962" s="7" t="n">
        <v>0</v>
      </c>
    </row>
    <row r="4963" spans="1:8">
      <c r="A4963" t="s">
        <v>4</v>
      </c>
      <c r="B4963" s="4" t="s">
        <v>5</v>
      </c>
      <c r="C4963" s="4" t="s">
        <v>14</v>
      </c>
      <c r="D4963" s="4" t="s">
        <v>14</v>
      </c>
      <c r="E4963" s="4" t="s">
        <v>21</v>
      </c>
      <c r="F4963" s="4" t="s">
        <v>10</v>
      </c>
    </row>
    <row r="4964" spans="1:8">
      <c r="A4964" t="n">
        <v>45421</v>
      </c>
      <c r="B4964" s="45" t="n">
        <v>45</v>
      </c>
      <c r="C4964" s="7" t="n">
        <v>5</v>
      </c>
      <c r="D4964" s="7" t="n">
        <v>3</v>
      </c>
      <c r="E4964" s="7" t="n">
        <v>8.39999961853027</v>
      </c>
      <c r="F4964" s="7" t="n">
        <v>0</v>
      </c>
    </row>
    <row r="4965" spans="1:8">
      <c r="A4965" t="s">
        <v>4</v>
      </c>
      <c r="B4965" s="4" t="s">
        <v>5</v>
      </c>
      <c r="C4965" s="4" t="s">
        <v>14</v>
      </c>
      <c r="D4965" s="4" t="s">
        <v>14</v>
      </c>
      <c r="E4965" s="4" t="s">
        <v>21</v>
      </c>
      <c r="F4965" s="4" t="s">
        <v>10</v>
      </c>
    </row>
    <row r="4966" spans="1:8">
      <c r="A4966" t="n">
        <v>45430</v>
      </c>
      <c r="B4966" s="45" t="n">
        <v>45</v>
      </c>
      <c r="C4966" s="7" t="n">
        <v>11</v>
      </c>
      <c r="D4966" s="7" t="n">
        <v>3</v>
      </c>
      <c r="E4966" s="7" t="n">
        <v>45.7999992370605</v>
      </c>
      <c r="F4966" s="7" t="n">
        <v>0</v>
      </c>
    </row>
    <row r="4967" spans="1:8">
      <c r="A4967" t="s">
        <v>4</v>
      </c>
      <c r="B4967" s="4" t="s">
        <v>5</v>
      </c>
      <c r="C4967" s="4" t="s">
        <v>14</v>
      </c>
      <c r="D4967" s="4" t="s">
        <v>14</v>
      </c>
      <c r="E4967" s="4" t="s">
        <v>21</v>
      </c>
      <c r="F4967" s="4" t="s">
        <v>21</v>
      </c>
      <c r="G4967" s="4" t="s">
        <v>21</v>
      </c>
      <c r="H4967" s="4" t="s">
        <v>10</v>
      </c>
      <c r="I4967" s="4" t="s">
        <v>14</v>
      </c>
    </row>
    <row r="4968" spans="1:8">
      <c r="A4968" t="n">
        <v>45439</v>
      </c>
      <c r="B4968" s="45" t="n">
        <v>45</v>
      </c>
      <c r="C4968" s="7" t="n">
        <v>4</v>
      </c>
      <c r="D4968" s="7" t="n">
        <v>3</v>
      </c>
      <c r="E4968" s="7" t="n">
        <v>343</v>
      </c>
      <c r="F4968" s="7" t="n">
        <v>343</v>
      </c>
      <c r="G4968" s="7" t="n">
        <v>335</v>
      </c>
      <c r="H4968" s="7" t="n">
        <v>2500</v>
      </c>
      <c r="I4968" s="7" t="n">
        <v>0</v>
      </c>
    </row>
    <row r="4969" spans="1:8">
      <c r="A4969" t="s">
        <v>4</v>
      </c>
      <c r="B4969" s="4" t="s">
        <v>5</v>
      </c>
      <c r="C4969" s="4" t="s">
        <v>14</v>
      </c>
      <c r="D4969" s="4" t="s">
        <v>14</v>
      </c>
      <c r="E4969" s="4" t="s">
        <v>21</v>
      </c>
      <c r="F4969" s="4" t="s">
        <v>10</v>
      </c>
    </row>
    <row r="4970" spans="1:8">
      <c r="A4970" t="n">
        <v>45457</v>
      </c>
      <c r="B4970" s="45" t="n">
        <v>45</v>
      </c>
      <c r="C4970" s="7" t="n">
        <v>5</v>
      </c>
      <c r="D4970" s="7" t="n">
        <v>3</v>
      </c>
      <c r="E4970" s="7" t="n">
        <v>7.40000009536743</v>
      </c>
      <c r="F4970" s="7" t="n">
        <v>2500</v>
      </c>
    </row>
    <row r="4971" spans="1:8">
      <c r="A4971" t="s">
        <v>4</v>
      </c>
      <c r="B4971" s="4" t="s">
        <v>5</v>
      </c>
      <c r="C4971" s="4" t="s">
        <v>10</v>
      </c>
      <c r="D4971" s="4" t="s">
        <v>14</v>
      </c>
      <c r="E4971" s="4" t="s">
        <v>6</v>
      </c>
      <c r="F4971" s="4" t="s">
        <v>21</v>
      </c>
      <c r="G4971" s="4" t="s">
        <v>21</v>
      </c>
      <c r="H4971" s="4" t="s">
        <v>21</v>
      </c>
    </row>
    <row r="4972" spans="1:8">
      <c r="A4972" t="n">
        <v>45466</v>
      </c>
      <c r="B4972" s="37" t="n">
        <v>48</v>
      </c>
      <c r="C4972" s="7" t="n">
        <v>7034</v>
      </c>
      <c r="D4972" s="7" t="n">
        <v>0</v>
      </c>
      <c r="E4972" s="7" t="s">
        <v>329</v>
      </c>
      <c r="F4972" s="7" t="n">
        <v>-1</v>
      </c>
      <c r="G4972" s="7" t="n">
        <v>1</v>
      </c>
      <c r="H4972" s="7" t="n">
        <v>0</v>
      </c>
    </row>
    <row r="4973" spans="1:8">
      <c r="A4973" t="s">
        <v>4</v>
      </c>
      <c r="B4973" s="4" t="s">
        <v>5</v>
      </c>
      <c r="C4973" s="4" t="s">
        <v>14</v>
      </c>
      <c r="D4973" s="4" t="s">
        <v>10</v>
      </c>
      <c r="E4973" s="4" t="s">
        <v>21</v>
      </c>
      <c r="F4973" s="4" t="s">
        <v>10</v>
      </c>
      <c r="G4973" s="4" t="s">
        <v>9</v>
      </c>
      <c r="H4973" s="4" t="s">
        <v>9</v>
      </c>
      <c r="I4973" s="4" t="s">
        <v>10</v>
      </c>
      <c r="J4973" s="4" t="s">
        <v>10</v>
      </c>
      <c r="K4973" s="4" t="s">
        <v>9</v>
      </c>
      <c r="L4973" s="4" t="s">
        <v>9</v>
      </c>
      <c r="M4973" s="4" t="s">
        <v>9</v>
      </c>
      <c r="N4973" s="4" t="s">
        <v>9</v>
      </c>
      <c r="O4973" s="4" t="s">
        <v>6</v>
      </c>
    </row>
    <row r="4974" spans="1:8">
      <c r="A4974" t="n">
        <v>45493</v>
      </c>
      <c r="B4974" s="14" t="n">
        <v>50</v>
      </c>
      <c r="C4974" s="7" t="n">
        <v>0</v>
      </c>
      <c r="D4974" s="7" t="n">
        <v>4427</v>
      </c>
      <c r="E4974" s="7" t="n">
        <v>0.699999988079071</v>
      </c>
      <c r="F4974" s="7" t="n">
        <v>200</v>
      </c>
      <c r="G4974" s="7" t="n">
        <v>0</v>
      </c>
      <c r="H4974" s="7" t="n">
        <v>0</v>
      </c>
      <c r="I4974" s="7" t="n">
        <v>0</v>
      </c>
      <c r="J4974" s="7" t="n">
        <v>65533</v>
      </c>
      <c r="K4974" s="7" t="n">
        <v>0</v>
      </c>
      <c r="L4974" s="7" t="n">
        <v>0</v>
      </c>
      <c r="M4974" s="7" t="n">
        <v>0</v>
      </c>
      <c r="N4974" s="7" t="n">
        <v>0</v>
      </c>
      <c r="O4974" s="7" t="s">
        <v>13</v>
      </c>
    </row>
    <row r="4975" spans="1:8">
      <c r="A4975" t="s">
        <v>4</v>
      </c>
      <c r="B4975" s="4" t="s">
        <v>5</v>
      </c>
      <c r="C4975" s="4" t="s">
        <v>14</v>
      </c>
      <c r="D4975" s="4" t="s">
        <v>10</v>
      </c>
    </row>
    <row r="4976" spans="1:8">
      <c r="A4976" t="n">
        <v>45532</v>
      </c>
      <c r="B4976" s="21" t="n">
        <v>58</v>
      </c>
      <c r="C4976" s="7" t="n">
        <v>255</v>
      </c>
      <c r="D4976" s="7" t="n">
        <v>0</v>
      </c>
    </row>
    <row r="4977" spans="1:15">
      <c r="A4977" t="s">
        <v>4</v>
      </c>
      <c r="B4977" s="4" t="s">
        <v>5</v>
      </c>
      <c r="C4977" s="4" t="s">
        <v>14</v>
      </c>
      <c r="D4977" s="4" t="s">
        <v>10</v>
      </c>
    </row>
    <row r="4978" spans="1:15">
      <c r="A4978" t="n">
        <v>45536</v>
      </c>
      <c r="B4978" s="45" t="n">
        <v>45</v>
      </c>
      <c r="C4978" s="7" t="n">
        <v>7</v>
      </c>
      <c r="D4978" s="7" t="n">
        <v>255</v>
      </c>
    </row>
    <row r="4979" spans="1:15">
      <c r="A4979" t="s">
        <v>4</v>
      </c>
      <c r="B4979" s="4" t="s">
        <v>5</v>
      </c>
      <c r="C4979" s="4" t="s">
        <v>14</v>
      </c>
      <c r="D4979" s="4" t="s">
        <v>14</v>
      </c>
    </row>
    <row r="4980" spans="1:15">
      <c r="A4980" t="n">
        <v>45540</v>
      </c>
      <c r="B4980" s="16" t="n">
        <v>49</v>
      </c>
      <c r="C4980" s="7" t="n">
        <v>2</v>
      </c>
      <c r="D4980" s="7" t="n">
        <v>0</v>
      </c>
    </row>
    <row r="4981" spans="1:15">
      <c r="A4981" t="s">
        <v>4</v>
      </c>
      <c r="B4981" s="4" t="s">
        <v>5</v>
      </c>
      <c r="C4981" s="4" t="s">
        <v>14</v>
      </c>
      <c r="D4981" s="4" t="s">
        <v>10</v>
      </c>
      <c r="E4981" s="4" t="s">
        <v>9</v>
      </c>
      <c r="F4981" s="4" t="s">
        <v>10</v>
      </c>
      <c r="G4981" s="4" t="s">
        <v>9</v>
      </c>
      <c r="H4981" s="4" t="s">
        <v>14</v>
      </c>
    </row>
    <row r="4982" spans="1:15">
      <c r="A4982" t="n">
        <v>45543</v>
      </c>
      <c r="B4982" s="16" t="n">
        <v>49</v>
      </c>
      <c r="C4982" s="7" t="n">
        <v>0</v>
      </c>
      <c r="D4982" s="7" t="n">
        <v>429</v>
      </c>
      <c r="E4982" s="7" t="n">
        <v>1061997773</v>
      </c>
      <c r="F4982" s="7" t="n">
        <v>0</v>
      </c>
      <c r="G4982" s="7" t="n">
        <v>0</v>
      </c>
      <c r="H4982" s="7" t="n">
        <v>0</v>
      </c>
    </row>
    <row r="4983" spans="1:15">
      <c r="A4983" t="s">
        <v>4</v>
      </c>
      <c r="B4983" s="4" t="s">
        <v>5</v>
      </c>
      <c r="C4983" s="4" t="s">
        <v>14</v>
      </c>
      <c r="D4983" s="4" t="s">
        <v>14</v>
      </c>
      <c r="E4983" s="4" t="s">
        <v>21</v>
      </c>
      <c r="F4983" s="4" t="s">
        <v>10</v>
      </c>
    </row>
    <row r="4984" spans="1:15">
      <c r="A4984" t="n">
        <v>45558</v>
      </c>
      <c r="B4984" s="45" t="n">
        <v>45</v>
      </c>
      <c r="C4984" s="7" t="n">
        <v>5</v>
      </c>
      <c r="D4984" s="7" t="n">
        <v>3</v>
      </c>
      <c r="E4984" s="7" t="n">
        <v>6.40000009536743</v>
      </c>
      <c r="F4984" s="7" t="n">
        <v>20000</v>
      </c>
    </row>
    <row r="4985" spans="1:15">
      <c r="A4985" t="s">
        <v>4</v>
      </c>
      <c r="B4985" s="4" t="s">
        <v>5</v>
      </c>
      <c r="C4985" s="4" t="s">
        <v>14</v>
      </c>
      <c r="D4985" s="4" t="s">
        <v>10</v>
      </c>
      <c r="E4985" s="4" t="s">
        <v>6</v>
      </c>
    </row>
    <row r="4986" spans="1:15">
      <c r="A4986" t="n">
        <v>45567</v>
      </c>
      <c r="B4986" s="41" t="n">
        <v>51</v>
      </c>
      <c r="C4986" s="7" t="n">
        <v>4</v>
      </c>
      <c r="D4986" s="7" t="n">
        <v>7034</v>
      </c>
      <c r="E4986" s="7" t="s">
        <v>183</v>
      </c>
    </row>
    <row r="4987" spans="1:15">
      <c r="A4987" t="s">
        <v>4</v>
      </c>
      <c r="B4987" s="4" t="s">
        <v>5</v>
      </c>
      <c r="C4987" s="4" t="s">
        <v>10</v>
      </c>
    </row>
    <row r="4988" spans="1:15">
      <c r="A4988" t="n">
        <v>45580</v>
      </c>
      <c r="B4988" s="28" t="n">
        <v>16</v>
      </c>
      <c r="C4988" s="7" t="n">
        <v>0</v>
      </c>
    </row>
    <row r="4989" spans="1:15">
      <c r="A4989" t="s">
        <v>4</v>
      </c>
      <c r="B4989" s="4" t="s">
        <v>5</v>
      </c>
      <c r="C4989" s="4" t="s">
        <v>10</v>
      </c>
      <c r="D4989" s="4" t="s">
        <v>14</v>
      </c>
      <c r="E4989" s="4" t="s">
        <v>9</v>
      </c>
      <c r="F4989" s="4" t="s">
        <v>112</v>
      </c>
      <c r="G4989" s="4" t="s">
        <v>14</v>
      </c>
      <c r="H4989" s="4" t="s">
        <v>14</v>
      </c>
      <c r="I4989" s="4" t="s">
        <v>14</v>
      </c>
      <c r="J4989" s="4" t="s">
        <v>9</v>
      </c>
      <c r="K4989" s="4" t="s">
        <v>112</v>
      </c>
      <c r="L4989" s="4" t="s">
        <v>14</v>
      </c>
      <c r="M4989" s="4" t="s">
        <v>14</v>
      </c>
      <c r="N4989" s="4" t="s">
        <v>14</v>
      </c>
      <c r="O4989" s="4" t="s">
        <v>9</v>
      </c>
      <c r="P4989" s="4" t="s">
        <v>112</v>
      </c>
      <c r="Q4989" s="4" t="s">
        <v>14</v>
      </c>
      <c r="R4989" s="4" t="s">
        <v>14</v>
      </c>
    </row>
    <row r="4990" spans="1:15">
      <c r="A4990" t="n">
        <v>45583</v>
      </c>
      <c r="B4990" s="49" t="n">
        <v>26</v>
      </c>
      <c r="C4990" s="7" t="n">
        <v>7034</v>
      </c>
      <c r="D4990" s="7" t="n">
        <v>17</v>
      </c>
      <c r="E4990" s="7" t="n">
        <v>28532</v>
      </c>
      <c r="F4990" s="7" t="s">
        <v>378</v>
      </c>
      <c r="G4990" s="7" t="n">
        <v>2</v>
      </c>
      <c r="H4990" s="7" t="n">
        <v>3</v>
      </c>
      <c r="I4990" s="7" t="n">
        <v>17</v>
      </c>
      <c r="J4990" s="7" t="n">
        <v>28533</v>
      </c>
      <c r="K4990" s="7" t="s">
        <v>379</v>
      </c>
      <c r="L4990" s="7" t="n">
        <v>2</v>
      </c>
      <c r="M4990" s="7" t="n">
        <v>3</v>
      </c>
      <c r="N4990" s="7" t="n">
        <v>17</v>
      </c>
      <c r="O4990" s="7" t="n">
        <v>28534</v>
      </c>
      <c r="P4990" s="7" t="s">
        <v>380</v>
      </c>
      <c r="Q4990" s="7" t="n">
        <v>2</v>
      </c>
      <c r="R4990" s="7" t="n">
        <v>0</v>
      </c>
    </row>
    <row r="4991" spans="1:15">
      <c r="A4991" t="s">
        <v>4</v>
      </c>
      <c r="B4991" s="4" t="s">
        <v>5</v>
      </c>
    </row>
    <row r="4992" spans="1:15">
      <c r="A4992" t="n">
        <v>45890</v>
      </c>
      <c r="B4992" s="50" t="n">
        <v>28</v>
      </c>
    </row>
    <row r="4993" spans="1:18">
      <c r="A4993" t="s">
        <v>4</v>
      </c>
      <c r="B4993" s="4" t="s">
        <v>5</v>
      </c>
      <c r="C4993" s="4" t="s">
        <v>10</v>
      </c>
      <c r="D4993" s="4" t="s">
        <v>14</v>
      </c>
    </row>
    <row r="4994" spans="1:18">
      <c r="A4994" t="n">
        <v>45891</v>
      </c>
      <c r="B4994" s="51" t="n">
        <v>89</v>
      </c>
      <c r="C4994" s="7" t="n">
        <v>65533</v>
      </c>
      <c r="D4994" s="7" t="n">
        <v>1</v>
      </c>
    </row>
    <row r="4995" spans="1:18">
      <c r="A4995" t="s">
        <v>4</v>
      </c>
      <c r="B4995" s="4" t="s">
        <v>5</v>
      </c>
      <c r="C4995" s="4" t="s">
        <v>14</v>
      </c>
      <c r="D4995" s="4" t="s">
        <v>10</v>
      </c>
      <c r="E4995" s="4" t="s">
        <v>21</v>
      </c>
    </row>
    <row r="4996" spans="1:18">
      <c r="A4996" t="n">
        <v>45895</v>
      </c>
      <c r="B4996" s="21" t="n">
        <v>58</v>
      </c>
      <c r="C4996" s="7" t="n">
        <v>101</v>
      </c>
      <c r="D4996" s="7" t="n">
        <v>500</v>
      </c>
      <c r="E4996" s="7" t="n">
        <v>1</v>
      </c>
    </row>
    <row r="4997" spans="1:18">
      <c r="A4997" t="s">
        <v>4</v>
      </c>
      <c r="B4997" s="4" t="s">
        <v>5</v>
      </c>
      <c r="C4997" s="4" t="s">
        <v>14</v>
      </c>
      <c r="D4997" s="4" t="s">
        <v>10</v>
      </c>
    </row>
    <row r="4998" spans="1:18">
      <c r="A4998" t="n">
        <v>45903</v>
      </c>
      <c r="B4998" s="21" t="n">
        <v>58</v>
      </c>
      <c r="C4998" s="7" t="n">
        <v>254</v>
      </c>
      <c r="D4998" s="7" t="n">
        <v>0</v>
      </c>
    </row>
    <row r="4999" spans="1:18">
      <c r="A4999" t="s">
        <v>4</v>
      </c>
      <c r="B4999" s="4" t="s">
        <v>5</v>
      </c>
      <c r="C4999" s="4" t="s">
        <v>14</v>
      </c>
      <c r="D4999" s="4" t="s">
        <v>10</v>
      </c>
      <c r="E4999" s="4" t="s">
        <v>10</v>
      </c>
      <c r="F4999" s="4" t="s">
        <v>9</v>
      </c>
    </row>
    <row r="5000" spans="1:18">
      <c r="A5000" t="n">
        <v>45907</v>
      </c>
      <c r="B5000" s="46" t="n">
        <v>84</v>
      </c>
      <c r="C5000" s="7" t="n">
        <v>1</v>
      </c>
      <c r="D5000" s="7" t="n">
        <v>0</v>
      </c>
      <c r="E5000" s="7" t="n">
        <v>0</v>
      </c>
      <c r="F5000" s="7" t="n">
        <v>0</v>
      </c>
    </row>
    <row r="5001" spans="1:18">
      <c r="A5001" t="s">
        <v>4</v>
      </c>
      <c r="B5001" s="4" t="s">
        <v>5</v>
      </c>
      <c r="C5001" s="4" t="s">
        <v>14</v>
      </c>
    </row>
    <row r="5002" spans="1:18">
      <c r="A5002" t="n">
        <v>45917</v>
      </c>
      <c r="B5002" s="35" t="n">
        <v>116</v>
      </c>
      <c r="C5002" s="7" t="n">
        <v>0</v>
      </c>
    </row>
    <row r="5003" spans="1:18">
      <c r="A5003" t="s">
        <v>4</v>
      </c>
      <c r="B5003" s="4" t="s">
        <v>5</v>
      </c>
      <c r="C5003" s="4" t="s">
        <v>14</v>
      </c>
      <c r="D5003" s="4" t="s">
        <v>10</v>
      </c>
    </row>
    <row r="5004" spans="1:18">
      <c r="A5004" t="n">
        <v>45919</v>
      </c>
      <c r="B5004" s="35" t="n">
        <v>116</v>
      </c>
      <c r="C5004" s="7" t="n">
        <v>2</v>
      </c>
      <c r="D5004" s="7" t="n">
        <v>1</v>
      </c>
    </row>
    <row r="5005" spans="1:18">
      <c r="A5005" t="s">
        <v>4</v>
      </c>
      <c r="B5005" s="4" t="s">
        <v>5</v>
      </c>
      <c r="C5005" s="4" t="s">
        <v>14</v>
      </c>
      <c r="D5005" s="4" t="s">
        <v>9</v>
      </c>
    </row>
    <row r="5006" spans="1:18">
      <c r="A5006" t="n">
        <v>45923</v>
      </c>
      <c r="B5006" s="35" t="n">
        <v>116</v>
      </c>
      <c r="C5006" s="7" t="n">
        <v>5</v>
      </c>
      <c r="D5006" s="7" t="n">
        <v>1116471296</v>
      </c>
    </row>
    <row r="5007" spans="1:18">
      <c r="A5007" t="s">
        <v>4</v>
      </c>
      <c r="B5007" s="4" t="s">
        <v>5</v>
      </c>
      <c r="C5007" s="4" t="s">
        <v>14</v>
      </c>
      <c r="D5007" s="4" t="s">
        <v>10</v>
      </c>
    </row>
    <row r="5008" spans="1:18">
      <c r="A5008" t="n">
        <v>45929</v>
      </c>
      <c r="B5008" s="35" t="n">
        <v>116</v>
      </c>
      <c r="C5008" s="7" t="n">
        <v>6</v>
      </c>
      <c r="D5008" s="7" t="n">
        <v>1</v>
      </c>
    </row>
    <row r="5009" spans="1:6">
      <c r="A5009" t="s">
        <v>4</v>
      </c>
      <c r="B5009" s="4" t="s">
        <v>5</v>
      </c>
      <c r="C5009" s="4" t="s">
        <v>14</v>
      </c>
      <c r="D5009" s="4" t="s">
        <v>14</v>
      </c>
      <c r="E5009" s="4" t="s">
        <v>21</v>
      </c>
      <c r="F5009" s="4" t="s">
        <v>21</v>
      </c>
      <c r="G5009" s="4" t="s">
        <v>21</v>
      </c>
      <c r="H5009" s="4" t="s">
        <v>10</v>
      </c>
    </row>
    <row r="5010" spans="1:6">
      <c r="A5010" t="n">
        <v>45933</v>
      </c>
      <c r="B5010" s="45" t="n">
        <v>45</v>
      </c>
      <c r="C5010" s="7" t="n">
        <v>2</v>
      </c>
      <c r="D5010" s="7" t="n">
        <v>3</v>
      </c>
      <c r="E5010" s="7" t="n">
        <v>0</v>
      </c>
      <c r="F5010" s="7" t="n">
        <v>23</v>
      </c>
      <c r="G5010" s="7" t="n">
        <v>58.7999992370605</v>
      </c>
      <c r="H5010" s="7" t="n">
        <v>0</v>
      </c>
    </row>
    <row r="5011" spans="1:6">
      <c r="A5011" t="s">
        <v>4</v>
      </c>
      <c r="B5011" s="4" t="s">
        <v>5</v>
      </c>
      <c r="C5011" s="4" t="s">
        <v>14</v>
      </c>
      <c r="D5011" s="4" t="s">
        <v>14</v>
      </c>
      <c r="E5011" s="4" t="s">
        <v>21</v>
      </c>
      <c r="F5011" s="4" t="s">
        <v>21</v>
      </c>
      <c r="G5011" s="4" t="s">
        <v>21</v>
      </c>
      <c r="H5011" s="4" t="s">
        <v>10</v>
      </c>
      <c r="I5011" s="4" t="s">
        <v>14</v>
      </c>
    </row>
    <row r="5012" spans="1:6">
      <c r="A5012" t="n">
        <v>45950</v>
      </c>
      <c r="B5012" s="45" t="n">
        <v>45</v>
      </c>
      <c r="C5012" s="7" t="n">
        <v>4</v>
      </c>
      <c r="D5012" s="7" t="n">
        <v>3</v>
      </c>
      <c r="E5012" s="7" t="n">
        <v>350</v>
      </c>
      <c r="F5012" s="7" t="n">
        <v>30</v>
      </c>
      <c r="G5012" s="7" t="n">
        <v>10</v>
      </c>
      <c r="H5012" s="7" t="n">
        <v>0</v>
      </c>
      <c r="I5012" s="7" t="n">
        <v>0</v>
      </c>
    </row>
    <row r="5013" spans="1:6">
      <c r="A5013" t="s">
        <v>4</v>
      </c>
      <c r="B5013" s="4" t="s">
        <v>5</v>
      </c>
      <c r="C5013" s="4" t="s">
        <v>14</v>
      </c>
      <c r="D5013" s="4" t="s">
        <v>14</v>
      </c>
      <c r="E5013" s="4" t="s">
        <v>21</v>
      </c>
      <c r="F5013" s="4" t="s">
        <v>10</v>
      </c>
    </row>
    <row r="5014" spans="1:6">
      <c r="A5014" t="n">
        <v>45968</v>
      </c>
      <c r="B5014" s="45" t="n">
        <v>45</v>
      </c>
      <c r="C5014" s="7" t="n">
        <v>5</v>
      </c>
      <c r="D5014" s="7" t="n">
        <v>3</v>
      </c>
      <c r="E5014" s="7" t="n">
        <v>15.5</v>
      </c>
      <c r="F5014" s="7" t="n">
        <v>0</v>
      </c>
    </row>
    <row r="5015" spans="1:6">
      <c r="A5015" t="s">
        <v>4</v>
      </c>
      <c r="B5015" s="4" t="s">
        <v>5</v>
      </c>
      <c r="C5015" s="4" t="s">
        <v>14</v>
      </c>
      <c r="D5015" s="4" t="s">
        <v>14</v>
      </c>
      <c r="E5015" s="4" t="s">
        <v>21</v>
      </c>
      <c r="F5015" s="4" t="s">
        <v>10</v>
      </c>
    </row>
    <row r="5016" spans="1:6">
      <c r="A5016" t="n">
        <v>45977</v>
      </c>
      <c r="B5016" s="45" t="n">
        <v>45</v>
      </c>
      <c r="C5016" s="7" t="n">
        <v>11</v>
      </c>
      <c r="D5016" s="7" t="n">
        <v>3</v>
      </c>
      <c r="E5016" s="7" t="n">
        <v>45.7999992370605</v>
      </c>
      <c r="F5016" s="7" t="n">
        <v>0</v>
      </c>
    </row>
    <row r="5017" spans="1:6">
      <c r="A5017" t="s">
        <v>4</v>
      </c>
      <c r="B5017" s="4" t="s">
        <v>5</v>
      </c>
      <c r="C5017" s="4" t="s">
        <v>14</v>
      </c>
      <c r="D5017" s="4" t="s">
        <v>14</v>
      </c>
      <c r="E5017" s="4" t="s">
        <v>21</v>
      </c>
      <c r="F5017" s="4" t="s">
        <v>21</v>
      </c>
      <c r="G5017" s="4" t="s">
        <v>21</v>
      </c>
      <c r="H5017" s="4" t="s">
        <v>10</v>
      </c>
      <c r="I5017" s="4" t="s">
        <v>14</v>
      </c>
    </row>
    <row r="5018" spans="1:6">
      <c r="A5018" t="n">
        <v>45986</v>
      </c>
      <c r="B5018" s="45" t="n">
        <v>45</v>
      </c>
      <c r="C5018" s="7" t="n">
        <v>4</v>
      </c>
      <c r="D5018" s="7" t="n">
        <v>3</v>
      </c>
      <c r="E5018" s="7" t="n">
        <v>350</v>
      </c>
      <c r="F5018" s="7" t="n">
        <v>22.5</v>
      </c>
      <c r="G5018" s="7" t="n">
        <v>10</v>
      </c>
      <c r="H5018" s="7" t="n">
        <v>12000</v>
      </c>
      <c r="I5018" s="7" t="n">
        <v>0</v>
      </c>
    </row>
    <row r="5019" spans="1:6">
      <c r="A5019" t="s">
        <v>4</v>
      </c>
      <c r="B5019" s="4" t="s">
        <v>5</v>
      </c>
      <c r="C5019" s="4" t="s">
        <v>14</v>
      </c>
      <c r="D5019" s="4" t="s">
        <v>14</v>
      </c>
      <c r="E5019" s="4" t="s">
        <v>21</v>
      </c>
      <c r="F5019" s="4" t="s">
        <v>10</v>
      </c>
    </row>
    <row r="5020" spans="1:6">
      <c r="A5020" t="n">
        <v>46004</v>
      </c>
      <c r="B5020" s="45" t="n">
        <v>45</v>
      </c>
      <c r="C5020" s="7" t="n">
        <v>5</v>
      </c>
      <c r="D5020" s="7" t="n">
        <v>3</v>
      </c>
      <c r="E5020" s="7" t="n">
        <v>13</v>
      </c>
      <c r="F5020" s="7" t="n">
        <v>10000</v>
      </c>
    </row>
    <row r="5021" spans="1:6">
      <c r="A5021" t="s">
        <v>4</v>
      </c>
      <c r="B5021" s="4" t="s">
        <v>5</v>
      </c>
      <c r="C5021" s="4" t="s">
        <v>14</v>
      </c>
      <c r="D5021" s="4" t="s">
        <v>6</v>
      </c>
      <c r="E5021" s="4" t="s">
        <v>10</v>
      </c>
    </row>
    <row r="5022" spans="1:6">
      <c r="A5022" t="n">
        <v>46013</v>
      </c>
      <c r="B5022" s="43" t="n">
        <v>94</v>
      </c>
      <c r="C5022" s="7" t="n">
        <v>1</v>
      </c>
      <c r="D5022" s="7" t="s">
        <v>343</v>
      </c>
      <c r="E5022" s="7" t="n">
        <v>1</v>
      </c>
    </row>
    <row r="5023" spans="1:6">
      <c r="A5023" t="s">
        <v>4</v>
      </c>
      <c r="B5023" s="4" t="s">
        <v>5</v>
      </c>
      <c r="C5023" s="4" t="s">
        <v>14</v>
      </c>
      <c r="D5023" s="4" t="s">
        <v>6</v>
      </c>
      <c r="E5023" s="4" t="s">
        <v>10</v>
      </c>
    </row>
    <row r="5024" spans="1:6">
      <c r="A5024" t="n">
        <v>46026</v>
      </c>
      <c r="B5024" s="43" t="n">
        <v>94</v>
      </c>
      <c r="C5024" s="7" t="n">
        <v>1</v>
      </c>
      <c r="D5024" s="7" t="s">
        <v>343</v>
      </c>
      <c r="E5024" s="7" t="n">
        <v>2</v>
      </c>
    </row>
    <row r="5025" spans="1:9">
      <c r="A5025" t="s">
        <v>4</v>
      </c>
      <c r="B5025" s="4" t="s">
        <v>5</v>
      </c>
      <c r="C5025" s="4" t="s">
        <v>14</v>
      </c>
      <c r="D5025" s="4" t="s">
        <v>6</v>
      </c>
      <c r="E5025" s="4" t="s">
        <v>10</v>
      </c>
    </row>
    <row r="5026" spans="1:9">
      <c r="A5026" t="n">
        <v>46039</v>
      </c>
      <c r="B5026" s="43" t="n">
        <v>94</v>
      </c>
      <c r="C5026" s="7" t="n">
        <v>0</v>
      </c>
      <c r="D5026" s="7" t="s">
        <v>343</v>
      </c>
      <c r="E5026" s="7" t="n">
        <v>4</v>
      </c>
    </row>
    <row r="5027" spans="1:9">
      <c r="A5027" t="s">
        <v>4</v>
      </c>
      <c r="B5027" s="4" t="s">
        <v>5</v>
      </c>
      <c r="C5027" s="4" t="s">
        <v>14</v>
      </c>
      <c r="D5027" s="4" t="s">
        <v>6</v>
      </c>
      <c r="E5027" s="4" t="s">
        <v>10</v>
      </c>
    </row>
    <row r="5028" spans="1:9">
      <c r="A5028" t="n">
        <v>46052</v>
      </c>
      <c r="B5028" s="43" t="n">
        <v>94</v>
      </c>
      <c r="C5028" s="7" t="n">
        <v>1</v>
      </c>
      <c r="D5028" s="7" t="s">
        <v>344</v>
      </c>
      <c r="E5028" s="7" t="n">
        <v>1</v>
      </c>
    </row>
    <row r="5029" spans="1:9">
      <c r="A5029" t="s">
        <v>4</v>
      </c>
      <c r="B5029" s="4" t="s">
        <v>5</v>
      </c>
      <c r="C5029" s="4" t="s">
        <v>14</v>
      </c>
      <c r="D5029" s="4" t="s">
        <v>6</v>
      </c>
      <c r="E5029" s="4" t="s">
        <v>10</v>
      </c>
    </row>
    <row r="5030" spans="1:9">
      <c r="A5030" t="n">
        <v>46065</v>
      </c>
      <c r="B5030" s="43" t="n">
        <v>94</v>
      </c>
      <c r="C5030" s="7" t="n">
        <v>1</v>
      </c>
      <c r="D5030" s="7" t="s">
        <v>344</v>
      </c>
      <c r="E5030" s="7" t="n">
        <v>2</v>
      </c>
    </row>
    <row r="5031" spans="1:9">
      <c r="A5031" t="s">
        <v>4</v>
      </c>
      <c r="B5031" s="4" t="s">
        <v>5</v>
      </c>
      <c r="C5031" s="4" t="s">
        <v>14</v>
      </c>
      <c r="D5031" s="4" t="s">
        <v>6</v>
      </c>
      <c r="E5031" s="4" t="s">
        <v>10</v>
      </c>
    </row>
    <row r="5032" spans="1:9">
      <c r="A5032" t="n">
        <v>46078</v>
      </c>
      <c r="B5032" s="43" t="n">
        <v>94</v>
      </c>
      <c r="C5032" s="7" t="n">
        <v>0</v>
      </c>
      <c r="D5032" s="7" t="s">
        <v>344</v>
      </c>
      <c r="E5032" s="7" t="n">
        <v>4</v>
      </c>
    </row>
    <row r="5033" spans="1:9">
      <c r="A5033" t="s">
        <v>4</v>
      </c>
      <c r="B5033" s="4" t="s">
        <v>5</v>
      </c>
      <c r="C5033" s="4" t="s">
        <v>14</v>
      </c>
      <c r="D5033" s="4" t="s">
        <v>10</v>
      </c>
      <c r="E5033" s="4" t="s">
        <v>6</v>
      </c>
      <c r="F5033" s="4" t="s">
        <v>6</v>
      </c>
      <c r="G5033" s="4" t="s">
        <v>9</v>
      </c>
      <c r="H5033" s="4" t="s">
        <v>9</v>
      </c>
      <c r="I5033" s="4" t="s">
        <v>9</v>
      </c>
      <c r="J5033" s="4" t="s">
        <v>9</v>
      </c>
      <c r="K5033" s="4" t="s">
        <v>9</v>
      </c>
      <c r="L5033" s="4" t="s">
        <v>9</v>
      </c>
      <c r="M5033" s="4" t="s">
        <v>9</v>
      </c>
      <c r="N5033" s="4" t="s">
        <v>9</v>
      </c>
      <c r="O5033" s="4" t="s">
        <v>9</v>
      </c>
    </row>
    <row r="5034" spans="1:9">
      <c r="A5034" t="n">
        <v>46091</v>
      </c>
      <c r="B5034" s="39" t="n">
        <v>37</v>
      </c>
      <c r="C5034" s="7" t="n">
        <v>0</v>
      </c>
      <c r="D5034" s="7" t="n">
        <v>0</v>
      </c>
      <c r="E5034" s="7" t="s">
        <v>345</v>
      </c>
      <c r="F5034" s="7" t="s">
        <v>381</v>
      </c>
      <c r="G5034" s="7" t="n">
        <v>0</v>
      </c>
      <c r="H5034" s="7" t="n">
        <v>0</v>
      </c>
      <c r="I5034" s="7" t="n">
        <v>0</v>
      </c>
      <c r="J5034" s="7" t="n">
        <v>0</v>
      </c>
      <c r="K5034" s="7" t="n">
        <v>0</v>
      </c>
      <c r="L5034" s="7" t="n">
        <v>0</v>
      </c>
      <c r="M5034" s="7" t="n">
        <v>1065353216</v>
      </c>
      <c r="N5034" s="7" t="n">
        <v>1065353216</v>
      </c>
      <c r="O5034" s="7" t="n">
        <v>1065353216</v>
      </c>
    </row>
    <row r="5035" spans="1:9">
      <c r="A5035" t="s">
        <v>4</v>
      </c>
      <c r="B5035" s="4" t="s">
        <v>5</v>
      </c>
      <c r="C5035" s="4" t="s">
        <v>14</v>
      </c>
      <c r="D5035" s="4" t="s">
        <v>10</v>
      </c>
      <c r="E5035" s="4" t="s">
        <v>6</v>
      </c>
      <c r="F5035" s="4" t="s">
        <v>6</v>
      </c>
      <c r="G5035" s="4" t="s">
        <v>14</v>
      </c>
    </row>
    <row r="5036" spans="1:9">
      <c r="A5036" t="n">
        <v>46148</v>
      </c>
      <c r="B5036" s="40" t="n">
        <v>32</v>
      </c>
      <c r="C5036" s="7" t="n">
        <v>0</v>
      </c>
      <c r="D5036" s="7" t="n">
        <v>0</v>
      </c>
      <c r="E5036" s="7" t="s">
        <v>13</v>
      </c>
      <c r="F5036" s="7" t="s">
        <v>381</v>
      </c>
      <c r="G5036" s="7" t="n">
        <v>1</v>
      </c>
    </row>
    <row r="5037" spans="1:9">
      <c r="A5037" t="s">
        <v>4</v>
      </c>
      <c r="B5037" s="4" t="s">
        <v>5</v>
      </c>
      <c r="C5037" s="4" t="s">
        <v>10</v>
      </c>
      <c r="D5037" s="4" t="s">
        <v>9</v>
      </c>
    </row>
    <row r="5038" spans="1:9">
      <c r="A5038" t="n">
        <v>46163</v>
      </c>
      <c r="B5038" s="33" t="n">
        <v>43</v>
      </c>
      <c r="C5038" s="7" t="n">
        <v>0</v>
      </c>
      <c r="D5038" s="7" t="n">
        <v>64</v>
      </c>
    </row>
    <row r="5039" spans="1:9">
      <c r="A5039" t="s">
        <v>4</v>
      </c>
      <c r="B5039" s="4" t="s">
        <v>5</v>
      </c>
      <c r="C5039" s="4" t="s">
        <v>10</v>
      </c>
      <c r="D5039" s="4" t="s">
        <v>6</v>
      </c>
      <c r="E5039" s="4" t="s">
        <v>6</v>
      </c>
      <c r="F5039" s="4" t="s">
        <v>14</v>
      </c>
    </row>
    <row r="5040" spans="1:9">
      <c r="A5040" t="n">
        <v>46170</v>
      </c>
      <c r="B5040" s="72" t="n">
        <v>108</v>
      </c>
      <c r="C5040" s="7" t="n">
        <v>0</v>
      </c>
      <c r="D5040" s="7" t="s">
        <v>381</v>
      </c>
      <c r="E5040" s="7" t="s">
        <v>382</v>
      </c>
      <c r="F5040" s="7" t="n">
        <v>0</v>
      </c>
    </row>
    <row r="5041" spans="1:15">
      <c r="A5041" t="s">
        <v>4</v>
      </c>
      <c r="B5041" s="4" t="s">
        <v>5</v>
      </c>
      <c r="C5041" s="4" t="s">
        <v>14</v>
      </c>
      <c r="D5041" s="4" t="s">
        <v>10</v>
      </c>
      <c r="E5041" s="4" t="s">
        <v>6</v>
      </c>
      <c r="F5041" s="4" t="s">
        <v>6</v>
      </c>
      <c r="G5041" s="4" t="s">
        <v>6</v>
      </c>
      <c r="H5041" s="4" t="s">
        <v>6</v>
      </c>
    </row>
    <row r="5042" spans="1:15">
      <c r="A5042" t="n">
        <v>46189</v>
      </c>
      <c r="B5042" s="41" t="n">
        <v>51</v>
      </c>
      <c r="C5042" s="7" t="n">
        <v>3</v>
      </c>
      <c r="D5042" s="7" t="n">
        <v>0</v>
      </c>
      <c r="E5042" s="7" t="s">
        <v>153</v>
      </c>
      <c r="F5042" s="7" t="s">
        <v>97</v>
      </c>
      <c r="G5042" s="7" t="s">
        <v>96</v>
      </c>
      <c r="H5042" s="7" t="s">
        <v>97</v>
      </c>
    </row>
    <row r="5043" spans="1:15">
      <c r="A5043" t="s">
        <v>4</v>
      </c>
      <c r="B5043" s="4" t="s">
        <v>5</v>
      </c>
      <c r="C5043" s="4" t="s">
        <v>14</v>
      </c>
      <c r="D5043" s="4" t="s">
        <v>10</v>
      </c>
      <c r="E5043" s="4" t="s">
        <v>6</v>
      </c>
      <c r="F5043" s="4" t="s">
        <v>6</v>
      </c>
      <c r="G5043" s="4" t="s">
        <v>6</v>
      </c>
      <c r="H5043" s="4" t="s">
        <v>6</v>
      </c>
    </row>
    <row r="5044" spans="1:15">
      <c r="A5044" t="n">
        <v>46202</v>
      </c>
      <c r="B5044" s="41" t="n">
        <v>51</v>
      </c>
      <c r="C5044" s="7" t="n">
        <v>3</v>
      </c>
      <c r="D5044" s="7" t="n">
        <v>23</v>
      </c>
      <c r="E5044" s="7" t="s">
        <v>153</v>
      </c>
      <c r="F5044" s="7" t="s">
        <v>97</v>
      </c>
      <c r="G5044" s="7" t="s">
        <v>96</v>
      </c>
      <c r="H5044" s="7" t="s">
        <v>97</v>
      </c>
    </row>
    <row r="5045" spans="1:15">
      <c r="A5045" t="s">
        <v>4</v>
      </c>
      <c r="B5045" s="4" t="s">
        <v>5</v>
      </c>
      <c r="C5045" s="4" t="s">
        <v>14</v>
      </c>
      <c r="D5045" s="4" t="s">
        <v>10</v>
      </c>
      <c r="E5045" s="4" t="s">
        <v>6</v>
      </c>
      <c r="F5045" s="4" t="s">
        <v>6</v>
      </c>
      <c r="G5045" s="4" t="s">
        <v>9</v>
      </c>
      <c r="H5045" s="4" t="s">
        <v>9</v>
      </c>
      <c r="I5045" s="4" t="s">
        <v>9</v>
      </c>
      <c r="J5045" s="4" t="s">
        <v>9</v>
      </c>
      <c r="K5045" s="4" t="s">
        <v>9</v>
      </c>
      <c r="L5045" s="4" t="s">
        <v>9</v>
      </c>
      <c r="M5045" s="4" t="s">
        <v>9</v>
      </c>
      <c r="N5045" s="4" t="s">
        <v>9</v>
      </c>
      <c r="O5045" s="4" t="s">
        <v>9</v>
      </c>
    </row>
    <row r="5046" spans="1:15">
      <c r="A5046" t="n">
        <v>46215</v>
      </c>
      <c r="B5046" s="39" t="n">
        <v>37</v>
      </c>
      <c r="C5046" s="7" t="n">
        <v>0</v>
      </c>
      <c r="D5046" s="7" t="n">
        <v>23</v>
      </c>
      <c r="E5046" s="7" t="s">
        <v>346</v>
      </c>
      <c r="F5046" s="7" t="s">
        <v>381</v>
      </c>
      <c r="G5046" s="7" t="n">
        <v>0</v>
      </c>
      <c r="H5046" s="7" t="n">
        <v>0</v>
      </c>
      <c r="I5046" s="7" t="n">
        <v>0</v>
      </c>
      <c r="J5046" s="7" t="n">
        <v>0</v>
      </c>
      <c r="K5046" s="7" t="n">
        <v>0</v>
      </c>
      <c r="L5046" s="7" t="n">
        <v>0</v>
      </c>
      <c r="M5046" s="7" t="n">
        <v>1065353216</v>
      </c>
      <c r="N5046" s="7" t="n">
        <v>1065353216</v>
      </c>
      <c r="O5046" s="7" t="n">
        <v>1065353216</v>
      </c>
    </row>
    <row r="5047" spans="1:15">
      <c r="A5047" t="s">
        <v>4</v>
      </c>
      <c r="B5047" s="4" t="s">
        <v>5</v>
      </c>
      <c r="C5047" s="4" t="s">
        <v>14</v>
      </c>
      <c r="D5047" s="4" t="s">
        <v>10</v>
      </c>
      <c r="E5047" s="4" t="s">
        <v>6</v>
      </c>
      <c r="F5047" s="4" t="s">
        <v>6</v>
      </c>
      <c r="G5047" s="4" t="s">
        <v>14</v>
      </c>
    </row>
    <row r="5048" spans="1:15">
      <c r="A5048" t="n">
        <v>46272</v>
      </c>
      <c r="B5048" s="40" t="n">
        <v>32</v>
      </c>
      <c r="C5048" s="7" t="n">
        <v>0</v>
      </c>
      <c r="D5048" s="7" t="n">
        <v>23</v>
      </c>
      <c r="E5048" s="7" t="s">
        <v>13</v>
      </c>
      <c r="F5048" s="7" t="s">
        <v>381</v>
      </c>
      <c r="G5048" s="7" t="n">
        <v>1</v>
      </c>
    </row>
    <row r="5049" spans="1:15">
      <c r="A5049" t="s">
        <v>4</v>
      </c>
      <c r="B5049" s="4" t="s">
        <v>5</v>
      </c>
      <c r="C5049" s="4" t="s">
        <v>10</v>
      </c>
      <c r="D5049" s="4" t="s">
        <v>9</v>
      </c>
    </row>
    <row r="5050" spans="1:15">
      <c r="A5050" t="n">
        <v>46287</v>
      </c>
      <c r="B5050" s="33" t="n">
        <v>43</v>
      </c>
      <c r="C5050" s="7" t="n">
        <v>23</v>
      </c>
      <c r="D5050" s="7" t="n">
        <v>64</v>
      </c>
    </row>
    <row r="5051" spans="1:15">
      <c r="A5051" t="s">
        <v>4</v>
      </c>
      <c r="B5051" s="4" t="s">
        <v>5</v>
      </c>
      <c r="C5051" s="4" t="s">
        <v>10</v>
      </c>
      <c r="D5051" s="4" t="s">
        <v>6</v>
      </c>
      <c r="E5051" s="4" t="s">
        <v>6</v>
      </c>
      <c r="F5051" s="4" t="s">
        <v>14</v>
      </c>
    </row>
    <row r="5052" spans="1:15">
      <c r="A5052" t="n">
        <v>46294</v>
      </c>
      <c r="B5052" s="72" t="n">
        <v>108</v>
      </c>
      <c r="C5052" s="7" t="n">
        <v>23</v>
      </c>
      <c r="D5052" s="7" t="s">
        <v>381</v>
      </c>
      <c r="E5052" s="7" t="s">
        <v>382</v>
      </c>
      <c r="F5052" s="7" t="n">
        <v>0</v>
      </c>
    </row>
    <row r="5053" spans="1:15">
      <c r="A5053" t="s">
        <v>4</v>
      </c>
      <c r="B5053" s="4" t="s">
        <v>5</v>
      </c>
      <c r="C5053" s="4" t="s">
        <v>14</v>
      </c>
      <c r="D5053" s="4" t="s">
        <v>10</v>
      </c>
    </row>
    <row r="5054" spans="1:15">
      <c r="A5054" t="n">
        <v>46313</v>
      </c>
      <c r="B5054" s="21" t="n">
        <v>58</v>
      </c>
      <c r="C5054" s="7" t="n">
        <v>255</v>
      </c>
      <c r="D5054" s="7" t="n">
        <v>0</v>
      </c>
    </row>
    <row r="5055" spans="1:15">
      <c r="A5055" t="s">
        <v>4</v>
      </c>
      <c r="B5055" s="4" t="s">
        <v>5</v>
      </c>
      <c r="C5055" s="4" t="s">
        <v>10</v>
      </c>
    </row>
    <row r="5056" spans="1:15">
      <c r="A5056" t="n">
        <v>46317</v>
      </c>
      <c r="B5056" s="28" t="n">
        <v>16</v>
      </c>
      <c r="C5056" s="7" t="n">
        <v>500</v>
      </c>
    </row>
    <row r="5057" spans="1:15">
      <c r="A5057" t="s">
        <v>4</v>
      </c>
      <c r="B5057" s="4" t="s">
        <v>5</v>
      </c>
      <c r="C5057" s="4" t="s">
        <v>14</v>
      </c>
      <c r="D5057" s="4" t="s">
        <v>14</v>
      </c>
      <c r="E5057" s="4" t="s">
        <v>14</v>
      </c>
      <c r="F5057" s="4" t="s">
        <v>21</v>
      </c>
      <c r="G5057" s="4" t="s">
        <v>21</v>
      </c>
      <c r="H5057" s="4" t="s">
        <v>21</v>
      </c>
      <c r="I5057" s="4" t="s">
        <v>21</v>
      </c>
      <c r="J5057" s="4" t="s">
        <v>21</v>
      </c>
      <c r="K5057" s="4" t="s">
        <v>21</v>
      </c>
    </row>
    <row r="5058" spans="1:15">
      <c r="A5058" t="n">
        <v>46320</v>
      </c>
      <c r="B5058" s="73" t="n">
        <v>178</v>
      </c>
      <c r="C5058" s="7" t="n">
        <v>6</v>
      </c>
      <c r="D5058" s="7" t="n">
        <v>0</v>
      </c>
      <c r="E5058" s="7" t="n">
        <v>0</v>
      </c>
      <c r="F5058" s="7" t="n">
        <v>0</v>
      </c>
      <c r="G5058" s="7" t="n">
        <v>1</v>
      </c>
      <c r="H5058" s="7" t="n">
        <v>0</v>
      </c>
      <c r="I5058" s="7" t="n">
        <v>0</v>
      </c>
      <c r="J5058" s="7" t="n">
        <v>0</v>
      </c>
      <c r="K5058" s="7" t="n">
        <v>1</v>
      </c>
    </row>
    <row r="5059" spans="1:15">
      <c r="A5059" t="s">
        <v>4</v>
      </c>
      <c r="B5059" s="4" t="s">
        <v>5</v>
      </c>
      <c r="C5059" s="4" t="s">
        <v>14</v>
      </c>
      <c r="D5059" s="4" t="s">
        <v>14</v>
      </c>
      <c r="E5059" s="4" t="s">
        <v>14</v>
      </c>
      <c r="F5059" s="4" t="s">
        <v>21</v>
      </c>
      <c r="G5059" s="4" t="s">
        <v>21</v>
      </c>
      <c r="H5059" s="4" t="s">
        <v>21</v>
      </c>
      <c r="I5059" s="4" t="s">
        <v>21</v>
      </c>
      <c r="J5059" s="4" t="s">
        <v>21</v>
      </c>
      <c r="K5059" s="4" t="s">
        <v>21</v>
      </c>
    </row>
    <row r="5060" spans="1:15">
      <c r="A5060" t="n">
        <v>46348</v>
      </c>
      <c r="B5060" s="73" t="n">
        <v>178</v>
      </c>
      <c r="C5060" s="7" t="n">
        <v>6</v>
      </c>
      <c r="D5060" s="7" t="n">
        <v>0</v>
      </c>
      <c r="E5060" s="7" t="n">
        <v>1</v>
      </c>
      <c r="F5060" s="7" t="n">
        <v>0.75</v>
      </c>
      <c r="G5060" s="7" t="n">
        <v>1</v>
      </c>
      <c r="H5060" s="7" t="n">
        <v>0</v>
      </c>
      <c r="I5060" s="7" t="n">
        <v>0</v>
      </c>
      <c r="J5060" s="7" t="n">
        <v>0</v>
      </c>
      <c r="K5060" s="7" t="n">
        <v>1</v>
      </c>
    </row>
    <row r="5061" spans="1:15">
      <c r="A5061" t="s">
        <v>4</v>
      </c>
      <c r="B5061" s="4" t="s">
        <v>5</v>
      </c>
      <c r="C5061" s="4" t="s">
        <v>14</v>
      </c>
      <c r="D5061" s="4" t="s">
        <v>14</v>
      </c>
      <c r="E5061" s="4" t="s">
        <v>14</v>
      </c>
      <c r="F5061" s="4" t="s">
        <v>21</v>
      </c>
      <c r="G5061" s="4" t="s">
        <v>21</v>
      </c>
      <c r="H5061" s="4" t="s">
        <v>21</v>
      </c>
      <c r="I5061" s="4" t="s">
        <v>21</v>
      </c>
      <c r="J5061" s="4" t="s">
        <v>21</v>
      </c>
      <c r="K5061" s="4" t="s">
        <v>21</v>
      </c>
    </row>
    <row r="5062" spans="1:15">
      <c r="A5062" t="n">
        <v>46376</v>
      </c>
      <c r="B5062" s="73" t="n">
        <v>178</v>
      </c>
      <c r="C5062" s="7" t="n">
        <v>6</v>
      </c>
      <c r="D5062" s="7" t="n">
        <v>0</v>
      </c>
      <c r="E5062" s="7" t="n">
        <v>2</v>
      </c>
      <c r="F5062" s="7" t="n">
        <v>0</v>
      </c>
      <c r="G5062" s="7" t="n">
        <v>0.349999994039536</v>
      </c>
      <c r="H5062" s="7" t="n">
        <v>0</v>
      </c>
      <c r="I5062" s="7" t="n">
        <v>0</v>
      </c>
      <c r="J5062" s="7" t="n">
        <v>0</v>
      </c>
      <c r="K5062" s="7" t="n">
        <v>1</v>
      </c>
    </row>
    <row r="5063" spans="1:15">
      <c r="A5063" t="s">
        <v>4</v>
      </c>
      <c r="B5063" s="4" t="s">
        <v>5</v>
      </c>
      <c r="C5063" s="4" t="s">
        <v>14</v>
      </c>
      <c r="D5063" s="4" t="s">
        <v>14</v>
      </c>
      <c r="E5063" s="4" t="s">
        <v>14</v>
      </c>
      <c r="F5063" s="4" t="s">
        <v>21</v>
      </c>
      <c r="G5063" s="4" t="s">
        <v>21</v>
      </c>
      <c r="H5063" s="4" t="s">
        <v>21</v>
      </c>
      <c r="I5063" s="4" t="s">
        <v>21</v>
      </c>
      <c r="J5063" s="4" t="s">
        <v>21</v>
      </c>
      <c r="K5063" s="4" t="s">
        <v>21</v>
      </c>
    </row>
    <row r="5064" spans="1:15">
      <c r="A5064" t="n">
        <v>46404</v>
      </c>
      <c r="B5064" s="73" t="n">
        <v>178</v>
      </c>
      <c r="C5064" s="7" t="n">
        <v>6</v>
      </c>
      <c r="D5064" s="7" t="n">
        <v>0</v>
      </c>
      <c r="E5064" s="7" t="n">
        <v>3</v>
      </c>
      <c r="F5064" s="7" t="n">
        <v>0.75</v>
      </c>
      <c r="G5064" s="7" t="n">
        <v>1</v>
      </c>
      <c r="H5064" s="7" t="n">
        <v>0</v>
      </c>
      <c r="I5064" s="7" t="n">
        <v>0</v>
      </c>
      <c r="J5064" s="7" t="n">
        <v>0</v>
      </c>
      <c r="K5064" s="7" t="n">
        <v>1</v>
      </c>
    </row>
    <row r="5065" spans="1:15">
      <c r="A5065" t="s">
        <v>4</v>
      </c>
      <c r="B5065" s="4" t="s">
        <v>5</v>
      </c>
      <c r="C5065" s="4" t="s">
        <v>14</v>
      </c>
      <c r="D5065" s="4" t="s">
        <v>14</v>
      </c>
      <c r="E5065" s="4" t="s">
        <v>10</v>
      </c>
      <c r="F5065" s="4" t="s">
        <v>21</v>
      </c>
      <c r="G5065" s="4" t="s">
        <v>21</v>
      </c>
      <c r="H5065" s="4" t="s">
        <v>21</v>
      </c>
      <c r="I5065" s="4" t="s">
        <v>21</v>
      </c>
      <c r="J5065" s="4" t="s">
        <v>21</v>
      </c>
      <c r="K5065" s="4" t="s">
        <v>21</v>
      </c>
      <c r="L5065" s="4" t="s">
        <v>21</v>
      </c>
    </row>
    <row r="5066" spans="1:15">
      <c r="A5066" t="n">
        <v>46432</v>
      </c>
      <c r="B5066" s="73" t="n">
        <v>178</v>
      </c>
      <c r="C5066" s="7" t="n">
        <v>1</v>
      </c>
      <c r="D5066" s="7" t="n">
        <v>0</v>
      </c>
      <c r="E5066" s="7" t="n">
        <v>0</v>
      </c>
      <c r="F5066" s="7" t="n">
        <v>0.300000011920929</v>
      </c>
      <c r="G5066" s="7" t="n">
        <v>-0.119999997317791</v>
      </c>
      <c r="H5066" s="7" t="n">
        <v>0</v>
      </c>
      <c r="I5066" s="7" t="n">
        <v>325</v>
      </c>
      <c r="J5066" s="7" t="n">
        <v>0</v>
      </c>
      <c r="K5066" s="7" t="n">
        <v>2</v>
      </c>
      <c r="L5066" s="7" t="n">
        <v>0</v>
      </c>
    </row>
    <row r="5067" spans="1:15">
      <c r="A5067" t="s">
        <v>4</v>
      </c>
      <c r="B5067" s="4" t="s">
        <v>5</v>
      </c>
      <c r="C5067" s="4" t="s">
        <v>14</v>
      </c>
      <c r="D5067" s="4" t="s">
        <v>14</v>
      </c>
      <c r="E5067" s="4" t="s">
        <v>14</v>
      </c>
      <c r="F5067" s="4" t="s">
        <v>21</v>
      </c>
      <c r="G5067" s="4" t="s">
        <v>21</v>
      </c>
      <c r="H5067" s="4" t="s">
        <v>21</v>
      </c>
      <c r="I5067" s="4" t="s">
        <v>21</v>
      </c>
      <c r="J5067" s="4" t="s">
        <v>21</v>
      </c>
      <c r="K5067" s="4" t="s">
        <v>21</v>
      </c>
    </row>
    <row r="5068" spans="1:15">
      <c r="A5068" t="n">
        <v>46465</v>
      </c>
      <c r="B5068" s="73" t="n">
        <v>178</v>
      </c>
      <c r="C5068" s="7" t="n">
        <v>6</v>
      </c>
      <c r="D5068" s="7" t="n">
        <v>1</v>
      </c>
      <c r="E5068" s="7" t="n">
        <v>0</v>
      </c>
      <c r="F5068" s="7" t="n">
        <v>0.25</v>
      </c>
      <c r="G5068" s="7" t="n">
        <v>0</v>
      </c>
      <c r="H5068" s="7" t="n">
        <v>0</v>
      </c>
      <c r="I5068" s="7" t="n">
        <v>0</v>
      </c>
      <c r="J5068" s="7" t="n">
        <v>0</v>
      </c>
      <c r="K5068" s="7" t="n">
        <v>1</v>
      </c>
    </row>
    <row r="5069" spans="1:15">
      <c r="A5069" t="s">
        <v>4</v>
      </c>
      <c r="B5069" s="4" t="s">
        <v>5</v>
      </c>
      <c r="C5069" s="4" t="s">
        <v>14</v>
      </c>
      <c r="D5069" s="4" t="s">
        <v>14</v>
      </c>
      <c r="E5069" s="4" t="s">
        <v>14</v>
      </c>
      <c r="F5069" s="4" t="s">
        <v>21</v>
      </c>
      <c r="G5069" s="4" t="s">
        <v>21</v>
      </c>
      <c r="H5069" s="4" t="s">
        <v>21</v>
      </c>
      <c r="I5069" s="4" t="s">
        <v>21</v>
      </c>
      <c r="J5069" s="4" t="s">
        <v>21</v>
      </c>
      <c r="K5069" s="4" t="s">
        <v>21</v>
      </c>
    </row>
    <row r="5070" spans="1:15">
      <c r="A5070" t="n">
        <v>46493</v>
      </c>
      <c r="B5070" s="73" t="n">
        <v>178</v>
      </c>
      <c r="C5070" s="7" t="n">
        <v>6</v>
      </c>
      <c r="D5070" s="7" t="n">
        <v>1</v>
      </c>
      <c r="E5070" s="7" t="n">
        <v>1</v>
      </c>
      <c r="F5070" s="7" t="n">
        <v>1</v>
      </c>
      <c r="G5070" s="7" t="n">
        <v>0.649999976158142</v>
      </c>
      <c r="H5070" s="7" t="n">
        <v>0</v>
      </c>
      <c r="I5070" s="7" t="n">
        <v>0</v>
      </c>
      <c r="J5070" s="7" t="n">
        <v>0</v>
      </c>
      <c r="K5070" s="7" t="n">
        <v>1</v>
      </c>
    </row>
    <row r="5071" spans="1:15">
      <c r="A5071" t="s">
        <v>4</v>
      </c>
      <c r="B5071" s="4" t="s">
        <v>5</v>
      </c>
      <c r="C5071" s="4" t="s">
        <v>14</v>
      </c>
      <c r="D5071" s="4" t="s">
        <v>14</v>
      </c>
      <c r="E5071" s="4" t="s">
        <v>14</v>
      </c>
      <c r="F5071" s="4" t="s">
        <v>21</v>
      </c>
      <c r="G5071" s="4" t="s">
        <v>21</v>
      </c>
      <c r="H5071" s="4" t="s">
        <v>21</v>
      </c>
      <c r="I5071" s="4" t="s">
        <v>21</v>
      </c>
      <c r="J5071" s="4" t="s">
        <v>21</v>
      </c>
      <c r="K5071" s="4" t="s">
        <v>21</v>
      </c>
    </row>
    <row r="5072" spans="1:15">
      <c r="A5072" t="n">
        <v>46521</v>
      </c>
      <c r="B5072" s="73" t="n">
        <v>178</v>
      </c>
      <c r="C5072" s="7" t="n">
        <v>6</v>
      </c>
      <c r="D5072" s="7" t="n">
        <v>1</v>
      </c>
      <c r="E5072" s="7" t="n">
        <v>2</v>
      </c>
      <c r="F5072" s="7" t="n">
        <v>0.25</v>
      </c>
      <c r="G5072" s="7" t="n">
        <v>0</v>
      </c>
      <c r="H5072" s="7" t="n">
        <v>0</v>
      </c>
      <c r="I5072" s="7" t="n">
        <v>0</v>
      </c>
      <c r="J5072" s="7" t="n">
        <v>0</v>
      </c>
      <c r="K5072" s="7" t="n">
        <v>1</v>
      </c>
    </row>
    <row r="5073" spans="1:12">
      <c r="A5073" t="s">
        <v>4</v>
      </c>
      <c r="B5073" s="4" t="s">
        <v>5</v>
      </c>
      <c r="C5073" s="4" t="s">
        <v>14</v>
      </c>
      <c r="D5073" s="4" t="s">
        <v>14</v>
      </c>
      <c r="E5073" s="4" t="s">
        <v>14</v>
      </c>
      <c r="F5073" s="4" t="s">
        <v>21</v>
      </c>
      <c r="G5073" s="4" t="s">
        <v>21</v>
      </c>
      <c r="H5073" s="4" t="s">
        <v>21</v>
      </c>
      <c r="I5073" s="4" t="s">
        <v>21</v>
      </c>
      <c r="J5073" s="4" t="s">
        <v>21</v>
      </c>
      <c r="K5073" s="4" t="s">
        <v>21</v>
      </c>
    </row>
    <row r="5074" spans="1:12">
      <c r="A5074" t="n">
        <v>46549</v>
      </c>
      <c r="B5074" s="73" t="n">
        <v>178</v>
      </c>
      <c r="C5074" s="7" t="n">
        <v>6</v>
      </c>
      <c r="D5074" s="7" t="n">
        <v>1</v>
      </c>
      <c r="E5074" s="7" t="n">
        <v>3</v>
      </c>
      <c r="F5074" s="7" t="n">
        <v>1</v>
      </c>
      <c r="G5074" s="7" t="n">
        <v>0</v>
      </c>
      <c r="H5074" s="7" t="n">
        <v>0</v>
      </c>
      <c r="I5074" s="7" t="n">
        <v>0</v>
      </c>
      <c r="J5074" s="7" t="n">
        <v>0</v>
      </c>
      <c r="K5074" s="7" t="n">
        <v>1</v>
      </c>
    </row>
    <row r="5075" spans="1:12">
      <c r="A5075" t="s">
        <v>4</v>
      </c>
      <c r="B5075" s="4" t="s">
        <v>5</v>
      </c>
      <c r="C5075" s="4" t="s">
        <v>14</v>
      </c>
      <c r="D5075" s="4" t="s">
        <v>14</v>
      </c>
      <c r="E5075" s="4" t="s">
        <v>10</v>
      </c>
      <c r="F5075" s="4" t="s">
        <v>21</v>
      </c>
      <c r="G5075" s="4" t="s">
        <v>21</v>
      </c>
      <c r="H5075" s="4" t="s">
        <v>21</v>
      </c>
      <c r="I5075" s="4" t="s">
        <v>21</v>
      </c>
      <c r="J5075" s="4" t="s">
        <v>21</v>
      </c>
      <c r="K5075" s="4" t="s">
        <v>21</v>
      </c>
      <c r="L5075" s="4" t="s">
        <v>21</v>
      </c>
    </row>
    <row r="5076" spans="1:12">
      <c r="A5076" t="n">
        <v>46577</v>
      </c>
      <c r="B5076" s="73" t="n">
        <v>178</v>
      </c>
      <c r="C5076" s="7" t="n">
        <v>1</v>
      </c>
      <c r="D5076" s="7" t="n">
        <v>1</v>
      </c>
      <c r="E5076" s="7" t="n">
        <v>23</v>
      </c>
      <c r="F5076" s="7" t="n">
        <v>-0.300000011920929</v>
      </c>
      <c r="G5076" s="7" t="n">
        <v>0.0799999982118607</v>
      </c>
      <c r="H5076" s="7" t="n">
        <v>0</v>
      </c>
      <c r="I5076" s="7" t="n">
        <v>35</v>
      </c>
      <c r="J5076" s="7" t="n">
        <v>0</v>
      </c>
      <c r="K5076" s="7" t="n">
        <v>2</v>
      </c>
      <c r="L5076" s="7" t="n">
        <v>0</v>
      </c>
    </row>
    <row r="5077" spans="1:12">
      <c r="A5077" t="s">
        <v>4</v>
      </c>
      <c r="B5077" s="4" t="s">
        <v>5</v>
      </c>
      <c r="C5077" s="4" t="s">
        <v>14</v>
      </c>
      <c r="D5077" s="4" t="s">
        <v>14</v>
      </c>
      <c r="E5077" s="4" t="s">
        <v>21</v>
      </c>
    </row>
    <row r="5078" spans="1:12">
      <c r="A5078" t="n">
        <v>46610</v>
      </c>
      <c r="B5078" s="73" t="n">
        <v>178</v>
      </c>
      <c r="C5078" s="7" t="n">
        <v>3</v>
      </c>
      <c r="D5078" s="7" t="n">
        <v>1</v>
      </c>
      <c r="E5078" s="7" t="n">
        <v>0.25</v>
      </c>
    </row>
    <row r="5079" spans="1:12">
      <c r="A5079" t="s">
        <v>4</v>
      </c>
      <c r="B5079" s="4" t="s">
        <v>5</v>
      </c>
      <c r="C5079" s="4" t="s">
        <v>14</v>
      </c>
      <c r="D5079" s="4" t="s">
        <v>14</v>
      </c>
    </row>
    <row r="5080" spans="1:12">
      <c r="A5080" t="n">
        <v>46617</v>
      </c>
      <c r="B5080" s="73" t="n">
        <v>178</v>
      </c>
      <c r="C5080" s="7" t="n">
        <v>5</v>
      </c>
      <c r="D5080" s="7" t="n">
        <v>1</v>
      </c>
    </row>
    <row r="5081" spans="1:12">
      <c r="A5081" t="s">
        <v>4</v>
      </c>
      <c r="B5081" s="4" t="s">
        <v>5</v>
      </c>
      <c r="C5081" s="4" t="s">
        <v>10</v>
      </c>
    </row>
    <row r="5082" spans="1:12">
      <c r="A5082" t="n">
        <v>46620</v>
      </c>
      <c r="B5082" s="28" t="n">
        <v>16</v>
      </c>
      <c r="C5082" s="7" t="n">
        <v>300</v>
      </c>
    </row>
    <row r="5083" spans="1:12">
      <c r="A5083" t="s">
        <v>4</v>
      </c>
      <c r="B5083" s="4" t="s">
        <v>5</v>
      </c>
      <c r="C5083" s="4" t="s">
        <v>14</v>
      </c>
      <c r="D5083" s="4" t="s">
        <v>14</v>
      </c>
      <c r="E5083" s="4" t="s">
        <v>14</v>
      </c>
      <c r="F5083" s="4" t="s">
        <v>14</v>
      </c>
    </row>
    <row r="5084" spans="1:12">
      <c r="A5084" t="n">
        <v>46623</v>
      </c>
      <c r="B5084" s="19" t="n">
        <v>14</v>
      </c>
      <c r="C5084" s="7" t="n">
        <v>0</v>
      </c>
      <c r="D5084" s="7" t="n">
        <v>128</v>
      </c>
      <c r="E5084" s="7" t="n">
        <v>0</v>
      </c>
      <c r="F5084" s="7" t="n">
        <v>0</v>
      </c>
    </row>
    <row r="5085" spans="1:12">
      <c r="A5085" t="s">
        <v>4</v>
      </c>
      <c r="B5085" s="4" t="s">
        <v>5</v>
      </c>
      <c r="C5085" s="4" t="s">
        <v>14</v>
      </c>
      <c r="D5085" s="4" t="s">
        <v>10</v>
      </c>
      <c r="E5085" s="4" t="s">
        <v>10</v>
      </c>
      <c r="F5085" s="4" t="s">
        <v>14</v>
      </c>
    </row>
    <row r="5086" spans="1:12">
      <c r="A5086" t="n">
        <v>46628</v>
      </c>
      <c r="B5086" s="59" t="n">
        <v>25</v>
      </c>
      <c r="C5086" s="7" t="n">
        <v>1</v>
      </c>
      <c r="D5086" s="7" t="n">
        <v>50</v>
      </c>
      <c r="E5086" s="7" t="n">
        <v>300</v>
      </c>
      <c r="F5086" s="7" t="n">
        <v>4</v>
      </c>
    </row>
    <row r="5087" spans="1:12">
      <c r="A5087" t="s">
        <v>4</v>
      </c>
      <c r="B5087" s="4" t="s">
        <v>5</v>
      </c>
      <c r="C5087" s="4" t="s">
        <v>14</v>
      </c>
      <c r="D5087" s="4" t="s">
        <v>10</v>
      </c>
      <c r="E5087" s="4" t="s">
        <v>6</v>
      </c>
    </row>
    <row r="5088" spans="1:12">
      <c r="A5088" t="n">
        <v>46635</v>
      </c>
      <c r="B5088" s="41" t="n">
        <v>51</v>
      </c>
      <c r="C5088" s="7" t="n">
        <v>4</v>
      </c>
      <c r="D5088" s="7" t="n">
        <v>23</v>
      </c>
      <c r="E5088" s="7" t="s">
        <v>209</v>
      </c>
    </row>
    <row r="5089" spans="1:12">
      <c r="A5089" t="s">
        <v>4</v>
      </c>
      <c r="B5089" s="4" t="s">
        <v>5</v>
      </c>
      <c r="C5089" s="4" t="s">
        <v>10</v>
      </c>
    </row>
    <row r="5090" spans="1:12">
      <c r="A5090" t="n">
        <v>46649</v>
      </c>
      <c r="B5090" s="28" t="n">
        <v>16</v>
      </c>
      <c r="C5090" s="7" t="n">
        <v>0</v>
      </c>
    </row>
    <row r="5091" spans="1:12">
      <c r="A5091" t="s">
        <v>4</v>
      </c>
      <c r="B5091" s="4" t="s">
        <v>5</v>
      </c>
      <c r="C5091" s="4" t="s">
        <v>10</v>
      </c>
      <c r="D5091" s="4" t="s">
        <v>14</v>
      </c>
      <c r="E5091" s="4" t="s">
        <v>9</v>
      </c>
      <c r="F5091" s="4" t="s">
        <v>112</v>
      </c>
      <c r="G5091" s="4" t="s">
        <v>14</v>
      </c>
      <c r="H5091" s="4" t="s">
        <v>14</v>
      </c>
      <c r="I5091" s="4" t="s">
        <v>14</v>
      </c>
      <c r="J5091" s="4" t="s">
        <v>9</v>
      </c>
      <c r="K5091" s="4" t="s">
        <v>112</v>
      </c>
      <c r="L5091" s="4" t="s">
        <v>14</v>
      </c>
      <c r="M5091" s="4" t="s">
        <v>14</v>
      </c>
    </row>
    <row r="5092" spans="1:12">
      <c r="A5092" t="n">
        <v>46652</v>
      </c>
      <c r="B5092" s="49" t="n">
        <v>26</v>
      </c>
      <c r="C5092" s="7" t="n">
        <v>23</v>
      </c>
      <c r="D5092" s="7" t="n">
        <v>17</v>
      </c>
      <c r="E5092" s="7" t="n">
        <v>28535</v>
      </c>
      <c r="F5092" s="7" t="s">
        <v>383</v>
      </c>
      <c r="G5092" s="7" t="n">
        <v>2</v>
      </c>
      <c r="H5092" s="7" t="n">
        <v>3</v>
      </c>
      <c r="I5092" s="7" t="n">
        <v>17</v>
      </c>
      <c r="J5092" s="7" t="n">
        <v>28536</v>
      </c>
      <c r="K5092" s="7" t="s">
        <v>384</v>
      </c>
      <c r="L5092" s="7" t="n">
        <v>2</v>
      </c>
      <c r="M5092" s="7" t="n">
        <v>0</v>
      </c>
    </row>
    <row r="5093" spans="1:12">
      <c r="A5093" t="s">
        <v>4</v>
      </c>
      <c r="B5093" s="4" t="s">
        <v>5</v>
      </c>
    </row>
    <row r="5094" spans="1:12">
      <c r="A5094" t="n">
        <v>46788</v>
      </c>
      <c r="B5094" s="50" t="n">
        <v>28</v>
      </c>
    </row>
    <row r="5095" spans="1:12">
      <c r="A5095" t="s">
        <v>4</v>
      </c>
      <c r="B5095" s="4" t="s">
        <v>5</v>
      </c>
      <c r="C5095" s="4" t="s">
        <v>10</v>
      </c>
      <c r="D5095" s="4" t="s">
        <v>14</v>
      </c>
    </row>
    <row r="5096" spans="1:12">
      <c r="A5096" t="n">
        <v>46789</v>
      </c>
      <c r="B5096" s="51" t="n">
        <v>89</v>
      </c>
      <c r="C5096" s="7" t="n">
        <v>65533</v>
      </c>
      <c r="D5096" s="7" t="n">
        <v>1</v>
      </c>
    </row>
    <row r="5097" spans="1:12">
      <c r="A5097" t="s">
        <v>4</v>
      </c>
      <c r="B5097" s="4" t="s">
        <v>5</v>
      </c>
      <c r="C5097" s="4" t="s">
        <v>14</v>
      </c>
      <c r="D5097" s="4" t="s">
        <v>14</v>
      </c>
      <c r="E5097" s="4" t="s">
        <v>21</v>
      </c>
    </row>
    <row r="5098" spans="1:12">
      <c r="A5098" t="n">
        <v>46793</v>
      </c>
      <c r="B5098" s="73" t="n">
        <v>178</v>
      </c>
      <c r="C5098" s="7" t="n">
        <v>3</v>
      </c>
      <c r="D5098" s="7" t="n">
        <v>0</v>
      </c>
      <c r="E5098" s="7" t="n">
        <v>0.25</v>
      </c>
    </row>
    <row r="5099" spans="1:12">
      <c r="A5099" t="s">
        <v>4</v>
      </c>
      <c r="B5099" s="4" t="s">
        <v>5</v>
      </c>
      <c r="C5099" s="4" t="s">
        <v>14</v>
      </c>
      <c r="D5099" s="4" t="s">
        <v>14</v>
      </c>
    </row>
    <row r="5100" spans="1:12">
      <c r="A5100" t="n">
        <v>46800</v>
      </c>
      <c r="B5100" s="73" t="n">
        <v>178</v>
      </c>
      <c r="C5100" s="7" t="n">
        <v>5</v>
      </c>
      <c r="D5100" s="7" t="n">
        <v>0</v>
      </c>
    </row>
    <row r="5101" spans="1:12">
      <c r="A5101" t="s">
        <v>4</v>
      </c>
      <c r="B5101" s="4" t="s">
        <v>5</v>
      </c>
      <c r="C5101" s="4" t="s">
        <v>10</v>
      </c>
    </row>
    <row r="5102" spans="1:12">
      <c r="A5102" t="n">
        <v>46803</v>
      </c>
      <c r="B5102" s="28" t="n">
        <v>16</v>
      </c>
      <c r="C5102" s="7" t="n">
        <v>300</v>
      </c>
    </row>
    <row r="5103" spans="1:12">
      <c r="A5103" t="s">
        <v>4</v>
      </c>
      <c r="B5103" s="4" t="s">
        <v>5</v>
      </c>
      <c r="C5103" s="4" t="s">
        <v>14</v>
      </c>
      <c r="D5103" s="4" t="s">
        <v>10</v>
      </c>
      <c r="E5103" s="4" t="s">
        <v>10</v>
      </c>
      <c r="F5103" s="4" t="s">
        <v>14</v>
      </c>
    </row>
    <row r="5104" spans="1:12">
      <c r="A5104" t="n">
        <v>46806</v>
      </c>
      <c r="B5104" s="59" t="n">
        <v>25</v>
      </c>
      <c r="C5104" s="7" t="n">
        <v>1</v>
      </c>
      <c r="D5104" s="7" t="n">
        <v>40</v>
      </c>
      <c r="E5104" s="7" t="n">
        <v>270</v>
      </c>
      <c r="F5104" s="7" t="n">
        <v>3</v>
      </c>
    </row>
    <row r="5105" spans="1:13">
      <c r="A5105" t="s">
        <v>4</v>
      </c>
      <c r="B5105" s="4" t="s">
        <v>5</v>
      </c>
      <c r="C5105" s="4" t="s">
        <v>14</v>
      </c>
      <c r="D5105" s="4" t="s">
        <v>10</v>
      </c>
      <c r="E5105" s="4" t="s">
        <v>6</v>
      </c>
    </row>
    <row r="5106" spans="1:13">
      <c r="A5106" t="n">
        <v>46813</v>
      </c>
      <c r="B5106" s="41" t="n">
        <v>51</v>
      </c>
      <c r="C5106" s="7" t="n">
        <v>4</v>
      </c>
      <c r="D5106" s="7" t="n">
        <v>0</v>
      </c>
      <c r="E5106" s="7" t="s">
        <v>209</v>
      </c>
    </row>
    <row r="5107" spans="1:13">
      <c r="A5107" t="s">
        <v>4</v>
      </c>
      <c r="B5107" s="4" t="s">
        <v>5</v>
      </c>
      <c r="C5107" s="4" t="s">
        <v>10</v>
      </c>
    </row>
    <row r="5108" spans="1:13">
      <c r="A5108" t="n">
        <v>46827</v>
      </c>
      <c r="B5108" s="28" t="n">
        <v>16</v>
      </c>
      <c r="C5108" s="7" t="n">
        <v>0</v>
      </c>
    </row>
    <row r="5109" spans="1:13">
      <c r="A5109" t="s">
        <v>4</v>
      </c>
      <c r="B5109" s="4" t="s">
        <v>5</v>
      </c>
      <c r="C5109" s="4" t="s">
        <v>10</v>
      </c>
      <c r="D5109" s="4" t="s">
        <v>14</v>
      </c>
      <c r="E5109" s="4" t="s">
        <v>9</v>
      </c>
      <c r="F5109" s="4" t="s">
        <v>112</v>
      </c>
      <c r="G5109" s="4" t="s">
        <v>14</v>
      </c>
      <c r="H5109" s="4" t="s">
        <v>14</v>
      </c>
      <c r="I5109" s="4" t="s">
        <v>14</v>
      </c>
      <c r="J5109" s="4" t="s">
        <v>9</v>
      </c>
      <c r="K5109" s="4" t="s">
        <v>112</v>
      </c>
      <c r="L5109" s="4" t="s">
        <v>14</v>
      </c>
      <c r="M5109" s="4" t="s">
        <v>14</v>
      </c>
    </row>
    <row r="5110" spans="1:13">
      <c r="A5110" t="n">
        <v>46830</v>
      </c>
      <c r="B5110" s="49" t="n">
        <v>26</v>
      </c>
      <c r="C5110" s="7" t="n">
        <v>0</v>
      </c>
      <c r="D5110" s="7" t="n">
        <v>17</v>
      </c>
      <c r="E5110" s="7" t="n">
        <v>53120</v>
      </c>
      <c r="F5110" s="7" t="s">
        <v>385</v>
      </c>
      <c r="G5110" s="7" t="n">
        <v>2</v>
      </c>
      <c r="H5110" s="7" t="n">
        <v>3</v>
      </c>
      <c r="I5110" s="7" t="n">
        <v>17</v>
      </c>
      <c r="J5110" s="7" t="n">
        <v>53121</v>
      </c>
      <c r="K5110" s="7" t="s">
        <v>386</v>
      </c>
      <c r="L5110" s="7" t="n">
        <v>2</v>
      </c>
      <c r="M5110" s="7" t="n">
        <v>0</v>
      </c>
    </row>
    <row r="5111" spans="1:13">
      <c r="A5111" t="s">
        <v>4</v>
      </c>
      <c r="B5111" s="4" t="s">
        <v>5</v>
      </c>
    </row>
    <row r="5112" spans="1:13">
      <c r="A5112" t="n">
        <v>46987</v>
      </c>
      <c r="B5112" s="50" t="n">
        <v>28</v>
      </c>
    </row>
    <row r="5113" spans="1:13">
      <c r="A5113" t="s">
        <v>4</v>
      </c>
      <c r="B5113" s="4" t="s">
        <v>5</v>
      </c>
      <c r="C5113" s="4" t="s">
        <v>10</v>
      </c>
      <c r="D5113" s="4" t="s">
        <v>14</v>
      </c>
    </row>
    <row r="5114" spans="1:13">
      <c r="A5114" t="n">
        <v>46988</v>
      </c>
      <c r="B5114" s="51" t="n">
        <v>89</v>
      </c>
      <c r="C5114" s="7" t="n">
        <v>65533</v>
      </c>
      <c r="D5114" s="7" t="n">
        <v>1</v>
      </c>
    </row>
    <row r="5115" spans="1:13">
      <c r="A5115" t="s">
        <v>4</v>
      </c>
      <c r="B5115" s="4" t="s">
        <v>5</v>
      </c>
      <c r="C5115" s="4" t="s">
        <v>14</v>
      </c>
      <c r="D5115" s="4" t="s">
        <v>10</v>
      </c>
      <c r="E5115" s="4" t="s">
        <v>10</v>
      </c>
      <c r="F5115" s="4" t="s">
        <v>14</v>
      </c>
    </row>
    <row r="5116" spans="1:13">
      <c r="A5116" t="n">
        <v>46992</v>
      </c>
      <c r="B5116" s="59" t="n">
        <v>25</v>
      </c>
      <c r="C5116" s="7" t="n">
        <v>1</v>
      </c>
      <c r="D5116" s="7" t="n">
        <v>65535</v>
      </c>
      <c r="E5116" s="7" t="n">
        <v>65535</v>
      </c>
      <c r="F5116" s="7" t="n">
        <v>0</v>
      </c>
    </row>
    <row r="5117" spans="1:13">
      <c r="A5117" t="s">
        <v>4</v>
      </c>
      <c r="B5117" s="4" t="s">
        <v>5</v>
      </c>
      <c r="C5117" s="4" t="s">
        <v>9</v>
      </c>
    </row>
    <row r="5118" spans="1:13">
      <c r="A5118" t="n">
        <v>46999</v>
      </c>
      <c r="B5118" s="48" t="n">
        <v>15</v>
      </c>
      <c r="C5118" s="7" t="n">
        <v>32768</v>
      </c>
    </row>
    <row r="5119" spans="1:13">
      <c r="A5119" t="s">
        <v>4</v>
      </c>
      <c r="B5119" s="4" t="s">
        <v>5</v>
      </c>
      <c r="C5119" s="4" t="s">
        <v>14</v>
      </c>
      <c r="D5119" s="4" t="s">
        <v>14</v>
      </c>
      <c r="E5119" s="4" t="s">
        <v>21</v>
      </c>
    </row>
    <row r="5120" spans="1:13">
      <c r="A5120" t="n">
        <v>47004</v>
      </c>
      <c r="B5120" s="73" t="n">
        <v>178</v>
      </c>
      <c r="C5120" s="7" t="n">
        <v>4</v>
      </c>
      <c r="D5120" s="7" t="n">
        <v>0</v>
      </c>
      <c r="E5120" s="7" t="n">
        <v>0.25</v>
      </c>
    </row>
    <row r="5121" spans="1:13">
      <c r="A5121" t="s">
        <v>4</v>
      </c>
      <c r="B5121" s="4" t="s">
        <v>5</v>
      </c>
      <c r="C5121" s="4" t="s">
        <v>14</v>
      </c>
      <c r="D5121" s="4" t="s">
        <v>14</v>
      </c>
      <c r="E5121" s="4" t="s">
        <v>21</v>
      </c>
    </row>
    <row r="5122" spans="1:13">
      <c r="A5122" t="n">
        <v>47011</v>
      </c>
      <c r="B5122" s="73" t="n">
        <v>178</v>
      </c>
      <c r="C5122" s="7" t="n">
        <v>4</v>
      </c>
      <c r="D5122" s="7" t="n">
        <v>1</v>
      </c>
      <c r="E5122" s="7" t="n">
        <v>0.25</v>
      </c>
    </row>
    <row r="5123" spans="1:13">
      <c r="A5123" t="s">
        <v>4</v>
      </c>
      <c r="B5123" s="4" t="s">
        <v>5</v>
      </c>
      <c r="C5123" s="4" t="s">
        <v>14</v>
      </c>
      <c r="D5123" s="4" t="s">
        <v>14</v>
      </c>
    </row>
    <row r="5124" spans="1:13">
      <c r="A5124" t="n">
        <v>47018</v>
      </c>
      <c r="B5124" s="73" t="n">
        <v>178</v>
      </c>
      <c r="C5124" s="7" t="n">
        <v>5</v>
      </c>
      <c r="D5124" s="7" t="n">
        <v>0</v>
      </c>
    </row>
    <row r="5125" spans="1:13">
      <c r="A5125" t="s">
        <v>4</v>
      </c>
      <c r="B5125" s="4" t="s">
        <v>5</v>
      </c>
      <c r="C5125" s="4" t="s">
        <v>14</v>
      </c>
      <c r="D5125" s="4" t="s">
        <v>14</v>
      </c>
    </row>
    <row r="5126" spans="1:13">
      <c r="A5126" t="n">
        <v>47021</v>
      </c>
      <c r="B5126" s="73" t="n">
        <v>178</v>
      </c>
      <c r="C5126" s="7" t="n">
        <v>5</v>
      </c>
      <c r="D5126" s="7" t="n">
        <v>1</v>
      </c>
    </row>
    <row r="5127" spans="1:13">
      <c r="A5127" t="s">
        <v>4</v>
      </c>
      <c r="B5127" s="4" t="s">
        <v>5</v>
      </c>
      <c r="C5127" s="4" t="s">
        <v>14</v>
      </c>
      <c r="D5127" s="4" t="s">
        <v>14</v>
      </c>
    </row>
    <row r="5128" spans="1:13">
      <c r="A5128" t="n">
        <v>47024</v>
      </c>
      <c r="B5128" s="73" t="n">
        <v>178</v>
      </c>
      <c r="C5128" s="7" t="n">
        <v>2</v>
      </c>
      <c r="D5128" s="7" t="n">
        <v>0</v>
      </c>
    </row>
    <row r="5129" spans="1:13">
      <c r="A5129" t="s">
        <v>4</v>
      </c>
      <c r="B5129" s="4" t="s">
        <v>5</v>
      </c>
      <c r="C5129" s="4" t="s">
        <v>14</v>
      </c>
      <c r="D5129" s="4" t="s">
        <v>14</v>
      </c>
    </row>
    <row r="5130" spans="1:13">
      <c r="A5130" t="n">
        <v>47027</v>
      </c>
      <c r="B5130" s="73" t="n">
        <v>178</v>
      </c>
      <c r="C5130" s="7" t="n">
        <v>2</v>
      </c>
      <c r="D5130" s="7" t="n">
        <v>1</v>
      </c>
    </row>
    <row r="5131" spans="1:13">
      <c r="A5131" t="s">
        <v>4</v>
      </c>
      <c r="B5131" s="4" t="s">
        <v>5</v>
      </c>
      <c r="C5131" s="4" t="s">
        <v>14</v>
      </c>
      <c r="D5131" s="4" t="s">
        <v>10</v>
      </c>
      <c r="E5131" s="4" t="s">
        <v>21</v>
      </c>
    </row>
    <row r="5132" spans="1:13">
      <c r="A5132" t="n">
        <v>47030</v>
      </c>
      <c r="B5132" s="21" t="n">
        <v>58</v>
      </c>
      <c r="C5132" s="7" t="n">
        <v>101</v>
      </c>
      <c r="D5132" s="7" t="n">
        <v>1000</v>
      </c>
      <c r="E5132" s="7" t="n">
        <v>1</v>
      </c>
    </row>
    <row r="5133" spans="1:13">
      <c r="A5133" t="s">
        <v>4</v>
      </c>
      <c r="B5133" s="4" t="s">
        <v>5</v>
      </c>
      <c r="C5133" s="4" t="s">
        <v>14</v>
      </c>
      <c r="D5133" s="4" t="s">
        <v>10</v>
      </c>
    </row>
    <row r="5134" spans="1:13">
      <c r="A5134" t="n">
        <v>47038</v>
      </c>
      <c r="B5134" s="21" t="n">
        <v>58</v>
      </c>
      <c r="C5134" s="7" t="n">
        <v>254</v>
      </c>
      <c r="D5134" s="7" t="n">
        <v>0</v>
      </c>
    </row>
    <row r="5135" spans="1:13">
      <c r="A5135" t="s">
        <v>4</v>
      </c>
      <c r="B5135" s="4" t="s">
        <v>5</v>
      </c>
      <c r="C5135" s="4" t="s">
        <v>14</v>
      </c>
    </row>
    <row r="5136" spans="1:13">
      <c r="A5136" t="n">
        <v>47042</v>
      </c>
      <c r="B5136" s="45" t="n">
        <v>45</v>
      </c>
      <c r="C5136" s="7" t="n">
        <v>0</v>
      </c>
    </row>
    <row r="5137" spans="1:5">
      <c r="A5137" t="s">
        <v>4</v>
      </c>
      <c r="B5137" s="4" t="s">
        <v>5</v>
      </c>
      <c r="C5137" s="4" t="s">
        <v>14</v>
      </c>
      <c r="D5137" s="4" t="s">
        <v>14</v>
      </c>
      <c r="E5137" s="4" t="s">
        <v>21</v>
      </c>
      <c r="F5137" s="4" t="s">
        <v>21</v>
      </c>
      <c r="G5137" s="4" t="s">
        <v>21</v>
      </c>
      <c r="H5137" s="4" t="s">
        <v>10</v>
      </c>
    </row>
    <row r="5138" spans="1:5">
      <c r="A5138" t="n">
        <v>47044</v>
      </c>
      <c r="B5138" s="45" t="n">
        <v>45</v>
      </c>
      <c r="C5138" s="7" t="n">
        <v>2</v>
      </c>
      <c r="D5138" s="7" t="n">
        <v>3</v>
      </c>
      <c r="E5138" s="7" t="n">
        <v>-1.39999997615814</v>
      </c>
      <c r="F5138" s="7" t="n">
        <v>21.5</v>
      </c>
      <c r="G5138" s="7" t="n">
        <v>54</v>
      </c>
      <c r="H5138" s="7" t="n">
        <v>0</v>
      </c>
    </row>
    <row r="5139" spans="1:5">
      <c r="A5139" t="s">
        <v>4</v>
      </c>
      <c r="B5139" s="4" t="s">
        <v>5</v>
      </c>
      <c r="C5139" s="4" t="s">
        <v>14</v>
      </c>
      <c r="D5139" s="4" t="s">
        <v>14</v>
      </c>
      <c r="E5139" s="4" t="s">
        <v>21</v>
      </c>
      <c r="F5139" s="4" t="s">
        <v>21</v>
      </c>
      <c r="G5139" s="4" t="s">
        <v>21</v>
      </c>
      <c r="H5139" s="4" t="s">
        <v>10</v>
      </c>
      <c r="I5139" s="4" t="s">
        <v>14</v>
      </c>
    </row>
    <row r="5140" spans="1:5">
      <c r="A5140" t="n">
        <v>47061</v>
      </c>
      <c r="B5140" s="45" t="n">
        <v>45</v>
      </c>
      <c r="C5140" s="7" t="n">
        <v>4</v>
      </c>
      <c r="D5140" s="7" t="n">
        <v>3</v>
      </c>
      <c r="E5140" s="7" t="n">
        <v>5</v>
      </c>
      <c r="F5140" s="7" t="n">
        <v>162</v>
      </c>
      <c r="G5140" s="7" t="n">
        <v>-20</v>
      </c>
      <c r="H5140" s="7" t="n">
        <v>0</v>
      </c>
      <c r="I5140" s="7" t="n">
        <v>0</v>
      </c>
    </row>
    <row r="5141" spans="1:5">
      <c r="A5141" t="s">
        <v>4</v>
      </c>
      <c r="B5141" s="4" t="s">
        <v>5</v>
      </c>
      <c r="C5141" s="4" t="s">
        <v>14</v>
      </c>
      <c r="D5141" s="4" t="s">
        <v>14</v>
      </c>
      <c r="E5141" s="4" t="s">
        <v>21</v>
      </c>
      <c r="F5141" s="4" t="s">
        <v>10</v>
      </c>
    </row>
    <row r="5142" spans="1:5">
      <c r="A5142" t="n">
        <v>47079</v>
      </c>
      <c r="B5142" s="45" t="n">
        <v>45</v>
      </c>
      <c r="C5142" s="7" t="n">
        <v>5</v>
      </c>
      <c r="D5142" s="7" t="n">
        <v>3</v>
      </c>
      <c r="E5142" s="7" t="n">
        <v>21.7000007629395</v>
      </c>
      <c r="F5142" s="7" t="n">
        <v>0</v>
      </c>
    </row>
    <row r="5143" spans="1:5">
      <c r="A5143" t="s">
        <v>4</v>
      </c>
      <c r="B5143" s="4" t="s">
        <v>5</v>
      </c>
      <c r="C5143" s="4" t="s">
        <v>14</v>
      </c>
      <c r="D5143" s="4" t="s">
        <v>14</v>
      </c>
      <c r="E5143" s="4" t="s">
        <v>21</v>
      </c>
      <c r="F5143" s="4" t="s">
        <v>10</v>
      </c>
    </row>
    <row r="5144" spans="1:5">
      <c r="A5144" t="n">
        <v>47088</v>
      </c>
      <c r="B5144" s="45" t="n">
        <v>45</v>
      </c>
      <c r="C5144" s="7" t="n">
        <v>11</v>
      </c>
      <c r="D5144" s="7" t="n">
        <v>3</v>
      </c>
      <c r="E5144" s="7" t="n">
        <v>45.7999992370605</v>
      </c>
      <c r="F5144" s="7" t="n">
        <v>0</v>
      </c>
    </row>
    <row r="5145" spans="1:5">
      <c r="A5145" t="s">
        <v>4</v>
      </c>
      <c r="B5145" s="4" t="s">
        <v>5</v>
      </c>
      <c r="C5145" s="4" t="s">
        <v>14</v>
      </c>
      <c r="D5145" s="4" t="s">
        <v>14</v>
      </c>
      <c r="E5145" s="4" t="s">
        <v>21</v>
      </c>
      <c r="F5145" s="4" t="s">
        <v>21</v>
      </c>
      <c r="G5145" s="4" t="s">
        <v>21</v>
      </c>
      <c r="H5145" s="4" t="s">
        <v>10</v>
      </c>
      <c r="I5145" s="4" t="s">
        <v>14</v>
      </c>
    </row>
    <row r="5146" spans="1:5">
      <c r="A5146" t="n">
        <v>47097</v>
      </c>
      <c r="B5146" s="45" t="n">
        <v>45</v>
      </c>
      <c r="C5146" s="7" t="n">
        <v>4</v>
      </c>
      <c r="D5146" s="7" t="n">
        <v>3</v>
      </c>
      <c r="E5146" s="7" t="n">
        <v>5</v>
      </c>
      <c r="F5146" s="7" t="n">
        <v>18</v>
      </c>
      <c r="G5146" s="7" t="n">
        <v>20</v>
      </c>
      <c r="H5146" s="7" t="n">
        <v>10000</v>
      </c>
      <c r="I5146" s="7" t="n">
        <v>0</v>
      </c>
    </row>
    <row r="5147" spans="1:5">
      <c r="A5147" t="s">
        <v>4</v>
      </c>
      <c r="B5147" s="4" t="s">
        <v>5</v>
      </c>
      <c r="C5147" s="4" t="s">
        <v>14</v>
      </c>
      <c r="D5147" s="4" t="s">
        <v>14</v>
      </c>
      <c r="E5147" s="4" t="s">
        <v>21</v>
      </c>
      <c r="F5147" s="4" t="s">
        <v>10</v>
      </c>
    </row>
    <row r="5148" spans="1:5">
      <c r="A5148" t="n">
        <v>47115</v>
      </c>
      <c r="B5148" s="45" t="n">
        <v>45</v>
      </c>
      <c r="C5148" s="7" t="n">
        <v>5</v>
      </c>
      <c r="D5148" s="7" t="n">
        <v>3</v>
      </c>
      <c r="E5148" s="7" t="n">
        <v>20.7000007629395</v>
      </c>
      <c r="F5148" s="7" t="n">
        <v>10000</v>
      </c>
    </row>
    <row r="5149" spans="1:5">
      <c r="A5149" t="s">
        <v>4</v>
      </c>
      <c r="B5149" s="4" t="s">
        <v>5</v>
      </c>
      <c r="C5149" s="4" t="s">
        <v>14</v>
      </c>
      <c r="D5149" s="4" t="s">
        <v>10</v>
      </c>
    </row>
    <row r="5150" spans="1:5">
      <c r="A5150" t="n">
        <v>47124</v>
      </c>
      <c r="B5150" s="21" t="n">
        <v>58</v>
      </c>
      <c r="C5150" s="7" t="n">
        <v>255</v>
      </c>
      <c r="D5150" s="7" t="n">
        <v>0</v>
      </c>
    </row>
    <row r="5151" spans="1:5">
      <c r="A5151" t="s">
        <v>4</v>
      </c>
      <c r="B5151" s="4" t="s">
        <v>5</v>
      </c>
      <c r="C5151" s="4" t="s">
        <v>14</v>
      </c>
      <c r="D5151" s="4" t="s">
        <v>10</v>
      </c>
      <c r="E5151" s="4" t="s">
        <v>10</v>
      </c>
      <c r="F5151" s="4" t="s">
        <v>10</v>
      </c>
      <c r="G5151" s="4" t="s">
        <v>10</v>
      </c>
      <c r="H5151" s="4" t="s">
        <v>10</v>
      </c>
      <c r="I5151" s="4" t="s">
        <v>6</v>
      </c>
      <c r="J5151" s="4" t="s">
        <v>21</v>
      </c>
      <c r="K5151" s="4" t="s">
        <v>21</v>
      </c>
      <c r="L5151" s="4" t="s">
        <v>21</v>
      </c>
      <c r="M5151" s="4" t="s">
        <v>9</v>
      </c>
      <c r="N5151" s="4" t="s">
        <v>9</v>
      </c>
      <c r="O5151" s="4" t="s">
        <v>21</v>
      </c>
      <c r="P5151" s="4" t="s">
        <v>21</v>
      </c>
      <c r="Q5151" s="4" t="s">
        <v>21</v>
      </c>
      <c r="R5151" s="4" t="s">
        <v>21</v>
      </c>
      <c r="S5151" s="4" t="s">
        <v>14</v>
      </c>
    </row>
    <row r="5152" spans="1:5">
      <c r="A5152" t="n">
        <v>47128</v>
      </c>
      <c r="B5152" s="31" t="n">
        <v>39</v>
      </c>
      <c r="C5152" s="7" t="n">
        <v>12</v>
      </c>
      <c r="D5152" s="7" t="n">
        <v>65533</v>
      </c>
      <c r="E5152" s="7" t="n">
        <v>203</v>
      </c>
      <c r="F5152" s="7" t="n">
        <v>0</v>
      </c>
      <c r="G5152" s="7" t="n">
        <v>7033</v>
      </c>
      <c r="H5152" s="7" t="n">
        <v>259</v>
      </c>
      <c r="I5152" s="7" t="s">
        <v>13</v>
      </c>
      <c r="J5152" s="7" t="n">
        <v>0</v>
      </c>
      <c r="K5152" s="7" t="n">
        <v>0</v>
      </c>
      <c r="L5152" s="7" t="n">
        <v>0</v>
      </c>
      <c r="M5152" s="7" t="n">
        <v>0</v>
      </c>
      <c r="N5152" s="7" t="n">
        <v>0</v>
      </c>
      <c r="O5152" s="7" t="n">
        <v>0</v>
      </c>
      <c r="P5152" s="7" t="n">
        <v>1</v>
      </c>
      <c r="Q5152" s="7" t="n">
        <v>1</v>
      </c>
      <c r="R5152" s="7" t="n">
        <v>1</v>
      </c>
      <c r="S5152" s="7" t="n">
        <v>103</v>
      </c>
    </row>
    <row r="5153" spans="1:19">
      <c r="A5153" t="s">
        <v>4</v>
      </c>
      <c r="B5153" s="4" t="s">
        <v>5</v>
      </c>
      <c r="C5153" s="4" t="s">
        <v>14</v>
      </c>
      <c r="D5153" s="4" t="s">
        <v>10</v>
      </c>
      <c r="E5153" s="4" t="s">
        <v>10</v>
      </c>
      <c r="F5153" s="4" t="s">
        <v>10</v>
      </c>
      <c r="G5153" s="4" t="s">
        <v>10</v>
      </c>
      <c r="H5153" s="4" t="s">
        <v>10</v>
      </c>
      <c r="I5153" s="4" t="s">
        <v>6</v>
      </c>
      <c r="J5153" s="4" t="s">
        <v>21</v>
      </c>
      <c r="K5153" s="4" t="s">
        <v>21</v>
      </c>
      <c r="L5153" s="4" t="s">
        <v>21</v>
      </c>
      <c r="M5153" s="4" t="s">
        <v>9</v>
      </c>
      <c r="N5153" s="4" t="s">
        <v>9</v>
      </c>
      <c r="O5153" s="4" t="s">
        <v>21</v>
      </c>
      <c r="P5153" s="4" t="s">
        <v>21</v>
      </c>
      <c r="Q5153" s="4" t="s">
        <v>21</v>
      </c>
      <c r="R5153" s="4" t="s">
        <v>21</v>
      </c>
      <c r="S5153" s="4" t="s">
        <v>14</v>
      </c>
    </row>
    <row r="5154" spans="1:19">
      <c r="A5154" t="n">
        <v>47178</v>
      </c>
      <c r="B5154" s="31" t="n">
        <v>39</v>
      </c>
      <c r="C5154" s="7" t="n">
        <v>12</v>
      </c>
      <c r="D5154" s="7" t="n">
        <v>65533</v>
      </c>
      <c r="E5154" s="7" t="n">
        <v>204</v>
      </c>
      <c r="F5154" s="7" t="n">
        <v>0</v>
      </c>
      <c r="G5154" s="7" t="n">
        <v>7034</v>
      </c>
      <c r="H5154" s="7" t="n">
        <v>259</v>
      </c>
      <c r="I5154" s="7" t="s">
        <v>13</v>
      </c>
      <c r="J5154" s="7" t="n">
        <v>0</v>
      </c>
      <c r="K5154" s="7" t="n">
        <v>0</v>
      </c>
      <c r="L5154" s="7" t="n">
        <v>0</v>
      </c>
      <c r="M5154" s="7" t="n">
        <v>0</v>
      </c>
      <c r="N5154" s="7" t="n">
        <v>0</v>
      </c>
      <c r="O5154" s="7" t="n">
        <v>0</v>
      </c>
      <c r="P5154" s="7" t="n">
        <v>1</v>
      </c>
      <c r="Q5154" s="7" t="n">
        <v>1</v>
      </c>
      <c r="R5154" s="7" t="n">
        <v>1</v>
      </c>
      <c r="S5154" s="7" t="n">
        <v>104</v>
      </c>
    </row>
    <row r="5155" spans="1:19">
      <c r="A5155" t="s">
        <v>4</v>
      </c>
      <c r="B5155" s="4" t="s">
        <v>5</v>
      </c>
      <c r="C5155" s="4" t="s">
        <v>14</v>
      </c>
      <c r="D5155" s="4" t="s">
        <v>21</v>
      </c>
      <c r="E5155" s="4" t="s">
        <v>21</v>
      </c>
      <c r="F5155" s="4" t="s">
        <v>21</v>
      </c>
    </row>
    <row r="5156" spans="1:19">
      <c r="A5156" t="n">
        <v>47228</v>
      </c>
      <c r="B5156" s="45" t="n">
        <v>45</v>
      </c>
      <c r="C5156" s="7" t="n">
        <v>9</v>
      </c>
      <c r="D5156" s="7" t="n">
        <v>0.100000001490116</v>
      </c>
      <c r="E5156" s="7" t="n">
        <v>0.100000001490116</v>
      </c>
      <c r="F5156" s="7" t="n">
        <v>1000</v>
      </c>
    </row>
    <row r="5157" spans="1:19">
      <c r="A5157" t="s">
        <v>4</v>
      </c>
      <c r="B5157" s="4" t="s">
        <v>5</v>
      </c>
      <c r="C5157" s="4" t="s">
        <v>14</v>
      </c>
      <c r="D5157" s="4" t="s">
        <v>10</v>
      </c>
      <c r="E5157" s="4" t="s">
        <v>10</v>
      </c>
      <c r="F5157" s="4" t="s">
        <v>9</v>
      </c>
    </row>
    <row r="5158" spans="1:19">
      <c r="A5158" t="n">
        <v>47242</v>
      </c>
      <c r="B5158" s="46" t="n">
        <v>84</v>
      </c>
      <c r="C5158" s="7" t="n">
        <v>0</v>
      </c>
      <c r="D5158" s="7" t="n">
        <v>0</v>
      </c>
      <c r="E5158" s="7" t="n">
        <v>500</v>
      </c>
      <c r="F5158" s="7" t="n">
        <v>1056964608</v>
      </c>
    </row>
    <row r="5159" spans="1:19">
      <c r="A5159" t="s">
        <v>4</v>
      </c>
      <c r="B5159" s="4" t="s">
        <v>5</v>
      </c>
      <c r="C5159" s="4" t="s">
        <v>14</v>
      </c>
      <c r="D5159" s="4" t="s">
        <v>10</v>
      </c>
      <c r="E5159" s="4" t="s">
        <v>21</v>
      </c>
      <c r="F5159" s="4" t="s">
        <v>10</v>
      </c>
      <c r="G5159" s="4" t="s">
        <v>9</v>
      </c>
      <c r="H5159" s="4" t="s">
        <v>9</v>
      </c>
      <c r="I5159" s="4" t="s">
        <v>10</v>
      </c>
      <c r="J5159" s="4" t="s">
        <v>10</v>
      </c>
      <c r="K5159" s="4" t="s">
        <v>9</v>
      </c>
      <c r="L5159" s="4" t="s">
        <v>9</v>
      </c>
      <c r="M5159" s="4" t="s">
        <v>9</v>
      </c>
      <c r="N5159" s="4" t="s">
        <v>9</v>
      </c>
      <c r="O5159" s="4" t="s">
        <v>6</v>
      </c>
    </row>
    <row r="5160" spans="1:19">
      <c r="A5160" t="n">
        <v>47252</v>
      </c>
      <c r="B5160" s="14" t="n">
        <v>50</v>
      </c>
      <c r="C5160" s="7" t="n">
        <v>0</v>
      </c>
      <c r="D5160" s="7" t="n">
        <v>4515</v>
      </c>
      <c r="E5160" s="7" t="n">
        <v>1</v>
      </c>
      <c r="F5160" s="7" t="n">
        <v>1000</v>
      </c>
      <c r="G5160" s="7" t="n">
        <v>0</v>
      </c>
      <c r="H5160" s="7" t="n">
        <v>0</v>
      </c>
      <c r="I5160" s="7" t="n">
        <v>0</v>
      </c>
      <c r="J5160" s="7" t="n">
        <v>65533</v>
      </c>
      <c r="K5160" s="7" t="n">
        <v>0</v>
      </c>
      <c r="L5160" s="7" t="n">
        <v>0</v>
      </c>
      <c r="M5160" s="7" t="n">
        <v>0</v>
      </c>
      <c r="N5160" s="7" t="n">
        <v>0</v>
      </c>
      <c r="O5160" s="7" t="s">
        <v>13</v>
      </c>
    </row>
    <row r="5161" spans="1:19">
      <c r="A5161" t="s">
        <v>4</v>
      </c>
      <c r="B5161" s="4" t="s">
        <v>5</v>
      </c>
      <c r="C5161" s="4" t="s">
        <v>10</v>
      </c>
    </row>
    <row r="5162" spans="1:19">
      <c r="A5162" t="n">
        <v>47291</v>
      </c>
      <c r="B5162" s="28" t="n">
        <v>16</v>
      </c>
      <c r="C5162" s="7" t="n">
        <v>1000</v>
      </c>
    </row>
    <row r="5163" spans="1:19">
      <c r="A5163" t="s">
        <v>4</v>
      </c>
      <c r="B5163" s="4" t="s">
        <v>5</v>
      </c>
      <c r="C5163" s="4" t="s">
        <v>14</v>
      </c>
      <c r="D5163" s="4" t="s">
        <v>14</v>
      </c>
      <c r="E5163" s="4" t="s">
        <v>14</v>
      </c>
      <c r="F5163" s="4" t="s">
        <v>14</v>
      </c>
    </row>
    <row r="5164" spans="1:19">
      <c r="A5164" t="n">
        <v>47294</v>
      </c>
      <c r="B5164" s="19" t="n">
        <v>14</v>
      </c>
      <c r="C5164" s="7" t="n">
        <v>0</v>
      </c>
      <c r="D5164" s="7" t="n">
        <v>1</v>
      </c>
      <c r="E5164" s="7" t="n">
        <v>0</v>
      </c>
      <c r="F5164" s="7" t="n">
        <v>0</v>
      </c>
    </row>
    <row r="5165" spans="1:19">
      <c r="A5165" t="s">
        <v>4</v>
      </c>
      <c r="B5165" s="4" t="s">
        <v>5</v>
      </c>
      <c r="C5165" s="4" t="s">
        <v>14</v>
      </c>
      <c r="D5165" s="4" t="s">
        <v>10</v>
      </c>
      <c r="E5165" s="4" t="s">
        <v>6</v>
      </c>
    </row>
    <row r="5166" spans="1:19">
      <c r="A5166" t="n">
        <v>47299</v>
      </c>
      <c r="B5166" s="41" t="n">
        <v>51</v>
      </c>
      <c r="C5166" s="7" t="n">
        <v>4</v>
      </c>
      <c r="D5166" s="7" t="n">
        <v>7034</v>
      </c>
      <c r="E5166" s="7" t="s">
        <v>179</v>
      </c>
    </row>
    <row r="5167" spans="1:19">
      <c r="A5167" t="s">
        <v>4</v>
      </c>
      <c r="B5167" s="4" t="s">
        <v>5</v>
      </c>
      <c r="C5167" s="4" t="s">
        <v>10</v>
      </c>
    </row>
    <row r="5168" spans="1:19">
      <c r="A5168" t="n">
        <v>47312</v>
      </c>
      <c r="B5168" s="28" t="n">
        <v>16</v>
      </c>
      <c r="C5168" s="7" t="n">
        <v>0</v>
      </c>
    </row>
    <row r="5169" spans="1:19">
      <c r="A5169" t="s">
        <v>4</v>
      </c>
      <c r="B5169" s="4" t="s">
        <v>5</v>
      </c>
      <c r="C5169" s="4" t="s">
        <v>10</v>
      </c>
      <c r="D5169" s="4" t="s">
        <v>14</v>
      </c>
      <c r="E5169" s="4" t="s">
        <v>9</v>
      </c>
      <c r="F5169" s="4" t="s">
        <v>112</v>
      </c>
      <c r="G5169" s="4" t="s">
        <v>14</v>
      </c>
      <c r="H5169" s="4" t="s">
        <v>14</v>
      </c>
      <c r="I5169" s="4" t="s">
        <v>14</v>
      </c>
    </row>
    <row r="5170" spans="1:19">
      <c r="A5170" t="n">
        <v>47315</v>
      </c>
      <c r="B5170" s="49" t="n">
        <v>26</v>
      </c>
      <c r="C5170" s="7" t="n">
        <v>7034</v>
      </c>
      <c r="D5170" s="7" t="n">
        <v>17</v>
      </c>
      <c r="E5170" s="7" t="n">
        <v>28537</v>
      </c>
      <c r="F5170" s="7" t="s">
        <v>387</v>
      </c>
      <c r="G5170" s="7" t="n">
        <v>8</v>
      </c>
      <c r="H5170" s="7" t="n">
        <v>2</v>
      </c>
      <c r="I5170" s="7" t="n">
        <v>0</v>
      </c>
    </row>
    <row r="5171" spans="1:19">
      <c r="A5171" t="s">
        <v>4</v>
      </c>
      <c r="B5171" s="4" t="s">
        <v>5</v>
      </c>
      <c r="C5171" s="4" t="s">
        <v>14</v>
      </c>
      <c r="D5171" s="4" t="s">
        <v>10</v>
      </c>
      <c r="E5171" s="4" t="s">
        <v>6</v>
      </c>
    </row>
    <row r="5172" spans="1:19">
      <c r="A5172" t="n">
        <v>47339</v>
      </c>
      <c r="B5172" s="41" t="n">
        <v>51</v>
      </c>
      <c r="C5172" s="7" t="n">
        <v>4</v>
      </c>
      <c r="D5172" s="7" t="n">
        <v>7033</v>
      </c>
      <c r="E5172" s="7" t="s">
        <v>179</v>
      </c>
    </row>
    <row r="5173" spans="1:19">
      <c r="A5173" t="s">
        <v>4</v>
      </c>
      <c r="B5173" s="4" t="s">
        <v>5</v>
      </c>
      <c r="C5173" s="4" t="s">
        <v>10</v>
      </c>
    </row>
    <row r="5174" spans="1:19">
      <c r="A5174" t="n">
        <v>47352</v>
      </c>
      <c r="B5174" s="28" t="n">
        <v>16</v>
      </c>
      <c r="C5174" s="7" t="n">
        <v>0</v>
      </c>
    </row>
    <row r="5175" spans="1:19">
      <c r="A5175" t="s">
        <v>4</v>
      </c>
      <c r="B5175" s="4" t="s">
        <v>5</v>
      </c>
      <c r="C5175" s="4" t="s">
        <v>10</v>
      </c>
      <c r="D5175" s="4" t="s">
        <v>14</v>
      </c>
      <c r="E5175" s="4" t="s">
        <v>9</v>
      </c>
      <c r="F5175" s="4" t="s">
        <v>112</v>
      </c>
      <c r="G5175" s="4" t="s">
        <v>14</v>
      </c>
      <c r="H5175" s="4" t="s">
        <v>14</v>
      </c>
      <c r="I5175" s="4" t="s">
        <v>14</v>
      </c>
    </row>
    <row r="5176" spans="1:19">
      <c r="A5176" t="n">
        <v>47355</v>
      </c>
      <c r="B5176" s="49" t="n">
        <v>26</v>
      </c>
      <c r="C5176" s="7" t="n">
        <v>7033</v>
      </c>
      <c r="D5176" s="7" t="n">
        <v>17</v>
      </c>
      <c r="E5176" s="7" t="n">
        <v>53122</v>
      </c>
      <c r="F5176" s="7" t="s">
        <v>388</v>
      </c>
      <c r="G5176" s="7" t="n">
        <v>8</v>
      </c>
      <c r="H5176" s="7" t="n">
        <v>2</v>
      </c>
      <c r="I5176" s="7" t="n">
        <v>0</v>
      </c>
    </row>
    <row r="5177" spans="1:19">
      <c r="A5177" t="s">
        <v>4</v>
      </c>
      <c r="B5177" s="4" t="s">
        <v>5</v>
      </c>
      <c r="C5177" s="4" t="s">
        <v>10</v>
      </c>
    </row>
    <row r="5178" spans="1:19">
      <c r="A5178" t="n">
        <v>47376</v>
      </c>
      <c r="B5178" s="28" t="n">
        <v>16</v>
      </c>
      <c r="C5178" s="7" t="n">
        <v>5000</v>
      </c>
    </row>
    <row r="5179" spans="1:19">
      <c r="A5179" t="s">
        <v>4</v>
      </c>
      <c r="B5179" s="4" t="s">
        <v>5</v>
      </c>
      <c r="C5179" s="4" t="s">
        <v>10</v>
      </c>
      <c r="D5179" s="4" t="s">
        <v>14</v>
      </c>
    </row>
    <row r="5180" spans="1:19">
      <c r="A5180" t="n">
        <v>47379</v>
      </c>
      <c r="B5180" s="51" t="n">
        <v>89</v>
      </c>
      <c r="C5180" s="7" t="n">
        <v>7034</v>
      </c>
      <c r="D5180" s="7" t="n">
        <v>0</v>
      </c>
    </row>
    <row r="5181" spans="1:19">
      <c r="A5181" t="s">
        <v>4</v>
      </c>
      <c r="B5181" s="4" t="s">
        <v>5</v>
      </c>
      <c r="C5181" s="4" t="s">
        <v>10</v>
      </c>
      <c r="D5181" s="4" t="s">
        <v>14</v>
      </c>
    </row>
    <row r="5182" spans="1:19">
      <c r="A5182" t="n">
        <v>47383</v>
      </c>
      <c r="B5182" s="51" t="n">
        <v>89</v>
      </c>
      <c r="C5182" s="7" t="n">
        <v>7033</v>
      </c>
      <c r="D5182" s="7" t="n">
        <v>0</v>
      </c>
    </row>
    <row r="5183" spans="1:19">
      <c r="A5183" t="s">
        <v>4</v>
      </c>
      <c r="B5183" s="4" t="s">
        <v>5</v>
      </c>
      <c r="C5183" s="4" t="s">
        <v>14</v>
      </c>
      <c r="D5183" s="4" t="s">
        <v>21</v>
      </c>
      <c r="E5183" s="4" t="s">
        <v>10</v>
      </c>
      <c r="F5183" s="4" t="s">
        <v>14</v>
      </c>
    </row>
    <row r="5184" spans="1:19">
      <c r="A5184" t="n">
        <v>47387</v>
      </c>
      <c r="B5184" s="16" t="n">
        <v>49</v>
      </c>
      <c r="C5184" s="7" t="n">
        <v>3</v>
      </c>
      <c r="D5184" s="7" t="n">
        <v>1</v>
      </c>
      <c r="E5184" s="7" t="n">
        <v>500</v>
      </c>
      <c r="F5184" s="7" t="n">
        <v>0</v>
      </c>
    </row>
    <row r="5185" spans="1:9">
      <c r="A5185" t="s">
        <v>4</v>
      </c>
      <c r="B5185" s="4" t="s">
        <v>5</v>
      </c>
      <c r="C5185" s="4" t="s">
        <v>14</v>
      </c>
      <c r="D5185" s="4" t="s">
        <v>10</v>
      </c>
    </row>
    <row r="5186" spans="1:9">
      <c r="A5186" t="n">
        <v>47396</v>
      </c>
      <c r="B5186" s="45" t="n">
        <v>45</v>
      </c>
      <c r="C5186" s="7" t="n">
        <v>7</v>
      </c>
      <c r="D5186" s="7" t="n">
        <v>255</v>
      </c>
    </row>
    <row r="5187" spans="1:9">
      <c r="A5187" t="s">
        <v>4</v>
      </c>
      <c r="B5187" s="4" t="s">
        <v>5</v>
      </c>
      <c r="C5187" s="4" t="s">
        <v>10</v>
      </c>
      <c r="D5187" s="4" t="s">
        <v>14</v>
      </c>
      <c r="E5187" s="4" t="s">
        <v>6</v>
      </c>
      <c r="F5187" s="4" t="s">
        <v>21</v>
      </c>
      <c r="G5187" s="4" t="s">
        <v>21</v>
      </c>
      <c r="H5187" s="4" t="s">
        <v>21</v>
      </c>
    </row>
    <row r="5188" spans="1:9">
      <c r="A5188" t="n">
        <v>47400</v>
      </c>
      <c r="B5188" s="37" t="n">
        <v>48</v>
      </c>
      <c r="C5188" s="7" t="n">
        <v>7034</v>
      </c>
      <c r="D5188" s="7" t="n">
        <v>0</v>
      </c>
      <c r="E5188" s="7" t="s">
        <v>331</v>
      </c>
      <c r="F5188" s="7" t="n">
        <v>-1</v>
      </c>
      <c r="G5188" s="7" t="n">
        <v>1</v>
      </c>
      <c r="H5188" s="7" t="n">
        <v>0</v>
      </c>
    </row>
    <row r="5189" spans="1:9">
      <c r="A5189" t="s">
        <v>4</v>
      </c>
      <c r="B5189" s="4" t="s">
        <v>5</v>
      </c>
      <c r="C5189" s="4" t="s">
        <v>10</v>
      </c>
      <c r="D5189" s="4" t="s">
        <v>14</v>
      </c>
      <c r="E5189" s="4" t="s">
        <v>6</v>
      </c>
      <c r="F5189" s="4" t="s">
        <v>21</v>
      </c>
      <c r="G5189" s="4" t="s">
        <v>21</v>
      </c>
      <c r="H5189" s="4" t="s">
        <v>21</v>
      </c>
    </row>
    <row r="5190" spans="1:9">
      <c r="A5190" t="n">
        <v>47427</v>
      </c>
      <c r="B5190" s="37" t="n">
        <v>48</v>
      </c>
      <c r="C5190" s="7" t="n">
        <v>7033</v>
      </c>
      <c r="D5190" s="7" t="n">
        <v>0</v>
      </c>
      <c r="E5190" s="7" t="s">
        <v>336</v>
      </c>
      <c r="F5190" s="7" t="n">
        <v>-1</v>
      </c>
      <c r="G5190" s="7" t="n">
        <v>1</v>
      </c>
      <c r="H5190" s="7" t="n">
        <v>0</v>
      </c>
    </row>
    <row r="5191" spans="1:9">
      <c r="A5191" t="s">
        <v>4</v>
      </c>
      <c r="B5191" s="4" t="s">
        <v>5</v>
      </c>
      <c r="C5191" s="4" t="s">
        <v>10</v>
      </c>
    </row>
    <row r="5192" spans="1:9">
      <c r="A5192" t="n">
        <v>47454</v>
      </c>
      <c r="B5192" s="28" t="n">
        <v>16</v>
      </c>
      <c r="C5192" s="7" t="n">
        <v>900</v>
      </c>
    </row>
    <row r="5193" spans="1:9">
      <c r="A5193" t="s">
        <v>4</v>
      </c>
      <c r="B5193" s="4" t="s">
        <v>5</v>
      </c>
      <c r="C5193" s="4" t="s">
        <v>14</v>
      </c>
      <c r="D5193" s="4" t="s">
        <v>14</v>
      </c>
      <c r="E5193" s="4" t="s">
        <v>21</v>
      </c>
      <c r="F5193" s="4" t="s">
        <v>21</v>
      </c>
      <c r="G5193" s="4" t="s">
        <v>21</v>
      </c>
      <c r="H5193" s="4" t="s">
        <v>10</v>
      </c>
    </row>
    <row r="5194" spans="1:9">
      <c r="A5194" t="n">
        <v>47457</v>
      </c>
      <c r="B5194" s="45" t="n">
        <v>45</v>
      </c>
      <c r="C5194" s="7" t="n">
        <v>2</v>
      </c>
      <c r="D5194" s="7" t="n">
        <v>3</v>
      </c>
      <c r="E5194" s="7" t="n">
        <v>0</v>
      </c>
      <c r="F5194" s="7" t="n">
        <v>22.1000003814697</v>
      </c>
      <c r="G5194" s="7" t="n">
        <v>54.1500015258789</v>
      </c>
      <c r="H5194" s="7" t="n">
        <v>600</v>
      </c>
    </row>
    <row r="5195" spans="1:9">
      <c r="A5195" t="s">
        <v>4</v>
      </c>
      <c r="B5195" s="4" t="s">
        <v>5</v>
      </c>
      <c r="C5195" s="4" t="s">
        <v>14</v>
      </c>
      <c r="D5195" s="4" t="s">
        <v>14</v>
      </c>
      <c r="E5195" s="4" t="s">
        <v>21</v>
      </c>
      <c r="F5195" s="4" t="s">
        <v>21</v>
      </c>
      <c r="G5195" s="4" t="s">
        <v>21</v>
      </c>
      <c r="H5195" s="4" t="s">
        <v>10</v>
      </c>
      <c r="I5195" s="4" t="s">
        <v>14</v>
      </c>
    </row>
    <row r="5196" spans="1:9">
      <c r="A5196" t="n">
        <v>47474</v>
      </c>
      <c r="B5196" s="45" t="n">
        <v>45</v>
      </c>
      <c r="C5196" s="7" t="n">
        <v>4</v>
      </c>
      <c r="D5196" s="7" t="n">
        <v>3</v>
      </c>
      <c r="E5196" s="7" t="n">
        <v>6.5</v>
      </c>
      <c r="F5196" s="7" t="n">
        <v>31</v>
      </c>
      <c r="G5196" s="7" t="n">
        <v>20</v>
      </c>
      <c r="H5196" s="7" t="n">
        <v>600</v>
      </c>
      <c r="I5196" s="7" t="n">
        <v>0</v>
      </c>
    </row>
    <row r="5197" spans="1:9">
      <c r="A5197" t="s">
        <v>4</v>
      </c>
      <c r="B5197" s="4" t="s">
        <v>5</v>
      </c>
      <c r="C5197" s="4" t="s">
        <v>14</v>
      </c>
      <c r="D5197" s="4" t="s">
        <v>14</v>
      </c>
      <c r="E5197" s="4" t="s">
        <v>21</v>
      </c>
      <c r="F5197" s="4" t="s">
        <v>10</v>
      </c>
    </row>
    <row r="5198" spans="1:9">
      <c r="A5198" t="n">
        <v>47492</v>
      </c>
      <c r="B5198" s="45" t="n">
        <v>45</v>
      </c>
      <c r="C5198" s="7" t="n">
        <v>5</v>
      </c>
      <c r="D5198" s="7" t="n">
        <v>3</v>
      </c>
      <c r="E5198" s="7" t="n">
        <v>10</v>
      </c>
      <c r="F5198" s="7" t="n">
        <v>600</v>
      </c>
    </row>
    <row r="5199" spans="1:9">
      <c r="A5199" t="s">
        <v>4</v>
      </c>
      <c r="B5199" s="4" t="s">
        <v>5</v>
      </c>
      <c r="C5199" s="4" t="s">
        <v>10</v>
      </c>
      <c r="D5199" s="4" t="s">
        <v>10</v>
      </c>
      <c r="E5199" s="4" t="s">
        <v>21</v>
      </c>
      <c r="F5199" s="4" t="s">
        <v>21</v>
      </c>
      <c r="G5199" s="4" t="s">
        <v>21</v>
      </c>
      <c r="H5199" s="4" t="s">
        <v>21</v>
      </c>
      <c r="I5199" s="4" t="s">
        <v>14</v>
      </c>
      <c r="J5199" s="4" t="s">
        <v>10</v>
      </c>
    </row>
    <row r="5200" spans="1:9">
      <c r="A5200" t="n">
        <v>47501</v>
      </c>
      <c r="B5200" s="52" t="n">
        <v>55</v>
      </c>
      <c r="C5200" s="7" t="n">
        <v>7034</v>
      </c>
      <c r="D5200" s="7" t="n">
        <v>65024</v>
      </c>
      <c r="E5200" s="7" t="n">
        <v>0</v>
      </c>
      <c r="F5200" s="7" t="n">
        <v>0</v>
      </c>
      <c r="G5200" s="7" t="n">
        <v>10</v>
      </c>
      <c r="H5200" s="7" t="n">
        <v>12</v>
      </c>
      <c r="I5200" s="7" t="n">
        <v>0</v>
      </c>
      <c r="J5200" s="7" t="n">
        <v>0</v>
      </c>
    </row>
    <row r="5201" spans="1:10">
      <c r="A5201" t="s">
        <v>4</v>
      </c>
      <c r="B5201" s="4" t="s">
        <v>5</v>
      </c>
      <c r="C5201" s="4" t="s">
        <v>10</v>
      </c>
      <c r="D5201" s="4" t="s">
        <v>10</v>
      </c>
      <c r="E5201" s="4" t="s">
        <v>21</v>
      </c>
      <c r="F5201" s="4" t="s">
        <v>21</v>
      </c>
      <c r="G5201" s="4" t="s">
        <v>21</v>
      </c>
      <c r="H5201" s="4" t="s">
        <v>21</v>
      </c>
      <c r="I5201" s="4" t="s">
        <v>14</v>
      </c>
      <c r="J5201" s="4" t="s">
        <v>10</v>
      </c>
    </row>
    <row r="5202" spans="1:10">
      <c r="A5202" t="n">
        <v>47525</v>
      </c>
      <c r="B5202" s="52" t="n">
        <v>55</v>
      </c>
      <c r="C5202" s="7" t="n">
        <v>7033</v>
      </c>
      <c r="D5202" s="7" t="n">
        <v>65024</v>
      </c>
      <c r="E5202" s="7" t="n">
        <v>0</v>
      </c>
      <c r="F5202" s="7" t="n">
        <v>0</v>
      </c>
      <c r="G5202" s="7" t="n">
        <v>10</v>
      </c>
      <c r="H5202" s="7" t="n">
        <v>12</v>
      </c>
      <c r="I5202" s="7" t="n">
        <v>0</v>
      </c>
      <c r="J5202" s="7" t="n">
        <v>0</v>
      </c>
    </row>
    <row r="5203" spans="1:10">
      <c r="A5203" t="s">
        <v>4</v>
      </c>
      <c r="B5203" s="4" t="s">
        <v>5</v>
      </c>
      <c r="C5203" s="4" t="s">
        <v>14</v>
      </c>
      <c r="D5203" s="4" t="s">
        <v>10</v>
      </c>
      <c r="E5203" s="4" t="s">
        <v>21</v>
      </c>
      <c r="F5203" s="4" t="s">
        <v>10</v>
      </c>
      <c r="G5203" s="4" t="s">
        <v>9</v>
      </c>
      <c r="H5203" s="4" t="s">
        <v>9</v>
      </c>
      <c r="I5203" s="4" t="s">
        <v>10</v>
      </c>
      <c r="J5203" s="4" t="s">
        <v>10</v>
      </c>
      <c r="K5203" s="4" t="s">
        <v>9</v>
      </c>
      <c r="L5203" s="4" t="s">
        <v>9</v>
      </c>
      <c r="M5203" s="4" t="s">
        <v>9</v>
      </c>
      <c r="N5203" s="4" t="s">
        <v>9</v>
      </c>
      <c r="O5203" s="4" t="s">
        <v>6</v>
      </c>
    </row>
    <row r="5204" spans="1:10">
      <c r="A5204" t="n">
        <v>47549</v>
      </c>
      <c r="B5204" s="14" t="n">
        <v>50</v>
      </c>
      <c r="C5204" s="7" t="n">
        <v>0</v>
      </c>
      <c r="D5204" s="7" t="n">
        <v>2119</v>
      </c>
      <c r="E5204" s="7" t="n">
        <v>0.800000011920929</v>
      </c>
      <c r="F5204" s="7" t="n">
        <v>0</v>
      </c>
      <c r="G5204" s="7" t="n">
        <v>0</v>
      </c>
      <c r="H5204" s="7" t="n">
        <v>-1065353216</v>
      </c>
      <c r="I5204" s="7" t="n">
        <v>0</v>
      </c>
      <c r="J5204" s="7" t="n">
        <v>65533</v>
      </c>
      <c r="K5204" s="7" t="n">
        <v>0</v>
      </c>
      <c r="L5204" s="7" t="n">
        <v>0</v>
      </c>
      <c r="M5204" s="7" t="n">
        <v>0</v>
      </c>
      <c r="N5204" s="7" t="n">
        <v>0</v>
      </c>
      <c r="O5204" s="7" t="s">
        <v>13</v>
      </c>
    </row>
    <row r="5205" spans="1:10">
      <c r="A5205" t="s">
        <v>4</v>
      </c>
      <c r="B5205" s="4" t="s">
        <v>5</v>
      </c>
      <c r="C5205" s="4" t="s">
        <v>14</v>
      </c>
      <c r="D5205" s="4" t="s">
        <v>9</v>
      </c>
      <c r="E5205" s="4" t="s">
        <v>9</v>
      </c>
      <c r="F5205" s="4" t="s">
        <v>9</v>
      </c>
    </row>
    <row r="5206" spans="1:10">
      <c r="A5206" t="n">
        <v>47588</v>
      </c>
      <c r="B5206" s="14" t="n">
        <v>50</v>
      </c>
      <c r="C5206" s="7" t="n">
        <v>255</v>
      </c>
      <c r="D5206" s="7" t="n">
        <v>1050253722</v>
      </c>
      <c r="E5206" s="7" t="n">
        <v>1065353216</v>
      </c>
      <c r="F5206" s="7" t="n">
        <v>1045220557</v>
      </c>
    </row>
    <row r="5207" spans="1:10">
      <c r="A5207" t="s">
        <v>4</v>
      </c>
      <c r="B5207" s="4" t="s">
        <v>5</v>
      </c>
      <c r="C5207" s="4" t="s">
        <v>10</v>
      </c>
    </row>
    <row r="5208" spans="1:10">
      <c r="A5208" t="n">
        <v>47602</v>
      </c>
      <c r="B5208" s="28" t="n">
        <v>16</v>
      </c>
      <c r="C5208" s="7" t="n">
        <v>600</v>
      </c>
    </row>
    <row r="5209" spans="1:10">
      <c r="A5209" t="s">
        <v>4</v>
      </c>
      <c r="B5209" s="4" t="s">
        <v>5</v>
      </c>
      <c r="C5209" s="4" t="s">
        <v>10</v>
      </c>
      <c r="D5209" s="4" t="s">
        <v>14</v>
      </c>
    </row>
    <row r="5210" spans="1:10">
      <c r="A5210" t="n">
        <v>47605</v>
      </c>
      <c r="B5210" s="53" t="n">
        <v>56</v>
      </c>
      <c r="C5210" s="7" t="n">
        <v>7034</v>
      </c>
      <c r="D5210" s="7" t="n">
        <v>1</v>
      </c>
    </row>
    <row r="5211" spans="1:10">
      <c r="A5211" t="s">
        <v>4</v>
      </c>
      <c r="B5211" s="4" t="s">
        <v>5</v>
      </c>
      <c r="C5211" s="4" t="s">
        <v>10</v>
      </c>
      <c r="D5211" s="4" t="s">
        <v>14</v>
      </c>
    </row>
    <row r="5212" spans="1:10">
      <c r="A5212" t="n">
        <v>47609</v>
      </c>
      <c r="B5212" s="53" t="n">
        <v>56</v>
      </c>
      <c r="C5212" s="7" t="n">
        <v>7033</v>
      </c>
      <c r="D5212" s="7" t="n">
        <v>1</v>
      </c>
    </row>
    <row r="5213" spans="1:10">
      <c r="A5213" t="s">
        <v>4</v>
      </c>
      <c r="B5213" s="4" t="s">
        <v>5</v>
      </c>
      <c r="C5213" s="4" t="s">
        <v>14</v>
      </c>
      <c r="D5213" s="4" t="s">
        <v>10</v>
      </c>
      <c r="E5213" s="4" t="s">
        <v>10</v>
      </c>
      <c r="F5213" s="4" t="s">
        <v>9</v>
      </c>
    </row>
    <row r="5214" spans="1:10">
      <c r="A5214" t="n">
        <v>47613</v>
      </c>
      <c r="B5214" s="46" t="n">
        <v>84</v>
      </c>
      <c r="C5214" s="7" t="n">
        <v>1</v>
      </c>
      <c r="D5214" s="7" t="n">
        <v>0</v>
      </c>
      <c r="E5214" s="7" t="n">
        <v>0</v>
      </c>
      <c r="F5214" s="7" t="n">
        <v>0</v>
      </c>
    </row>
    <row r="5215" spans="1:10">
      <c r="A5215" t="s">
        <v>4</v>
      </c>
      <c r="B5215" s="4" t="s">
        <v>5</v>
      </c>
      <c r="C5215" s="4" t="s">
        <v>9</v>
      </c>
    </row>
    <row r="5216" spans="1:10">
      <c r="A5216" t="n">
        <v>47623</v>
      </c>
      <c r="B5216" s="48" t="n">
        <v>15</v>
      </c>
      <c r="C5216" s="7" t="n">
        <v>256</v>
      </c>
    </row>
    <row r="5217" spans="1:15">
      <c r="A5217" t="s">
        <v>4</v>
      </c>
      <c r="B5217" s="4" t="s">
        <v>5</v>
      </c>
      <c r="C5217" s="4" t="s">
        <v>6</v>
      </c>
      <c r="D5217" s="4" t="s">
        <v>10</v>
      </c>
    </row>
    <row r="5218" spans="1:15">
      <c r="A5218" t="n">
        <v>47628</v>
      </c>
      <c r="B5218" s="61" t="n">
        <v>29</v>
      </c>
      <c r="C5218" s="7" t="s">
        <v>389</v>
      </c>
      <c r="D5218" s="7" t="n">
        <v>7033</v>
      </c>
    </row>
    <row r="5219" spans="1:15">
      <c r="A5219" t="s">
        <v>4</v>
      </c>
      <c r="B5219" s="4" t="s">
        <v>5</v>
      </c>
      <c r="C5219" s="4" t="s">
        <v>6</v>
      </c>
      <c r="D5219" s="4" t="s">
        <v>10</v>
      </c>
    </row>
    <row r="5220" spans="1:15">
      <c r="A5220" t="n">
        <v>47644</v>
      </c>
      <c r="B5220" s="61" t="n">
        <v>29</v>
      </c>
      <c r="C5220" s="7" t="s">
        <v>390</v>
      </c>
      <c r="D5220" s="7" t="n">
        <v>7034</v>
      </c>
    </row>
    <row r="5221" spans="1:15">
      <c r="A5221" t="s">
        <v>4</v>
      </c>
      <c r="B5221" s="4" t="s">
        <v>5</v>
      </c>
      <c r="C5221" s="4" t="s">
        <v>14</v>
      </c>
      <c r="D5221" s="4" t="s">
        <v>10</v>
      </c>
      <c r="E5221" s="4" t="s">
        <v>10</v>
      </c>
      <c r="F5221" s="4" t="s">
        <v>10</v>
      </c>
    </row>
    <row r="5222" spans="1:15">
      <c r="A5222" t="n">
        <v>47660</v>
      </c>
      <c r="B5222" s="74" t="n">
        <v>63</v>
      </c>
      <c r="C5222" s="7" t="n">
        <v>0</v>
      </c>
      <c r="D5222" s="7" t="n">
        <v>65535</v>
      </c>
      <c r="E5222" s="7" t="n">
        <v>45</v>
      </c>
      <c r="F5222" s="7" t="n">
        <v>0</v>
      </c>
    </row>
    <row r="5223" spans="1:15">
      <c r="A5223" t="s">
        <v>4</v>
      </c>
      <c r="B5223" s="4" t="s">
        <v>5</v>
      </c>
      <c r="C5223" s="4" t="s">
        <v>14</v>
      </c>
      <c r="D5223" s="4" t="s">
        <v>10</v>
      </c>
      <c r="E5223" s="4" t="s">
        <v>10</v>
      </c>
      <c r="F5223" s="4" t="s">
        <v>10</v>
      </c>
    </row>
    <row r="5224" spans="1:15">
      <c r="A5224" t="n">
        <v>47668</v>
      </c>
      <c r="B5224" s="74" t="n">
        <v>63</v>
      </c>
      <c r="C5224" s="7" t="n">
        <v>0</v>
      </c>
      <c r="D5224" s="7" t="n">
        <v>65535</v>
      </c>
      <c r="E5224" s="7" t="n">
        <v>32</v>
      </c>
      <c r="F5224" s="7" t="n">
        <v>100</v>
      </c>
    </row>
    <row r="5225" spans="1:15">
      <c r="A5225" t="s">
        <v>4</v>
      </c>
      <c r="B5225" s="4" t="s">
        <v>5</v>
      </c>
      <c r="C5225" s="4" t="s">
        <v>10</v>
      </c>
    </row>
    <row r="5226" spans="1:15">
      <c r="A5226" t="n">
        <v>47676</v>
      </c>
      <c r="B5226" s="12" t="n">
        <v>12</v>
      </c>
      <c r="C5226" s="7" t="n">
        <v>6466</v>
      </c>
    </row>
    <row r="5227" spans="1:15">
      <c r="A5227" t="s">
        <v>4</v>
      </c>
      <c r="B5227" s="4" t="s">
        <v>5</v>
      </c>
      <c r="C5227" s="4" t="s">
        <v>10</v>
      </c>
    </row>
    <row r="5228" spans="1:15">
      <c r="A5228" t="n">
        <v>47679</v>
      </c>
      <c r="B5228" s="12" t="n">
        <v>12</v>
      </c>
      <c r="C5228" s="7" t="n">
        <v>6446</v>
      </c>
    </row>
    <row r="5229" spans="1:15">
      <c r="A5229" t="s">
        <v>4</v>
      </c>
      <c r="B5229" s="4" t="s">
        <v>5</v>
      </c>
      <c r="C5229" s="4" t="s">
        <v>14</v>
      </c>
      <c r="D5229" s="4" t="s">
        <v>6</v>
      </c>
    </row>
    <row r="5230" spans="1:15">
      <c r="A5230" t="n">
        <v>47682</v>
      </c>
      <c r="B5230" s="8" t="n">
        <v>2</v>
      </c>
      <c r="C5230" s="7" t="n">
        <v>10</v>
      </c>
      <c r="D5230" s="7" t="s">
        <v>391</v>
      </c>
    </row>
    <row r="5231" spans="1:15">
      <c r="A5231" t="s">
        <v>4</v>
      </c>
      <c r="B5231" s="4" t="s">
        <v>5</v>
      </c>
      <c r="C5231" s="4" t="s">
        <v>14</v>
      </c>
      <c r="D5231" s="4" t="s">
        <v>6</v>
      </c>
    </row>
    <row r="5232" spans="1:15">
      <c r="A5232" t="n">
        <v>47716</v>
      </c>
      <c r="B5232" s="8" t="n">
        <v>2</v>
      </c>
      <c r="C5232" s="7" t="n">
        <v>10</v>
      </c>
      <c r="D5232" s="7" t="s">
        <v>392</v>
      </c>
    </row>
    <row r="5233" spans="1:6">
      <c r="A5233" t="s">
        <v>4</v>
      </c>
      <c r="B5233" s="4" t="s">
        <v>5</v>
      </c>
      <c r="C5233" s="4" t="s">
        <v>14</v>
      </c>
      <c r="D5233" s="4" t="s">
        <v>10</v>
      </c>
    </row>
    <row r="5234" spans="1:6">
      <c r="A5234" t="n">
        <v>47740</v>
      </c>
      <c r="B5234" s="26" t="n">
        <v>64</v>
      </c>
      <c r="C5234" s="7" t="n">
        <v>16</v>
      </c>
      <c r="D5234" s="7" t="n">
        <v>0</v>
      </c>
    </row>
    <row r="5235" spans="1:6">
      <c r="A5235" t="s">
        <v>4</v>
      </c>
      <c r="B5235" s="4" t="s">
        <v>5</v>
      </c>
      <c r="C5235" s="4" t="s">
        <v>14</v>
      </c>
      <c r="D5235" s="4" t="s">
        <v>9</v>
      </c>
      <c r="E5235" s="4" t="s">
        <v>14</v>
      </c>
      <c r="F5235" s="4" t="s">
        <v>14</v>
      </c>
      <c r="G5235" s="4" t="s">
        <v>9</v>
      </c>
      <c r="H5235" s="4" t="s">
        <v>14</v>
      </c>
      <c r="I5235" s="4" t="s">
        <v>9</v>
      </c>
      <c r="J5235" s="4" t="s">
        <v>14</v>
      </c>
    </row>
    <row r="5236" spans="1:6">
      <c r="A5236" t="n">
        <v>47744</v>
      </c>
      <c r="B5236" s="62" t="n">
        <v>33</v>
      </c>
      <c r="C5236" s="7" t="n">
        <v>0</v>
      </c>
      <c r="D5236" s="7" t="n">
        <v>2</v>
      </c>
      <c r="E5236" s="7" t="n">
        <v>0</v>
      </c>
      <c r="F5236" s="7" t="n">
        <v>0</v>
      </c>
      <c r="G5236" s="7" t="n">
        <v>-1</v>
      </c>
      <c r="H5236" s="7" t="n">
        <v>0</v>
      </c>
      <c r="I5236" s="7" t="n">
        <v>-1</v>
      </c>
      <c r="J5236" s="7" t="n">
        <v>0</v>
      </c>
    </row>
    <row r="5237" spans="1:6">
      <c r="A5237" t="s">
        <v>4</v>
      </c>
      <c r="B5237" s="4" t="s">
        <v>5</v>
      </c>
    </row>
    <row r="5238" spans="1:6">
      <c r="A5238" t="n">
        <v>47762</v>
      </c>
      <c r="B5238" s="5" t="n">
        <v>1</v>
      </c>
    </row>
    <row r="5239" spans="1:6" s="3" customFormat="1" customHeight="0">
      <c r="A5239" s="3" t="s">
        <v>2</v>
      </c>
      <c r="B5239" s="3" t="s">
        <v>393</v>
      </c>
    </row>
    <row r="5240" spans="1:6">
      <c r="A5240" t="s">
        <v>4</v>
      </c>
      <c r="B5240" s="4" t="s">
        <v>5</v>
      </c>
      <c r="C5240" s="4" t="s">
        <v>10</v>
      </c>
      <c r="D5240" s="4" t="s">
        <v>21</v>
      </c>
      <c r="E5240" s="4" t="s">
        <v>21</v>
      </c>
      <c r="F5240" s="4" t="s">
        <v>21</v>
      </c>
      <c r="G5240" s="4" t="s">
        <v>21</v>
      </c>
    </row>
    <row r="5241" spans="1:6">
      <c r="A5241" t="n">
        <v>47764</v>
      </c>
      <c r="B5241" s="36" t="n">
        <v>46</v>
      </c>
      <c r="C5241" s="7" t="n">
        <v>65534</v>
      </c>
      <c r="D5241" s="7" t="n">
        <v>-7</v>
      </c>
      <c r="E5241" s="7" t="n">
        <v>18.3700008392334</v>
      </c>
      <c r="F5241" s="7" t="n">
        <v>60</v>
      </c>
      <c r="G5241" s="7" t="n">
        <v>110</v>
      </c>
    </row>
    <row r="5242" spans="1:6">
      <c r="A5242" t="s">
        <v>4</v>
      </c>
      <c r="B5242" s="4" t="s">
        <v>5</v>
      </c>
      <c r="C5242" s="4" t="s">
        <v>10</v>
      </c>
      <c r="D5242" s="4" t="s">
        <v>21</v>
      </c>
      <c r="E5242" s="4" t="s">
        <v>21</v>
      </c>
      <c r="F5242" s="4" t="s">
        <v>21</v>
      </c>
      <c r="G5242" s="4" t="s">
        <v>10</v>
      </c>
      <c r="H5242" s="4" t="s">
        <v>10</v>
      </c>
    </row>
    <row r="5243" spans="1:6">
      <c r="A5243" t="n">
        <v>47783</v>
      </c>
      <c r="B5243" s="54" t="n">
        <v>60</v>
      </c>
      <c r="C5243" s="7" t="n">
        <v>65534</v>
      </c>
      <c r="D5243" s="7" t="n">
        <v>0</v>
      </c>
      <c r="E5243" s="7" t="n">
        <v>0</v>
      </c>
      <c r="F5243" s="7" t="n">
        <v>0</v>
      </c>
      <c r="G5243" s="7" t="n">
        <v>0</v>
      </c>
      <c r="H5243" s="7" t="n">
        <v>0</v>
      </c>
    </row>
    <row r="5244" spans="1:6">
      <c r="A5244" t="s">
        <v>4</v>
      </c>
      <c r="B5244" s="4" t="s">
        <v>5</v>
      </c>
      <c r="C5244" s="4" t="s">
        <v>10</v>
      </c>
      <c r="D5244" s="4" t="s">
        <v>10</v>
      </c>
      <c r="E5244" s="4" t="s">
        <v>10</v>
      </c>
    </row>
    <row r="5245" spans="1:6">
      <c r="A5245" t="n">
        <v>47802</v>
      </c>
      <c r="B5245" s="42" t="n">
        <v>61</v>
      </c>
      <c r="C5245" s="7" t="n">
        <v>65534</v>
      </c>
      <c r="D5245" s="7" t="n">
        <v>0</v>
      </c>
      <c r="E5245" s="7" t="n">
        <v>1000</v>
      </c>
    </row>
    <row r="5246" spans="1:6">
      <c r="A5246" t="s">
        <v>4</v>
      </c>
      <c r="B5246" s="4" t="s">
        <v>5</v>
      </c>
      <c r="C5246" s="4" t="s">
        <v>10</v>
      </c>
      <c r="D5246" s="4" t="s">
        <v>10</v>
      </c>
      <c r="E5246" s="4" t="s">
        <v>21</v>
      </c>
      <c r="F5246" s="4" t="s">
        <v>21</v>
      </c>
      <c r="G5246" s="4" t="s">
        <v>21</v>
      </c>
      <c r="H5246" s="4" t="s">
        <v>21</v>
      </c>
      <c r="I5246" s="4" t="s">
        <v>14</v>
      </c>
      <c r="J5246" s="4" t="s">
        <v>10</v>
      </c>
    </row>
    <row r="5247" spans="1:6">
      <c r="A5247" t="n">
        <v>47809</v>
      </c>
      <c r="B5247" s="52" t="n">
        <v>55</v>
      </c>
      <c r="C5247" s="7" t="n">
        <v>65534</v>
      </c>
      <c r="D5247" s="7" t="n">
        <v>65533</v>
      </c>
      <c r="E5247" s="7" t="n">
        <v>-0.879999995231628</v>
      </c>
      <c r="F5247" s="7" t="n">
        <v>18.3700008392334</v>
      </c>
      <c r="G5247" s="7" t="n">
        <v>56.7799987792969</v>
      </c>
      <c r="H5247" s="7" t="n">
        <v>2.79999995231628</v>
      </c>
      <c r="I5247" s="7" t="n">
        <v>2</v>
      </c>
      <c r="J5247" s="7" t="n">
        <v>0</v>
      </c>
    </row>
    <row r="5248" spans="1:6">
      <c r="A5248" t="s">
        <v>4</v>
      </c>
      <c r="B5248" s="4" t="s">
        <v>5</v>
      </c>
      <c r="C5248" s="4" t="s">
        <v>10</v>
      </c>
      <c r="D5248" s="4" t="s">
        <v>14</v>
      </c>
    </row>
    <row r="5249" spans="1:10">
      <c r="A5249" t="n">
        <v>47833</v>
      </c>
      <c r="B5249" s="53" t="n">
        <v>56</v>
      </c>
      <c r="C5249" s="7" t="n">
        <v>65534</v>
      </c>
      <c r="D5249" s="7" t="n">
        <v>0</v>
      </c>
    </row>
    <row r="5250" spans="1:10">
      <c r="A5250" t="s">
        <v>4</v>
      </c>
      <c r="B5250" s="4" t="s">
        <v>5</v>
      </c>
      <c r="C5250" s="4" t="s">
        <v>10</v>
      </c>
      <c r="D5250" s="4" t="s">
        <v>10</v>
      </c>
      <c r="E5250" s="4" t="s">
        <v>21</v>
      </c>
      <c r="F5250" s="4" t="s">
        <v>14</v>
      </c>
    </row>
    <row r="5251" spans="1:10">
      <c r="A5251" t="n">
        <v>47837</v>
      </c>
      <c r="B5251" s="60" t="n">
        <v>53</v>
      </c>
      <c r="C5251" s="7" t="n">
        <v>65534</v>
      </c>
      <c r="D5251" s="7" t="n">
        <v>0</v>
      </c>
      <c r="E5251" s="7" t="n">
        <v>10</v>
      </c>
      <c r="F5251" s="7" t="n">
        <v>0</v>
      </c>
    </row>
    <row r="5252" spans="1:10">
      <c r="A5252" t="s">
        <v>4</v>
      </c>
      <c r="B5252" s="4" t="s">
        <v>5</v>
      </c>
      <c r="C5252" s="4" t="s">
        <v>10</v>
      </c>
    </row>
    <row r="5253" spans="1:10">
      <c r="A5253" t="n">
        <v>47847</v>
      </c>
      <c r="B5253" s="56" t="n">
        <v>54</v>
      </c>
      <c r="C5253" s="7" t="n">
        <v>65534</v>
      </c>
    </row>
    <row r="5254" spans="1:10">
      <c r="A5254" t="s">
        <v>4</v>
      </c>
      <c r="B5254" s="4" t="s">
        <v>5</v>
      </c>
    </row>
    <row r="5255" spans="1:10">
      <c r="A5255" t="n">
        <v>47850</v>
      </c>
      <c r="B5255" s="5" t="n">
        <v>1</v>
      </c>
    </row>
    <row r="5256" spans="1:10" s="3" customFormat="1" customHeight="0">
      <c r="A5256" s="3" t="s">
        <v>2</v>
      </c>
      <c r="B5256" s="3" t="s">
        <v>394</v>
      </c>
    </row>
    <row r="5257" spans="1:10">
      <c r="A5257" t="s">
        <v>4</v>
      </c>
      <c r="B5257" s="4" t="s">
        <v>5</v>
      </c>
      <c r="C5257" s="4" t="s">
        <v>10</v>
      </c>
      <c r="D5257" s="4" t="s">
        <v>21</v>
      </c>
      <c r="E5257" s="4" t="s">
        <v>21</v>
      </c>
      <c r="F5257" s="4" t="s">
        <v>21</v>
      </c>
      <c r="G5257" s="4" t="s">
        <v>21</v>
      </c>
    </row>
    <row r="5258" spans="1:10">
      <c r="A5258" t="n">
        <v>47852</v>
      </c>
      <c r="B5258" s="36" t="n">
        <v>46</v>
      </c>
      <c r="C5258" s="7" t="n">
        <v>65534</v>
      </c>
      <c r="D5258" s="7" t="n">
        <v>-7.80000019073486</v>
      </c>
      <c r="E5258" s="7" t="n">
        <v>18.3700008392334</v>
      </c>
      <c r="F5258" s="7" t="n">
        <v>60</v>
      </c>
      <c r="G5258" s="7" t="n">
        <v>110</v>
      </c>
    </row>
    <row r="5259" spans="1:10">
      <c r="A5259" t="s">
        <v>4</v>
      </c>
      <c r="B5259" s="4" t="s">
        <v>5</v>
      </c>
      <c r="C5259" s="4" t="s">
        <v>10</v>
      </c>
      <c r="D5259" s="4" t="s">
        <v>21</v>
      </c>
      <c r="E5259" s="4" t="s">
        <v>21</v>
      </c>
      <c r="F5259" s="4" t="s">
        <v>21</v>
      </c>
      <c r="G5259" s="4" t="s">
        <v>10</v>
      </c>
      <c r="H5259" s="4" t="s">
        <v>10</v>
      </c>
    </row>
    <row r="5260" spans="1:10">
      <c r="A5260" t="n">
        <v>47871</v>
      </c>
      <c r="B5260" s="54" t="n">
        <v>60</v>
      </c>
      <c r="C5260" s="7" t="n">
        <v>65534</v>
      </c>
      <c r="D5260" s="7" t="n">
        <v>0</v>
      </c>
      <c r="E5260" s="7" t="n">
        <v>0</v>
      </c>
      <c r="F5260" s="7" t="n">
        <v>0</v>
      </c>
      <c r="G5260" s="7" t="n">
        <v>0</v>
      </c>
      <c r="H5260" s="7" t="n">
        <v>0</v>
      </c>
    </row>
    <row r="5261" spans="1:10">
      <c r="A5261" t="s">
        <v>4</v>
      </c>
      <c r="B5261" s="4" t="s">
        <v>5</v>
      </c>
      <c r="C5261" s="4" t="s">
        <v>10</v>
      </c>
    </row>
    <row r="5262" spans="1:10">
      <c r="A5262" t="n">
        <v>47890</v>
      </c>
      <c r="B5262" s="28" t="n">
        <v>16</v>
      </c>
      <c r="C5262" s="7" t="n">
        <v>300</v>
      </c>
    </row>
    <row r="5263" spans="1:10">
      <c r="A5263" t="s">
        <v>4</v>
      </c>
      <c r="B5263" s="4" t="s">
        <v>5</v>
      </c>
      <c r="C5263" s="4" t="s">
        <v>10</v>
      </c>
      <c r="D5263" s="4" t="s">
        <v>10</v>
      </c>
      <c r="E5263" s="4" t="s">
        <v>10</v>
      </c>
    </row>
    <row r="5264" spans="1:10">
      <c r="A5264" t="n">
        <v>47893</v>
      </c>
      <c r="B5264" s="42" t="n">
        <v>61</v>
      </c>
      <c r="C5264" s="7" t="n">
        <v>65534</v>
      </c>
      <c r="D5264" s="7" t="n">
        <v>0</v>
      </c>
      <c r="E5264" s="7" t="n">
        <v>1000</v>
      </c>
    </row>
    <row r="5265" spans="1:8">
      <c r="A5265" t="s">
        <v>4</v>
      </c>
      <c r="B5265" s="4" t="s">
        <v>5</v>
      </c>
      <c r="C5265" s="4" t="s">
        <v>10</v>
      </c>
      <c r="D5265" s="4" t="s">
        <v>10</v>
      </c>
      <c r="E5265" s="4" t="s">
        <v>21</v>
      </c>
      <c r="F5265" s="4" t="s">
        <v>21</v>
      </c>
      <c r="G5265" s="4" t="s">
        <v>21</v>
      </c>
      <c r="H5265" s="4" t="s">
        <v>21</v>
      </c>
      <c r="I5265" s="4" t="s">
        <v>14</v>
      </c>
      <c r="J5265" s="4" t="s">
        <v>10</v>
      </c>
    </row>
    <row r="5266" spans="1:8">
      <c r="A5266" t="n">
        <v>47900</v>
      </c>
      <c r="B5266" s="52" t="n">
        <v>55</v>
      </c>
      <c r="C5266" s="7" t="n">
        <v>65534</v>
      </c>
      <c r="D5266" s="7" t="n">
        <v>65533</v>
      </c>
      <c r="E5266" s="7" t="n">
        <v>-1.25999999046326</v>
      </c>
      <c r="F5266" s="7" t="n">
        <v>18.3700008392334</v>
      </c>
      <c r="G5266" s="7" t="n">
        <v>55.8499984741211</v>
      </c>
      <c r="H5266" s="7" t="n">
        <v>2.79999995231628</v>
      </c>
      <c r="I5266" s="7" t="n">
        <v>2</v>
      </c>
      <c r="J5266" s="7" t="n">
        <v>0</v>
      </c>
    </row>
    <row r="5267" spans="1:8">
      <c r="A5267" t="s">
        <v>4</v>
      </c>
      <c r="B5267" s="4" t="s">
        <v>5</v>
      </c>
      <c r="C5267" s="4" t="s">
        <v>10</v>
      </c>
      <c r="D5267" s="4" t="s">
        <v>14</v>
      </c>
    </row>
    <row r="5268" spans="1:8">
      <c r="A5268" t="n">
        <v>47924</v>
      </c>
      <c r="B5268" s="53" t="n">
        <v>56</v>
      </c>
      <c r="C5268" s="7" t="n">
        <v>65534</v>
      </c>
      <c r="D5268" s="7" t="n">
        <v>0</v>
      </c>
    </row>
    <row r="5269" spans="1:8">
      <c r="A5269" t="s">
        <v>4</v>
      </c>
      <c r="B5269" s="4" t="s">
        <v>5</v>
      </c>
      <c r="C5269" s="4" t="s">
        <v>10</v>
      </c>
      <c r="D5269" s="4" t="s">
        <v>10</v>
      </c>
      <c r="E5269" s="4" t="s">
        <v>21</v>
      </c>
      <c r="F5269" s="4" t="s">
        <v>14</v>
      </c>
    </row>
    <row r="5270" spans="1:8">
      <c r="A5270" t="n">
        <v>47928</v>
      </c>
      <c r="B5270" s="60" t="n">
        <v>53</v>
      </c>
      <c r="C5270" s="7" t="n">
        <v>65534</v>
      </c>
      <c r="D5270" s="7" t="n">
        <v>0</v>
      </c>
      <c r="E5270" s="7" t="n">
        <v>10</v>
      </c>
      <c r="F5270" s="7" t="n">
        <v>0</v>
      </c>
    </row>
    <row r="5271" spans="1:8">
      <c r="A5271" t="s">
        <v>4</v>
      </c>
      <c r="B5271" s="4" t="s">
        <v>5</v>
      </c>
      <c r="C5271" s="4" t="s">
        <v>10</v>
      </c>
    </row>
    <row r="5272" spans="1:8">
      <c r="A5272" t="n">
        <v>47938</v>
      </c>
      <c r="B5272" s="56" t="n">
        <v>54</v>
      </c>
      <c r="C5272" s="7" t="n">
        <v>65534</v>
      </c>
    </row>
    <row r="5273" spans="1:8">
      <c r="A5273" t="s">
        <v>4</v>
      </c>
      <c r="B5273" s="4" t="s">
        <v>5</v>
      </c>
    </row>
    <row r="5274" spans="1:8">
      <c r="A5274" t="n">
        <v>47941</v>
      </c>
      <c r="B5274" s="5" t="n">
        <v>1</v>
      </c>
    </row>
    <row r="5275" spans="1:8" s="3" customFormat="1" customHeight="0">
      <c r="A5275" s="3" t="s">
        <v>2</v>
      </c>
      <c r="B5275" s="3" t="s">
        <v>395</v>
      </c>
    </row>
    <row r="5276" spans="1:8">
      <c r="A5276" t="s">
        <v>4</v>
      </c>
      <c r="B5276" s="4" t="s">
        <v>5</v>
      </c>
      <c r="C5276" s="4" t="s">
        <v>10</v>
      </c>
      <c r="D5276" s="4" t="s">
        <v>21</v>
      </c>
      <c r="E5276" s="4" t="s">
        <v>21</v>
      </c>
      <c r="F5276" s="4" t="s">
        <v>21</v>
      </c>
      <c r="G5276" s="4" t="s">
        <v>21</v>
      </c>
    </row>
    <row r="5277" spans="1:8">
      <c r="A5277" t="n">
        <v>47944</v>
      </c>
      <c r="B5277" s="36" t="n">
        <v>46</v>
      </c>
      <c r="C5277" s="7" t="n">
        <v>65534</v>
      </c>
      <c r="D5277" s="7" t="n">
        <v>-7</v>
      </c>
      <c r="E5277" s="7" t="n">
        <v>18.3700008392334</v>
      </c>
      <c r="F5277" s="7" t="n">
        <v>60.4000015258789</v>
      </c>
      <c r="G5277" s="7" t="n">
        <v>110</v>
      </c>
    </row>
    <row r="5278" spans="1:8">
      <c r="A5278" t="s">
        <v>4</v>
      </c>
      <c r="B5278" s="4" t="s">
        <v>5</v>
      </c>
      <c r="C5278" s="4" t="s">
        <v>10</v>
      </c>
      <c r="D5278" s="4" t="s">
        <v>21</v>
      </c>
      <c r="E5278" s="4" t="s">
        <v>21</v>
      </c>
      <c r="F5278" s="4" t="s">
        <v>21</v>
      </c>
      <c r="G5278" s="4" t="s">
        <v>10</v>
      </c>
      <c r="H5278" s="4" t="s">
        <v>10</v>
      </c>
    </row>
    <row r="5279" spans="1:8">
      <c r="A5279" t="n">
        <v>47963</v>
      </c>
      <c r="B5279" s="54" t="n">
        <v>60</v>
      </c>
      <c r="C5279" s="7" t="n">
        <v>65534</v>
      </c>
      <c r="D5279" s="7" t="n">
        <v>0</v>
      </c>
      <c r="E5279" s="7" t="n">
        <v>0</v>
      </c>
      <c r="F5279" s="7" t="n">
        <v>0</v>
      </c>
      <c r="G5279" s="7" t="n">
        <v>0</v>
      </c>
      <c r="H5279" s="7" t="n">
        <v>0</v>
      </c>
    </row>
    <row r="5280" spans="1:8">
      <c r="A5280" t="s">
        <v>4</v>
      </c>
      <c r="B5280" s="4" t="s">
        <v>5</v>
      </c>
      <c r="C5280" s="4" t="s">
        <v>10</v>
      </c>
    </row>
    <row r="5281" spans="1:10">
      <c r="A5281" t="n">
        <v>47982</v>
      </c>
      <c r="B5281" s="28" t="n">
        <v>16</v>
      </c>
      <c r="C5281" s="7" t="n">
        <v>400</v>
      </c>
    </row>
    <row r="5282" spans="1:10">
      <c r="A5282" t="s">
        <v>4</v>
      </c>
      <c r="B5282" s="4" t="s">
        <v>5</v>
      </c>
      <c r="C5282" s="4" t="s">
        <v>10</v>
      </c>
      <c r="D5282" s="4" t="s">
        <v>10</v>
      </c>
      <c r="E5282" s="4" t="s">
        <v>10</v>
      </c>
    </row>
    <row r="5283" spans="1:10">
      <c r="A5283" t="n">
        <v>47985</v>
      </c>
      <c r="B5283" s="42" t="n">
        <v>61</v>
      </c>
      <c r="C5283" s="7" t="n">
        <v>65534</v>
      </c>
      <c r="D5283" s="7" t="n">
        <v>0</v>
      </c>
      <c r="E5283" s="7" t="n">
        <v>1000</v>
      </c>
    </row>
    <row r="5284" spans="1:10">
      <c r="A5284" t="s">
        <v>4</v>
      </c>
      <c r="B5284" s="4" t="s">
        <v>5</v>
      </c>
      <c r="C5284" s="4" t="s">
        <v>10</v>
      </c>
      <c r="D5284" s="4" t="s">
        <v>10</v>
      </c>
      <c r="E5284" s="4" t="s">
        <v>21</v>
      </c>
      <c r="F5284" s="4" t="s">
        <v>21</v>
      </c>
      <c r="G5284" s="4" t="s">
        <v>21</v>
      </c>
      <c r="H5284" s="4" t="s">
        <v>21</v>
      </c>
      <c r="I5284" s="4" t="s">
        <v>14</v>
      </c>
      <c r="J5284" s="4" t="s">
        <v>10</v>
      </c>
    </row>
    <row r="5285" spans="1:10">
      <c r="A5285" t="n">
        <v>47992</v>
      </c>
      <c r="B5285" s="52" t="n">
        <v>55</v>
      </c>
      <c r="C5285" s="7" t="n">
        <v>65534</v>
      </c>
      <c r="D5285" s="7" t="n">
        <v>65533</v>
      </c>
      <c r="E5285" s="7" t="n">
        <v>-1.74000000953674</v>
      </c>
      <c r="F5285" s="7" t="n">
        <v>18.3700008392334</v>
      </c>
      <c r="G5285" s="7" t="n">
        <v>56.6800003051758</v>
      </c>
      <c r="H5285" s="7" t="n">
        <v>2.79999995231628</v>
      </c>
      <c r="I5285" s="7" t="n">
        <v>2</v>
      </c>
      <c r="J5285" s="7" t="n">
        <v>0</v>
      </c>
    </row>
    <row r="5286" spans="1:10">
      <c r="A5286" t="s">
        <v>4</v>
      </c>
      <c r="B5286" s="4" t="s">
        <v>5</v>
      </c>
      <c r="C5286" s="4" t="s">
        <v>10</v>
      </c>
      <c r="D5286" s="4" t="s">
        <v>14</v>
      </c>
    </row>
    <row r="5287" spans="1:10">
      <c r="A5287" t="n">
        <v>48016</v>
      </c>
      <c r="B5287" s="53" t="n">
        <v>56</v>
      </c>
      <c r="C5287" s="7" t="n">
        <v>65534</v>
      </c>
      <c r="D5287" s="7" t="n">
        <v>0</v>
      </c>
    </row>
    <row r="5288" spans="1:10">
      <c r="A5288" t="s">
        <v>4</v>
      </c>
      <c r="B5288" s="4" t="s">
        <v>5</v>
      </c>
      <c r="C5288" s="4" t="s">
        <v>10</v>
      </c>
      <c r="D5288" s="4" t="s">
        <v>10</v>
      </c>
      <c r="E5288" s="4" t="s">
        <v>21</v>
      </c>
      <c r="F5288" s="4" t="s">
        <v>14</v>
      </c>
    </row>
    <row r="5289" spans="1:10">
      <c r="A5289" t="n">
        <v>48020</v>
      </c>
      <c r="B5289" s="60" t="n">
        <v>53</v>
      </c>
      <c r="C5289" s="7" t="n">
        <v>65534</v>
      </c>
      <c r="D5289" s="7" t="n">
        <v>0</v>
      </c>
      <c r="E5289" s="7" t="n">
        <v>10</v>
      </c>
      <c r="F5289" s="7" t="n">
        <v>0</v>
      </c>
    </row>
    <row r="5290" spans="1:10">
      <c r="A5290" t="s">
        <v>4</v>
      </c>
      <c r="B5290" s="4" t="s">
        <v>5</v>
      </c>
      <c r="C5290" s="4" t="s">
        <v>10</v>
      </c>
    </row>
    <row r="5291" spans="1:10">
      <c r="A5291" t="n">
        <v>48030</v>
      </c>
      <c r="B5291" s="56" t="n">
        <v>54</v>
      </c>
      <c r="C5291" s="7" t="n">
        <v>65534</v>
      </c>
    </row>
    <row r="5292" spans="1:10">
      <c r="A5292" t="s">
        <v>4</v>
      </c>
      <c r="B5292" s="4" t="s">
        <v>5</v>
      </c>
    </row>
    <row r="5293" spans="1:10">
      <c r="A5293" t="n">
        <v>48033</v>
      </c>
      <c r="B5293" s="5" t="n">
        <v>1</v>
      </c>
    </row>
    <row r="5294" spans="1:10" s="3" customFormat="1" customHeight="0">
      <c r="A5294" s="3" t="s">
        <v>2</v>
      </c>
      <c r="B5294" s="3" t="s">
        <v>396</v>
      </c>
    </row>
    <row r="5295" spans="1:10">
      <c r="A5295" t="s">
        <v>4</v>
      </c>
      <c r="B5295" s="4" t="s">
        <v>5</v>
      </c>
      <c r="C5295" s="4" t="s">
        <v>10</v>
      </c>
      <c r="D5295" s="4" t="s">
        <v>21</v>
      </c>
      <c r="E5295" s="4" t="s">
        <v>21</v>
      </c>
      <c r="F5295" s="4" t="s">
        <v>21</v>
      </c>
      <c r="G5295" s="4" t="s">
        <v>21</v>
      </c>
    </row>
    <row r="5296" spans="1:10">
      <c r="A5296" t="n">
        <v>48036</v>
      </c>
      <c r="B5296" s="36" t="n">
        <v>46</v>
      </c>
      <c r="C5296" s="7" t="n">
        <v>65534</v>
      </c>
      <c r="D5296" s="7" t="n">
        <v>-7.80000019073486</v>
      </c>
      <c r="E5296" s="7" t="n">
        <v>18.3700008392334</v>
      </c>
      <c r="F5296" s="7" t="n">
        <v>60.4000015258789</v>
      </c>
      <c r="G5296" s="7" t="n">
        <v>110</v>
      </c>
    </row>
    <row r="5297" spans="1:10">
      <c r="A5297" t="s">
        <v>4</v>
      </c>
      <c r="B5297" s="4" t="s">
        <v>5</v>
      </c>
      <c r="C5297" s="4" t="s">
        <v>10</v>
      </c>
      <c r="D5297" s="4" t="s">
        <v>21</v>
      </c>
      <c r="E5297" s="4" t="s">
        <v>21</v>
      </c>
      <c r="F5297" s="4" t="s">
        <v>21</v>
      </c>
      <c r="G5297" s="4" t="s">
        <v>10</v>
      </c>
      <c r="H5297" s="4" t="s">
        <v>10</v>
      </c>
    </row>
    <row r="5298" spans="1:10">
      <c r="A5298" t="n">
        <v>48055</v>
      </c>
      <c r="B5298" s="54" t="n">
        <v>60</v>
      </c>
      <c r="C5298" s="7" t="n">
        <v>65534</v>
      </c>
      <c r="D5298" s="7" t="n">
        <v>0</v>
      </c>
      <c r="E5298" s="7" t="n">
        <v>0</v>
      </c>
      <c r="F5298" s="7" t="n">
        <v>0</v>
      </c>
      <c r="G5298" s="7" t="n">
        <v>0</v>
      </c>
      <c r="H5298" s="7" t="n">
        <v>0</v>
      </c>
    </row>
    <row r="5299" spans="1:10">
      <c r="A5299" t="s">
        <v>4</v>
      </c>
      <c r="B5299" s="4" t="s">
        <v>5</v>
      </c>
      <c r="C5299" s="4" t="s">
        <v>10</v>
      </c>
    </row>
    <row r="5300" spans="1:10">
      <c r="A5300" t="n">
        <v>48074</v>
      </c>
      <c r="B5300" s="28" t="n">
        <v>16</v>
      </c>
      <c r="C5300" s="7" t="n">
        <v>500</v>
      </c>
    </row>
    <row r="5301" spans="1:10">
      <c r="A5301" t="s">
        <v>4</v>
      </c>
      <c r="B5301" s="4" t="s">
        <v>5</v>
      </c>
      <c r="C5301" s="4" t="s">
        <v>10</v>
      </c>
      <c r="D5301" s="4" t="s">
        <v>10</v>
      </c>
      <c r="E5301" s="4" t="s">
        <v>10</v>
      </c>
    </row>
    <row r="5302" spans="1:10">
      <c r="A5302" t="n">
        <v>48077</v>
      </c>
      <c r="B5302" s="42" t="n">
        <v>61</v>
      </c>
      <c r="C5302" s="7" t="n">
        <v>65534</v>
      </c>
      <c r="D5302" s="7" t="n">
        <v>0</v>
      </c>
      <c r="E5302" s="7" t="n">
        <v>1000</v>
      </c>
    </row>
    <row r="5303" spans="1:10">
      <c r="A5303" t="s">
        <v>4</v>
      </c>
      <c r="B5303" s="4" t="s">
        <v>5</v>
      </c>
      <c r="C5303" s="4" t="s">
        <v>10</v>
      </c>
      <c r="D5303" s="4" t="s">
        <v>10</v>
      </c>
      <c r="E5303" s="4" t="s">
        <v>21</v>
      </c>
      <c r="F5303" s="4" t="s">
        <v>21</v>
      </c>
      <c r="G5303" s="4" t="s">
        <v>21</v>
      </c>
      <c r="H5303" s="4" t="s">
        <v>21</v>
      </c>
      <c r="I5303" s="4" t="s">
        <v>14</v>
      </c>
      <c r="J5303" s="4" t="s">
        <v>10</v>
      </c>
    </row>
    <row r="5304" spans="1:10">
      <c r="A5304" t="n">
        <v>48084</v>
      </c>
      <c r="B5304" s="52" t="n">
        <v>55</v>
      </c>
      <c r="C5304" s="7" t="n">
        <v>65534</v>
      </c>
      <c r="D5304" s="7" t="n">
        <v>65533</v>
      </c>
      <c r="E5304" s="7" t="n">
        <v>-1.36000001430511</v>
      </c>
      <c r="F5304" s="7" t="n">
        <v>18.3700008392334</v>
      </c>
      <c r="G5304" s="7" t="n">
        <v>57.8499984741211</v>
      </c>
      <c r="H5304" s="7" t="n">
        <v>2.79999995231628</v>
      </c>
      <c r="I5304" s="7" t="n">
        <v>2</v>
      </c>
      <c r="J5304" s="7" t="n">
        <v>0</v>
      </c>
    </row>
    <row r="5305" spans="1:10">
      <c r="A5305" t="s">
        <v>4</v>
      </c>
      <c r="B5305" s="4" t="s">
        <v>5</v>
      </c>
      <c r="C5305" s="4" t="s">
        <v>10</v>
      </c>
      <c r="D5305" s="4" t="s">
        <v>14</v>
      </c>
    </row>
    <row r="5306" spans="1:10">
      <c r="A5306" t="n">
        <v>48108</v>
      </c>
      <c r="B5306" s="53" t="n">
        <v>56</v>
      </c>
      <c r="C5306" s="7" t="n">
        <v>65534</v>
      </c>
      <c r="D5306" s="7" t="n">
        <v>0</v>
      </c>
    </row>
    <row r="5307" spans="1:10">
      <c r="A5307" t="s">
        <v>4</v>
      </c>
      <c r="B5307" s="4" t="s">
        <v>5</v>
      </c>
      <c r="C5307" s="4" t="s">
        <v>10</v>
      </c>
      <c r="D5307" s="4" t="s">
        <v>10</v>
      </c>
      <c r="E5307" s="4" t="s">
        <v>21</v>
      </c>
      <c r="F5307" s="4" t="s">
        <v>14</v>
      </c>
    </row>
    <row r="5308" spans="1:10">
      <c r="A5308" t="n">
        <v>48112</v>
      </c>
      <c r="B5308" s="60" t="n">
        <v>53</v>
      </c>
      <c r="C5308" s="7" t="n">
        <v>65534</v>
      </c>
      <c r="D5308" s="7" t="n">
        <v>0</v>
      </c>
      <c r="E5308" s="7" t="n">
        <v>10</v>
      </c>
      <c r="F5308" s="7" t="n">
        <v>0</v>
      </c>
    </row>
    <row r="5309" spans="1:10">
      <c r="A5309" t="s">
        <v>4</v>
      </c>
      <c r="B5309" s="4" t="s">
        <v>5</v>
      </c>
      <c r="C5309" s="4" t="s">
        <v>10</v>
      </c>
    </row>
    <row r="5310" spans="1:10">
      <c r="A5310" t="n">
        <v>48122</v>
      </c>
      <c r="B5310" s="56" t="n">
        <v>54</v>
      </c>
      <c r="C5310" s="7" t="n">
        <v>65534</v>
      </c>
    </row>
    <row r="5311" spans="1:10">
      <c r="A5311" t="s">
        <v>4</v>
      </c>
      <c r="B5311" s="4" t="s">
        <v>5</v>
      </c>
    </row>
    <row r="5312" spans="1:10">
      <c r="A5312" t="n">
        <v>48125</v>
      </c>
      <c r="B5312" s="5" t="n">
        <v>1</v>
      </c>
    </row>
    <row r="5313" spans="1:10" s="3" customFormat="1" customHeight="0">
      <c r="A5313" s="3" t="s">
        <v>2</v>
      </c>
      <c r="B5313" s="3" t="s">
        <v>397</v>
      </c>
    </row>
    <row r="5314" spans="1:10">
      <c r="A5314" t="s">
        <v>4</v>
      </c>
      <c r="B5314" s="4" t="s">
        <v>5</v>
      </c>
      <c r="C5314" s="4" t="s">
        <v>10</v>
      </c>
      <c r="D5314" s="4" t="s">
        <v>21</v>
      </c>
      <c r="E5314" s="4" t="s">
        <v>21</v>
      </c>
      <c r="F5314" s="4" t="s">
        <v>21</v>
      </c>
      <c r="G5314" s="4" t="s">
        <v>21</v>
      </c>
    </row>
    <row r="5315" spans="1:10">
      <c r="A5315" t="n">
        <v>48128</v>
      </c>
      <c r="B5315" s="36" t="n">
        <v>46</v>
      </c>
      <c r="C5315" s="7" t="n">
        <v>65534</v>
      </c>
      <c r="D5315" s="7" t="n">
        <v>-7</v>
      </c>
      <c r="E5315" s="7" t="n">
        <v>18.3700008392334</v>
      </c>
      <c r="F5315" s="7" t="n">
        <v>60.7999992370605</v>
      </c>
      <c r="G5315" s="7" t="n">
        <v>110</v>
      </c>
    </row>
    <row r="5316" spans="1:10">
      <c r="A5316" t="s">
        <v>4</v>
      </c>
      <c r="B5316" s="4" t="s">
        <v>5</v>
      </c>
      <c r="C5316" s="4" t="s">
        <v>10</v>
      </c>
      <c r="D5316" s="4" t="s">
        <v>21</v>
      </c>
      <c r="E5316" s="4" t="s">
        <v>21</v>
      </c>
      <c r="F5316" s="4" t="s">
        <v>21</v>
      </c>
      <c r="G5316" s="4" t="s">
        <v>10</v>
      </c>
      <c r="H5316" s="4" t="s">
        <v>10</v>
      </c>
    </row>
    <row r="5317" spans="1:10">
      <c r="A5317" t="n">
        <v>48147</v>
      </c>
      <c r="B5317" s="54" t="n">
        <v>60</v>
      </c>
      <c r="C5317" s="7" t="n">
        <v>65534</v>
      </c>
      <c r="D5317" s="7" t="n">
        <v>0</v>
      </c>
      <c r="E5317" s="7" t="n">
        <v>0</v>
      </c>
      <c r="F5317" s="7" t="n">
        <v>0</v>
      </c>
      <c r="G5317" s="7" t="n">
        <v>0</v>
      </c>
      <c r="H5317" s="7" t="n">
        <v>0</v>
      </c>
    </row>
    <row r="5318" spans="1:10">
      <c r="A5318" t="s">
        <v>4</v>
      </c>
      <c r="B5318" s="4" t="s">
        <v>5</v>
      </c>
      <c r="C5318" s="4" t="s">
        <v>10</v>
      </c>
    </row>
    <row r="5319" spans="1:10">
      <c r="A5319" t="n">
        <v>48166</v>
      </c>
      <c r="B5319" s="28" t="n">
        <v>16</v>
      </c>
      <c r="C5319" s="7" t="n">
        <v>600</v>
      </c>
    </row>
    <row r="5320" spans="1:10">
      <c r="A5320" t="s">
        <v>4</v>
      </c>
      <c r="B5320" s="4" t="s">
        <v>5</v>
      </c>
      <c r="C5320" s="4" t="s">
        <v>10</v>
      </c>
      <c r="D5320" s="4" t="s">
        <v>10</v>
      </c>
      <c r="E5320" s="4" t="s">
        <v>10</v>
      </c>
    </row>
    <row r="5321" spans="1:10">
      <c r="A5321" t="n">
        <v>48169</v>
      </c>
      <c r="B5321" s="42" t="n">
        <v>61</v>
      </c>
      <c r="C5321" s="7" t="n">
        <v>65534</v>
      </c>
      <c r="D5321" s="7" t="n">
        <v>0</v>
      </c>
      <c r="E5321" s="7" t="n">
        <v>1000</v>
      </c>
    </row>
    <row r="5322" spans="1:10">
      <c r="A5322" t="s">
        <v>4</v>
      </c>
      <c r="B5322" s="4" t="s">
        <v>5</v>
      </c>
      <c r="C5322" s="4" t="s">
        <v>10</v>
      </c>
      <c r="D5322" s="4" t="s">
        <v>10</v>
      </c>
      <c r="E5322" s="4" t="s">
        <v>21</v>
      </c>
      <c r="F5322" s="4" t="s">
        <v>21</v>
      </c>
      <c r="G5322" s="4" t="s">
        <v>21</v>
      </c>
      <c r="H5322" s="4" t="s">
        <v>21</v>
      </c>
      <c r="I5322" s="4" t="s">
        <v>14</v>
      </c>
      <c r="J5322" s="4" t="s">
        <v>10</v>
      </c>
    </row>
    <row r="5323" spans="1:10">
      <c r="A5323" t="n">
        <v>48176</v>
      </c>
      <c r="B5323" s="52" t="n">
        <v>55</v>
      </c>
      <c r="C5323" s="7" t="n">
        <v>65534</v>
      </c>
      <c r="D5323" s="7" t="n">
        <v>65533</v>
      </c>
      <c r="E5323" s="7" t="n">
        <v>-2.77999997138977</v>
      </c>
      <c r="F5323" s="7" t="n">
        <v>18.3700008392334</v>
      </c>
      <c r="G5323" s="7" t="n">
        <v>55.689998626709</v>
      </c>
      <c r="H5323" s="7" t="n">
        <v>2.79999995231628</v>
      </c>
      <c r="I5323" s="7" t="n">
        <v>2</v>
      </c>
      <c r="J5323" s="7" t="n">
        <v>0</v>
      </c>
    </row>
    <row r="5324" spans="1:10">
      <c r="A5324" t="s">
        <v>4</v>
      </c>
      <c r="B5324" s="4" t="s">
        <v>5</v>
      </c>
      <c r="C5324" s="4" t="s">
        <v>10</v>
      </c>
      <c r="D5324" s="4" t="s">
        <v>14</v>
      </c>
    </row>
    <row r="5325" spans="1:10">
      <c r="A5325" t="n">
        <v>48200</v>
      </c>
      <c r="B5325" s="53" t="n">
        <v>56</v>
      </c>
      <c r="C5325" s="7" t="n">
        <v>65534</v>
      </c>
      <c r="D5325" s="7" t="n">
        <v>0</v>
      </c>
    </row>
    <row r="5326" spans="1:10">
      <c r="A5326" t="s">
        <v>4</v>
      </c>
      <c r="B5326" s="4" t="s">
        <v>5</v>
      </c>
      <c r="C5326" s="4" t="s">
        <v>10</v>
      </c>
      <c r="D5326" s="4" t="s">
        <v>10</v>
      </c>
      <c r="E5326" s="4" t="s">
        <v>21</v>
      </c>
      <c r="F5326" s="4" t="s">
        <v>14</v>
      </c>
    </row>
    <row r="5327" spans="1:10">
      <c r="A5327" t="n">
        <v>48204</v>
      </c>
      <c r="B5327" s="60" t="n">
        <v>53</v>
      </c>
      <c r="C5327" s="7" t="n">
        <v>65534</v>
      </c>
      <c r="D5327" s="7" t="n">
        <v>0</v>
      </c>
      <c r="E5327" s="7" t="n">
        <v>10</v>
      </c>
      <c r="F5327" s="7" t="n">
        <v>0</v>
      </c>
    </row>
    <row r="5328" spans="1:10">
      <c r="A5328" t="s">
        <v>4</v>
      </c>
      <c r="B5328" s="4" t="s">
        <v>5</v>
      </c>
      <c r="C5328" s="4" t="s">
        <v>10</v>
      </c>
    </row>
    <row r="5329" spans="1:10">
      <c r="A5329" t="n">
        <v>48214</v>
      </c>
      <c r="B5329" s="56" t="n">
        <v>54</v>
      </c>
      <c r="C5329" s="7" t="n">
        <v>65534</v>
      </c>
    </row>
    <row r="5330" spans="1:10">
      <c r="A5330" t="s">
        <v>4</v>
      </c>
      <c r="B5330" s="4" t="s">
        <v>5</v>
      </c>
    </row>
    <row r="5331" spans="1:10">
      <c r="A5331" t="n">
        <v>48217</v>
      </c>
      <c r="B5331" s="5" t="n">
        <v>1</v>
      </c>
    </row>
    <row r="5332" spans="1:10" s="3" customFormat="1" customHeight="0">
      <c r="A5332" s="3" t="s">
        <v>2</v>
      </c>
      <c r="B5332" s="3" t="s">
        <v>398</v>
      </c>
    </row>
    <row r="5333" spans="1:10">
      <c r="A5333" t="s">
        <v>4</v>
      </c>
      <c r="B5333" s="4" t="s">
        <v>5</v>
      </c>
      <c r="C5333" s="4" t="s">
        <v>10</v>
      </c>
      <c r="D5333" s="4" t="s">
        <v>21</v>
      </c>
      <c r="E5333" s="4" t="s">
        <v>21</v>
      </c>
      <c r="F5333" s="4" t="s">
        <v>21</v>
      </c>
      <c r="G5333" s="4" t="s">
        <v>21</v>
      </c>
    </row>
    <row r="5334" spans="1:10">
      <c r="A5334" t="n">
        <v>48220</v>
      </c>
      <c r="B5334" s="36" t="n">
        <v>46</v>
      </c>
      <c r="C5334" s="7" t="n">
        <v>65534</v>
      </c>
      <c r="D5334" s="7" t="n">
        <v>-7.80000019073486</v>
      </c>
      <c r="E5334" s="7" t="n">
        <v>18.3700008392334</v>
      </c>
      <c r="F5334" s="7" t="n">
        <v>60.7999992370605</v>
      </c>
      <c r="G5334" s="7" t="n">
        <v>110</v>
      </c>
    </row>
    <row r="5335" spans="1:10">
      <c r="A5335" t="s">
        <v>4</v>
      </c>
      <c r="B5335" s="4" t="s">
        <v>5</v>
      </c>
      <c r="C5335" s="4" t="s">
        <v>10</v>
      </c>
      <c r="D5335" s="4" t="s">
        <v>21</v>
      </c>
      <c r="E5335" s="4" t="s">
        <v>21</v>
      </c>
      <c r="F5335" s="4" t="s">
        <v>21</v>
      </c>
      <c r="G5335" s="4" t="s">
        <v>10</v>
      </c>
      <c r="H5335" s="4" t="s">
        <v>10</v>
      </c>
    </row>
    <row r="5336" spans="1:10">
      <c r="A5336" t="n">
        <v>48239</v>
      </c>
      <c r="B5336" s="54" t="n">
        <v>60</v>
      </c>
      <c r="C5336" s="7" t="n">
        <v>65534</v>
      </c>
      <c r="D5336" s="7" t="n">
        <v>0</v>
      </c>
      <c r="E5336" s="7" t="n">
        <v>0</v>
      </c>
      <c r="F5336" s="7" t="n">
        <v>0</v>
      </c>
      <c r="G5336" s="7" t="n">
        <v>0</v>
      </c>
      <c r="H5336" s="7" t="n">
        <v>0</v>
      </c>
    </row>
    <row r="5337" spans="1:10">
      <c r="A5337" t="s">
        <v>4</v>
      </c>
      <c r="B5337" s="4" t="s">
        <v>5</v>
      </c>
      <c r="C5337" s="4" t="s">
        <v>10</v>
      </c>
    </row>
    <row r="5338" spans="1:10">
      <c r="A5338" t="n">
        <v>48258</v>
      </c>
      <c r="B5338" s="28" t="n">
        <v>16</v>
      </c>
      <c r="C5338" s="7" t="n">
        <v>700</v>
      </c>
    </row>
    <row r="5339" spans="1:10">
      <c r="A5339" t="s">
        <v>4</v>
      </c>
      <c r="B5339" s="4" t="s">
        <v>5</v>
      </c>
      <c r="C5339" s="4" t="s">
        <v>10</v>
      </c>
      <c r="D5339" s="4" t="s">
        <v>10</v>
      </c>
      <c r="E5339" s="4" t="s">
        <v>10</v>
      </c>
    </row>
    <row r="5340" spans="1:10">
      <c r="A5340" t="n">
        <v>48261</v>
      </c>
      <c r="B5340" s="42" t="n">
        <v>61</v>
      </c>
      <c r="C5340" s="7" t="n">
        <v>65534</v>
      </c>
      <c r="D5340" s="7" t="n">
        <v>0</v>
      </c>
      <c r="E5340" s="7" t="n">
        <v>1000</v>
      </c>
    </row>
    <row r="5341" spans="1:10">
      <c r="A5341" t="s">
        <v>4</v>
      </c>
      <c r="B5341" s="4" t="s">
        <v>5</v>
      </c>
      <c r="C5341" s="4" t="s">
        <v>10</v>
      </c>
      <c r="D5341" s="4" t="s">
        <v>10</v>
      </c>
      <c r="E5341" s="4" t="s">
        <v>21</v>
      </c>
      <c r="F5341" s="4" t="s">
        <v>21</v>
      </c>
      <c r="G5341" s="4" t="s">
        <v>21</v>
      </c>
      <c r="H5341" s="4" t="s">
        <v>21</v>
      </c>
      <c r="I5341" s="4" t="s">
        <v>14</v>
      </c>
      <c r="J5341" s="4" t="s">
        <v>10</v>
      </c>
    </row>
    <row r="5342" spans="1:10">
      <c r="A5342" t="n">
        <v>48268</v>
      </c>
      <c r="B5342" s="52" t="n">
        <v>55</v>
      </c>
      <c r="C5342" s="7" t="n">
        <v>65534</v>
      </c>
      <c r="D5342" s="7" t="n">
        <v>65533</v>
      </c>
      <c r="E5342" s="7" t="n">
        <v>-2.4300000667572</v>
      </c>
      <c r="F5342" s="7" t="n">
        <v>18.3700008392334</v>
      </c>
      <c r="G5342" s="7" t="n">
        <v>56.3300018310547</v>
      </c>
      <c r="H5342" s="7" t="n">
        <v>2.79999995231628</v>
      </c>
      <c r="I5342" s="7" t="n">
        <v>2</v>
      </c>
      <c r="J5342" s="7" t="n">
        <v>0</v>
      </c>
    </row>
    <row r="5343" spans="1:10">
      <c r="A5343" t="s">
        <v>4</v>
      </c>
      <c r="B5343" s="4" t="s">
        <v>5</v>
      </c>
      <c r="C5343" s="4" t="s">
        <v>10</v>
      </c>
      <c r="D5343" s="4" t="s">
        <v>14</v>
      </c>
    </row>
    <row r="5344" spans="1:10">
      <c r="A5344" t="n">
        <v>48292</v>
      </c>
      <c r="B5344" s="53" t="n">
        <v>56</v>
      </c>
      <c r="C5344" s="7" t="n">
        <v>65534</v>
      </c>
      <c r="D5344" s="7" t="n">
        <v>0</v>
      </c>
    </row>
    <row r="5345" spans="1:10">
      <c r="A5345" t="s">
        <v>4</v>
      </c>
      <c r="B5345" s="4" t="s">
        <v>5</v>
      </c>
      <c r="C5345" s="4" t="s">
        <v>10</v>
      </c>
      <c r="D5345" s="4" t="s">
        <v>10</v>
      </c>
      <c r="E5345" s="4" t="s">
        <v>21</v>
      </c>
      <c r="F5345" s="4" t="s">
        <v>14</v>
      </c>
    </row>
    <row r="5346" spans="1:10">
      <c r="A5346" t="n">
        <v>48296</v>
      </c>
      <c r="B5346" s="60" t="n">
        <v>53</v>
      </c>
      <c r="C5346" s="7" t="n">
        <v>65534</v>
      </c>
      <c r="D5346" s="7" t="n">
        <v>0</v>
      </c>
      <c r="E5346" s="7" t="n">
        <v>10</v>
      </c>
      <c r="F5346" s="7" t="n">
        <v>0</v>
      </c>
    </row>
    <row r="5347" spans="1:10">
      <c r="A5347" t="s">
        <v>4</v>
      </c>
      <c r="B5347" s="4" t="s">
        <v>5</v>
      </c>
      <c r="C5347" s="4" t="s">
        <v>10</v>
      </c>
    </row>
    <row r="5348" spans="1:10">
      <c r="A5348" t="n">
        <v>48306</v>
      </c>
      <c r="B5348" s="56" t="n">
        <v>54</v>
      </c>
      <c r="C5348" s="7" t="n">
        <v>65534</v>
      </c>
    </row>
    <row r="5349" spans="1:10">
      <c r="A5349" t="s">
        <v>4</v>
      </c>
      <c r="B5349" s="4" t="s">
        <v>5</v>
      </c>
    </row>
    <row r="5350" spans="1:10">
      <c r="A5350" t="n">
        <v>48309</v>
      </c>
      <c r="B5350" s="5" t="n">
        <v>1</v>
      </c>
    </row>
    <row r="5351" spans="1:10" s="3" customFormat="1" customHeight="0">
      <c r="A5351" s="3" t="s">
        <v>2</v>
      </c>
      <c r="B5351" s="3" t="s">
        <v>399</v>
      </c>
    </row>
    <row r="5352" spans="1:10">
      <c r="A5352" t="s">
        <v>4</v>
      </c>
      <c r="B5352" s="4" t="s">
        <v>5</v>
      </c>
      <c r="C5352" s="4" t="s">
        <v>10</v>
      </c>
      <c r="D5352" s="4" t="s">
        <v>21</v>
      </c>
      <c r="E5352" s="4" t="s">
        <v>21</v>
      </c>
      <c r="F5352" s="4" t="s">
        <v>21</v>
      </c>
      <c r="G5352" s="4" t="s">
        <v>21</v>
      </c>
    </row>
    <row r="5353" spans="1:10">
      <c r="A5353" t="n">
        <v>48312</v>
      </c>
      <c r="B5353" s="36" t="n">
        <v>46</v>
      </c>
      <c r="C5353" s="7" t="n">
        <v>65534</v>
      </c>
      <c r="D5353" s="7" t="n">
        <v>-7</v>
      </c>
      <c r="E5353" s="7" t="n">
        <v>18.3700008392334</v>
      </c>
      <c r="F5353" s="7" t="n">
        <v>61.2000007629395</v>
      </c>
      <c r="G5353" s="7" t="n">
        <v>110</v>
      </c>
    </row>
    <row r="5354" spans="1:10">
      <c r="A5354" t="s">
        <v>4</v>
      </c>
      <c r="B5354" s="4" t="s">
        <v>5</v>
      </c>
      <c r="C5354" s="4" t="s">
        <v>10</v>
      </c>
      <c r="D5354" s="4" t="s">
        <v>21</v>
      </c>
      <c r="E5354" s="4" t="s">
        <v>21</v>
      </c>
      <c r="F5354" s="4" t="s">
        <v>21</v>
      </c>
      <c r="G5354" s="4" t="s">
        <v>10</v>
      </c>
      <c r="H5354" s="4" t="s">
        <v>10</v>
      </c>
    </row>
    <row r="5355" spans="1:10">
      <c r="A5355" t="n">
        <v>48331</v>
      </c>
      <c r="B5355" s="54" t="n">
        <v>60</v>
      </c>
      <c r="C5355" s="7" t="n">
        <v>65534</v>
      </c>
      <c r="D5355" s="7" t="n">
        <v>0</v>
      </c>
      <c r="E5355" s="7" t="n">
        <v>0</v>
      </c>
      <c r="F5355" s="7" t="n">
        <v>0</v>
      </c>
      <c r="G5355" s="7" t="n">
        <v>0</v>
      </c>
      <c r="H5355" s="7" t="n">
        <v>0</v>
      </c>
    </row>
    <row r="5356" spans="1:10">
      <c r="A5356" t="s">
        <v>4</v>
      </c>
      <c r="B5356" s="4" t="s">
        <v>5</v>
      </c>
      <c r="C5356" s="4" t="s">
        <v>10</v>
      </c>
    </row>
    <row r="5357" spans="1:10">
      <c r="A5357" t="n">
        <v>48350</v>
      </c>
      <c r="B5357" s="28" t="n">
        <v>16</v>
      </c>
      <c r="C5357" s="7" t="n">
        <v>800</v>
      </c>
    </row>
    <row r="5358" spans="1:10">
      <c r="A5358" t="s">
        <v>4</v>
      </c>
      <c r="B5358" s="4" t="s">
        <v>5</v>
      </c>
      <c r="C5358" s="4" t="s">
        <v>10</v>
      </c>
      <c r="D5358" s="4" t="s">
        <v>10</v>
      </c>
      <c r="E5358" s="4" t="s">
        <v>10</v>
      </c>
    </row>
    <row r="5359" spans="1:10">
      <c r="A5359" t="n">
        <v>48353</v>
      </c>
      <c r="B5359" s="42" t="n">
        <v>61</v>
      </c>
      <c r="C5359" s="7" t="n">
        <v>65534</v>
      </c>
      <c r="D5359" s="7" t="n">
        <v>0</v>
      </c>
      <c r="E5359" s="7" t="n">
        <v>1000</v>
      </c>
    </row>
    <row r="5360" spans="1:10">
      <c r="A5360" t="s">
        <v>4</v>
      </c>
      <c r="B5360" s="4" t="s">
        <v>5</v>
      </c>
      <c r="C5360" s="4" t="s">
        <v>10</v>
      </c>
      <c r="D5360" s="4" t="s">
        <v>10</v>
      </c>
      <c r="E5360" s="4" t="s">
        <v>21</v>
      </c>
      <c r="F5360" s="4" t="s">
        <v>21</v>
      </c>
      <c r="G5360" s="4" t="s">
        <v>21</v>
      </c>
      <c r="H5360" s="4" t="s">
        <v>21</v>
      </c>
      <c r="I5360" s="4" t="s">
        <v>14</v>
      </c>
      <c r="J5360" s="4" t="s">
        <v>10</v>
      </c>
    </row>
    <row r="5361" spans="1:10">
      <c r="A5361" t="n">
        <v>48360</v>
      </c>
      <c r="B5361" s="52" t="n">
        <v>55</v>
      </c>
      <c r="C5361" s="7" t="n">
        <v>65534</v>
      </c>
      <c r="D5361" s="7" t="n">
        <v>65533</v>
      </c>
      <c r="E5361" s="7" t="n">
        <v>-2.85999989509583</v>
      </c>
      <c r="F5361" s="7" t="n">
        <v>18.3700008392334</v>
      </c>
      <c r="G5361" s="7" t="n">
        <v>56.9799995422363</v>
      </c>
      <c r="H5361" s="7" t="n">
        <v>2.79999995231628</v>
      </c>
      <c r="I5361" s="7" t="n">
        <v>2</v>
      </c>
      <c r="J5361" s="7" t="n">
        <v>0</v>
      </c>
    </row>
    <row r="5362" spans="1:10">
      <c r="A5362" t="s">
        <v>4</v>
      </c>
      <c r="B5362" s="4" t="s">
        <v>5</v>
      </c>
      <c r="C5362" s="4" t="s">
        <v>10</v>
      </c>
      <c r="D5362" s="4" t="s">
        <v>14</v>
      </c>
    </row>
    <row r="5363" spans="1:10">
      <c r="A5363" t="n">
        <v>48384</v>
      </c>
      <c r="B5363" s="53" t="n">
        <v>56</v>
      </c>
      <c r="C5363" s="7" t="n">
        <v>65534</v>
      </c>
      <c r="D5363" s="7" t="n">
        <v>0</v>
      </c>
    </row>
    <row r="5364" spans="1:10">
      <c r="A5364" t="s">
        <v>4</v>
      </c>
      <c r="B5364" s="4" t="s">
        <v>5</v>
      </c>
      <c r="C5364" s="4" t="s">
        <v>10</v>
      </c>
      <c r="D5364" s="4" t="s">
        <v>10</v>
      </c>
      <c r="E5364" s="4" t="s">
        <v>21</v>
      </c>
      <c r="F5364" s="4" t="s">
        <v>14</v>
      </c>
    </row>
    <row r="5365" spans="1:10">
      <c r="A5365" t="n">
        <v>48388</v>
      </c>
      <c r="B5365" s="60" t="n">
        <v>53</v>
      </c>
      <c r="C5365" s="7" t="n">
        <v>65534</v>
      </c>
      <c r="D5365" s="7" t="n">
        <v>0</v>
      </c>
      <c r="E5365" s="7" t="n">
        <v>10</v>
      </c>
      <c r="F5365" s="7" t="n">
        <v>0</v>
      </c>
    </row>
    <row r="5366" spans="1:10">
      <c r="A5366" t="s">
        <v>4</v>
      </c>
      <c r="B5366" s="4" t="s">
        <v>5</v>
      </c>
      <c r="C5366" s="4" t="s">
        <v>10</v>
      </c>
    </row>
    <row r="5367" spans="1:10">
      <c r="A5367" t="n">
        <v>48398</v>
      </c>
      <c r="B5367" s="56" t="n">
        <v>54</v>
      </c>
      <c r="C5367" s="7" t="n">
        <v>65534</v>
      </c>
    </row>
    <row r="5368" spans="1:10">
      <c r="A5368" t="s">
        <v>4</v>
      </c>
      <c r="B5368" s="4" t="s">
        <v>5</v>
      </c>
    </row>
    <row r="5369" spans="1:10">
      <c r="A5369" t="n">
        <v>48401</v>
      </c>
      <c r="B5369" s="5" t="n">
        <v>1</v>
      </c>
    </row>
    <row r="5370" spans="1:10" s="3" customFormat="1" customHeight="0">
      <c r="A5370" s="3" t="s">
        <v>2</v>
      </c>
      <c r="B5370" s="3" t="s">
        <v>400</v>
      </c>
    </row>
    <row r="5371" spans="1:10">
      <c r="A5371" t="s">
        <v>4</v>
      </c>
      <c r="B5371" s="4" t="s">
        <v>5</v>
      </c>
      <c r="C5371" s="4" t="s">
        <v>10</v>
      </c>
      <c r="D5371" s="4" t="s">
        <v>21</v>
      </c>
      <c r="E5371" s="4" t="s">
        <v>21</v>
      </c>
      <c r="F5371" s="4" t="s">
        <v>21</v>
      </c>
      <c r="G5371" s="4" t="s">
        <v>21</v>
      </c>
    </row>
    <row r="5372" spans="1:10">
      <c r="A5372" t="n">
        <v>48404</v>
      </c>
      <c r="B5372" s="36" t="n">
        <v>46</v>
      </c>
      <c r="C5372" s="7" t="n">
        <v>65534</v>
      </c>
      <c r="D5372" s="7" t="n">
        <v>-7.69999980926514</v>
      </c>
      <c r="E5372" s="7" t="n">
        <v>18.3700008392334</v>
      </c>
      <c r="F5372" s="7" t="n">
        <v>61.2000007629395</v>
      </c>
      <c r="G5372" s="7" t="n">
        <v>110</v>
      </c>
    </row>
    <row r="5373" spans="1:10">
      <c r="A5373" t="s">
        <v>4</v>
      </c>
      <c r="B5373" s="4" t="s">
        <v>5</v>
      </c>
      <c r="C5373" s="4" t="s">
        <v>10</v>
      </c>
      <c r="D5373" s="4" t="s">
        <v>21</v>
      </c>
      <c r="E5373" s="4" t="s">
        <v>21</v>
      </c>
      <c r="F5373" s="4" t="s">
        <v>21</v>
      </c>
      <c r="G5373" s="4" t="s">
        <v>10</v>
      </c>
      <c r="H5373" s="4" t="s">
        <v>10</v>
      </c>
    </row>
    <row r="5374" spans="1:10">
      <c r="A5374" t="n">
        <v>48423</v>
      </c>
      <c r="B5374" s="54" t="n">
        <v>60</v>
      </c>
      <c r="C5374" s="7" t="n">
        <v>65534</v>
      </c>
      <c r="D5374" s="7" t="n">
        <v>0</v>
      </c>
      <c r="E5374" s="7" t="n">
        <v>0</v>
      </c>
      <c r="F5374" s="7" t="n">
        <v>0</v>
      </c>
      <c r="G5374" s="7" t="n">
        <v>0</v>
      </c>
      <c r="H5374" s="7" t="n">
        <v>0</v>
      </c>
    </row>
    <row r="5375" spans="1:10">
      <c r="A5375" t="s">
        <v>4</v>
      </c>
      <c r="B5375" s="4" t="s">
        <v>5</v>
      </c>
      <c r="C5375" s="4" t="s">
        <v>10</v>
      </c>
    </row>
    <row r="5376" spans="1:10">
      <c r="A5376" t="n">
        <v>48442</v>
      </c>
      <c r="B5376" s="28" t="n">
        <v>16</v>
      </c>
      <c r="C5376" s="7" t="n">
        <v>900</v>
      </c>
    </row>
    <row r="5377" spans="1:10">
      <c r="A5377" t="s">
        <v>4</v>
      </c>
      <c r="B5377" s="4" t="s">
        <v>5</v>
      </c>
      <c r="C5377" s="4" t="s">
        <v>10</v>
      </c>
      <c r="D5377" s="4" t="s">
        <v>10</v>
      </c>
      <c r="E5377" s="4" t="s">
        <v>10</v>
      </c>
    </row>
    <row r="5378" spans="1:10">
      <c r="A5378" t="n">
        <v>48445</v>
      </c>
      <c r="B5378" s="42" t="n">
        <v>61</v>
      </c>
      <c r="C5378" s="7" t="n">
        <v>65534</v>
      </c>
      <c r="D5378" s="7" t="n">
        <v>0</v>
      </c>
      <c r="E5378" s="7" t="n">
        <v>1000</v>
      </c>
    </row>
    <row r="5379" spans="1:10">
      <c r="A5379" t="s">
        <v>4</v>
      </c>
      <c r="B5379" s="4" t="s">
        <v>5</v>
      </c>
      <c r="C5379" s="4" t="s">
        <v>10</v>
      </c>
      <c r="D5379" s="4" t="s">
        <v>10</v>
      </c>
      <c r="E5379" s="4" t="s">
        <v>21</v>
      </c>
      <c r="F5379" s="4" t="s">
        <v>21</v>
      </c>
      <c r="G5379" s="4" t="s">
        <v>21</v>
      </c>
      <c r="H5379" s="4" t="s">
        <v>21</v>
      </c>
      <c r="I5379" s="4" t="s">
        <v>14</v>
      </c>
      <c r="J5379" s="4" t="s">
        <v>10</v>
      </c>
    </row>
    <row r="5380" spans="1:10">
      <c r="A5380" t="n">
        <v>48452</v>
      </c>
      <c r="B5380" s="52" t="n">
        <v>55</v>
      </c>
      <c r="C5380" s="7" t="n">
        <v>65534</v>
      </c>
      <c r="D5380" s="7" t="n">
        <v>65533</v>
      </c>
      <c r="E5380" s="7" t="n">
        <v>-2.07999992370605</v>
      </c>
      <c r="F5380" s="7" t="n">
        <v>18.3700008392334</v>
      </c>
      <c r="G5380" s="7" t="n">
        <v>57.5499992370605</v>
      </c>
      <c r="H5380" s="7" t="n">
        <v>2.79999995231628</v>
      </c>
      <c r="I5380" s="7" t="n">
        <v>2</v>
      </c>
      <c r="J5380" s="7" t="n">
        <v>0</v>
      </c>
    </row>
    <row r="5381" spans="1:10">
      <c r="A5381" t="s">
        <v>4</v>
      </c>
      <c r="B5381" s="4" t="s">
        <v>5</v>
      </c>
      <c r="C5381" s="4" t="s">
        <v>10</v>
      </c>
      <c r="D5381" s="4" t="s">
        <v>14</v>
      </c>
    </row>
    <row r="5382" spans="1:10">
      <c r="A5382" t="n">
        <v>48476</v>
      </c>
      <c r="B5382" s="53" t="n">
        <v>56</v>
      </c>
      <c r="C5382" s="7" t="n">
        <v>65534</v>
      </c>
      <c r="D5382" s="7" t="n">
        <v>0</v>
      </c>
    </row>
    <row r="5383" spans="1:10">
      <c r="A5383" t="s">
        <v>4</v>
      </c>
      <c r="B5383" s="4" t="s">
        <v>5</v>
      </c>
      <c r="C5383" s="4" t="s">
        <v>10</v>
      </c>
      <c r="D5383" s="4" t="s">
        <v>10</v>
      </c>
      <c r="E5383" s="4" t="s">
        <v>21</v>
      </c>
      <c r="F5383" s="4" t="s">
        <v>14</v>
      </c>
    </row>
    <row r="5384" spans="1:10">
      <c r="A5384" t="n">
        <v>48480</v>
      </c>
      <c r="B5384" s="60" t="n">
        <v>53</v>
      </c>
      <c r="C5384" s="7" t="n">
        <v>65534</v>
      </c>
      <c r="D5384" s="7" t="n">
        <v>0</v>
      </c>
      <c r="E5384" s="7" t="n">
        <v>10</v>
      </c>
      <c r="F5384" s="7" t="n">
        <v>0</v>
      </c>
    </row>
    <row r="5385" spans="1:10">
      <c r="A5385" t="s">
        <v>4</v>
      </c>
      <c r="B5385" s="4" t="s">
        <v>5</v>
      </c>
      <c r="C5385" s="4" t="s">
        <v>10</v>
      </c>
    </row>
    <row r="5386" spans="1:10">
      <c r="A5386" t="n">
        <v>48490</v>
      </c>
      <c r="B5386" s="56" t="n">
        <v>54</v>
      </c>
      <c r="C5386" s="7" t="n">
        <v>65534</v>
      </c>
    </row>
    <row r="5387" spans="1:10">
      <c r="A5387" t="s">
        <v>4</v>
      </c>
      <c r="B5387" s="4" t="s">
        <v>5</v>
      </c>
    </row>
    <row r="5388" spans="1:10">
      <c r="A5388" t="n">
        <v>48493</v>
      </c>
      <c r="B5388" s="5" t="n">
        <v>1</v>
      </c>
    </row>
    <row r="5389" spans="1:10" s="3" customFormat="1" customHeight="0">
      <c r="A5389" s="3" t="s">
        <v>2</v>
      </c>
      <c r="B5389" s="3" t="s">
        <v>401</v>
      </c>
    </row>
    <row r="5390" spans="1:10">
      <c r="A5390" t="s">
        <v>4</v>
      </c>
      <c r="B5390" s="4" t="s">
        <v>5</v>
      </c>
      <c r="C5390" s="4" t="s">
        <v>10</v>
      </c>
      <c r="D5390" s="4" t="s">
        <v>21</v>
      </c>
      <c r="E5390" s="4" t="s">
        <v>21</v>
      </c>
      <c r="F5390" s="4" t="s">
        <v>21</v>
      </c>
      <c r="G5390" s="4" t="s">
        <v>21</v>
      </c>
    </row>
    <row r="5391" spans="1:10">
      <c r="A5391" t="n">
        <v>48496</v>
      </c>
      <c r="B5391" s="36" t="n">
        <v>46</v>
      </c>
      <c r="C5391" s="7" t="n">
        <v>65534</v>
      </c>
      <c r="D5391" s="7" t="n">
        <v>-7</v>
      </c>
      <c r="E5391" s="7" t="n">
        <v>18.3700008392334</v>
      </c>
      <c r="F5391" s="7" t="n">
        <v>61.5999984741211</v>
      </c>
      <c r="G5391" s="7" t="n">
        <v>110</v>
      </c>
    </row>
    <row r="5392" spans="1:10">
      <c r="A5392" t="s">
        <v>4</v>
      </c>
      <c r="B5392" s="4" t="s">
        <v>5</v>
      </c>
      <c r="C5392" s="4" t="s">
        <v>10</v>
      </c>
      <c r="D5392" s="4" t="s">
        <v>21</v>
      </c>
      <c r="E5392" s="4" t="s">
        <v>21</v>
      </c>
      <c r="F5392" s="4" t="s">
        <v>21</v>
      </c>
      <c r="G5392" s="4" t="s">
        <v>10</v>
      </c>
      <c r="H5392" s="4" t="s">
        <v>10</v>
      </c>
    </row>
    <row r="5393" spans="1:10">
      <c r="A5393" t="n">
        <v>48515</v>
      </c>
      <c r="B5393" s="54" t="n">
        <v>60</v>
      </c>
      <c r="C5393" s="7" t="n">
        <v>65534</v>
      </c>
      <c r="D5393" s="7" t="n">
        <v>0</v>
      </c>
      <c r="E5393" s="7" t="n">
        <v>0</v>
      </c>
      <c r="F5393" s="7" t="n">
        <v>0</v>
      </c>
      <c r="G5393" s="7" t="n">
        <v>0</v>
      </c>
      <c r="H5393" s="7" t="n">
        <v>0</v>
      </c>
    </row>
    <row r="5394" spans="1:10">
      <c r="A5394" t="s">
        <v>4</v>
      </c>
      <c r="B5394" s="4" t="s">
        <v>5</v>
      </c>
      <c r="C5394" s="4" t="s">
        <v>10</v>
      </c>
    </row>
    <row r="5395" spans="1:10">
      <c r="A5395" t="n">
        <v>48534</v>
      </c>
      <c r="B5395" s="28" t="n">
        <v>16</v>
      </c>
      <c r="C5395" s="7" t="n">
        <v>1000</v>
      </c>
    </row>
    <row r="5396" spans="1:10">
      <c r="A5396" t="s">
        <v>4</v>
      </c>
      <c r="B5396" s="4" t="s">
        <v>5</v>
      </c>
      <c r="C5396" s="4" t="s">
        <v>10</v>
      </c>
      <c r="D5396" s="4" t="s">
        <v>10</v>
      </c>
      <c r="E5396" s="4" t="s">
        <v>10</v>
      </c>
    </row>
    <row r="5397" spans="1:10">
      <c r="A5397" t="n">
        <v>48537</v>
      </c>
      <c r="B5397" s="42" t="n">
        <v>61</v>
      </c>
      <c r="C5397" s="7" t="n">
        <v>65534</v>
      </c>
      <c r="D5397" s="7" t="n">
        <v>0</v>
      </c>
      <c r="E5397" s="7" t="n">
        <v>1000</v>
      </c>
    </row>
    <row r="5398" spans="1:10">
      <c r="A5398" t="s">
        <v>4</v>
      </c>
      <c r="B5398" s="4" t="s">
        <v>5</v>
      </c>
      <c r="C5398" s="4" t="s">
        <v>10</v>
      </c>
      <c r="D5398" s="4" t="s">
        <v>10</v>
      </c>
      <c r="E5398" s="4" t="s">
        <v>21</v>
      </c>
      <c r="F5398" s="4" t="s">
        <v>21</v>
      </c>
      <c r="G5398" s="4" t="s">
        <v>21</v>
      </c>
      <c r="H5398" s="4" t="s">
        <v>21</v>
      </c>
      <c r="I5398" s="4" t="s">
        <v>14</v>
      </c>
      <c r="J5398" s="4" t="s">
        <v>10</v>
      </c>
    </row>
    <row r="5399" spans="1:10">
      <c r="A5399" t="n">
        <v>48544</v>
      </c>
      <c r="B5399" s="52" t="n">
        <v>55</v>
      </c>
      <c r="C5399" s="7" t="n">
        <v>65534</v>
      </c>
      <c r="D5399" s="7" t="n">
        <v>65533</v>
      </c>
      <c r="E5399" s="7" t="n">
        <v>-2.42000007629395</v>
      </c>
      <c r="F5399" s="7" t="n">
        <v>18.3700008392334</v>
      </c>
      <c r="G5399" s="7" t="n">
        <v>58.4500007629395</v>
      </c>
      <c r="H5399" s="7" t="n">
        <v>2.79999995231628</v>
      </c>
      <c r="I5399" s="7" t="n">
        <v>2</v>
      </c>
      <c r="J5399" s="7" t="n">
        <v>0</v>
      </c>
    </row>
    <row r="5400" spans="1:10">
      <c r="A5400" t="s">
        <v>4</v>
      </c>
      <c r="B5400" s="4" t="s">
        <v>5</v>
      </c>
      <c r="C5400" s="4" t="s">
        <v>10</v>
      </c>
      <c r="D5400" s="4" t="s">
        <v>14</v>
      </c>
    </row>
    <row r="5401" spans="1:10">
      <c r="A5401" t="n">
        <v>48568</v>
      </c>
      <c r="B5401" s="53" t="n">
        <v>56</v>
      </c>
      <c r="C5401" s="7" t="n">
        <v>65534</v>
      </c>
      <c r="D5401" s="7" t="n">
        <v>0</v>
      </c>
    </row>
    <row r="5402" spans="1:10">
      <c r="A5402" t="s">
        <v>4</v>
      </c>
      <c r="B5402" s="4" t="s">
        <v>5</v>
      </c>
      <c r="C5402" s="4" t="s">
        <v>10</v>
      </c>
      <c r="D5402" s="4" t="s">
        <v>10</v>
      </c>
      <c r="E5402" s="4" t="s">
        <v>21</v>
      </c>
      <c r="F5402" s="4" t="s">
        <v>14</v>
      </c>
    </row>
    <row r="5403" spans="1:10">
      <c r="A5403" t="n">
        <v>48572</v>
      </c>
      <c r="B5403" s="60" t="n">
        <v>53</v>
      </c>
      <c r="C5403" s="7" t="n">
        <v>65534</v>
      </c>
      <c r="D5403" s="7" t="n">
        <v>0</v>
      </c>
      <c r="E5403" s="7" t="n">
        <v>10</v>
      </c>
      <c r="F5403" s="7" t="n">
        <v>0</v>
      </c>
    </row>
    <row r="5404" spans="1:10">
      <c r="A5404" t="s">
        <v>4</v>
      </c>
      <c r="B5404" s="4" t="s">
        <v>5</v>
      </c>
      <c r="C5404" s="4" t="s">
        <v>10</v>
      </c>
    </row>
    <row r="5405" spans="1:10">
      <c r="A5405" t="n">
        <v>48582</v>
      </c>
      <c r="B5405" s="56" t="n">
        <v>54</v>
      </c>
      <c r="C5405" s="7" t="n">
        <v>65534</v>
      </c>
    </row>
    <row r="5406" spans="1:10">
      <c r="A5406" t="s">
        <v>4</v>
      </c>
      <c r="B5406" s="4" t="s">
        <v>5</v>
      </c>
    </row>
    <row r="5407" spans="1:10">
      <c r="A5407" t="n">
        <v>48585</v>
      </c>
      <c r="B5407" s="5" t="n">
        <v>1</v>
      </c>
    </row>
    <row r="5408" spans="1:10" s="3" customFormat="1" customHeight="0">
      <c r="A5408" s="3" t="s">
        <v>2</v>
      </c>
      <c r="B5408" s="3" t="s">
        <v>402</v>
      </c>
    </row>
    <row r="5409" spans="1:10">
      <c r="A5409" t="s">
        <v>4</v>
      </c>
      <c r="B5409" s="4" t="s">
        <v>5</v>
      </c>
      <c r="C5409" s="4" t="s">
        <v>10</v>
      </c>
      <c r="D5409" s="4" t="s">
        <v>21</v>
      </c>
      <c r="E5409" s="4" t="s">
        <v>21</v>
      </c>
      <c r="F5409" s="4" t="s">
        <v>21</v>
      </c>
      <c r="G5409" s="4" t="s">
        <v>21</v>
      </c>
    </row>
    <row r="5410" spans="1:10">
      <c r="A5410" t="n">
        <v>48588</v>
      </c>
      <c r="B5410" s="36" t="n">
        <v>46</v>
      </c>
      <c r="C5410" s="7" t="n">
        <v>65534</v>
      </c>
      <c r="D5410" s="7" t="n">
        <v>-7.80000019073486</v>
      </c>
      <c r="E5410" s="7" t="n">
        <v>18.3700008392334</v>
      </c>
      <c r="F5410" s="7" t="n">
        <v>61.5999984741211</v>
      </c>
      <c r="G5410" s="7" t="n">
        <v>110</v>
      </c>
    </row>
    <row r="5411" spans="1:10">
      <c r="A5411" t="s">
        <v>4</v>
      </c>
      <c r="B5411" s="4" t="s">
        <v>5</v>
      </c>
      <c r="C5411" s="4" t="s">
        <v>10</v>
      </c>
      <c r="D5411" s="4" t="s">
        <v>21</v>
      </c>
      <c r="E5411" s="4" t="s">
        <v>21</v>
      </c>
      <c r="F5411" s="4" t="s">
        <v>21</v>
      </c>
      <c r="G5411" s="4" t="s">
        <v>10</v>
      </c>
      <c r="H5411" s="4" t="s">
        <v>10</v>
      </c>
    </row>
    <row r="5412" spans="1:10">
      <c r="A5412" t="n">
        <v>48607</v>
      </c>
      <c r="B5412" s="54" t="n">
        <v>60</v>
      </c>
      <c r="C5412" s="7" t="n">
        <v>65534</v>
      </c>
      <c r="D5412" s="7" t="n">
        <v>0</v>
      </c>
      <c r="E5412" s="7" t="n">
        <v>0</v>
      </c>
      <c r="F5412" s="7" t="n">
        <v>0</v>
      </c>
      <c r="G5412" s="7" t="n">
        <v>0</v>
      </c>
      <c r="H5412" s="7" t="n">
        <v>0</v>
      </c>
    </row>
    <row r="5413" spans="1:10">
      <c r="A5413" t="s">
        <v>4</v>
      </c>
      <c r="B5413" s="4" t="s">
        <v>5</v>
      </c>
      <c r="C5413" s="4" t="s">
        <v>10</v>
      </c>
    </row>
    <row r="5414" spans="1:10">
      <c r="A5414" t="n">
        <v>48626</v>
      </c>
      <c r="B5414" s="28" t="n">
        <v>16</v>
      </c>
      <c r="C5414" s="7" t="n">
        <v>1100</v>
      </c>
    </row>
    <row r="5415" spans="1:10">
      <c r="A5415" t="s">
        <v>4</v>
      </c>
      <c r="B5415" s="4" t="s">
        <v>5</v>
      </c>
      <c r="C5415" s="4" t="s">
        <v>10</v>
      </c>
      <c r="D5415" s="4" t="s">
        <v>10</v>
      </c>
      <c r="E5415" s="4" t="s">
        <v>10</v>
      </c>
    </row>
    <row r="5416" spans="1:10">
      <c r="A5416" t="n">
        <v>48629</v>
      </c>
      <c r="B5416" s="42" t="n">
        <v>61</v>
      </c>
      <c r="C5416" s="7" t="n">
        <v>65534</v>
      </c>
      <c r="D5416" s="7" t="n">
        <v>0</v>
      </c>
      <c r="E5416" s="7" t="n">
        <v>1000</v>
      </c>
    </row>
    <row r="5417" spans="1:10">
      <c r="A5417" t="s">
        <v>4</v>
      </c>
      <c r="B5417" s="4" t="s">
        <v>5</v>
      </c>
      <c r="C5417" s="4" t="s">
        <v>10</v>
      </c>
      <c r="D5417" s="4" t="s">
        <v>10</v>
      </c>
      <c r="E5417" s="4" t="s">
        <v>21</v>
      </c>
      <c r="F5417" s="4" t="s">
        <v>21</v>
      </c>
      <c r="G5417" s="4" t="s">
        <v>21</v>
      </c>
      <c r="H5417" s="4" t="s">
        <v>21</v>
      </c>
      <c r="I5417" s="4" t="s">
        <v>14</v>
      </c>
      <c r="J5417" s="4" t="s">
        <v>10</v>
      </c>
    </row>
    <row r="5418" spans="1:10">
      <c r="A5418" t="n">
        <v>48636</v>
      </c>
      <c r="B5418" s="52" t="n">
        <v>55</v>
      </c>
      <c r="C5418" s="7" t="n">
        <v>65534</v>
      </c>
      <c r="D5418" s="7" t="n">
        <v>65533</v>
      </c>
      <c r="E5418" s="7" t="n">
        <v>-3.35999989509583</v>
      </c>
      <c r="F5418" s="7" t="n">
        <v>18.3700008392334</v>
      </c>
      <c r="G5418" s="7" t="n">
        <v>57.8499984741211</v>
      </c>
      <c r="H5418" s="7" t="n">
        <v>2.79999995231628</v>
      </c>
      <c r="I5418" s="7" t="n">
        <v>2</v>
      </c>
      <c r="J5418" s="7" t="n">
        <v>0</v>
      </c>
    </row>
    <row r="5419" spans="1:10">
      <c r="A5419" t="s">
        <v>4</v>
      </c>
      <c r="B5419" s="4" t="s">
        <v>5</v>
      </c>
      <c r="C5419" s="4" t="s">
        <v>10</v>
      </c>
      <c r="D5419" s="4" t="s">
        <v>14</v>
      </c>
    </row>
    <row r="5420" spans="1:10">
      <c r="A5420" t="n">
        <v>48660</v>
      </c>
      <c r="B5420" s="53" t="n">
        <v>56</v>
      </c>
      <c r="C5420" s="7" t="n">
        <v>65534</v>
      </c>
      <c r="D5420" s="7" t="n">
        <v>0</v>
      </c>
    </row>
    <row r="5421" spans="1:10">
      <c r="A5421" t="s">
        <v>4</v>
      </c>
      <c r="B5421" s="4" t="s">
        <v>5</v>
      </c>
      <c r="C5421" s="4" t="s">
        <v>10</v>
      </c>
      <c r="D5421" s="4" t="s">
        <v>10</v>
      </c>
      <c r="E5421" s="4" t="s">
        <v>21</v>
      </c>
      <c r="F5421" s="4" t="s">
        <v>14</v>
      </c>
    </row>
    <row r="5422" spans="1:10">
      <c r="A5422" t="n">
        <v>48664</v>
      </c>
      <c r="B5422" s="60" t="n">
        <v>53</v>
      </c>
      <c r="C5422" s="7" t="n">
        <v>65534</v>
      </c>
      <c r="D5422" s="7" t="n">
        <v>0</v>
      </c>
      <c r="E5422" s="7" t="n">
        <v>10</v>
      </c>
      <c r="F5422" s="7" t="n">
        <v>0</v>
      </c>
    </row>
    <row r="5423" spans="1:10">
      <c r="A5423" t="s">
        <v>4</v>
      </c>
      <c r="B5423" s="4" t="s">
        <v>5</v>
      </c>
      <c r="C5423" s="4" t="s">
        <v>10</v>
      </c>
    </row>
    <row r="5424" spans="1:10">
      <c r="A5424" t="n">
        <v>48674</v>
      </c>
      <c r="B5424" s="56" t="n">
        <v>54</v>
      </c>
      <c r="C5424" s="7" t="n">
        <v>65534</v>
      </c>
    </row>
    <row r="5425" spans="1:10">
      <c r="A5425" t="s">
        <v>4</v>
      </c>
      <c r="B5425" s="4" t="s">
        <v>5</v>
      </c>
    </row>
    <row r="5426" spans="1:10">
      <c r="A5426" t="n">
        <v>48677</v>
      </c>
      <c r="B5426" s="5" t="n">
        <v>1</v>
      </c>
    </row>
    <row r="5427" spans="1:10" s="3" customFormat="1" customHeight="0">
      <c r="A5427" s="3" t="s">
        <v>2</v>
      </c>
      <c r="B5427" s="3" t="s">
        <v>403</v>
      </c>
    </row>
    <row r="5428" spans="1:10">
      <c r="A5428" t="s">
        <v>4</v>
      </c>
      <c r="B5428" s="4" t="s">
        <v>5</v>
      </c>
      <c r="C5428" s="4" t="s">
        <v>14</v>
      </c>
      <c r="D5428" s="4" t="s">
        <v>14</v>
      </c>
      <c r="E5428" s="4" t="s">
        <v>14</v>
      </c>
      <c r="F5428" s="4" t="s">
        <v>14</v>
      </c>
    </row>
    <row r="5429" spans="1:10">
      <c r="A5429" t="n">
        <v>48680</v>
      </c>
      <c r="B5429" s="19" t="n">
        <v>14</v>
      </c>
      <c r="C5429" s="7" t="n">
        <v>2</v>
      </c>
      <c r="D5429" s="7" t="n">
        <v>0</v>
      </c>
      <c r="E5429" s="7" t="n">
        <v>0</v>
      </c>
      <c r="F5429" s="7" t="n">
        <v>0</v>
      </c>
    </row>
    <row r="5430" spans="1:10">
      <c r="A5430" t="s">
        <v>4</v>
      </c>
      <c r="B5430" s="4" t="s">
        <v>5</v>
      </c>
      <c r="C5430" s="4" t="s">
        <v>14</v>
      </c>
      <c r="D5430" s="20" t="s">
        <v>28</v>
      </c>
      <c r="E5430" s="4" t="s">
        <v>5</v>
      </c>
      <c r="F5430" s="4" t="s">
        <v>14</v>
      </c>
      <c r="G5430" s="4" t="s">
        <v>10</v>
      </c>
      <c r="H5430" s="20" t="s">
        <v>29</v>
      </c>
      <c r="I5430" s="4" t="s">
        <v>14</v>
      </c>
      <c r="J5430" s="4" t="s">
        <v>9</v>
      </c>
      <c r="K5430" s="4" t="s">
        <v>14</v>
      </c>
      <c r="L5430" s="4" t="s">
        <v>14</v>
      </c>
      <c r="M5430" s="20" t="s">
        <v>28</v>
      </c>
      <c r="N5430" s="4" t="s">
        <v>5</v>
      </c>
      <c r="O5430" s="4" t="s">
        <v>14</v>
      </c>
      <c r="P5430" s="4" t="s">
        <v>10</v>
      </c>
      <c r="Q5430" s="20" t="s">
        <v>29</v>
      </c>
      <c r="R5430" s="4" t="s">
        <v>14</v>
      </c>
      <c r="S5430" s="4" t="s">
        <v>9</v>
      </c>
      <c r="T5430" s="4" t="s">
        <v>14</v>
      </c>
      <c r="U5430" s="4" t="s">
        <v>14</v>
      </c>
      <c r="V5430" s="4" t="s">
        <v>14</v>
      </c>
      <c r="W5430" s="4" t="s">
        <v>19</v>
      </c>
    </row>
    <row r="5431" spans="1:10">
      <c r="A5431" t="n">
        <v>48685</v>
      </c>
      <c r="B5431" s="10" t="n">
        <v>5</v>
      </c>
      <c r="C5431" s="7" t="n">
        <v>28</v>
      </c>
      <c r="D5431" s="20" t="s">
        <v>3</v>
      </c>
      <c r="E5431" s="9" t="n">
        <v>162</v>
      </c>
      <c r="F5431" s="7" t="n">
        <v>3</v>
      </c>
      <c r="G5431" s="7" t="n">
        <v>16457</v>
      </c>
      <c r="H5431" s="20" t="s">
        <v>3</v>
      </c>
      <c r="I5431" s="7" t="n">
        <v>0</v>
      </c>
      <c r="J5431" s="7" t="n">
        <v>1</v>
      </c>
      <c r="K5431" s="7" t="n">
        <v>2</v>
      </c>
      <c r="L5431" s="7" t="n">
        <v>28</v>
      </c>
      <c r="M5431" s="20" t="s">
        <v>3</v>
      </c>
      <c r="N5431" s="9" t="n">
        <v>162</v>
      </c>
      <c r="O5431" s="7" t="n">
        <v>3</v>
      </c>
      <c r="P5431" s="7" t="n">
        <v>16457</v>
      </c>
      <c r="Q5431" s="20" t="s">
        <v>3</v>
      </c>
      <c r="R5431" s="7" t="n">
        <v>0</v>
      </c>
      <c r="S5431" s="7" t="n">
        <v>2</v>
      </c>
      <c r="T5431" s="7" t="n">
        <v>2</v>
      </c>
      <c r="U5431" s="7" t="n">
        <v>11</v>
      </c>
      <c r="V5431" s="7" t="n">
        <v>1</v>
      </c>
      <c r="W5431" s="11" t="n">
        <f t="normal" ca="1">A5435</f>
        <v>0</v>
      </c>
    </row>
    <row r="5432" spans="1:10">
      <c r="A5432" t="s">
        <v>4</v>
      </c>
      <c r="B5432" s="4" t="s">
        <v>5</v>
      </c>
      <c r="C5432" s="4" t="s">
        <v>14</v>
      </c>
      <c r="D5432" s="4" t="s">
        <v>10</v>
      </c>
      <c r="E5432" s="4" t="s">
        <v>21</v>
      </c>
    </row>
    <row r="5433" spans="1:10">
      <c r="A5433" t="n">
        <v>48714</v>
      </c>
      <c r="B5433" s="21" t="n">
        <v>58</v>
      </c>
      <c r="C5433" s="7" t="n">
        <v>0</v>
      </c>
      <c r="D5433" s="7" t="n">
        <v>0</v>
      </c>
      <c r="E5433" s="7" t="n">
        <v>1</v>
      </c>
    </row>
    <row r="5434" spans="1:10">
      <c r="A5434" t="s">
        <v>4</v>
      </c>
      <c r="B5434" s="4" t="s">
        <v>5</v>
      </c>
      <c r="C5434" s="4" t="s">
        <v>14</v>
      </c>
      <c r="D5434" s="20" t="s">
        <v>28</v>
      </c>
      <c r="E5434" s="4" t="s">
        <v>5</v>
      </c>
      <c r="F5434" s="4" t="s">
        <v>14</v>
      </c>
      <c r="G5434" s="4" t="s">
        <v>10</v>
      </c>
      <c r="H5434" s="20" t="s">
        <v>29</v>
      </c>
      <c r="I5434" s="4" t="s">
        <v>14</v>
      </c>
      <c r="J5434" s="4" t="s">
        <v>9</v>
      </c>
      <c r="K5434" s="4" t="s">
        <v>14</v>
      </c>
      <c r="L5434" s="4" t="s">
        <v>14</v>
      </c>
      <c r="M5434" s="20" t="s">
        <v>28</v>
      </c>
      <c r="N5434" s="4" t="s">
        <v>5</v>
      </c>
      <c r="O5434" s="4" t="s">
        <v>14</v>
      </c>
      <c r="P5434" s="4" t="s">
        <v>10</v>
      </c>
      <c r="Q5434" s="20" t="s">
        <v>29</v>
      </c>
      <c r="R5434" s="4" t="s">
        <v>14</v>
      </c>
      <c r="S5434" s="4" t="s">
        <v>9</v>
      </c>
      <c r="T5434" s="4" t="s">
        <v>14</v>
      </c>
      <c r="U5434" s="4" t="s">
        <v>14</v>
      </c>
      <c r="V5434" s="4" t="s">
        <v>14</v>
      </c>
      <c r="W5434" s="4" t="s">
        <v>19</v>
      </c>
    </row>
    <row r="5435" spans="1:10">
      <c r="A5435" t="n">
        <v>48722</v>
      </c>
      <c r="B5435" s="10" t="n">
        <v>5</v>
      </c>
      <c r="C5435" s="7" t="n">
        <v>28</v>
      </c>
      <c r="D5435" s="20" t="s">
        <v>3</v>
      </c>
      <c r="E5435" s="9" t="n">
        <v>162</v>
      </c>
      <c r="F5435" s="7" t="n">
        <v>3</v>
      </c>
      <c r="G5435" s="7" t="n">
        <v>16457</v>
      </c>
      <c r="H5435" s="20" t="s">
        <v>3</v>
      </c>
      <c r="I5435" s="7" t="n">
        <v>0</v>
      </c>
      <c r="J5435" s="7" t="n">
        <v>1</v>
      </c>
      <c r="K5435" s="7" t="n">
        <v>3</v>
      </c>
      <c r="L5435" s="7" t="n">
        <v>28</v>
      </c>
      <c r="M5435" s="20" t="s">
        <v>3</v>
      </c>
      <c r="N5435" s="9" t="n">
        <v>162</v>
      </c>
      <c r="O5435" s="7" t="n">
        <v>3</v>
      </c>
      <c r="P5435" s="7" t="n">
        <v>16457</v>
      </c>
      <c r="Q5435" s="20" t="s">
        <v>3</v>
      </c>
      <c r="R5435" s="7" t="n">
        <v>0</v>
      </c>
      <c r="S5435" s="7" t="n">
        <v>2</v>
      </c>
      <c r="T5435" s="7" t="n">
        <v>3</v>
      </c>
      <c r="U5435" s="7" t="n">
        <v>9</v>
      </c>
      <c r="V5435" s="7" t="n">
        <v>1</v>
      </c>
      <c r="W5435" s="11" t="n">
        <f t="normal" ca="1">A5445</f>
        <v>0</v>
      </c>
    </row>
    <row r="5436" spans="1:10">
      <c r="A5436" t="s">
        <v>4</v>
      </c>
      <c r="B5436" s="4" t="s">
        <v>5</v>
      </c>
      <c r="C5436" s="4" t="s">
        <v>14</v>
      </c>
      <c r="D5436" s="20" t="s">
        <v>28</v>
      </c>
      <c r="E5436" s="4" t="s">
        <v>5</v>
      </c>
      <c r="F5436" s="4" t="s">
        <v>10</v>
      </c>
      <c r="G5436" s="4" t="s">
        <v>14</v>
      </c>
      <c r="H5436" s="4" t="s">
        <v>14</v>
      </c>
      <c r="I5436" s="4" t="s">
        <v>6</v>
      </c>
      <c r="J5436" s="20" t="s">
        <v>29</v>
      </c>
      <c r="K5436" s="4" t="s">
        <v>14</v>
      </c>
      <c r="L5436" s="4" t="s">
        <v>14</v>
      </c>
      <c r="M5436" s="20" t="s">
        <v>28</v>
      </c>
      <c r="N5436" s="4" t="s">
        <v>5</v>
      </c>
      <c r="O5436" s="4" t="s">
        <v>14</v>
      </c>
      <c r="P5436" s="20" t="s">
        <v>29</v>
      </c>
      <c r="Q5436" s="4" t="s">
        <v>14</v>
      </c>
      <c r="R5436" s="4" t="s">
        <v>9</v>
      </c>
      <c r="S5436" s="4" t="s">
        <v>14</v>
      </c>
      <c r="T5436" s="4" t="s">
        <v>14</v>
      </c>
      <c r="U5436" s="4" t="s">
        <v>14</v>
      </c>
      <c r="V5436" s="20" t="s">
        <v>28</v>
      </c>
      <c r="W5436" s="4" t="s">
        <v>5</v>
      </c>
      <c r="X5436" s="4" t="s">
        <v>14</v>
      </c>
      <c r="Y5436" s="20" t="s">
        <v>29</v>
      </c>
      <c r="Z5436" s="4" t="s">
        <v>14</v>
      </c>
      <c r="AA5436" s="4" t="s">
        <v>9</v>
      </c>
      <c r="AB5436" s="4" t="s">
        <v>14</v>
      </c>
      <c r="AC5436" s="4" t="s">
        <v>14</v>
      </c>
      <c r="AD5436" s="4" t="s">
        <v>14</v>
      </c>
      <c r="AE5436" s="4" t="s">
        <v>19</v>
      </c>
    </row>
    <row r="5437" spans="1:10">
      <c r="A5437" t="n">
        <v>48751</v>
      </c>
      <c r="B5437" s="10" t="n">
        <v>5</v>
      </c>
      <c r="C5437" s="7" t="n">
        <v>28</v>
      </c>
      <c r="D5437" s="20" t="s">
        <v>3</v>
      </c>
      <c r="E5437" s="22" t="n">
        <v>47</v>
      </c>
      <c r="F5437" s="7" t="n">
        <v>61456</v>
      </c>
      <c r="G5437" s="7" t="n">
        <v>2</v>
      </c>
      <c r="H5437" s="7" t="n">
        <v>0</v>
      </c>
      <c r="I5437" s="7" t="s">
        <v>30</v>
      </c>
      <c r="J5437" s="20" t="s">
        <v>3</v>
      </c>
      <c r="K5437" s="7" t="n">
        <v>8</v>
      </c>
      <c r="L5437" s="7" t="n">
        <v>28</v>
      </c>
      <c r="M5437" s="20" t="s">
        <v>3</v>
      </c>
      <c r="N5437" s="23" t="n">
        <v>74</v>
      </c>
      <c r="O5437" s="7" t="n">
        <v>65</v>
      </c>
      <c r="P5437" s="20" t="s">
        <v>3</v>
      </c>
      <c r="Q5437" s="7" t="n">
        <v>0</v>
      </c>
      <c r="R5437" s="7" t="n">
        <v>1</v>
      </c>
      <c r="S5437" s="7" t="n">
        <v>3</v>
      </c>
      <c r="T5437" s="7" t="n">
        <v>9</v>
      </c>
      <c r="U5437" s="7" t="n">
        <v>28</v>
      </c>
      <c r="V5437" s="20" t="s">
        <v>3</v>
      </c>
      <c r="W5437" s="23" t="n">
        <v>74</v>
      </c>
      <c r="X5437" s="7" t="n">
        <v>65</v>
      </c>
      <c r="Y5437" s="20" t="s">
        <v>3</v>
      </c>
      <c r="Z5437" s="7" t="n">
        <v>0</v>
      </c>
      <c r="AA5437" s="7" t="n">
        <v>2</v>
      </c>
      <c r="AB5437" s="7" t="n">
        <v>3</v>
      </c>
      <c r="AC5437" s="7" t="n">
        <v>9</v>
      </c>
      <c r="AD5437" s="7" t="n">
        <v>1</v>
      </c>
      <c r="AE5437" s="11" t="n">
        <f t="normal" ca="1">A5441</f>
        <v>0</v>
      </c>
    </row>
    <row r="5438" spans="1:10">
      <c r="A5438" t="s">
        <v>4</v>
      </c>
      <c r="B5438" s="4" t="s">
        <v>5</v>
      </c>
      <c r="C5438" s="4" t="s">
        <v>10</v>
      </c>
      <c r="D5438" s="4" t="s">
        <v>14</v>
      </c>
      <c r="E5438" s="4" t="s">
        <v>14</v>
      </c>
      <c r="F5438" s="4" t="s">
        <v>6</v>
      </c>
    </row>
    <row r="5439" spans="1:10">
      <c r="A5439" t="n">
        <v>48799</v>
      </c>
      <c r="B5439" s="22" t="n">
        <v>47</v>
      </c>
      <c r="C5439" s="7" t="n">
        <v>61456</v>
      </c>
      <c r="D5439" s="7" t="n">
        <v>0</v>
      </c>
      <c r="E5439" s="7" t="n">
        <v>0</v>
      </c>
      <c r="F5439" s="7" t="s">
        <v>31</v>
      </c>
    </row>
    <row r="5440" spans="1:10">
      <c r="A5440" t="s">
        <v>4</v>
      </c>
      <c r="B5440" s="4" t="s">
        <v>5</v>
      </c>
      <c r="C5440" s="4" t="s">
        <v>14</v>
      </c>
      <c r="D5440" s="4" t="s">
        <v>10</v>
      </c>
      <c r="E5440" s="4" t="s">
        <v>21</v>
      </c>
    </row>
    <row r="5441" spans="1:31">
      <c r="A5441" t="n">
        <v>48812</v>
      </c>
      <c r="B5441" s="21" t="n">
        <v>58</v>
      </c>
      <c r="C5441" s="7" t="n">
        <v>0</v>
      </c>
      <c r="D5441" s="7" t="n">
        <v>300</v>
      </c>
      <c r="E5441" s="7" t="n">
        <v>1</v>
      </c>
    </row>
    <row r="5442" spans="1:31">
      <c r="A5442" t="s">
        <v>4</v>
      </c>
      <c r="B5442" s="4" t="s">
        <v>5</v>
      </c>
      <c r="C5442" s="4" t="s">
        <v>14</v>
      </c>
      <c r="D5442" s="4" t="s">
        <v>10</v>
      </c>
    </row>
    <row r="5443" spans="1:31">
      <c r="A5443" t="n">
        <v>48820</v>
      </c>
      <c r="B5443" s="21" t="n">
        <v>58</v>
      </c>
      <c r="C5443" s="7" t="n">
        <v>255</v>
      </c>
      <c r="D5443" s="7" t="n">
        <v>0</v>
      </c>
    </row>
    <row r="5444" spans="1:31">
      <c r="A5444" t="s">
        <v>4</v>
      </c>
      <c r="B5444" s="4" t="s">
        <v>5</v>
      </c>
      <c r="C5444" s="4" t="s">
        <v>14</v>
      </c>
      <c r="D5444" s="4" t="s">
        <v>14</v>
      </c>
      <c r="E5444" s="4" t="s">
        <v>14</v>
      </c>
      <c r="F5444" s="4" t="s">
        <v>14</v>
      </c>
    </row>
    <row r="5445" spans="1:31">
      <c r="A5445" t="n">
        <v>48824</v>
      </c>
      <c r="B5445" s="19" t="n">
        <v>14</v>
      </c>
      <c r="C5445" s="7" t="n">
        <v>0</v>
      </c>
      <c r="D5445" s="7" t="n">
        <v>0</v>
      </c>
      <c r="E5445" s="7" t="n">
        <v>0</v>
      </c>
      <c r="F5445" s="7" t="n">
        <v>64</v>
      </c>
    </row>
    <row r="5446" spans="1:31">
      <c r="A5446" t="s">
        <v>4</v>
      </c>
      <c r="B5446" s="4" t="s">
        <v>5</v>
      </c>
      <c r="C5446" s="4" t="s">
        <v>14</v>
      </c>
      <c r="D5446" s="4" t="s">
        <v>10</v>
      </c>
    </row>
    <row r="5447" spans="1:31">
      <c r="A5447" t="n">
        <v>48829</v>
      </c>
      <c r="B5447" s="24" t="n">
        <v>22</v>
      </c>
      <c r="C5447" s="7" t="n">
        <v>0</v>
      </c>
      <c r="D5447" s="7" t="n">
        <v>16457</v>
      </c>
    </row>
    <row r="5448" spans="1:31">
      <c r="A5448" t="s">
        <v>4</v>
      </c>
      <c r="B5448" s="4" t="s">
        <v>5</v>
      </c>
      <c r="C5448" s="4" t="s">
        <v>14</v>
      </c>
      <c r="D5448" s="4" t="s">
        <v>10</v>
      </c>
    </row>
    <row r="5449" spans="1:31">
      <c r="A5449" t="n">
        <v>48833</v>
      </c>
      <c r="B5449" s="21" t="n">
        <v>58</v>
      </c>
      <c r="C5449" s="7" t="n">
        <v>5</v>
      </c>
      <c r="D5449" s="7" t="n">
        <v>300</v>
      </c>
    </row>
    <row r="5450" spans="1:31">
      <c r="A5450" t="s">
        <v>4</v>
      </c>
      <c r="B5450" s="4" t="s">
        <v>5</v>
      </c>
      <c r="C5450" s="4" t="s">
        <v>21</v>
      </c>
      <c r="D5450" s="4" t="s">
        <v>10</v>
      </c>
    </row>
    <row r="5451" spans="1:31">
      <c r="A5451" t="n">
        <v>48837</v>
      </c>
      <c r="B5451" s="25" t="n">
        <v>103</v>
      </c>
      <c r="C5451" s="7" t="n">
        <v>0</v>
      </c>
      <c r="D5451" s="7" t="n">
        <v>300</v>
      </c>
    </row>
    <row r="5452" spans="1:31">
      <c r="A5452" t="s">
        <v>4</v>
      </c>
      <c r="B5452" s="4" t="s">
        <v>5</v>
      </c>
      <c r="C5452" s="4" t="s">
        <v>14</v>
      </c>
    </row>
    <row r="5453" spans="1:31">
      <c r="A5453" t="n">
        <v>48844</v>
      </c>
      <c r="B5453" s="26" t="n">
        <v>64</v>
      </c>
      <c r="C5453" s="7" t="n">
        <v>7</v>
      </c>
    </row>
    <row r="5454" spans="1:31">
      <c r="A5454" t="s">
        <v>4</v>
      </c>
      <c r="B5454" s="4" t="s">
        <v>5</v>
      </c>
      <c r="C5454" s="4" t="s">
        <v>14</v>
      </c>
      <c r="D5454" s="4" t="s">
        <v>10</v>
      </c>
    </row>
    <row r="5455" spans="1:31">
      <c r="A5455" t="n">
        <v>48846</v>
      </c>
      <c r="B5455" s="27" t="n">
        <v>72</v>
      </c>
      <c r="C5455" s="7" t="n">
        <v>5</v>
      </c>
      <c r="D5455" s="7" t="n">
        <v>0</v>
      </c>
    </row>
    <row r="5456" spans="1:31">
      <c r="A5456" t="s">
        <v>4</v>
      </c>
      <c r="B5456" s="4" t="s">
        <v>5</v>
      </c>
      <c r="C5456" s="4" t="s">
        <v>14</v>
      </c>
      <c r="D5456" s="20" t="s">
        <v>28</v>
      </c>
      <c r="E5456" s="4" t="s">
        <v>5</v>
      </c>
      <c r="F5456" s="4" t="s">
        <v>14</v>
      </c>
      <c r="G5456" s="4" t="s">
        <v>10</v>
      </c>
      <c r="H5456" s="20" t="s">
        <v>29</v>
      </c>
      <c r="I5456" s="4" t="s">
        <v>14</v>
      </c>
      <c r="J5456" s="4" t="s">
        <v>9</v>
      </c>
      <c r="K5456" s="4" t="s">
        <v>14</v>
      </c>
      <c r="L5456" s="4" t="s">
        <v>14</v>
      </c>
      <c r="M5456" s="4" t="s">
        <v>19</v>
      </c>
    </row>
    <row r="5457" spans="1:13">
      <c r="A5457" t="n">
        <v>48850</v>
      </c>
      <c r="B5457" s="10" t="n">
        <v>5</v>
      </c>
      <c r="C5457" s="7" t="n">
        <v>28</v>
      </c>
      <c r="D5457" s="20" t="s">
        <v>3</v>
      </c>
      <c r="E5457" s="9" t="n">
        <v>162</v>
      </c>
      <c r="F5457" s="7" t="n">
        <v>4</v>
      </c>
      <c r="G5457" s="7" t="n">
        <v>16457</v>
      </c>
      <c r="H5457" s="20" t="s">
        <v>3</v>
      </c>
      <c r="I5457" s="7" t="n">
        <v>0</v>
      </c>
      <c r="J5457" s="7" t="n">
        <v>1</v>
      </c>
      <c r="K5457" s="7" t="n">
        <v>2</v>
      </c>
      <c r="L5457" s="7" t="n">
        <v>1</v>
      </c>
      <c r="M5457" s="11" t="n">
        <f t="normal" ca="1">A5463</f>
        <v>0</v>
      </c>
    </row>
    <row r="5458" spans="1:13">
      <c r="A5458" t="s">
        <v>4</v>
      </c>
      <c r="B5458" s="4" t="s">
        <v>5</v>
      </c>
      <c r="C5458" s="4" t="s">
        <v>14</v>
      </c>
      <c r="D5458" s="4" t="s">
        <v>6</v>
      </c>
    </row>
    <row r="5459" spans="1:13">
      <c r="A5459" t="n">
        <v>48867</v>
      </c>
      <c r="B5459" s="8" t="n">
        <v>2</v>
      </c>
      <c r="C5459" s="7" t="n">
        <v>10</v>
      </c>
      <c r="D5459" s="7" t="s">
        <v>32</v>
      </c>
    </row>
    <row r="5460" spans="1:13">
      <c r="A5460" t="s">
        <v>4</v>
      </c>
      <c r="B5460" s="4" t="s">
        <v>5</v>
      </c>
      <c r="C5460" s="4" t="s">
        <v>10</v>
      </c>
    </row>
    <row r="5461" spans="1:13">
      <c r="A5461" t="n">
        <v>48884</v>
      </c>
      <c r="B5461" s="28" t="n">
        <v>16</v>
      </c>
      <c r="C5461" s="7" t="n">
        <v>0</v>
      </c>
    </row>
    <row r="5462" spans="1:13">
      <c r="A5462" t="s">
        <v>4</v>
      </c>
      <c r="B5462" s="4" t="s">
        <v>5</v>
      </c>
      <c r="C5462" s="4" t="s">
        <v>14</v>
      </c>
      <c r="D5462" s="4" t="s">
        <v>10</v>
      </c>
      <c r="E5462" s="4" t="s">
        <v>14</v>
      </c>
      <c r="F5462" s="4" t="s">
        <v>6</v>
      </c>
    </row>
    <row r="5463" spans="1:13">
      <c r="A5463" t="n">
        <v>48887</v>
      </c>
      <c r="B5463" s="31" t="n">
        <v>39</v>
      </c>
      <c r="C5463" s="7" t="n">
        <v>10</v>
      </c>
      <c r="D5463" s="7" t="n">
        <v>65533</v>
      </c>
      <c r="E5463" s="7" t="n">
        <v>201</v>
      </c>
      <c r="F5463" s="7" t="s">
        <v>35</v>
      </c>
    </row>
    <row r="5464" spans="1:13">
      <c r="A5464" t="s">
        <v>4</v>
      </c>
      <c r="B5464" s="4" t="s">
        <v>5</v>
      </c>
      <c r="C5464" s="4" t="s">
        <v>14</v>
      </c>
      <c r="D5464" s="4" t="s">
        <v>10</v>
      </c>
      <c r="E5464" s="4" t="s">
        <v>14</v>
      </c>
      <c r="F5464" s="4" t="s">
        <v>6</v>
      </c>
    </row>
    <row r="5465" spans="1:13">
      <c r="A5465" t="n">
        <v>48911</v>
      </c>
      <c r="B5465" s="31" t="n">
        <v>39</v>
      </c>
      <c r="C5465" s="7" t="n">
        <v>10</v>
      </c>
      <c r="D5465" s="7" t="n">
        <v>65533</v>
      </c>
      <c r="E5465" s="7" t="n">
        <v>202</v>
      </c>
      <c r="F5465" s="7" t="s">
        <v>404</v>
      </c>
    </row>
    <row r="5466" spans="1:13">
      <c r="A5466" t="s">
        <v>4</v>
      </c>
      <c r="B5466" s="4" t="s">
        <v>5</v>
      </c>
      <c r="C5466" s="4" t="s">
        <v>14</v>
      </c>
      <c r="D5466" s="4" t="s">
        <v>10</v>
      </c>
      <c r="E5466" s="4" t="s">
        <v>14</v>
      </c>
      <c r="F5466" s="4" t="s">
        <v>6</v>
      </c>
    </row>
    <row r="5467" spans="1:13">
      <c r="A5467" t="n">
        <v>48935</v>
      </c>
      <c r="B5467" s="31" t="n">
        <v>39</v>
      </c>
      <c r="C5467" s="7" t="n">
        <v>10</v>
      </c>
      <c r="D5467" s="7" t="n">
        <v>65533</v>
      </c>
      <c r="E5467" s="7" t="n">
        <v>203</v>
      </c>
      <c r="F5467" s="7" t="s">
        <v>405</v>
      </c>
    </row>
    <row r="5468" spans="1:13">
      <c r="A5468" t="s">
        <v>4</v>
      </c>
      <c r="B5468" s="4" t="s">
        <v>5</v>
      </c>
      <c r="C5468" s="4" t="s">
        <v>14</v>
      </c>
      <c r="D5468" s="4" t="s">
        <v>10</v>
      </c>
      <c r="E5468" s="4" t="s">
        <v>14</v>
      </c>
      <c r="F5468" s="4" t="s">
        <v>6</v>
      </c>
    </row>
    <row r="5469" spans="1:13">
      <c r="A5469" t="n">
        <v>48959</v>
      </c>
      <c r="B5469" s="31" t="n">
        <v>39</v>
      </c>
      <c r="C5469" s="7" t="n">
        <v>10</v>
      </c>
      <c r="D5469" s="7" t="n">
        <v>65533</v>
      </c>
      <c r="E5469" s="7" t="n">
        <v>204</v>
      </c>
      <c r="F5469" s="7" t="s">
        <v>406</v>
      </c>
    </row>
    <row r="5470" spans="1:13">
      <c r="A5470" t="s">
        <v>4</v>
      </c>
      <c r="B5470" s="4" t="s">
        <v>5</v>
      </c>
      <c r="C5470" s="4" t="s">
        <v>14</v>
      </c>
      <c r="D5470" s="4" t="s">
        <v>10</v>
      </c>
      <c r="E5470" s="4" t="s">
        <v>14</v>
      </c>
      <c r="F5470" s="4" t="s">
        <v>6</v>
      </c>
    </row>
    <row r="5471" spans="1:13">
      <c r="A5471" t="n">
        <v>48983</v>
      </c>
      <c r="B5471" s="31" t="n">
        <v>39</v>
      </c>
      <c r="C5471" s="7" t="n">
        <v>10</v>
      </c>
      <c r="D5471" s="7" t="n">
        <v>65533</v>
      </c>
      <c r="E5471" s="7" t="n">
        <v>205</v>
      </c>
      <c r="F5471" s="7" t="s">
        <v>407</v>
      </c>
    </row>
    <row r="5472" spans="1:13">
      <c r="A5472" t="s">
        <v>4</v>
      </c>
      <c r="B5472" s="4" t="s">
        <v>5</v>
      </c>
      <c r="C5472" s="4" t="s">
        <v>14</v>
      </c>
      <c r="D5472" s="4" t="s">
        <v>10</v>
      </c>
      <c r="E5472" s="4" t="s">
        <v>14</v>
      </c>
      <c r="F5472" s="4" t="s">
        <v>6</v>
      </c>
    </row>
    <row r="5473" spans="1:13">
      <c r="A5473" t="n">
        <v>49007</v>
      </c>
      <c r="B5473" s="31" t="n">
        <v>39</v>
      </c>
      <c r="C5473" s="7" t="n">
        <v>10</v>
      </c>
      <c r="D5473" s="7" t="n">
        <v>65533</v>
      </c>
      <c r="E5473" s="7" t="n">
        <v>206</v>
      </c>
      <c r="F5473" s="7" t="s">
        <v>319</v>
      </c>
    </row>
    <row r="5474" spans="1:13">
      <c r="A5474" t="s">
        <v>4</v>
      </c>
      <c r="B5474" s="4" t="s">
        <v>5</v>
      </c>
      <c r="C5474" s="4" t="s">
        <v>14</v>
      </c>
      <c r="D5474" s="4" t="s">
        <v>10</v>
      </c>
      <c r="E5474" s="4" t="s">
        <v>14</v>
      </c>
      <c r="F5474" s="4" t="s">
        <v>6</v>
      </c>
    </row>
    <row r="5475" spans="1:13">
      <c r="A5475" t="n">
        <v>49031</v>
      </c>
      <c r="B5475" s="31" t="n">
        <v>39</v>
      </c>
      <c r="C5475" s="7" t="n">
        <v>10</v>
      </c>
      <c r="D5475" s="7" t="n">
        <v>65533</v>
      </c>
      <c r="E5475" s="7" t="n">
        <v>207</v>
      </c>
      <c r="F5475" s="7" t="s">
        <v>321</v>
      </c>
    </row>
    <row r="5476" spans="1:13">
      <c r="A5476" t="s">
        <v>4</v>
      </c>
      <c r="B5476" s="4" t="s">
        <v>5</v>
      </c>
      <c r="C5476" s="4" t="s">
        <v>14</v>
      </c>
      <c r="D5476" s="4" t="s">
        <v>10</v>
      </c>
      <c r="E5476" s="4" t="s">
        <v>14</v>
      </c>
      <c r="F5476" s="4" t="s">
        <v>6</v>
      </c>
    </row>
    <row r="5477" spans="1:13">
      <c r="A5477" t="n">
        <v>49055</v>
      </c>
      <c r="B5477" s="31" t="n">
        <v>39</v>
      </c>
      <c r="C5477" s="7" t="n">
        <v>10</v>
      </c>
      <c r="D5477" s="7" t="n">
        <v>65533</v>
      </c>
      <c r="E5477" s="7" t="n">
        <v>208</v>
      </c>
      <c r="F5477" s="7" t="s">
        <v>408</v>
      </c>
    </row>
    <row r="5478" spans="1:13">
      <c r="A5478" t="s">
        <v>4</v>
      </c>
      <c r="B5478" s="4" t="s">
        <v>5</v>
      </c>
      <c r="C5478" s="4" t="s">
        <v>14</v>
      </c>
      <c r="D5478" s="4" t="s">
        <v>10</v>
      </c>
      <c r="E5478" s="4" t="s">
        <v>14</v>
      </c>
      <c r="F5478" s="4" t="s">
        <v>6</v>
      </c>
    </row>
    <row r="5479" spans="1:13">
      <c r="A5479" t="n">
        <v>49079</v>
      </c>
      <c r="B5479" s="31" t="n">
        <v>39</v>
      </c>
      <c r="C5479" s="7" t="n">
        <v>10</v>
      </c>
      <c r="D5479" s="7" t="n">
        <v>65533</v>
      </c>
      <c r="E5479" s="7" t="n">
        <v>209</v>
      </c>
      <c r="F5479" s="7" t="s">
        <v>409</v>
      </c>
    </row>
    <row r="5480" spans="1:13">
      <c r="A5480" t="s">
        <v>4</v>
      </c>
      <c r="B5480" s="4" t="s">
        <v>5</v>
      </c>
      <c r="C5480" s="4" t="s">
        <v>10</v>
      </c>
      <c r="D5480" s="4" t="s">
        <v>6</v>
      </c>
      <c r="E5480" s="4" t="s">
        <v>6</v>
      </c>
      <c r="F5480" s="4" t="s">
        <v>6</v>
      </c>
      <c r="G5480" s="4" t="s">
        <v>14</v>
      </c>
      <c r="H5480" s="4" t="s">
        <v>9</v>
      </c>
      <c r="I5480" s="4" t="s">
        <v>21</v>
      </c>
      <c r="J5480" s="4" t="s">
        <v>21</v>
      </c>
      <c r="K5480" s="4" t="s">
        <v>21</v>
      </c>
      <c r="L5480" s="4" t="s">
        <v>21</v>
      </c>
      <c r="M5480" s="4" t="s">
        <v>21</v>
      </c>
      <c r="N5480" s="4" t="s">
        <v>21</v>
      </c>
      <c r="O5480" s="4" t="s">
        <v>21</v>
      </c>
      <c r="P5480" s="4" t="s">
        <v>6</v>
      </c>
      <c r="Q5480" s="4" t="s">
        <v>6</v>
      </c>
      <c r="R5480" s="4" t="s">
        <v>9</v>
      </c>
      <c r="S5480" s="4" t="s">
        <v>14</v>
      </c>
      <c r="T5480" s="4" t="s">
        <v>9</v>
      </c>
      <c r="U5480" s="4" t="s">
        <v>9</v>
      </c>
      <c r="V5480" s="4" t="s">
        <v>10</v>
      </c>
    </row>
    <row r="5481" spans="1:13">
      <c r="A5481" t="n">
        <v>49103</v>
      </c>
      <c r="B5481" s="32" t="n">
        <v>19</v>
      </c>
      <c r="C5481" s="7" t="n">
        <v>11</v>
      </c>
      <c r="D5481" s="7" t="s">
        <v>39</v>
      </c>
      <c r="E5481" s="7" t="s">
        <v>40</v>
      </c>
      <c r="F5481" s="7" t="s">
        <v>13</v>
      </c>
      <c r="G5481" s="7" t="n">
        <v>0</v>
      </c>
      <c r="H5481" s="7" t="n">
        <v>257</v>
      </c>
      <c r="I5481" s="7" t="n">
        <v>0</v>
      </c>
      <c r="J5481" s="7" t="n">
        <v>0</v>
      </c>
      <c r="K5481" s="7" t="n">
        <v>0</v>
      </c>
      <c r="L5481" s="7" t="n">
        <v>0</v>
      </c>
      <c r="M5481" s="7" t="n">
        <v>1</v>
      </c>
      <c r="N5481" s="7" t="n">
        <v>1.60000002384186</v>
      </c>
      <c r="O5481" s="7" t="n">
        <v>0.0900000035762787</v>
      </c>
      <c r="P5481" s="7" t="s">
        <v>13</v>
      </c>
      <c r="Q5481" s="7" t="s">
        <v>13</v>
      </c>
      <c r="R5481" s="7" t="n">
        <v>-1</v>
      </c>
      <c r="S5481" s="7" t="n">
        <v>0</v>
      </c>
      <c r="T5481" s="7" t="n">
        <v>0</v>
      </c>
      <c r="U5481" s="7" t="n">
        <v>0</v>
      </c>
      <c r="V5481" s="7" t="n">
        <v>0</v>
      </c>
    </row>
    <row r="5482" spans="1:13">
      <c r="A5482" t="s">
        <v>4</v>
      </c>
      <c r="B5482" s="4" t="s">
        <v>5</v>
      </c>
      <c r="C5482" s="4" t="s">
        <v>10</v>
      </c>
      <c r="D5482" s="4" t="s">
        <v>6</v>
      </c>
      <c r="E5482" s="4" t="s">
        <v>6</v>
      </c>
      <c r="F5482" s="4" t="s">
        <v>6</v>
      </c>
      <c r="G5482" s="4" t="s">
        <v>14</v>
      </c>
      <c r="H5482" s="4" t="s">
        <v>9</v>
      </c>
      <c r="I5482" s="4" t="s">
        <v>21</v>
      </c>
      <c r="J5482" s="4" t="s">
        <v>21</v>
      </c>
      <c r="K5482" s="4" t="s">
        <v>21</v>
      </c>
      <c r="L5482" s="4" t="s">
        <v>21</v>
      </c>
      <c r="M5482" s="4" t="s">
        <v>21</v>
      </c>
      <c r="N5482" s="4" t="s">
        <v>21</v>
      </c>
      <c r="O5482" s="4" t="s">
        <v>21</v>
      </c>
      <c r="P5482" s="4" t="s">
        <v>6</v>
      </c>
      <c r="Q5482" s="4" t="s">
        <v>6</v>
      </c>
      <c r="R5482" s="4" t="s">
        <v>9</v>
      </c>
      <c r="S5482" s="4" t="s">
        <v>14</v>
      </c>
      <c r="T5482" s="4" t="s">
        <v>9</v>
      </c>
      <c r="U5482" s="4" t="s">
        <v>9</v>
      </c>
      <c r="V5482" s="4" t="s">
        <v>10</v>
      </c>
    </row>
    <row r="5483" spans="1:13">
      <c r="A5483" t="n">
        <v>49182</v>
      </c>
      <c r="B5483" s="32" t="n">
        <v>19</v>
      </c>
      <c r="C5483" s="7" t="n">
        <v>1</v>
      </c>
      <c r="D5483" s="7" t="s">
        <v>41</v>
      </c>
      <c r="E5483" s="7" t="s">
        <v>42</v>
      </c>
      <c r="F5483" s="7" t="s">
        <v>13</v>
      </c>
      <c r="G5483" s="7" t="n">
        <v>0</v>
      </c>
      <c r="H5483" s="7" t="n">
        <v>257</v>
      </c>
      <c r="I5483" s="7" t="n">
        <v>0</v>
      </c>
      <c r="J5483" s="7" t="n">
        <v>0</v>
      </c>
      <c r="K5483" s="7" t="n">
        <v>0</v>
      </c>
      <c r="L5483" s="7" t="n">
        <v>0</v>
      </c>
      <c r="M5483" s="7" t="n">
        <v>1</v>
      </c>
      <c r="N5483" s="7" t="n">
        <v>1.60000002384186</v>
      </c>
      <c r="O5483" s="7" t="n">
        <v>0.0900000035762787</v>
      </c>
      <c r="P5483" s="7" t="s">
        <v>13</v>
      </c>
      <c r="Q5483" s="7" t="s">
        <v>13</v>
      </c>
      <c r="R5483" s="7" t="n">
        <v>-1</v>
      </c>
      <c r="S5483" s="7" t="n">
        <v>0</v>
      </c>
      <c r="T5483" s="7" t="n">
        <v>0</v>
      </c>
      <c r="U5483" s="7" t="n">
        <v>0</v>
      </c>
      <c r="V5483" s="7" t="n">
        <v>0</v>
      </c>
    </row>
    <row r="5484" spans="1:13">
      <c r="A5484" t="s">
        <v>4</v>
      </c>
      <c r="B5484" s="4" t="s">
        <v>5</v>
      </c>
      <c r="C5484" s="4" t="s">
        <v>10</v>
      </c>
      <c r="D5484" s="4" t="s">
        <v>6</v>
      </c>
      <c r="E5484" s="4" t="s">
        <v>6</v>
      </c>
      <c r="F5484" s="4" t="s">
        <v>6</v>
      </c>
      <c r="G5484" s="4" t="s">
        <v>14</v>
      </c>
      <c r="H5484" s="4" t="s">
        <v>9</v>
      </c>
      <c r="I5484" s="4" t="s">
        <v>21</v>
      </c>
      <c r="J5484" s="4" t="s">
        <v>21</v>
      </c>
      <c r="K5484" s="4" t="s">
        <v>21</v>
      </c>
      <c r="L5484" s="4" t="s">
        <v>21</v>
      </c>
      <c r="M5484" s="4" t="s">
        <v>21</v>
      </c>
      <c r="N5484" s="4" t="s">
        <v>21</v>
      </c>
      <c r="O5484" s="4" t="s">
        <v>21</v>
      </c>
      <c r="P5484" s="4" t="s">
        <v>6</v>
      </c>
      <c r="Q5484" s="4" t="s">
        <v>6</v>
      </c>
      <c r="R5484" s="4" t="s">
        <v>9</v>
      </c>
      <c r="S5484" s="4" t="s">
        <v>14</v>
      </c>
      <c r="T5484" s="4" t="s">
        <v>9</v>
      </c>
      <c r="U5484" s="4" t="s">
        <v>9</v>
      </c>
      <c r="V5484" s="4" t="s">
        <v>10</v>
      </c>
    </row>
    <row r="5485" spans="1:13">
      <c r="A5485" t="n">
        <v>49255</v>
      </c>
      <c r="B5485" s="32" t="n">
        <v>19</v>
      </c>
      <c r="C5485" s="7" t="n">
        <v>2</v>
      </c>
      <c r="D5485" s="7" t="s">
        <v>43</v>
      </c>
      <c r="E5485" s="7" t="s">
        <v>44</v>
      </c>
      <c r="F5485" s="7" t="s">
        <v>13</v>
      </c>
      <c r="G5485" s="7" t="n">
        <v>0</v>
      </c>
      <c r="H5485" s="7" t="n">
        <v>257</v>
      </c>
      <c r="I5485" s="7" t="n">
        <v>0</v>
      </c>
      <c r="J5485" s="7" t="n">
        <v>0</v>
      </c>
      <c r="K5485" s="7" t="n">
        <v>0</v>
      </c>
      <c r="L5485" s="7" t="n">
        <v>0</v>
      </c>
      <c r="M5485" s="7" t="n">
        <v>1</v>
      </c>
      <c r="N5485" s="7" t="n">
        <v>1.60000002384186</v>
      </c>
      <c r="O5485" s="7" t="n">
        <v>0.0900000035762787</v>
      </c>
      <c r="P5485" s="7" t="s">
        <v>13</v>
      </c>
      <c r="Q5485" s="7" t="s">
        <v>13</v>
      </c>
      <c r="R5485" s="7" t="n">
        <v>-1</v>
      </c>
      <c r="S5485" s="7" t="n">
        <v>0</v>
      </c>
      <c r="T5485" s="7" t="n">
        <v>0</v>
      </c>
      <c r="U5485" s="7" t="n">
        <v>0</v>
      </c>
      <c r="V5485" s="7" t="n">
        <v>0</v>
      </c>
    </row>
    <row r="5486" spans="1:13">
      <c r="A5486" t="s">
        <v>4</v>
      </c>
      <c r="B5486" s="4" t="s">
        <v>5</v>
      </c>
      <c r="C5486" s="4" t="s">
        <v>10</v>
      </c>
      <c r="D5486" s="4" t="s">
        <v>6</v>
      </c>
      <c r="E5486" s="4" t="s">
        <v>6</v>
      </c>
      <c r="F5486" s="4" t="s">
        <v>6</v>
      </c>
      <c r="G5486" s="4" t="s">
        <v>14</v>
      </c>
      <c r="H5486" s="4" t="s">
        <v>9</v>
      </c>
      <c r="I5486" s="4" t="s">
        <v>21</v>
      </c>
      <c r="J5486" s="4" t="s">
        <v>21</v>
      </c>
      <c r="K5486" s="4" t="s">
        <v>21</v>
      </c>
      <c r="L5486" s="4" t="s">
        <v>21</v>
      </c>
      <c r="M5486" s="4" t="s">
        <v>21</v>
      </c>
      <c r="N5486" s="4" t="s">
        <v>21</v>
      </c>
      <c r="O5486" s="4" t="s">
        <v>21</v>
      </c>
      <c r="P5486" s="4" t="s">
        <v>6</v>
      </c>
      <c r="Q5486" s="4" t="s">
        <v>6</v>
      </c>
      <c r="R5486" s="4" t="s">
        <v>9</v>
      </c>
      <c r="S5486" s="4" t="s">
        <v>14</v>
      </c>
      <c r="T5486" s="4" t="s">
        <v>9</v>
      </c>
      <c r="U5486" s="4" t="s">
        <v>9</v>
      </c>
      <c r="V5486" s="4" t="s">
        <v>10</v>
      </c>
    </row>
    <row r="5487" spans="1:13">
      <c r="A5487" t="n">
        <v>49329</v>
      </c>
      <c r="B5487" s="32" t="n">
        <v>19</v>
      </c>
      <c r="C5487" s="7" t="n">
        <v>3</v>
      </c>
      <c r="D5487" s="7" t="s">
        <v>45</v>
      </c>
      <c r="E5487" s="7" t="s">
        <v>46</v>
      </c>
      <c r="F5487" s="7" t="s">
        <v>13</v>
      </c>
      <c r="G5487" s="7" t="n">
        <v>0</v>
      </c>
      <c r="H5487" s="7" t="n">
        <v>257</v>
      </c>
      <c r="I5487" s="7" t="n">
        <v>0</v>
      </c>
      <c r="J5487" s="7" t="n">
        <v>0</v>
      </c>
      <c r="K5487" s="7" t="n">
        <v>0</v>
      </c>
      <c r="L5487" s="7" t="n">
        <v>0</v>
      </c>
      <c r="M5487" s="7" t="n">
        <v>1</v>
      </c>
      <c r="N5487" s="7" t="n">
        <v>1.60000002384186</v>
      </c>
      <c r="O5487" s="7" t="n">
        <v>0.0900000035762787</v>
      </c>
      <c r="P5487" s="7" t="s">
        <v>13</v>
      </c>
      <c r="Q5487" s="7" t="s">
        <v>13</v>
      </c>
      <c r="R5487" s="7" t="n">
        <v>-1</v>
      </c>
      <c r="S5487" s="7" t="n">
        <v>0</v>
      </c>
      <c r="T5487" s="7" t="n">
        <v>0</v>
      </c>
      <c r="U5487" s="7" t="n">
        <v>0</v>
      </c>
      <c r="V5487" s="7" t="n">
        <v>0</v>
      </c>
    </row>
    <row r="5488" spans="1:13">
      <c r="A5488" t="s">
        <v>4</v>
      </c>
      <c r="B5488" s="4" t="s">
        <v>5</v>
      </c>
      <c r="C5488" s="4" t="s">
        <v>10</v>
      </c>
      <c r="D5488" s="4" t="s">
        <v>6</v>
      </c>
      <c r="E5488" s="4" t="s">
        <v>6</v>
      </c>
      <c r="F5488" s="4" t="s">
        <v>6</v>
      </c>
      <c r="G5488" s="4" t="s">
        <v>14</v>
      </c>
      <c r="H5488" s="4" t="s">
        <v>9</v>
      </c>
      <c r="I5488" s="4" t="s">
        <v>21</v>
      </c>
      <c r="J5488" s="4" t="s">
        <v>21</v>
      </c>
      <c r="K5488" s="4" t="s">
        <v>21</v>
      </c>
      <c r="L5488" s="4" t="s">
        <v>21</v>
      </c>
      <c r="M5488" s="4" t="s">
        <v>21</v>
      </c>
      <c r="N5488" s="4" t="s">
        <v>21</v>
      </c>
      <c r="O5488" s="4" t="s">
        <v>21</v>
      </c>
      <c r="P5488" s="4" t="s">
        <v>6</v>
      </c>
      <c r="Q5488" s="4" t="s">
        <v>6</v>
      </c>
      <c r="R5488" s="4" t="s">
        <v>9</v>
      </c>
      <c r="S5488" s="4" t="s">
        <v>14</v>
      </c>
      <c r="T5488" s="4" t="s">
        <v>9</v>
      </c>
      <c r="U5488" s="4" t="s">
        <v>9</v>
      </c>
      <c r="V5488" s="4" t="s">
        <v>10</v>
      </c>
    </row>
    <row r="5489" spans="1:22">
      <c r="A5489" t="n">
        <v>49402</v>
      </c>
      <c r="B5489" s="32" t="n">
        <v>19</v>
      </c>
      <c r="C5489" s="7" t="n">
        <v>4</v>
      </c>
      <c r="D5489" s="7" t="s">
        <v>47</v>
      </c>
      <c r="E5489" s="7" t="s">
        <v>48</v>
      </c>
      <c r="F5489" s="7" t="s">
        <v>13</v>
      </c>
      <c r="G5489" s="7" t="n">
        <v>0</v>
      </c>
      <c r="H5489" s="7" t="n">
        <v>257</v>
      </c>
      <c r="I5489" s="7" t="n">
        <v>0</v>
      </c>
      <c r="J5489" s="7" t="n">
        <v>0</v>
      </c>
      <c r="K5489" s="7" t="n">
        <v>0</v>
      </c>
      <c r="L5489" s="7" t="n">
        <v>0</v>
      </c>
      <c r="M5489" s="7" t="n">
        <v>1</v>
      </c>
      <c r="N5489" s="7" t="n">
        <v>1.60000002384186</v>
      </c>
      <c r="O5489" s="7" t="n">
        <v>0.0900000035762787</v>
      </c>
      <c r="P5489" s="7" t="s">
        <v>13</v>
      </c>
      <c r="Q5489" s="7" t="s">
        <v>13</v>
      </c>
      <c r="R5489" s="7" t="n">
        <v>-1</v>
      </c>
      <c r="S5489" s="7" t="n">
        <v>0</v>
      </c>
      <c r="T5489" s="7" t="n">
        <v>0</v>
      </c>
      <c r="U5489" s="7" t="n">
        <v>0</v>
      </c>
      <c r="V5489" s="7" t="n">
        <v>0</v>
      </c>
    </row>
    <row r="5490" spans="1:22">
      <c r="A5490" t="s">
        <v>4</v>
      </c>
      <c r="B5490" s="4" t="s">
        <v>5</v>
      </c>
      <c r="C5490" s="4" t="s">
        <v>10</v>
      </c>
      <c r="D5490" s="4" t="s">
        <v>6</v>
      </c>
      <c r="E5490" s="4" t="s">
        <v>6</v>
      </c>
      <c r="F5490" s="4" t="s">
        <v>6</v>
      </c>
      <c r="G5490" s="4" t="s">
        <v>14</v>
      </c>
      <c r="H5490" s="4" t="s">
        <v>9</v>
      </c>
      <c r="I5490" s="4" t="s">
        <v>21</v>
      </c>
      <c r="J5490" s="4" t="s">
        <v>21</v>
      </c>
      <c r="K5490" s="4" t="s">
        <v>21</v>
      </c>
      <c r="L5490" s="4" t="s">
        <v>21</v>
      </c>
      <c r="M5490" s="4" t="s">
        <v>21</v>
      </c>
      <c r="N5490" s="4" t="s">
        <v>21</v>
      </c>
      <c r="O5490" s="4" t="s">
        <v>21</v>
      </c>
      <c r="P5490" s="4" t="s">
        <v>6</v>
      </c>
      <c r="Q5490" s="4" t="s">
        <v>6</v>
      </c>
      <c r="R5490" s="4" t="s">
        <v>9</v>
      </c>
      <c r="S5490" s="4" t="s">
        <v>14</v>
      </c>
      <c r="T5490" s="4" t="s">
        <v>9</v>
      </c>
      <c r="U5490" s="4" t="s">
        <v>9</v>
      </c>
      <c r="V5490" s="4" t="s">
        <v>10</v>
      </c>
    </row>
    <row r="5491" spans="1:22">
      <c r="A5491" t="n">
        <v>49477</v>
      </c>
      <c r="B5491" s="32" t="n">
        <v>19</v>
      </c>
      <c r="C5491" s="7" t="n">
        <v>5</v>
      </c>
      <c r="D5491" s="7" t="s">
        <v>49</v>
      </c>
      <c r="E5491" s="7" t="s">
        <v>50</v>
      </c>
      <c r="F5491" s="7" t="s">
        <v>13</v>
      </c>
      <c r="G5491" s="7" t="n">
        <v>0</v>
      </c>
      <c r="H5491" s="7" t="n">
        <v>257</v>
      </c>
      <c r="I5491" s="7" t="n">
        <v>0</v>
      </c>
      <c r="J5491" s="7" t="n">
        <v>0</v>
      </c>
      <c r="K5491" s="7" t="n">
        <v>0</v>
      </c>
      <c r="L5491" s="7" t="n">
        <v>0</v>
      </c>
      <c r="M5491" s="7" t="n">
        <v>1</v>
      </c>
      <c r="N5491" s="7" t="n">
        <v>1.60000002384186</v>
      </c>
      <c r="O5491" s="7" t="n">
        <v>0.0900000035762787</v>
      </c>
      <c r="P5491" s="7" t="s">
        <v>13</v>
      </c>
      <c r="Q5491" s="7" t="s">
        <v>13</v>
      </c>
      <c r="R5491" s="7" t="n">
        <v>-1</v>
      </c>
      <c r="S5491" s="7" t="n">
        <v>0</v>
      </c>
      <c r="T5491" s="7" t="n">
        <v>0</v>
      </c>
      <c r="U5491" s="7" t="n">
        <v>0</v>
      </c>
      <c r="V5491" s="7" t="n">
        <v>0</v>
      </c>
    </row>
    <row r="5492" spans="1:22">
      <c r="A5492" t="s">
        <v>4</v>
      </c>
      <c r="B5492" s="4" t="s">
        <v>5</v>
      </c>
      <c r="C5492" s="4" t="s">
        <v>10</v>
      </c>
      <c r="D5492" s="4" t="s">
        <v>6</v>
      </c>
      <c r="E5492" s="4" t="s">
        <v>6</v>
      </c>
      <c r="F5492" s="4" t="s">
        <v>6</v>
      </c>
      <c r="G5492" s="4" t="s">
        <v>14</v>
      </c>
      <c r="H5492" s="4" t="s">
        <v>9</v>
      </c>
      <c r="I5492" s="4" t="s">
        <v>21</v>
      </c>
      <c r="J5492" s="4" t="s">
        <v>21</v>
      </c>
      <c r="K5492" s="4" t="s">
        <v>21</v>
      </c>
      <c r="L5492" s="4" t="s">
        <v>21</v>
      </c>
      <c r="M5492" s="4" t="s">
        <v>21</v>
      </c>
      <c r="N5492" s="4" t="s">
        <v>21</v>
      </c>
      <c r="O5492" s="4" t="s">
        <v>21</v>
      </c>
      <c r="P5492" s="4" t="s">
        <v>6</v>
      </c>
      <c r="Q5492" s="4" t="s">
        <v>6</v>
      </c>
      <c r="R5492" s="4" t="s">
        <v>9</v>
      </c>
      <c r="S5492" s="4" t="s">
        <v>14</v>
      </c>
      <c r="T5492" s="4" t="s">
        <v>9</v>
      </c>
      <c r="U5492" s="4" t="s">
        <v>9</v>
      </c>
      <c r="V5492" s="4" t="s">
        <v>10</v>
      </c>
    </row>
    <row r="5493" spans="1:22">
      <c r="A5493" t="n">
        <v>49549</v>
      </c>
      <c r="B5493" s="32" t="n">
        <v>19</v>
      </c>
      <c r="C5493" s="7" t="n">
        <v>6</v>
      </c>
      <c r="D5493" s="7" t="s">
        <v>51</v>
      </c>
      <c r="E5493" s="7" t="s">
        <v>52</v>
      </c>
      <c r="F5493" s="7" t="s">
        <v>13</v>
      </c>
      <c r="G5493" s="7" t="n">
        <v>0</v>
      </c>
      <c r="H5493" s="7" t="n">
        <v>257</v>
      </c>
      <c r="I5493" s="7" t="n">
        <v>0</v>
      </c>
      <c r="J5493" s="7" t="n">
        <v>0</v>
      </c>
      <c r="K5493" s="7" t="n">
        <v>0</v>
      </c>
      <c r="L5493" s="7" t="n">
        <v>0</v>
      </c>
      <c r="M5493" s="7" t="n">
        <v>1</v>
      </c>
      <c r="N5493" s="7" t="n">
        <v>1.60000002384186</v>
      </c>
      <c r="O5493" s="7" t="n">
        <v>0.0900000035762787</v>
      </c>
      <c r="P5493" s="7" t="s">
        <v>13</v>
      </c>
      <c r="Q5493" s="7" t="s">
        <v>13</v>
      </c>
      <c r="R5493" s="7" t="n">
        <v>-1</v>
      </c>
      <c r="S5493" s="7" t="n">
        <v>0</v>
      </c>
      <c r="T5493" s="7" t="n">
        <v>0</v>
      </c>
      <c r="U5493" s="7" t="n">
        <v>0</v>
      </c>
      <c r="V5493" s="7" t="n">
        <v>0</v>
      </c>
    </row>
    <row r="5494" spans="1:22">
      <c r="A5494" t="s">
        <v>4</v>
      </c>
      <c r="B5494" s="4" t="s">
        <v>5</v>
      </c>
      <c r="C5494" s="4" t="s">
        <v>10</v>
      </c>
      <c r="D5494" s="4" t="s">
        <v>6</v>
      </c>
      <c r="E5494" s="4" t="s">
        <v>6</v>
      </c>
      <c r="F5494" s="4" t="s">
        <v>6</v>
      </c>
      <c r="G5494" s="4" t="s">
        <v>14</v>
      </c>
      <c r="H5494" s="4" t="s">
        <v>9</v>
      </c>
      <c r="I5494" s="4" t="s">
        <v>21</v>
      </c>
      <c r="J5494" s="4" t="s">
        <v>21</v>
      </c>
      <c r="K5494" s="4" t="s">
        <v>21</v>
      </c>
      <c r="L5494" s="4" t="s">
        <v>21</v>
      </c>
      <c r="M5494" s="4" t="s">
        <v>21</v>
      </c>
      <c r="N5494" s="4" t="s">
        <v>21</v>
      </c>
      <c r="O5494" s="4" t="s">
        <v>21</v>
      </c>
      <c r="P5494" s="4" t="s">
        <v>6</v>
      </c>
      <c r="Q5494" s="4" t="s">
        <v>6</v>
      </c>
      <c r="R5494" s="4" t="s">
        <v>9</v>
      </c>
      <c r="S5494" s="4" t="s">
        <v>14</v>
      </c>
      <c r="T5494" s="4" t="s">
        <v>9</v>
      </c>
      <c r="U5494" s="4" t="s">
        <v>9</v>
      </c>
      <c r="V5494" s="4" t="s">
        <v>10</v>
      </c>
    </row>
    <row r="5495" spans="1:22">
      <c r="A5495" t="n">
        <v>49622</v>
      </c>
      <c r="B5495" s="32" t="n">
        <v>19</v>
      </c>
      <c r="C5495" s="7" t="n">
        <v>7</v>
      </c>
      <c r="D5495" s="7" t="s">
        <v>53</v>
      </c>
      <c r="E5495" s="7" t="s">
        <v>54</v>
      </c>
      <c r="F5495" s="7" t="s">
        <v>13</v>
      </c>
      <c r="G5495" s="7" t="n">
        <v>0</v>
      </c>
      <c r="H5495" s="7" t="n">
        <v>257</v>
      </c>
      <c r="I5495" s="7" t="n">
        <v>0</v>
      </c>
      <c r="J5495" s="7" t="n">
        <v>0</v>
      </c>
      <c r="K5495" s="7" t="n">
        <v>0</v>
      </c>
      <c r="L5495" s="7" t="n">
        <v>0</v>
      </c>
      <c r="M5495" s="7" t="n">
        <v>1</v>
      </c>
      <c r="N5495" s="7" t="n">
        <v>1.60000002384186</v>
      </c>
      <c r="O5495" s="7" t="n">
        <v>0.0900000035762787</v>
      </c>
      <c r="P5495" s="7" t="s">
        <v>13</v>
      </c>
      <c r="Q5495" s="7" t="s">
        <v>13</v>
      </c>
      <c r="R5495" s="7" t="n">
        <v>-1</v>
      </c>
      <c r="S5495" s="7" t="n">
        <v>0</v>
      </c>
      <c r="T5495" s="7" t="n">
        <v>0</v>
      </c>
      <c r="U5495" s="7" t="n">
        <v>0</v>
      </c>
      <c r="V5495" s="7" t="n">
        <v>0</v>
      </c>
    </row>
    <row r="5496" spans="1:22">
      <c r="A5496" t="s">
        <v>4</v>
      </c>
      <c r="B5496" s="4" t="s">
        <v>5</v>
      </c>
      <c r="C5496" s="4" t="s">
        <v>10</v>
      </c>
      <c r="D5496" s="4" t="s">
        <v>6</v>
      </c>
      <c r="E5496" s="4" t="s">
        <v>6</v>
      </c>
      <c r="F5496" s="4" t="s">
        <v>6</v>
      </c>
      <c r="G5496" s="4" t="s">
        <v>14</v>
      </c>
      <c r="H5496" s="4" t="s">
        <v>9</v>
      </c>
      <c r="I5496" s="4" t="s">
        <v>21</v>
      </c>
      <c r="J5496" s="4" t="s">
        <v>21</v>
      </c>
      <c r="K5496" s="4" t="s">
        <v>21</v>
      </c>
      <c r="L5496" s="4" t="s">
        <v>21</v>
      </c>
      <c r="M5496" s="4" t="s">
        <v>21</v>
      </c>
      <c r="N5496" s="4" t="s">
        <v>21</v>
      </c>
      <c r="O5496" s="4" t="s">
        <v>21</v>
      </c>
      <c r="P5496" s="4" t="s">
        <v>6</v>
      </c>
      <c r="Q5496" s="4" t="s">
        <v>6</v>
      </c>
      <c r="R5496" s="4" t="s">
        <v>9</v>
      </c>
      <c r="S5496" s="4" t="s">
        <v>14</v>
      </c>
      <c r="T5496" s="4" t="s">
        <v>9</v>
      </c>
      <c r="U5496" s="4" t="s">
        <v>9</v>
      </c>
      <c r="V5496" s="4" t="s">
        <v>10</v>
      </c>
    </row>
    <row r="5497" spans="1:22">
      <c r="A5497" t="n">
        <v>49693</v>
      </c>
      <c r="B5497" s="32" t="n">
        <v>19</v>
      </c>
      <c r="C5497" s="7" t="n">
        <v>8</v>
      </c>
      <c r="D5497" s="7" t="s">
        <v>55</v>
      </c>
      <c r="E5497" s="7" t="s">
        <v>56</v>
      </c>
      <c r="F5497" s="7" t="s">
        <v>13</v>
      </c>
      <c r="G5497" s="7" t="n">
        <v>0</v>
      </c>
      <c r="H5497" s="7" t="n">
        <v>257</v>
      </c>
      <c r="I5497" s="7" t="n">
        <v>0</v>
      </c>
      <c r="J5497" s="7" t="n">
        <v>0</v>
      </c>
      <c r="K5497" s="7" t="n">
        <v>0</v>
      </c>
      <c r="L5497" s="7" t="n">
        <v>0</v>
      </c>
      <c r="M5497" s="7" t="n">
        <v>1</v>
      </c>
      <c r="N5497" s="7" t="n">
        <v>1.60000002384186</v>
      </c>
      <c r="O5497" s="7" t="n">
        <v>0.0900000035762787</v>
      </c>
      <c r="P5497" s="7" t="s">
        <v>13</v>
      </c>
      <c r="Q5497" s="7" t="s">
        <v>13</v>
      </c>
      <c r="R5497" s="7" t="n">
        <v>-1</v>
      </c>
      <c r="S5497" s="7" t="n">
        <v>0</v>
      </c>
      <c r="T5497" s="7" t="n">
        <v>0</v>
      </c>
      <c r="U5497" s="7" t="n">
        <v>0</v>
      </c>
      <c r="V5497" s="7" t="n">
        <v>0</v>
      </c>
    </row>
    <row r="5498" spans="1:22">
      <c r="A5498" t="s">
        <v>4</v>
      </c>
      <c r="B5498" s="4" t="s">
        <v>5</v>
      </c>
      <c r="C5498" s="4" t="s">
        <v>10</v>
      </c>
      <c r="D5498" s="4" t="s">
        <v>6</v>
      </c>
      <c r="E5498" s="4" t="s">
        <v>6</v>
      </c>
      <c r="F5498" s="4" t="s">
        <v>6</v>
      </c>
      <c r="G5498" s="4" t="s">
        <v>14</v>
      </c>
      <c r="H5498" s="4" t="s">
        <v>9</v>
      </c>
      <c r="I5498" s="4" t="s">
        <v>21</v>
      </c>
      <c r="J5498" s="4" t="s">
        <v>21</v>
      </c>
      <c r="K5498" s="4" t="s">
        <v>21</v>
      </c>
      <c r="L5498" s="4" t="s">
        <v>21</v>
      </c>
      <c r="M5498" s="4" t="s">
        <v>21</v>
      </c>
      <c r="N5498" s="4" t="s">
        <v>21</v>
      </c>
      <c r="O5498" s="4" t="s">
        <v>21</v>
      </c>
      <c r="P5498" s="4" t="s">
        <v>6</v>
      </c>
      <c r="Q5498" s="4" t="s">
        <v>6</v>
      </c>
      <c r="R5498" s="4" t="s">
        <v>9</v>
      </c>
      <c r="S5498" s="4" t="s">
        <v>14</v>
      </c>
      <c r="T5498" s="4" t="s">
        <v>9</v>
      </c>
      <c r="U5498" s="4" t="s">
        <v>9</v>
      </c>
      <c r="V5498" s="4" t="s">
        <v>10</v>
      </c>
    </row>
    <row r="5499" spans="1:22">
      <c r="A5499" t="n">
        <v>49766</v>
      </c>
      <c r="B5499" s="32" t="n">
        <v>19</v>
      </c>
      <c r="C5499" s="7" t="n">
        <v>9</v>
      </c>
      <c r="D5499" s="7" t="s">
        <v>57</v>
      </c>
      <c r="E5499" s="7" t="s">
        <v>58</v>
      </c>
      <c r="F5499" s="7" t="s">
        <v>13</v>
      </c>
      <c r="G5499" s="7" t="n">
        <v>0</v>
      </c>
      <c r="H5499" s="7" t="n">
        <v>257</v>
      </c>
      <c r="I5499" s="7" t="n">
        <v>0</v>
      </c>
      <c r="J5499" s="7" t="n">
        <v>0</v>
      </c>
      <c r="K5499" s="7" t="n">
        <v>0</v>
      </c>
      <c r="L5499" s="7" t="n">
        <v>0</v>
      </c>
      <c r="M5499" s="7" t="n">
        <v>1</v>
      </c>
      <c r="N5499" s="7" t="n">
        <v>1.60000002384186</v>
      </c>
      <c r="O5499" s="7" t="n">
        <v>0.0900000035762787</v>
      </c>
      <c r="P5499" s="7" t="s">
        <v>13</v>
      </c>
      <c r="Q5499" s="7" t="s">
        <v>13</v>
      </c>
      <c r="R5499" s="7" t="n">
        <v>-1</v>
      </c>
      <c r="S5499" s="7" t="n">
        <v>0</v>
      </c>
      <c r="T5499" s="7" t="n">
        <v>0</v>
      </c>
      <c r="U5499" s="7" t="n">
        <v>0</v>
      </c>
      <c r="V5499" s="7" t="n">
        <v>0</v>
      </c>
    </row>
    <row r="5500" spans="1:22">
      <c r="A5500" t="s">
        <v>4</v>
      </c>
      <c r="B5500" s="4" t="s">
        <v>5</v>
      </c>
      <c r="C5500" s="4" t="s">
        <v>10</v>
      </c>
      <c r="D5500" s="4" t="s">
        <v>6</v>
      </c>
      <c r="E5500" s="4" t="s">
        <v>6</v>
      </c>
      <c r="F5500" s="4" t="s">
        <v>6</v>
      </c>
      <c r="G5500" s="4" t="s">
        <v>14</v>
      </c>
      <c r="H5500" s="4" t="s">
        <v>9</v>
      </c>
      <c r="I5500" s="4" t="s">
        <v>21</v>
      </c>
      <c r="J5500" s="4" t="s">
        <v>21</v>
      </c>
      <c r="K5500" s="4" t="s">
        <v>21</v>
      </c>
      <c r="L5500" s="4" t="s">
        <v>21</v>
      </c>
      <c r="M5500" s="4" t="s">
        <v>21</v>
      </c>
      <c r="N5500" s="4" t="s">
        <v>21</v>
      </c>
      <c r="O5500" s="4" t="s">
        <v>21</v>
      </c>
      <c r="P5500" s="4" t="s">
        <v>6</v>
      </c>
      <c r="Q5500" s="4" t="s">
        <v>6</v>
      </c>
      <c r="R5500" s="4" t="s">
        <v>9</v>
      </c>
      <c r="S5500" s="4" t="s">
        <v>14</v>
      </c>
      <c r="T5500" s="4" t="s">
        <v>9</v>
      </c>
      <c r="U5500" s="4" t="s">
        <v>9</v>
      </c>
      <c r="V5500" s="4" t="s">
        <v>10</v>
      </c>
    </row>
    <row r="5501" spans="1:22">
      <c r="A5501" t="n">
        <v>49841</v>
      </c>
      <c r="B5501" s="32" t="n">
        <v>19</v>
      </c>
      <c r="C5501" s="7" t="n">
        <v>7032</v>
      </c>
      <c r="D5501" s="7" t="s">
        <v>59</v>
      </c>
      <c r="E5501" s="7" t="s">
        <v>60</v>
      </c>
      <c r="F5501" s="7" t="s">
        <v>13</v>
      </c>
      <c r="G5501" s="7" t="n">
        <v>0</v>
      </c>
      <c r="H5501" s="7" t="n">
        <v>257</v>
      </c>
      <c r="I5501" s="7" t="n">
        <v>0</v>
      </c>
      <c r="J5501" s="7" t="n">
        <v>0</v>
      </c>
      <c r="K5501" s="7" t="n">
        <v>0</v>
      </c>
      <c r="L5501" s="7" t="n">
        <v>0</v>
      </c>
      <c r="M5501" s="7" t="n">
        <v>1</v>
      </c>
      <c r="N5501" s="7" t="n">
        <v>1.60000002384186</v>
      </c>
      <c r="O5501" s="7" t="n">
        <v>0.0900000035762787</v>
      </c>
      <c r="P5501" s="7" t="s">
        <v>13</v>
      </c>
      <c r="Q5501" s="7" t="s">
        <v>13</v>
      </c>
      <c r="R5501" s="7" t="n">
        <v>-1</v>
      </c>
      <c r="S5501" s="7" t="n">
        <v>0</v>
      </c>
      <c r="T5501" s="7" t="n">
        <v>0</v>
      </c>
      <c r="U5501" s="7" t="n">
        <v>0</v>
      </c>
      <c r="V5501" s="7" t="n">
        <v>0</v>
      </c>
    </row>
    <row r="5502" spans="1:22">
      <c r="A5502" t="s">
        <v>4</v>
      </c>
      <c r="B5502" s="4" t="s">
        <v>5</v>
      </c>
      <c r="C5502" s="4" t="s">
        <v>10</v>
      </c>
      <c r="D5502" s="4" t="s">
        <v>6</v>
      </c>
      <c r="E5502" s="4" t="s">
        <v>6</v>
      </c>
      <c r="F5502" s="4" t="s">
        <v>6</v>
      </c>
      <c r="G5502" s="4" t="s">
        <v>14</v>
      </c>
      <c r="H5502" s="4" t="s">
        <v>9</v>
      </c>
      <c r="I5502" s="4" t="s">
        <v>21</v>
      </c>
      <c r="J5502" s="4" t="s">
        <v>21</v>
      </c>
      <c r="K5502" s="4" t="s">
        <v>21</v>
      </c>
      <c r="L5502" s="4" t="s">
        <v>21</v>
      </c>
      <c r="M5502" s="4" t="s">
        <v>21</v>
      </c>
      <c r="N5502" s="4" t="s">
        <v>21</v>
      </c>
      <c r="O5502" s="4" t="s">
        <v>21</v>
      </c>
      <c r="P5502" s="4" t="s">
        <v>6</v>
      </c>
      <c r="Q5502" s="4" t="s">
        <v>6</v>
      </c>
      <c r="R5502" s="4" t="s">
        <v>9</v>
      </c>
      <c r="S5502" s="4" t="s">
        <v>14</v>
      </c>
      <c r="T5502" s="4" t="s">
        <v>9</v>
      </c>
      <c r="U5502" s="4" t="s">
        <v>9</v>
      </c>
      <c r="V5502" s="4" t="s">
        <v>10</v>
      </c>
    </row>
    <row r="5503" spans="1:22">
      <c r="A5503" t="n">
        <v>49911</v>
      </c>
      <c r="B5503" s="32" t="n">
        <v>19</v>
      </c>
      <c r="C5503" s="7" t="n">
        <v>23</v>
      </c>
      <c r="D5503" s="7" t="s">
        <v>61</v>
      </c>
      <c r="E5503" s="7" t="s">
        <v>62</v>
      </c>
      <c r="F5503" s="7" t="s">
        <v>13</v>
      </c>
      <c r="G5503" s="7" t="n">
        <v>0</v>
      </c>
      <c r="H5503" s="7" t="n">
        <v>257</v>
      </c>
      <c r="I5503" s="7" t="n">
        <v>0</v>
      </c>
      <c r="J5503" s="7" t="n">
        <v>0</v>
      </c>
      <c r="K5503" s="7" t="n">
        <v>0</v>
      </c>
      <c r="L5503" s="7" t="n">
        <v>0</v>
      </c>
      <c r="M5503" s="7" t="n">
        <v>1</v>
      </c>
      <c r="N5503" s="7" t="n">
        <v>1.60000002384186</v>
      </c>
      <c r="O5503" s="7" t="n">
        <v>0.0900000035762787</v>
      </c>
      <c r="P5503" s="7" t="s">
        <v>13</v>
      </c>
      <c r="Q5503" s="7" t="s">
        <v>13</v>
      </c>
      <c r="R5503" s="7" t="n">
        <v>-1</v>
      </c>
      <c r="S5503" s="7" t="n">
        <v>0</v>
      </c>
      <c r="T5503" s="7" t="n">
        <v>0</v>
      </c>
      <c r="U5503" s="7" t="n">
        <v>0</v>
      </c>
      <c r="V5503" s="7" t="n">
        <v>0</v>
      </c>
    </row>
    <row r="5504" spans="1:22">
      <c r="A5504" t="s">
        <v>4</v>
      </c>
      <c r="B5504" s="4" t="s">
        <v>5</v>
      </c>
      <c r="C5504" s="4" t="s">
        <v>10</v>
      </c>
      <c r="D5504" s="4" t="s">
        <v>6</v>
      </c>
      <c r="E5504" s="4" t="s">
        <v>6</v>
      </c>
      <c r="F5504" s="4" t="s">
        <v>6</v>
      </c>
      <c r="G5504" s="4" t="s">
        <v>14</v>
      </c>
      <c r="H5504" s="4" t="s">
        <v>9</v>
      </c>
      <c r="I5504" s="4" t="s">
        <v>21</v>
      </c>
      <c r="J5504" s="4" t="s">
        <v>21</v>
      </c>
      <c r="K5504" s="4" t="s">
        <v>21</v>
      </c>
      <c r="L5504" s="4" t="s">
        <v>21</v>
      </c>
      <c r="M5504" s="4" t="s">
        <v>21</v>
      </c>
      <c r="N5504" s="4" t="s">
        <v>21</v>
      </c>
      <c r="O5504" s="4" t="s">
        <v>21</v>
      </c>
      <c r="P5504" s="4" t="s">
        <v>6</v>
      </c>
      <c r="Q5504" s="4" t="s">
        <v>6</v>
      </c>
      <c r="R5504" s="4" t="s">
        <v>9</v>
      </c>
      <c r="S5504" s="4" t="s">
        <v>14</v>
      </c>
      <c r="T5504" s="4" t="s">
        <v>9</v>
      </c>
      <c r="U5504" s="4" t="s">
        <v>9</v>
      </c>
      <c r="V5504" s="4" t="s">
        <v>10</v>
      </c>
    </row>
    <row r="5505" spans="1:22">
      <c r="A5505" t="n">
        <v>49983</v>
      </c>
      <c r="B5505" s="32" t="n">
        <v>19</v>
      </c>
      <c r="C5505" s="7" t="n">
        <v>7034</v>
      </c>
      <c r="D5505" s="7" t="s">
        <v>63</v>
      </c>
      <c r="E5505" s="7" t="s">
        <v>64</v>
      </c>
      <c r="F5505" s="7" t="s">
        <v>13</v>
      </c>
      <c r="G5505" s="7" t="n">
        <v>0</v>
      </c>
      <c r="H5505" s="7" t="n">
        <v>257</v>
      </c>
      <c r="I5505" s="7" t="n">
        <v>0</v>
      </c>
      <c r="J5505" s="7" t="n">
        <v>0</v>
      </c>
      <c r="K5505" s="7" t="n">
        <v>0</v>
      </c>
      <c r="L5505" s="7" t="n">
        <v>0</v>
      </c>
      <c r="M5505" s="7" t="n">
        <v>1</v>
      </c>
      <c r="N5505" s="7" t="n">
        <v>1.60000002384186</v>
      </c>
      <c r="O5505" s="7" t="n">
        <v>0.0900000035762787</v>
      </c>
      <c r="P5505" s="7" t="s">
        <v>13</v>
      </c>
      <c r="Q5505" s="7" t="s">
        <v>13</v>
      </c>
      <c r="R5505" s="7" t="n">
        <v>-1</v>
      </c>
      <c r="S5505" s="7" t="n">
        <v>0</v>
      </c>
      <c r="T5505" s="7" t="n">
        <v>0</v>
      </c>
      <c r="U5505" s="7" t="n">
        <v>0</v>
      </c>
      <c r="V5505" s="7" t="n">
        <v>0</v>
      </c>
    </row>
    <row r="5506" spans="1:22">
      <c r="A5506" t="s">
        <v>4</v>
      </c>
      <c r="B5506" s="4" t="s">
        <v>5</v>
      </c>
      <c r="C5506" s="4" t="s">
        <v>10</v>
      </c>
      <c r="D5506" s="4" t="s">
        <v>6</v>
      </c>
      <c r="E5506" s="4" t="s">
        <v>6</v>
      </c>
      <c r="F5506" s="4" t="s">
        <v>6</v>
      </c>
      <c r="G5506" s="4" t="s">
        <v>14</v>
      </c>
      <c r="H5506" s="4" t="s">
        <v>9</v>
      </c>
      <c r="I5506" s="4" t="s">
        <v>21</v>
      </c>
      <c r="J5506" s="4" t="s">
        <v>21</v>
      </c>
      <c r="K5506" s="4" t="s">
        <v>21</v>
      </c>
      <c r="L5506" s="4" t="s">
        <v>21</v>
      </c>
      <c r="M5506" s="4" t="s">
        <v>21</v>
      </c>
      <c r="N5506" s="4" t="s">
        <v>21</v>
      </c>
      <c r="O5506" s="4" t="s">
        <v>21</v>
      </c>
      <c r="P5506" s="4" t="s">
        <v>6</v>
      </c>
      <c r="Q5506" s="4" t="s">
        <v>6</v>
      </c>
      <c r="R5506" s="4" t="s">
        <v>9</v>
      </c>
      <c r="S5506" s="4" t="s">
        <v>14</v>
      </c>
      <c r="T5506" s="4" t="s">
        <v>9</v>
      </c>
      <c r="U5506" s="4" t="s">
        <v>9</v>
      </c>
      <c r="V5506" s="4" t="s">
        <v>10</v>
      </c>
    </row>
    <row r="5507" spans="1:22">
      <c r="A5507" t="n">
        <v>50053</v>
      </c>
      <c r="B5507" s="32" t="n">
        <v>19</v>
      </c>
      <c r="C5507" s="7" t="n">
        <v>7033</v>
      </c>
      <c r="D5507" s="7" t="s">
        <v>323</v>
      </c>
      <c r="E5507" s="7" t="s">
        <v>324</v>
      </c>
      <c r="F5507" s="7" t="s">
        <v>13</v>
      </c>
      <c r="G5507" s="7" t="n">
        <v>0</v>
      </c>
      <c r="H5507" s="7" t="n">
        <v>257</v>
      </c>
      <c r="I5507" s="7" t="n">
        <v>0</v>
      </c>
      <c r="J5507" s="7" t="n">
        <v>0</v>
      </c>
      <c r="K5507" s="7" t="n">
        <v>0</v>
      </c>
      <c r="L5507" s="7" t="n">
        <v>0</v>
      </c>
      <c r="M5507" s="7" t="n">
        <v>1</v>
      </c>
      <c r="N5507" s="7" t="n">
        <v>1.60000002384186</v>
      </c>
      <c r="O5507" s="7" t="n">
        <v>0.0900000035762787</v>
      </c>
      <c r="P5507" s="7" t="s">
        <v>13</v>
      </c>
      <c r="Q5507" s="7" t="s">
        <v>13</v>
      </c>
      <c r="R5507" s="7" t="n">
        <v>-1</v>
      </c>
      <c r="S5507" s="7" t="n">
        <v>0</v>
      </c>
      <c r="T5507" s="7" t="n">
        <v>0</v>
      </c>
      <c r="U5507" s="7" t="n">
        <v>0</v>
      </c>
      <c r="V5507" s="7" t="n">
        <v>0</v>
      </c>
    </row>
    <row r="5508" spans="1:22">
      <c r="A5508" t="s">
        <v>4</v>
      </c>
      <c r="B5508" s="4" t="s">
        <v>5</v>
      </c>
      <c r="C5508" s="4" t="s">
        <v>10</v>
      </c>
      <c r="D5508" s="4" t="s">
        <v>6</v>
      </c>
      <c r="E5508" s="4" t="s">
        <v>6</v>
      </c>
      <c r="F5508" s="4" t="s">
        <v>6</v>
      </c>
      <c r="G5508" s="4" t="s">
        <v>14</v>
      </c>
      <c r="H5508" s="4" t="s">
        <v>9</v>
      </c>
      <c r="I5508" s="4" t="s">
        <v>21</v>
      </c>
      <c r="J5508" s="4" t="s">
        <v>21</v>
      </c>
      <c r="K5508" s="4" t="s">
        <v>21</v>
      </c>
      <c r="L5508" s="4" t="s">
        <v>21</v>
      </c>
      <c r="M5508" s="4" t="s">
        <v>21</v>
      </c>
      <c r="N5508" s="4" t="s">
        <v>21</v>
      </c>
      <c r="O5508" s="4" t="s">
        <v>21</v>
      </c>
      <c r="P5508" s="4" t="s">
        <v>6</v>
      </c>
      <c r="Q5508" s="4" t="s">
        <v>6</v>
      </c>
      <c r="R5508" s="4" t="s">
        <v>9</v>
      </c>
      <c r="S5508" s="4" t="s">
        <v>14</v>
      </c>
      <c r="T5508" s="4" t="s">
        <v>9</v>
      </c>
      <c r="U5508" s="4" t="s">
        <v>9</v>
      </c>
      <c r="V5508" s="4" t="s">
        <v>10</v>
      </c>
    </row>
    <row r="5509" spans="1:22">
      <c r="A5509" t="n">
        <v>50124</v>
      </c>
      <c r="B5509" s="32" t="n">
        <v>19</v>
      </c>
      <c r="C5509" s="7" t="n">
        <v>7013</v>
      </c>
      <c r="D5509" s="7" t="s">
        <v>65</v>
      </c>
      <c r="E5509" s="7" t="s">
        <v>66</v>
      </c>
      <c r="F5509" s="7" t="s">
        <v>13</v>
      </c>
      <c r="G5509" s="7" t="n">
        <v>0</v>
      </c>
      <c r="H5509" s="7" t="n">
        <v>257</v>
      </c>
      <c r="I5509" s="7" t="n">
        <v>0</v>
      </c>
      <c r="J5509" s="7" t="n">
        <v>0</v>
      </c>
      <c r="K5509" s="7" t="n">
        <v>0</v>
      </c>
      <c r="L5509" s="7" t="n">
        <v>0</v>
      </c>
      <c r="M5509" s="7" t="n">
        <v>1</v>
      </c>
      <c r="N5509" s="7" t="n">
        <v>1.60000002384186</v>
      </c>
      <c r="O5509" s="7" t="n">
        <v>0.0900000035762787</v>
      </c>
      <c r="P5509" s="7" t="s">
        <v>13</v>
      </c>
      <c r="Q5509" s="7" t="s">
        <v>13</v>
      </c>
      <c r="R5509" s="7" t="n">
        <v>-1</v>
      </c>
      <c r="S5509" s="7" t="n">
        <v>0</v>
      </c>
      <c r="T5509" s="7" t="n">
        <v>0</v>
      </c>
      <c r="U5509" s="7" t="n">
        <v>0</v>
      </c>
      <c r="V5509" s="7" t="n">
        <v>0</v>
      </c>
    </row>
    <row r="5510" spans="1:22">
      <c r="A5510" t="s">
        <v>4</v>
      </c>
      <c r="B5510" s="4" t="s">
        <v>5</v>
      </c>
      <c r="C5510" s="4" t="s">
        <v>10</v>
      </c>
      <c r="D5510" s="4" t="s">
        <v>6</v>
      </c>
      <c r="E5510" s="4" t="s">
        <v>6</v>
      </c>
      <c r="F5510" s="4" t="s">
        <v>6</v>
      </c>
      <c r="G5510" s="4" t="s">
        <v>14</v>
      </c>
      <c r="H5510" s="4" t="s">
        <v>9</v>
      </c>
      <c r="I5510" s="4" t="s">
        <v>21</v>
      </c>
      <c r="J5510" s="4" t="s">
        <v>21</v>
      </c>
      <c r="K5510" s="4" t="s">
        <v>21</v>
      </c>
      <c r="L5510" s="4" t="s">
        <v>21</v>
      </c>
      <c r="M5510" s="4" t="s">
        <v>21</v>
      </c>
      <c r="N5510" s="4" t="s">
        <v>21</v>
      </c>
      <c r="O5510" s="4" t="s">
        <v>21</v>
      </c>
      <c r="P5510" s="4" t="s">
        <v>6</v>
      </c>
      <c r="Q5510" s="4" t="s">
        <v>6</v>
      </c>
      <c r="R5510" s="4" t="s">
        <v>9</v>
      </c>
      <c r="S5510" s="4" t="s">
        <v>14</v>
      </c>
      <c r="T5510" s="4" t="s">
        <v>9</v>
      </c>
      <c r="U5510" s="4" t="s">
        <v>9</v>
      </c>
      <c r="V5510" s="4" t="s">
        <v>10</v>
      </c>
    </row>
    <row r="5511" spans="1:22">
      <c r="A5511" t="n">
        <v>50200</v>
      </c>
      <c r="B5511" s="32" t="n">
        <v>19</v>
      </c>
      <c r="C5511" s="7" t="n">
        <v>7012</v>
      </c>
      <c r="D5511" s="7" t="s">
        <v>67</v>
      </c>
      <c r="E5511" s="7" t="s">
        <v>68</v>
      </c>
      <c r="F5511" s="7" t="s">
        <v>13</v>
      </c>
      <c r="G5511" s="7" t="n">
        <v>0</v>
      </c>
      <c r="H5511" s="7" t="n">
        <v>257</v>
      </c>
      <c r="I5511" s="7" t="n">
        <v>0</v>
      </c>
      <c r="J5511" s="7" t="n">
        <v>0</v>
      </c>
      <c r="K5511" s="7" t="n">
        <v>0</v>
      </c>
      <c r="L5511" s="7" t="n">
        <v>0</v>
      </c>
      <c r="M5511" s="7" t="n">
        <v>1</v>
      </c>
      <c r="N5511" s="7" t="n">
        <v>1.60000002384186</v>
      </c>
      <c r="O5511" s="7" t="n">
        <v>0.0900000035762787</v>
      </c>
      <c r="P5511" s="7" t="s">
        <v>13</v>
      </c>
      <c r="Q5511" s="7" t="s">
        <v>13</v>
      </c>
      <c r="R5511" s="7" t="n">
        <v>-1</v>
      </c>
      <c r="S5511" s="7" t="n">
        <v>0</v>
      </c>
      <c r="T5511" s="7" t="n">
        <v>0</v>
      </c>
      <c r="U5511" s="7" t="n">
        <v>0</v>
      </c>
      <c r="V5511" s="7" t="n">
        <v>0</v>
      </c>
    </row>
    <row r="5512" spans="1:22">
      <c r="A5512" t="s">
        <v>4</v>
      </c>
      <c r="B5512" s="4" t="s">
        <v>5</v>
      </c>
      <c r="C5512" s="4" t="s">
        <v>10</v>
      </c>
      <c r="D5512" s="4" t="s">
        <v>6</v>
      </c>
      <c r="E5512" s="4" t="s">
        <v>6</v>
      </c>
      <c r="F5512" s="4" t="s">
        <v>6</v>
      </c>
      <c r="G5512" s="4" t="s">
        <v>14</v>
      </c>
      <c r="H5512" s="4" t="s">
        <v>9</v>
      </c>
      <c r="I5512" s="4" t="s">
        <v>21</v>
      </c>
      <c r="J5512" s="4" t="s">
        <v>21</v>
      </c>
      <c r="K5512" s="4" t="s">
        <v>21</v>
      </c>
      <c r="L5512" s="4" t="s">
        <v>21</v>
      </c>
      <c r="M5512" s="4" t="s">
        <v>21</v>
      </c>
      <c r="N5512" s="4" t="s">
        <v>21</v>
      </c>
      <c r="O5512" s="4" t="s">
        <v>21</v>
      </c>
      <c r="P5512" s="4" t="s">
        <v>6</v>
      </c>
      <c r="Q5512" s="4" t="s">
        <v>6</v>
      </c>
      <c r="R5512" s="4" t="s">
        <v>9</v>
      </c>
      <c r="S5512" s="4" t="s">
        <v>14</v>
      </c>
      <c r="T5512" s="4" t="s">
        <v>9</v>
      </c>
      <c r="U5512" s="4" t="s">
        <v>9</v>
      </c>
      <c r="V5512" s="4" t="s">
        <v>10</v>
      </c>
    </row>
    <row r="5513" spans="1:22">
      <c r="A5513" t="n">
        <v>50283</v>
      </c>
      <c r="B5513" s="32" t="n">
        <v>19</v>
      </c>
      <c r="C5513" s="7" t="n">
        <v>19</v>
      </c>
      <c r="D5513" s="7" t="s">
        <v>69</v>
      </c>
      <c r="E5513" s="7" t="s">
        <v>70</v>
      </c>
      <c r="F5513" s="7" t="s">
        <v>13</v>
      </c>
      <c r="G5513" s="7" t="n">
        <v>0</v>
      </c>
      <c r="H5513" s="7" t="n">
        <v>257</v>
      </c>
      <c r="I5513" s="7" t="n">
        <v>0</v>
      </c>
      <c r="J5513" s="7" t="n">
        <v>0</v>
      </c>
      <c r="K5513" s="7" t="n">
        <v>0</v>
      </c>
      <c r="L5513" s="7" t="n">
        <v>0</v>
      </c>
      <c r="M5513" s="7" t="n">
        <v>1</v>
      </c>
      <c r="N5513" s="7" t="n">
        <v>1.60000002384186</v>
      </c>
      <c r="O5513" s="7" t="n">
        <v>0.0900000035762787</v>
      </c>
      <c r="P5513" s="7" t="s">
        <v>13</v>
      </c>
      <c r="Q5513" s="7" t="s">
        <v>13</v>
      </c>
      <c r="R5513" s="7" t="n">
        <v>-1</v>
      </c>
      <c r="S5513" s="7" t="n">
        <v>0</v>
      </c>
      <c r="T5513" s="7" t="n">
        <v>0</v>
      </c>
      <c r="U5513" s="7" t="n">
        <v>0</v>
      </c>
      <c r="V5513" s="7" t="n">
        <v>0</v>
      </c>
    </row>
    <row r="5514" spans="1:22">
      <c r="A5514" t="s">
        <v>4</v>
      </c>
      <c r="B5514" s="4" t="s">
        <v>5</v>
      </c>
      <c r="C5514" s="4" t="s">
        <v>10</v>
      </c>
      <c r="D5514" s="4" t="s">
        <v>6</v>
      </c>
      <c r="E5514" s="4" t="s">
        <v>6</v>
      </c>
      <c r="F5514" s="4" t="s">
        <v>6</v>
      </c>
      <c r="G5514" s="4" t="s">
        <v>14</v>
      </c>
      <c r="H5514" s="4" t="s">
        <v>9</v>
      </c>
      <c r="I5514" s="4" t="s">
        <v>21</v>
      </c>
      <c r="J5514" s="4" t="s">
        <v>21</v>
      </c>
      <c r="K5514" s="4" t="s">
        <v>21</v>
      </c>
      <c r="L5514" s="4" t="s">
        <v>21</v>
      </c>
      <c r="M5514" s="4" t="s">
        <v>21</v>
      </c>
      <c r="N5514" s="4" t="s">
        <v>21</v>
      </c>
      <c r="O5514" s="4" t="s">
        <v>21</v>
      </c>
      <c r="P5514" s="4" t="s">
        <v>6</v>
      </c>
      <c r="Q5514" s="4" t="s">
        <v>6</v>
      </c>
      <c r="R5514" s="4" t="s">
        <v>9</v>
      </c>
      <c r="S5514" s="4" t="s">
        <v>14</v>
      </c>
      <c r="T5514" s="4" t="s">
        <v>9</v>
      </c>
      <c r="U5514" s="4" t="s">
        <v>9</v>
      </c>
      <c r="V5514" s="4" t="s">
        <v>10</v>
      </c>
    </row>
    <row r="5515" spans="1:22">
      <c r="A5515" t="n">
        <v>50360</v>
      </c>
      <c r="B5515" s="32" t="n">
        <v>19</v>
      </c>
      <c r="C5515" s="7" t="n">
        <v>7024</v>
      </c>
      <c r="D5515" s="7" t="s">
        <v>71</v>
      </c>
      <c r="E5515" s="7" t="s">
        <v>72</v>
      </c>
      <c r="F5515" s="7" t="s">
        <v>13</v>
      </c>
      <c r="G5515" s="7" t="n">
        <v>0</v>
      </c>
      <c r="H5515" s="7" t="n">
        <v>257</v>
      </c>
      <c r="I5515" s="7" t="n">
        <v>0</v>
      </c>
      <c r="J5515" s="7" t="n">
        <v>0</v>
      </c>
      <c r="K5515" s="7" t="n">
        <v>0</v>
      </c>
      <c r="L5515" s="7" t="n">
        <v>0</v>
      </c>
      <c r="M5515" s="7" t="n">
        <v>1</v>
      </c>
      <c r="N5515" s="7" t="n">
        <v>1.60000002384186</v>
      </c>
      <c r="O5515" s="7" t="n">
        <v>0.0900000035762787</v>
      </c>
      <c r="P5515" s="7" t="s">
        <v>13</v>
      </c>
      <c r="Q5515" s="7" t="s">
        <v>13</v>
      </c>
      <c r="R5515" s="7" t="n">
        <v>-1</v>
      </c>
      <c r="S5515" s="7" t="n">
        <v>0</v>
      </c>
      <c r="T5515" s="7" t="n">
        <v>0</v>
      </c>
      <c r="U5515" s="7" t="n">
        <v>0</v>
      </c>
      <c r="V5515" s="7" t="n">
        <v>0</v>
      </c>
    </row>
    <row r="5516" spans="1:22">
      <c r="A5516" t="s">
        <v>4</v>
      </c>
      <c r="B5516" s="4" t="s">
        <v>5</v>
      </c>
      <c r="C5516" s="4" t="s">
        <v>10</v>
      </c>
      <c r="D5516" s="4" t="s">
        <v>6</v>
      </c>
      <c r="E5516" s="4" t="s">
        <v>6</v>
      </c>
      <c r="F5516" s="4" t="s">
        <v>6</v>
      </c>
      <c r="G5516" s="4" t="s">
        <v>14</v>
      </c>
      <c r="H5516" s="4" t="s">
        <v>9</v>
      </c>
      <c r="I5516" s="4" t="s">
        <v>21</v>
      </c>
      <c r="J5516" s="4" t="s">
        <v>21</v>
      </c>
      <c r="K5516" s="4" t="s">
        <v>21</v>
      </c>
      <c r="L5516" s="4" t="s">
        <v>21</v>
      </c>
      <c r="M5516" s="4" t="s">
        <v>21</v>
      </c>
      <c r="N5516" s="4" t="s">
        <v>21</v>
      </c>
      <c r="O5516" s="4" t="s">
        <v>21</v>
      </c>
      <c r="P5516" s="4" t="s">
        <v>6</v>
      </c>
      <c r="Q5516" s="4" t="s">
        <v>6</v>
      </c>
      <c r="R5516" s="4" t="s">
        <v>9</v>
      </c>
      <c r="S5516" s="4" t="s">
        <v>14</v>
      </c>
      <c r="T5516" s="4" t="s">
        <v>9</v>
      </c>
      <c r="U5516" s="4" t="s">
        <v>9</v>
      </c>
      <c r="V5516" s="4" t="s">
        <v>10</v>
      </c>
    </row>
    <row r="5517" spans="1:22">
      <c r="A5517" t="n">
        <v>50431</v>
      </c>
      <c r="B5517" s="32" t="n">
        <v>19</v>
      </c>
      <c r="C5517" s="7" t="n">
        <v>1660</v>
      </c>
      <c r="D5517" s="7" t="s">
        <v>410</v>
      </c>
      <c r="E5517" s="7" t="s">
        <v>411</v>
      </c>
      <c r="F5517" s="7" t="s">
        <v>13</v>
      </c>
      <c r="G5517" s="7" t="n">
        <v>0</v>
      </c>
      <c r="H5517" s="7" t="n">
        <v>769</v>
      </c>
      <c r="I5517" s="7" t="n">
        <v>0</v>
      </c>
      <c r="J5517" s="7" t="n">
        <v>0</v>
      </c>
      <c r="K5517" s="7" t="n">
        <v>0</v>
      </c>
      <c r="L5517" s="7" t="n">
        <v>0</v>
      </c>
      <c r="M5517" s="7" t="n">
        <v>1</v>
      </c>
      <c r="N5517" s="7" t="n">
        <v>1.60000002384186</v>
      </c>
      <c r="O5517" s="7" t="n">
        <v>0.0900000035762787</v>
      </c>
      <c r="P5517" s="7" t="s">
        <v>412</v>
      </c>
      <c r="Q5517" s="7" t="s">
        <v>13</v>
      </c>
      <c r="R5517" s="7" t="n">
        <v>-1</v>
      </c>
      <c r="S5517" s="7" t="n">
        <v>0</v>
      </c>
      <c r="T5517" s="7" t="n">
        <v>0</v>
      </c>
      <c r="U5517" s="7" t="n">
        <v>0</v>
      </c>
      <c r="V5517" s="7" t="n">
        <v>0</v>
      </c>
    </row>
    <row r="5518" spans="1:22">
      <c r="A5518" t="s">
        <v>4</v>
      </c>
      <c r="B5518" s="4" t="s">
        <v>5</v>
      </c>
      <c r="C5518" s="4" t="s">
        <v>10</v>
      </c>
      <c r="D5518" s="4" t="s">
        <v>6</v>
      </c>
      <c r="E5518" s="4" t="s">
        <v>6</v>
      </c>
      <c r="F5518" s="4" t="s">
        <v>6</v>
      </c>
      <c r="G5518" s="4" t="s">
        <v>14</v>
      </c>
      <c r="H5518" s="4" t="s">
        <v>9</v>
      </c>
      <c r="I5518" s="4" t="s">
        <v>21</v>
      </c>
      <c r="J5518" s="4" t="s">
        <v>21</v>
      </c>
      <c r="K5518" s="4" t="s">
        <v>21</v>
      </c>
      <c r="L5518" s="4" t="s">
        <v>21</v>
      </c>
      <c r="M5518" s="4" t="s">
        <v>21</v>
      </c>
      <c r="N5518" s="4" t="s">
        <v>21</v>
      </c>
      <c r="O5518" s="4" t="s">
        <v>21</v>
      </c>
      <c r="P5518" s="4" t="s">
        <v>6</v>
      </c>
      <c r="Q5518" s="4" t="s">
        <v>6</v>
      </c>
      <c r="R5518" s="4" t="s">
        <v>9</v>
      </c>
      <c r="S5518" s="4" t="s">
        <v>14</v>
      </c>
      <c r="T5518" s="4" t="s">
        <v>9</v>
      </c>
      <c r="U5518" s="4" t="s">
        <v>9</v>
      </c>
      <c r="V5518" s="4" t="s">
        <v>10</v>
      </c>
    </row>
    <row r="5519" spans="1:22">
      <c r="A5519" t="n">
        <v>50504</v>
      </c>
      <c r="B5519" s="32" t="n">
        <v>19</v>
      </c>
      <c r="C5519" s="7" t="n">
        <v>1590</v>
      </c>
      <c r="D5519" s="7" t="s">
        <v>413</v>
      </c>
      <c r="E5519" s="7" t="s">
        <v>414</v>
      </c>
      <c r="F5519" s="7" t="s">
        <v>13</v>
      </c>
      <c r="G5519" s="7" t="n">
        <v>0</v>
      </c>
      <c r="H5519" s="7" t="n">
        <v>769</v>
      </c>
      <c r="I5519" s="7" t="n">
        <v>0</v>
      </c>
      <c r="J5519" s="7" t="n">
        <v>0</v>
      </c>
      <c r="K5519" s="7" t="n">
        <v>0</v>
      </c>
      <c r="L5519" s="7" t="n">
        <v>0</v>
      </c>
      <c r="M5519" s="7" t="n">
        <v>1</v>
      </c>
      <c r="N5519" s="7" t="n">
        <v>1.60000002384186</v>
      </c>
      <c r="O5519" s="7" t="n">
        <v>0.0900000035762787</v>
      </c>
      <c r="P5519" s="7" t="s">
        <v>415</v>
      </c>
      <c r="Q5519" s="7" t="s">
        <v>13</v>
      </c>
      <c r="R5519" s="7" t="n">
        <v>-1</v>
      </c>
      <c r="S5519" s="7" t="n">
        <v>0</v>
      </c>
      <c r="T5519" s="7" t="n">
        <v>0</v>
      </c>
      <c r="U5519" s="7" t="n">
        <v>0</v>
      </c>
      <c r="V5519" s="7" t="n">
        <v>0</v>
      </c>
    </row>
    <row r="5520" spans="1:22">
      <c r="A5520" t="s">
        <v>4</v>
      </c>
      <c r="B5520" s="4" t="s">
        <v>5</v>
      </c>
      <c r="C5520" s="4" t="s">
        <v>10</v>
      </c>
      <c r="D5520" s="4" t="s">
        <v>14</v>
      </c>
      <c r="E5520" s="4" t="s">
        <v>14</v>
      </c>
      <c r="F5520" s="4" t="s">
        <v>6</v>
      </c>
    </row>
    <row r="5521" spans="1:22">
      <c r="A5521" t="n">
        <v>50579</v>
      </c>
      <c r="B5521" s="18" t="n">
        <v>20</v>
      </c>
      <c r="C5521" s="7" t="n">
        <v>0</v>
      </c>
      <c r="D5521" s="7" t="n">
        <v>3</v>
      </c>
      <c r="E5521" s="7" t="n">
        <v>10</v>
      </c>
      <c r="F5521" s="7" t="s">
        <v>73</v>
      </c>
    </row>
    <row r="5522" spans="1:22">
      <c r="A5522" t="s">
        <v>4</v>
      </c>
      <c r="B5522" s="4" t="s">
        <v>5</v>
      </c>
      <c r="C5522" s="4" t="s">
        <v>10</v>
      </c>
    </row>
    <row r="5523" spans="1:22">
      <c r="A5523" t="n">
        <v>50597</v>
      </c>
      <c r="B5523" s="28" t="n">
        <v>16</v>
      </c>
      <c r="C5523" s="7" t="n">
        <v>0</v>
      </c>
    </row>
    <row r="5524" spans="1:22">
      <c r="A5524" t="s">
        <v>4</v>
      </c>
      <c r="B5524" s="4" t="s">
        <v>5</v>
      </c>
      <c r="C5524" s="4" t="s">
        <v>10</v>
      </c>
      <c r="D5524" s="4" t="s">
        <v>14</v>
      </c>
      <c r="E5524" s="4" t="s">
        <v>14</v>
      </c>
      <c r="F5524" s="4" t="s">
        <v>6</v>
      </c>
    </row>
    <row r="5525" spans="1:22">
      <c r="A5525" t="n">
        <v>50600</v>
      </c>
      <c r="B5525" s="18" t="n">
        <v>20</v>
      </c>
      <c r="C5525" s="7" t="n">
        <v>11</v>
      </c>
      <c r="D5525" s="7" t="n">
        <v>3</v>
      </c>
      <c r="E5525" s="7" t="n">
        <v>10</v>
      </c>
      <c r="F5525" s="7" t="s">
        <v>73</v>
      </c>
    </row>
    <row r="5526" spans="1:22">
      <c r="A5526" t="s">
        <v>4</v>
      </c>
      <c r="B5526" s="4" t="s">
        <v>5</v>
      </c>
      <c r="C5526" s="4" t="s">
        <v>10</v>
      </c>
    </row>
    <row r="5527" spans="1:22">
      <c r="A5527" t="n">
        <v>50618</v>
      </c>
      <c r="B5527" s="28" t="n">
        <v>16</v>
      </c>
      <c r="C5527" s="7" t="n">
        <v>0</v>
      </c>
    </row>
    <row r="5528" spans="1:22">
      <c r="A5528" t="s">
        <v>4</v>
      </c>
      <c r="B5528" s="4" t="s">
        <v>5</v>
      </c>
      <c r="C5528" s="4" t="s">
        <v>10</v>
      </c>
      <c r="D5528" s="4" t="s">
        <v>14</v>
      </c>
      <c r="E5528" s="4" t="s">
        <v>14</v>
      </c>
      <c r="F5528" s="4" t="s">
        <v>6</v>
      </c>
    </row>
    <row r="5529" spans="1:22">
      <c r="A5529" t="n">
        <v>50621</v>
      </c>
      <c r="B5529" s="18" t="n">
        <v>20</v>
      </c>
      <c r="C5529" s="7" t="n">
        <v>1</v>
      </c>
      <c r="D5529" s="7" t="n">
        <v>3</v>
      </c>
      <c r="E5529" s="7" t="n">
        <v>10</v>
      </c>
      <c r="F5529" s="7" t="s">
        <v>73</v>
      </c>
    </row>
    <row r="5530" spans="1:22">
      <c r="A5530" t="s">
        <v>4</v>
      </c>
      <c r="B5530" s="4" t="s">
        <v>5</v>
      </c>
      <c r="C5530" s="4" t="s">
        <v>10</v>
      </c>
    </row>
    <row r="5531" spans="1:22">
      <c r="A5531" t="n">
        <v>50639</v>
      </c>
      <c r="B5531" s="28" t="n">
        <v>16</v>
      </c>
      <c r="C5531" s="7" t="n">
        <v>0</v>
      </c>
    </row>
    <row r="5532" spans="1:22">
      <c r="A5532" t="s">
        <v>4</v>
      </c>
      <c r="B5532" s="4" t="s">
        <v>5</v>
      </c>
      <c r="C5532" s="4" t="s">
        <v>10</v>
      </c>
      <c r="D5532" s="4" t="s">
        <v>14</v>
      </c>
      <c r="E5532" s="4" t="s">
        <v>14</v>
      </c>
      <c r="F5532" s="4" t="s">
        <v>6</v>
      </c>
    </row>
    <row r="5533" spans="1:22">
      <c r="A5533" t="n">
        <v>50642</v>
      </c>
      <c r="B5533" s="18" t="n">
        <v>20</v>
      </c>
      <c r="C5533" s="7" t="n">
        <v>2</v>
      </c>
      <c r="D5533" s="7" t="n">
        <v>3</v>
      </c>
      <c r="E5533" s="7" t="n">
        <v>10</v>
      </c>
      <c r="F5533" s="7" t="s">
        <v>73</v>
      </c>
    </row>
    <row r="5534" spans="1:22">
      <c r="A5534" t="s">
        <v>4</v>
      </c>
      <c r="B5534" s="4" t="s">
        <v>5</v>
      </c>
      <c r="C5534" s="4" t="s">
        <v>10</v>
      </c>
    </row>
    <row r="5535" spans="1:22">
      <c r="A5535" t="n">
        <v>50660</v>
      </c>
      <c r="B5535" s="28" t="n">
        <v>16</v>
      </c>
      <c r="C5535" s="7" t="n">
        <v>0</v>
      </c>
    </row>
    <row r="5536" spans="1:22">
      <c r="A5536" t="s">
        <v>4</v>
      </c>
      <c r="B5536" s="4" t="s">
        <v>5</v>
      </c>
      <c r="C5536" s="4" t="s">
        <v>10</v>
      </c>
      <c r="D5536" s="4" t="s">
        <v>14</v>
      </c>
      <c r="E5536" s="4" t="s">
        <v>14</v>
      </c>
      <c r="F5536" s="4" t="s">
        <v>6</v>
      </c>
    </row>
    <row r="5537" spans="1:6">
      <c r="A5537" t="n">
        <v>50663</v>
      </c>
      <c r="B5537" s="18" t="n">
        <v>20</v>
      </c>
      <c r="C5537" s="7" t="n">
        <v>3</v>
      </c>
      <c r="D5537" s="7" t="n">
        <v>3</v>
      </c>
      <c r="E5537" s="7" t="n">
        <v>10</v>
      </c>
      <c r="F5537" s="7" t="s">
        <v>73</v>
      </c>
    </row>
    <row r="5538" spans="1:6">
      <c r="A5538" t="s">
        <v>4</v>
      </c>
      <c r="B5538" s="4" t="s">
        <v>5</v>
      </c>
      <c r="C5538" s="4" t="s">
        <v>10</v>
      </c>
    </row>
    <row r="5539" spans="1:6">
      <c r="A5539" t="n">
        <v>50681</v>
      </c>
      <c r="B5539" s="28" t="n">
        <v>16</v>
      </c>
      <c r="C5539" s="7" t="n">
        <v>0</v>
      </c>
    </row>
    <row r="5540" spans="1:6">
      <c r="A5540" t="s">
        <v>4</v>
      </c>
      <c r="B5540" s="4" t="s">
        <v>5</v>
      </c>
      <c r="C5540" s="4" t="s">
        <v>10</v>
      </c>
      <c r="D5540" s="4" t="s">
        <v>14</v>
      </c>
      <c r="E5540" s="4" t="s">
        <v>14</v>
      </c>
      <c r="F5540" s="4" t="s">
        <v>6</v>
      </c>
    </row>
    <row r="5541" spans="1:6">
      <c r="A5541" t="n">
        <v>50684</v>
      </c>
      <c r="B5541" s="18" t="n">
        <v>20</v>
      </c>
      <c r="C5541" s="7" t="n">
        <v>4</v>
      </c>
      <c r="D5541" s="7" t="n">
        <v>3</v>
      </c>
      <c r="E5541" s="7" t="n">
        <v>10</v>
      </c>
      <c r="F5541" s="7" t="s">
        <v>73</v>
      </c>
    </row>
    <row r="5542" spans="1:6">
      <c r="A5542" t="s">
        <v>4</v>
      </c>
      <c r="B5542" s="4" t="s">
        <v>5</v>
      </c>
      <c r="C5542" s="4" t="s">
        <v>10</v>
      </c>
    </row>
    <row r="5543" spans="1:6">
      <c r="A5543" t="n">
        <v>50702</v>
      </c>
      <c r="B5543" s="28" t="n">
        <v>16</v>
      </c>
      <c r="C5543" s="7" t="n">
        <v>0</v>
      </c>
    </row>
    <row r="5544" spans="1:6">
      <c r="A5544" t="s">
        <v>4</v>
      </c>
      <c r="B5544" s="4" t="s">
        <v>5</v>
      </c>
      <c r="C5544" s="4" t="s">
        <v>10</v>
      </c>
      <c r="D5544" s="4" t="s">
        <v>14</v>
      </c>
      <c r="E5544" s="4" t="s">
        <v>14</v>
      </c>
      <c r="F5544" s="4" t="s">
        <v>6</v>
      </c>
    </row>
    <row r="5545" spans="1:6">
      <c r="A5545" t="n">
        <v>50705</v>
      </c>
      <c r="B5545" s="18" t="n">
        <v>20</v>
      </c>
      <c r="C5545" s="7" t="n">
        <v>5</v>
      </c>
      <c r="D5545" s="7" t="n">
        <v>3</v>
      </c>
      <c r="E5545" s="7" t="n">
        <v>10</v>
      </c>
      <c r="F5545" s="7" t="s">
        <v>73</v>
      </c>
    </row>
    <row r="5546" spans="1:6">
      <c r="A5546" t="s">
        <v>4</v>
      </c>
      <c r="B5546" s="4" t="s">
        <v>5</v>
      </c>
      <c r="C5546" s="4" t="s">
        <v>10</v>
      </c>
    </row>
    <row r="5547" spans="1:6">
      <c r="A5547" t="n">
        <v>50723</v>
      </c>
      <c r="B5547" s="28" t="n">
        <v>16</v>
      </c>
      <c r="C5547" s="7" t="n">
        <v>0</v>
      </c>
    </row>
    <row r="5548" spans="1:6">
      <c r="A5548" t="s">
        <v>4</v>
      </c>
      <c r="B5548" s="4" t="s">
        <v>5</v>
      </c>
      <c r="C5548" s="4" t="s">
        <v>10</v>
      </c>
      <c r="D5548" s="4" t="s">
        <v>14</v>
      </c>
      <c r="E5548" s="4" t="s">
        <v>14</v>
      </c>
      <c r="F5548" s="4" t="s">
        <v>6</v>
      </c>
    </row>
    <row r="5549" spans="1:6">
      <c r="A5549" t="n">
        <v>50726</v>
      </c>
      <c r="B5549" s="18" t="n">
        <v>20</v>
      </c>
      <c r="C5549" s="7" t="n">
        <v>6</v>
      </c>
      <c r="D5549" s="7" t="n">
        <v>3</v>
      </c>
      <c r="E5549" s="7" t="n">
        <v>10</v>
      </c>
      <c r="F5549" s="7" t="s">
        <v>73</v>
      </c>
    </row>
    <row r="5550" spans="1:6">
      <c r="A5550" t="s">
        <v>4</v>
      </c>
      <c r="B5550" s="4" t="s">
        <v>5</v>
      </c>
      <c r="C5550" s="4" t="s">
        <v>10</v>
      </c>
    </row>
    <row r="5551" spans="1:6">
      <c r="A5551" t="n">
        <v>50744</v>
      </c>
      <c r="B5551" s="28" t="n">
        <v>16</v>
      </c>
      <c r="C5551" s="7" t="n">
        <v>0</v>
      </c>
    </row>
    <row r="5552" spans="1:6">
      <c r="A5552" t="s">
        <v>4</v>
      </c>
      <c r="B5552" s="4" t="s">
        <v>5</v>
      </c>
      <c r="C5552" s="4" t="s">
        <v>10</v>
      </c>
      <c r="D5552" s="4" t="s">
        <v>14</v>
      </c>
      <c r="E5552" s="4" t="s">
        <v>14</v>
      </c>
      <c r="F5552" s="4" t="s">
        <v>6</v>
      </c>
    </row>
    <row r="5553" spans="1:6">
      <c r="A5553" t="n">
        <v>50747</v>
      </c>
      <c r="B5553" s="18" t="n">
        <v>20</v>
      </c>
      <c r="C5553" s="7" t="n">
        <v>7</v>
      </c>
      <c r="D5553" s="7" t="n">
        <v>3</v>
      </c>
      <c r="E5553" s="7" t="n">
        <v>10</v>
      </c>
      <c r="F5553" s="7" t="s">
        <v>73</v>
      </c>
    </row>
    <row r="5554" spans="1:6">
      <c r="A5554" t="s">
        <v>4</v>
      </c>
      <c r="B5554" s="4" t="s">
        <v>5</v>
      </c>
      <c r="C5554" s="4" t="s">
        <v>10</v>
      </c>
    </row>
    <row r="5555" spans="1:6">
      <c r="A5555" t="n">
        <v>50765</v>
      </c>
      <c r="B5555" s="28" t="n">
        <v>16</v>
      </c>
      <c r="C5555" s="7" t="n">
        <v>0</v>
      </c>
    </row>
    <row r="5556" spans="1:6">
      <c r="A5556" t="s">
        <v>4</v>
      </c>
      <c r="B5556" s="4" t="s">
        <v>5</v>
      </c>
      <c r="C5556" s="4" t="s">
        <v>10</v>
      </c>
      <c r="D5556" s="4" t="s">
        <v>14</v>
      </c>
      <c r="E5556" s="4" t="s">
        <v>14</v>
      </c>
      <c r="F5556" s="4" t="s">
        <v>6</v>
      </c>
    </row>
    <row r="5557" spans="1:6">
      <c r="A5557" t="n">
        <v>50768</v>
      </c>
      <c r="B5557" s="18" t="n">
        <v>20</v>
      </c>
      <c r="C5557" s="7" t="n">
        <v>8</v>
      </c>
      <c r="D5557" s="7" t="n">
        <v>3</v>
      </c>
      <c r="E5557" s="7" t="n">
        <v>10</v>
      </c>
      <c r="F5557" s="7" t="s">
        <v>73</v>
      </c>
    </row>
    <row r="5558" spans="1:6">
      <c r="A5558" t="s">
        <v>4</v>
      </c>
      <c r="B5558" s="4" t="s">
        <v>5</v>
      </c>
      <c r="C5558" s="4" t="s">
        <v>10</v>
      </c>
    </row>
    <row r="5559" spans="1:6">
      <c r="A5559" t="n">
        <v>50786</v>
      </c>
      <c r="B5559" s="28" t="n">
        <v>16</v>
      </c>
      <c r="C5559" s="7" t="n">
        <v>0</v>
      </c>
    </row>
    <row r="5560" spans="1:6">
      <c r="A5560" t="s">
        <v>4</v>
      </c>
      <c r="B5560" s="4" t="s">
        <v>5</v>
      </c>
      <c r="C5560" s="4" t="s">
        <v>10</v>
      </c>
      <c r="D5560" s="4" t="s">
        <v>14</v>
      </c>
      <c r="E5560" s="4" t="s">
        <v>14</v>
      </c>
      <c r="F5560" s="4" t="s">
        <v>6</v>
      </c>
    </row>
    <row r="5561" spans="1:6">
      <c r="A5561" t="n">
        <v>50789</v>
      </c>
      <c r="B5561" s="18" t="n">
        <v>20</v>
      </c>
      <c r="C5561" s="7" t="n">
        <v>9</v>
      </c>
      <c r="D5561" s="7" t="n">
        <v>3</v>
      </c>
      <c r="E5561" s="7" t="n">
        <v>10</v>
      </c>
      <c r="F5561" s="7" t="s">
        <v>73</v>
      </c>
    </row>
    <row r="5562" spans="1:6">
      <c r="A5562" t="s">
        <v>4</v>
      </c>
      <c r="B5562" s="4" t="s">
        <v>5</v>
      </c>
      <c r="C5562" s="4" t="s">
        <v>10</v>
      </c>
    </row>
    <row r="5563" spans="1:6">
      <c r="A5563" t="n">
        <v>50807</v>
      </c>
      <c r="B5563" s="28" t="n">
        <v>16</v>
      </c>
      <c r="C5563" s="7" t="n">
        <v>0</v>
      </c>
    </row>
    <row r="5564" spans="1:6">
      <c r="A5564" t="s">
        <v>4</v>
      </c>
      <c r="B5564" s="4" t="s">
        <v>5</v>
      </c>
      <c r="C5564" s="4" t="s">
        <v>10</v>
      </c>
      <c r="D5564" s="4" t="s">
        <v>14</v>
      </c>
      <c r="E5564" s="4" t="s">
        <v>14</v>
      </c>
      <c r="F5564" s="4" t="s">
        <v>6</v>
      </c>
    </row>
    <row r="5565" spans="1:6">
      <c r="A5565" t="n">
        <v>50810</v>
      </c>
      <c r="B5565" s="18" t="n">
        <v>20</v>
      </c>
      <c r="C5565" s="7" t="n">
        <v>7032</v>
      </c>
      <c r="D5565" s="7" t="n">
        <v>3</v>
      </c>
      <c r="E5565" s="7" t="n">
        <v>10</v>
      </c>
      <c r="F5565" s="7" t="s">
        <v>73</v>
      </c>
    </row>
    <row r="5566" spans="1:6">
      <c r="A5566" t="s">
        <v>4</v>
      </c>
      <c r="B5566" s="4" t="s">
        <v>5</v>
      </c>
      <c r="C5566" s="4" t="s">
        <v>10</v>
      </c>
    </row>
    <row r="5567" spans="1:6">
      <c r="A5567" t="n">
        <v>50828</v>
      </c>
      <c r="B5567" s="28" t="n">
        <v>16</v>
      </c>
      <c r="C5567" s="7" t="n">
        <v>0</v>
      </c>
    </row>
    <row r="5568" spans="1:6">
      <c r="A5568" t="s">
        <v>4</v>
      </c>
      <c r="B5568" s="4" t="s">
        <v>5</v>
      </c>
      <c r="C5568" s="4" t="s">
        <v>10</v>
      </c>
      <c r="D5568" s="4" t="s">
        <v>14</v>
      </c>
      <c r="E5568" s="4" t="s">
        <v>14</v>
      </c>
      <c r="F5568" s="4" t="s">
        <v>6</v>
      </c>
    </row>
    <row r="5569" spans="1:6">
      <c r="A5569" t="n">
        <v>50831</v>
      </c>
      <c r="B5569" s="18" t="n">
        <v>20</v>
      </c>
      <c r="C5569" s="7" t="n">
        <v>23</v>
      </c>
      <c r="D5569" s="7" t="n">
        <v>3</v>
      </c>
      <c r="E5569" s="7" t="n">
        <v>10</v>
      </c>
      <c r="F5569" s="7" t="s">
        <v>73</v>
      </c>
    </row>
    <row r="5570" spans="1:6">
      <c r="A5570" t="s">
        <v>4</v>
      </c>
      <c r="B5570" s="4" t="s">
        <v>5</v>
      </c>
      <c r="C5570" s="4" t="s">
        <v>10</v>
      </c>
    </row>
    <row r="5571" spans="1:6">
      <c r="A5571" t="n">
        <v>50849</v>
      </c>
      <c r="B5571" s="28" t="n">
        <v>16</v>
      </c>
      <c r="C5571" s="7" t="n">
        <v>0</v>
      </c>
    </row>
    <row r="5572" spans="1:6">
      <c r="A5572" t="s">
        <v>4</v>
      </c>
      <c r="B5572" s="4" t="s">
        <v>5</v>
      </c>
      <c r="C5572" s="4" t="s">
        <v>10</v>
      </c>
      <c r="D5572" s="4" t="s">
        <v>14</v>
      </c>
      <c r="E5572" s="4" t="s">
        <v>14</v>
      </c>
      <c r="F5572" s="4" t="s">
        <v>6</v>
      </c>
    </row>
    <row r="5573" spans="1:6">
      <c r="A5573" t="n">
        <v>50852</v>
      </c>
      <c r="B5573" s="18" t="n">
        <v>20</v>
      </c>
      <c r="C5573" s="7" t="n">
        <v>7034</v>
      </c>
      <c r="D5573" s="7" t="n">
        <v>3</v>
      </c>
      <c r="E5573" s="7" t="n">
        <v>10</v>
      </c>
      <c r="F5573" s="7" t="s">
        <v>73</v>
      </c>
    </row>
    <row r="5574" spans="1:6">
      <c r="A5574" t="s">
        <v>4</v>
      </c>
      <c r="B5574" s="4" t="s">
        <v>5</v>
      </c>
      <c r="C5574" s="4" t="s">
        <v>10</v>
      </c>
    </row>
    <row r="5575" spans="1:6">
      <c r="A5575" t="n">
        <v>50870</v>
      </c>
      <c r="B5575" s="28" t="n">
        <v>16</v>
      </c>
      <c r="C5575" s="7" t="n">
        <v>0</v>
      </c>
    </row>
    <row r="5576" spans="1:6">
      <c r="A5576" t="s">
        <v>4</v>
      </c>
      <c r="B5576" s="4" t="s">
        <v>5</v>
      </c>
      <c r="C5576" s="4" t="s">
        <v>10</v>
      </c>
      <c r="D5576" s="4" t="s">
        <v>14</v>
      </c>
      <c r="E5576" s="4" t="s">
        <v>14</v>
      </c>
      <c r="F5576" s="4" t="s">
        <v>6</v>
      </c>
    </row>
    <row r="5577" spans="1:6">
      <c r="A5577" t="n">
        <v>50873</v>
      </c>
      <c r="B5577" s="18" t="n">
        <v>20</v>
      </c>
      <c r="C5577" s="7" t="n">
        <v>7033</v>
      </c>
      <c r="D5577" s="7" t="n">
        <v>3</v>
      </c>
      <c r="E5577" s="7" t="n">
        <v>10</v>
      </c>
      <c r="F5577" s="7" t="s">
        <v>73</v>
      </c>
    </row>
    <row r="5578" spans="1:6">
      <c r="A5578" t="s">
        <v>4</v>
      </c>
      <c r="B5578" s="4" t="s">
        <v>5</v>
      </c>
      <c r="C5578" s="4" t="s">
        <v>10</v>
      </c>
    </row>
    <row r="5579" spans="1:6">
      <c r="A5579" t="n">
        <v>50891</v>
      </c>
      <c r="B5579" s="28" t="n">
        <v>16</v>
      </c>
      <c r="C5579" s="7" t="n">
        <v>0</v>
      </c>
    </row>
    <row r="5580" spans="1:6">
      <c r="A5580" t="s">
        <v>4</v>
      </c>
      <c r="B5580" s="4" t="s">
        <v>5</v>
      </c>
      <c r="C5580" s="4" t="s">
        <v>10</v>
      </c>
      <c r="D5580" s="4" t="s">
        <v>14</v>
      </c>
      <c r="E5580" s="4" t="s">
        <v>14</v>
      </c>
      <c r="F5580" s="4" t="s">
        <v>6</v>
      </c>
    </row>
    <row r="5581" spans="1:6">
      <c r="A5581" t="n">
        <v>50894</v>
      </c>
      <c r="B5581" s="18" t="n">
        <v>20</v>
      </c>
      <c r="C5581" s="7" t="n">
        <v>7013</v>
      </c>
      <c r="D5581" s="7" t="n">
        <v>3</v>
      </c>
      <c r="E5581" s="7" t="n">
        <v>10</v>
      </c>
      <c r="F5581" s="7" t="s">
        <v>73</v>
      </c>
    </row>
    <row r="5582" spans="1:6">
      <c r="A5582" t="s">
        <v>4</v>
      </c>
      <c r="B5582" s="4" t="s">
        <v>5</v>
      </c>
      <c r="C5582" s="4" t="s">
        <v>10</v>
      </c>
    </row>
    <row r="5583" spans="1:6">
      <c r="A5583" t="n">
        <v>50912</v>
      </c>
      <c r="B5583" s="28" t="n">
        <v>16</v>
      </c>
      <c r="C5583" s="7" t="n">
        <v>0</v>
      </c>
    </row>
    <row r="5584" spans="1:6">
      <c r="A5584" t="s">
        <v>4</v>
      </c>
      <c r="B5584" s="4" t="s">
        <v>5</v>
      </c>
      <c r="C5584" s="4" t="s">
        <v>10</v>
      </c>
      <c r="D5584" s="4" t="s">
        <v>14</v>
      </c>
      <c r="E5584" s="4" t="s">
        <v>14</v>
      </c>
      <c r="F5584" s="4" t="s">
        <v>6</v>
      </c>
    </row>
    <row r="5585" spans="1:6">
      <c r="A5585" t="n">
        <v>50915</v>
      </c>
      <c r="B5585" s="18" t="n">
        <v>20</v>
      </c>
      <c r="C5585" s="7" t="n">
        <v>7012</v>
      </c>
      <c r="D5585" s="7" t="n">
        <v>3</v>
      </c>
      <c r="E5585" s="7" t="n">
        <v>10</v>
      </c>
      <c r="F5585" s="7" t="s">
        <v>73</v>
      </c>
    </row>
    <row r="5586" spans="1:6">
      <c r="A5586" t="s">
        <v>4</v>
      </c>
      <c r="B5586" s="4" t="s">
        <v>5</v>
      </c>
      <c r="C5586" s="4" t="s">
        <v>10</v>
      </c>
    </row>
    <row r="5587" spans="1:6">
      <c r="A5587" t="n">
        <v>50933</v>
      </c>
      <c r="B5587" s="28" t="n">
        <v>16</v>
      </c>
      <c r="C5587" s="7" t="n">
        <v>0</v>
      </c>
    </row>
    <row r="5588" spans="1:6">
      <c r="A5588" t="s">
        <v>4</v>
      </c>
      <c r="B5588" s="4" t="s">
        <v>5</v>
      </c>
      <c r="C5588" s="4" t="s">
        <v>10</v>
      </c>
      <c r="D5588" s="4" t="s">
        <v>14</v>
      </c>
      <c r="E5588" s="4" t="s">
        <v>14</v>
      </c>
      <c r="F5588" s="4" t="s">
        <v>6</v>
      </c>
    </row>
    <row r="5589" spans="1:6">
      <c r="A5589" t="n">
        <v>50936</v>
      </c>
      <c r="B5589" s="18" t="n">
        <v>20</v>
      </c>
      <c r="C5589" s="7" t="n">
        <v>19</v>
      </c>
      <c r="D5589" s="7" t="n">
        <v>3</v>
      </c>
      <c r="E5589" s="7" t="n">
        <v>10</v>
      </c>
      <c r="F5589" s="7" t="s">
        <v>73</v>
      </c>
    </row>
    <row r="5590" spans="1:6">
      <c r="A5590" t="s">
        <v>4</v>
      </c>
      <c r="B5590" s="4" t="s">
        <v>5</v>
      </c>
      <c r="C5590" s="4" t="s">
        <v>10</v>
      </c>
    </row>
    <row r="5591" spans="1:6">
      <c r="A5591" t="n">
        <v>50954</v>
      </c>
      <c r="B5591" s="28" t="n">
        <v>16</v>
      </c>
      <c r="C5591" s="7" t="n">
        <v>0</v>
      </c>
    </row>
    <row r="5592" spans="1:6">
      <c r="A5592" t="s">
        <v>4</v>
      </c>
      <c r="B5592" s="4" t="s">
        <v>5</v>
      </c>
      <c r="C5592" s="4" t="s">
        <v>10</v>
      </c>
      <c r="D5592" s="4" t="s">
        <v>14</v>
      </c>
      <c r="E5592" s="4" t="s">
        <v>14</v>
      </c>
      <c r="F5592" s="4" t="s">
        <v>6</v>
      </c>
    </row>
    <row r="5593" spans="1:6">
      <c r="A5593" t="n">
        <v>50957</v>
      </c>
      <c r="B5593" s="18" t="n">
        <v>20</v>
      </c>
      <c r="C5593" s="7" t="n">
        <v>7024</v>
      </c>
      <c r="D5593" s="7" t="n">
        <v>3</v>
      </c>
      <c r="E5593" s="7" t="n">
        <v>10</v>
      </c>
      <c r="F5593" s="7" t="s">
        <v>73</v>
      </c>
    </row>
    <row r="5594" spans="1:6">
      <c r="A5594" t="s">
        <v>4</v>
      </c>
      <c r="B5594" s="4" t="s">
        <v>5</v>
      </c>
      <c r="C5594" s="4" t="s">
        <v>10</v>
      </c>
    </row>
    <row r="5595" spans="1:6">
      <c r="A5595" t="n">
        <v>50975</v>
      </c>
      <c r="B5595" s="28" t="n">
        <v>16</v>
      </c>
      <c r="C5595" s="7" t="n">
        <v>0</v>
      </c>
    </row>
    <row r="5596" spans="1:6">
      <c r="A5596" t="s">
        <v>4</v>
      </c>
      <c r="B5596" s="4" t="s">
        <v>5</v>
      </c>
      <c r="C5596" s="4" t="s">
        <v>10</v>
      </c>
      <c r="D5596" s="4" t="s">
        <v>14</v>
      </c>
      <c r="E5596" s="4" t="s">
        <v>14</v>
      </c>
      <c r="F5596" s="4" t="s">
        <v>6</v>
      </c>
    </row>
    <row r="5597" spans="1:6">
      <c r="A5597" t="n">
        <v>50978</v>
      </c>
      <c r="B5597" s="18" t="n">
        <v>20</v>
      </c>
      <c r="C5597" s="7" t="n">
        <v>1660</v>
      </c>
      <c r="D5597" s="7" t="n">
        <v>3</v>
      </c>
      <c r="E5597" s="7" t="n">
        <v>10</v>
      </c>
      <c r="F5597" s="7" t="s">
        <v>73</v>
      </c>
    </row>
    <row r="5598" spans="1:6">
      <c r="A5598" t="s">
        <v>4</v>
      </c>
      <c r="B5598" s="4" t="s">
        <v>5</v>
      </c>
      <c r="C5598" s="4" t="s">
        <v>10</v>
      </c>
    </row>
    <row r="5599" spans="1:6">
      <c r="A5599" t="n">
        <v>50996</v>
      </c>
      <c r="B5599" s="28" t="n">
        <v>16</v>
      </c>
      <c r="C5599" s="7" t="n">
        <v>0</v>
      </c>
    </row>
    <row r="5600" spans="1:6">
      <c r="A5600" t="s">
        <v>4</v>
      </c>
      <c r="B5600" s="4" t="s">
        <v>5</v>
      </c>
      <c r="C5600" s="4" t="s">
        <v>10</v>
      </c>
      <c r="D5600" s="4" t="s">
        <v>14</v>
      </c>
      <c r="E5600" s="4" t="s">
        <v>14</v>
      </c>
      <c r="F5600" s="4" t="s">
        <v>6</v>
      </c>
    </row>
    <row r="5601" spans="1:6">
      <c r="A5601" t="n">
        <v>50999</v>
      </c>
      <c r="B5601" s="18" t="n">
        <v>20</v>
      </c>
      <c r="C5601" s="7" t="n">
        <v>1590</v>
      </c>
      <c r="D5601" s="7" t="n">
        <v>3</v>
      </c>
      <c r="E5601" s="7" t="n">
        <v>10</v>
      </c>
      <c r="F5601" s="7" t="s">
        <v>73</v>
      </c>
    </row>
    <row r="5602" spans="1:6">
      <c r="A5602" t="s">
        <v>4</v>
      </c>
      <c r="B5602" s="4" t="s">
        <v>5</v>
      </c>
      <c r="C5602" s="4" t="s">
        <v>10</v>
      </c>
    </row>
    <row r="5603" spans="1:6">
      <c r="A5603" t="n">
        <v>51017</v>
      </c>
      <c r="B5603" s="28" t="n">
        <v>16</v>
      </c>
      <c r="C5603" s="7" t="n">
        <v>0</v>
      </c>
    </row>
    <row r="5604" spans="1:6">
      <c r="A5604" t="s">
        <v>4</v>
      </c>
      <c r="B5604" s="4" t="s">
        <v>5</v>
      </c>
      <c r="C5604" s="4" t="s">
        <v>14</v>
      </c>
      <c r="D5604" s="4" t="s">
        <v>10</v>
      </c>
      <c r="E5604" s="4" t="s">
        <v>14</v>
      </c>
      <c r="F5604" s="4" t="s">
        <v>6</v>
      </c>
      <c r="G5604" s="4" t="s">
        <v>6</v>
      </c>
      <c r="H5604" s="4" t="s">
        <v>6</v>
      </c>
      <c r="I5604" s="4" t="s">
        <v>6</v>
      </c>
      <c r="J5604" s="4" t="s">
        <v>6</v>
      </c>
      <c r="K5604" s="4" t="s">
        <v>6</v>
      </c>
      <c r="L5604" s="4" t="s">
        <v>6</v>
      </c>
      <c r="M5604" s="4" t="s">
        <v>6</v>
      </c>
      <c r="N5604" s="4" t="s">
        <v>6</v>
      </c>
      <c r="O5604" s="4" t="s">
        <v>6</v>
      </c>
      <c r="P5604" s="4" t="s">
        <v>6</v>
      </c>
      <c r="Q5604" s="4" t="s">
        <v>6</v>
      </c>
      <c r="R5604" s="4" t="s">
        <v>6</v>
      </c>
      <c r="S5604" s="4" t="s">
        <v>6</v>
      </c>
      <c r="T5604" s="4" t="s">
        <v>6</v>
      </c>
      <c r="U5604" s="4" t="s">
        <v>6</v>
      </c>
    </row>
    <row r="5605" spans="1:6">
      <c r="A5605" t="n">
        <v>51020</v>
      </c>
      <c r="B5605" s="34" t="n">
        <v>36</v>
      </c>
      <c r="C5605" s="7" t="n">
        <v>8</v>
      </c>
      <c r="D5605" s="7" t="n">
        <v>0</v>
      </c>
      <c r="E5605" s="7" t="n">
        <v>0</v>
      </c>
      <c r="F5605" s="7" t="s">
        <v>416</v>
      </c>
      <c r="G5605" s="7" t="s">
        <v>81</v>
      </c>
      <c r="H5605" s="7" t="s">
        <v>76</v>
      </c>
      <c r="I5605" s="7" t="s">
        <v>13</v>
      </c>
      <c r="J5605" s="7" t="s">
        <v>13</v>
      </c>
      <c r="K5605" s="7" t="s">
        <v>13</v>
      </c>
      <c r="L5605" s="7" t="s">
        <v>13</v>
      </c>
      <c r="M5605" s="7" t="s">
        <v>13</v>
      </c>
      <c r="N5605" s="7" t="s">
        <v>13</v>
      </c>
      <c r="O5605" s="7" t="s">
        <v>13</v>
      </c>
      <c r="P5605" s="7" t="s">
        <v>13</v>
      </c>
      <c r="Q5605" s="7" t="s">
        <v>13</v>
      </c>
      <c r="R5605" s="7" t="s">
        <v>13</v>
      </c>
      <c r="S5605" s="7" t="s">
        <v>13</v>
      </c>
      <c r="T5605" s="7" t="s">
        <v>13</v>
      </c>
      <c r="U5605" s="7" t="s">
        <v>13</v>
      </c>
    </row>
    <row r="5606" spans="1:6">
      <c r="A5606" t="s">
        <v>4</v>
      </c>
      <c r="B5606" s="4" t="s">
        <v>5</v>
      </c>
      <c r="C5606" s="4" t="s">
        <v>14</v>
      </c>
      <c r="D5606" s="4" t="s">
        <v>10</v>
      </c>
      <c r="E5606" s="4" t="s">
        <v>14</v>
      </c>
      <c r="F5606" s="4" t="s">
        <v>6</v>
      </c>
      <c r="G5606" s="4" t="s">
        <v>6</v>
      </c>
      <c r="H5606" s="4" t="s">
        <v>6</v>
      </c>
      <c r="I5606" s="4" t="s">
        <v>6</v>
      </c>
      <c r="J5606" s="4" t="s">
        <v>6</v>
      </c>
      <c r="K5606" s="4" t="s">
        <v>6</v>
      </c>
      <c r="L5606" s="4" t="s">
        <v>6</v>
      </c>
      <c r="M5606" s="4" t="s">
        <v>6</v>
      </c>
      <c r="N5606" s="4" t="s">
        <v>6</v>
      </c>
      <c r="O5606" s="4" t="s">
        <v>6</v>
      </c>
      <c r="P5606" s="4" t="s">
        <v>6</v>
      </c>
      <c r="Q5606" s="4" t="s">
        <v>6</v>
      </c>
      <c r="R5606" s="4" t="s">
        <v>6</v>
      </c>
      <c r="S5606" s="4" t="s">
        <v>6</v>
      </c>
      <c r="T5606" s="4" t="s">
        <v>6</v>
      </c>
      <c r="U5606" s="4" t="s">
        <v>6</v>
      </c>
    </row>
    <row r="5607" spans="1:6">
      <c r="A5607" t="n">
        <v>51078</v>
      </c>
      <c r="B5607" s="34" t="n">
        <v>36</v>
      </c>
      <c r="C5607" s="7" t="n">
        <v>8</v>
      </c>
      <c r="D5607" s="7" t="n">
        <v>23</v>
      </c>
      <c r="E5607" s="7" t="n">
        <v>0</v>
      </c>
      <c r="F5607" s="7" t="s">
        <v>416</v>
      </c>
      <c r="G5607" s="7" t="s">
        <v>13</v>
      </c>
      <c r="H5607" s="7" t="s">
        <v>13</v>
      </c>
      <c r="I5607" s="7" t="s">
        <v>13</v>
      </c>
      <c r="J5607" s="7" t="s">
        <v>13</v>
      </c>
      <c r="K5607" s="7" t="s">
        <v>13</v>
      </c>
      <c r="L5607" s="7" t="s">
        <v>13</v>
      </c>
      <c r="M5607" s="7" t="s">
        <v>13</v>
      </c>
      <c r="N5607" s="7" t="s">
        <v>13</v>
      </c>
      <c r="O5607" s="7" t="s">
        <v>13</v>
      </c>
      <c r="P5607" s="7" t="s">
        <v>13</v>
      </c>
      <c r="Q5607" s="7" t="s">
        <v>13</v>
      </c>
      <c r="R5607" s="7" t="s">
        <v>13</v>
      </c>
      <c r="S5607" s="7" t="s">
        <v>13</v>
      </c>
      <c r="T5607" s="7" t="s">
        <v>13</v>
      </c>
      <c r="U5607" s="7" t="s">
        <v>13</v>
      </c>
    </row>
    <row r="5608" spans="1:6">
      <c r="A5608" t="s">
        <v>4</v>
      </c>
      <c r="B5608" s="4" t="s">
        <v>5</v>
      </c>
      <c r="C5608" s="4" t="s">
        <v>14</v>
      </c>
      <c r="D5608" s="4" t="s">
        <v>10</v>
      </c>
      <c r="E5608" s="4" t="s">
        <v>14</v>
      </c>
      <c r="F5608" s="4" t="s">
        <v>6</v>
      </c>
      <c r="G5608" s="4" t="s">
        <v>6</v>
      </c>
      <c r="H5608" s="4" t="s">
        <v>6</v>
      </c>
      <c r="I5608" s="4" t="s">
        <v>6</v>
      </c>
      <c r="J5608" s="4" t="s">
        <v>6</v>
      </c>
      <c r="K5608" s="4" t="s">
        <v>6</v>
      </c>
      <c r="L5608" s="4" t="s">
        <v>6</v>
      </c>
      <c r="M5608" s="4" t="s">
        <v>6</v>
      </c>
      <c r="N5608" s="4" t="s">
        <v>6</v>
      </c>
      <c r="O5608" s="4" t="s">
        <v>6</v>
      </c>
      <c r="P5608" s="4" t="s">
        <v>6</v>
      </c>
      <c r="Q5608" s="4" t="s">
        <v>6</v>
      </c>
      <c r="R5608" s="4" t="s">
        <v>6</v>
      </c>
      <c r="S5608" s="4" t="s">
        <v>6</v>
      </c>
      <c r="T5608" s="4" t="s">
        <v>6</v>
      </c>
      <c r="U5608" s="4" t="s">
        <v>6</v>
      </c>
    </row>
    <row r="5609" spans="1:6">
      <c r="A5609" t="n">
        <v>51111</v>
      </c>
      <c r="B5609" s="34" t="n">
        <v>36</v>
      </c>
      <c r="C5609" s="7" t="n">
        <v>8</v>
      </c>
      <c r="D5609" s="7" t="n">
        <v>7013</v>
      </c>
      <c r="E5609" s="7" t="n">
        <v>0</v>
      </c>
      <c r="F5609" s="7" t="s">
        <v>280</v>
      </c>
      <c r="G5609" s="7" t="s">
        <v>417</v>
      </c>
      <c r="H5609" s="7" t="s">
        <v>418</v>
      </c>
      <c r="I5609" s="7" t="s">
        <v>419</v>
      </c>
      <c r="J5609" s="7" t="s">
        <v>420</v>
      </c>
      <c r="K5609" s="7" t="s">
        <v>421</v>
      </c>
      <c r="L5609" s="7" t="s">
        <v>422</v>
      </c>
      <c r="M5609" s="7" t="s">
        <v>13</v>
      </c>
      <c r="N5609" s="7" t="s">
        <v>13</v>
      </c>
      <c r="O5609" s="7" t="s">
        <v>13</v>
      </c>
      <c r="P5609" s="7" t="s">
        <v>13</v>
      </c>
      <c r="Q5609" s="7" t="s">
        <v>13</v>
      </c>
      <c r="R5609" s="7" t="s">
        <v>13</v>
      </c>
      <c r="S5609" s="7" t="s">
        <v>13</v>
      </c>
      <c r="T5609" s="7" t="s">
        <v>13</v>
      </c>
      <c r="U5609" s="7" t="s">
        <v>13</v>
      </c>
    </row>
    <row r="5610" spans="1:6">
      <c r="A5610" t="s">
        <v>4</v>
      </c>
      <c r="B5610" s="4" t="s">
        <v>5</v>
      </c>
      <c r="C5610" s="4" t="s">
        <v>14</v>
      </c>
      <c r="D5610" s="4" t="s">
        <v>10</v>
      </c>
      <c r="E5610" s="4" t="s">
        <v>14</v>
      </c>
      <c r="F5610" s="4" t="s">
        <v>6</v>
      </c>
      <c r="G5610" s="4" t="s">
        <v>6</v>
      </c>
      <c r="H5610" s="4" t="s">
        <v>6</v>
      </c>
      <c r="I5610" s="4" t="s">
        <v>6</v>
      </c>
      <c r="J5610" s="4" t="s">
        <v>6</v>
      </c>
      <c r="K5610" s="4" t="s">
        <v>6</v>
      </c>
      <c r="L5610" s="4" t="s">
        <v>6</v>
      </c>
      <c r="M5610" s="4" t="s">
        <v>6</v>
      </c>
      <c r="N5610" s="4" t="s">
        <v>6</v>
      </c>
      <c r="O5610" s="4" t="s">
        <v>6</v>
      </c>
      <c r="P5610" s="4" t="s">
        <v>6</v>
      </c>
      <c r="Q5610" s="4" t="s">
        <v>6</v>
      </c>
      <c r="R5610" s="4" t="s">
        <v>6</v>
      </c>
      <c r="S5610" s="4" t="s">
        <v>6</v>
      </c>
      <c r="T5610" s="4" t="s">
        <v>6</v>
      </c>
      <c r="U5610" s="4" t="s">
        <v>6</v>
      </c>
    </row>
    <row r="5611" spans="1:6">
      <c r="A5611" t="n">
        <v>51207</v>
      </c>
      <c r="B5611" s="34" t="n">
        <v>36</v>
      </c>
      <c r="C5611" s="7" t="n">
        <v>8</v>
      </c>
      <c r="D5611" s="7" t="n">
        <v>7012</v>
      </c>
      <c r="E5611" s="7" t="n">
        <v>0</v>
      </c>
      <c r="F5611" s="7" t="s">
        <v>90</v>
      </c>
      <c r="G5611" s="7" t="s">
        <v>418</v>
      </c>
      <c r="H5611" s="7" t="s">
        <v>419</v>
      </c>
      <c r="I5611" s="7" t="s">
        <v>420</v>
      </c>
      <c r="J5611" s="7" t="s">
        <v>421</v>
      </c>
      <c r="K5611" s="7" t="s">
        <v>422</v>
      </c>
      <c r="L5611" s="7" t="s">
        <v>423</v>
      </c>
      <c r="M5611" s="7" t="s">
        <v>13</v>
      </c>
      <c r="N5611" s="7" t="s">
        <v>13</v>
      </c>
      <c r="O5611" s="7" t="s">
        <v>13</v>
      </c>
      <c r="P5611" s="7" t="s">
        <v>13</v>
      </c>
      <c r="Q5611" s="7" t="s">
        <v>13</v>
      </c>
      <c r="R5611" s="7" t="s">
        <v>13</v>
      </c>
      <c r="S5611" s="7" t="s">
        <v>13</v>
      </c>
      <c r="T5611" s="7" t="s">
        <v>13</v>
      </c>
      <c r="U5611" s="7" t="s">
        <v>13</v>
      </c>
    </row>
    <row r="5612" spans="1:6">
      <c r="A5612" t="s">
        <v>4</v>
      </c>
      <c r="B5612" s="4" t="s">
        <v>5</v>
      </c>
      <c r="C5612" s="4" t="s">
        <v>14</v>
      </c>
      <c r="D5612" s="4" t="s">
        <v>10</v>
      </c>
      <c r="E5612" s="4" t="s">
        <v>14</v>
      </c>
      <c r="F5612" s="4" t="s">
        <v>6</v>
      </c>
      <c r="G5612" s="4" t="s">
        <v>6</v>
      </c>
      <c r="H5612" s="4" t="s">
        <v>6</v>
      </c>
      <c r="I5612" s="4" t="s">
        <v>6</v>
      </c>
      <c r="J5612" s="4" t="s">
        <v>6</v>
      </c>
      <c r="K5612" s="4" t="s">
        <v>6</v>
      </c>
      <c r="L5612" s="4" t="s">
        <v>6</v>
      </c>
      <c r="M5612" s="4" t="s">
        <v>6</v>
      </c>
      <c r="N5612" s="4" t="s">
        <v>6</v>
      </c>
      <c r="O5612" s="4" t="s">
        <v>6</v>
      </c>
      <c r="P5612" s="4" t="s">
        <v>6</v>
      </c>
      <c r="Q5612" s="4" t="s">
        <v>6</v>
      </c>
      <c r="R5612" s="4" t="s">
        <v>6</v>
      </c>
      <c r="S5612" s="4" t="s">
        <v>6</v>
      </c>
      <c r="T5612" s="4" t="s">
        <v>6</v>
      </c>
      <c r="U5612" s="4" t="s">
        <v>6</v>
      </c>
    </row>
    <row r="5613" spans="1:6">
      <c r="A5613" t="n">
        <v>51294</v>
      </c>
      <c r="B5613" s="34" t="n">
        <v>36</v>
      </c>
      <c r="C5613" s="7" t="n">
        <v>8</v>
      </c>
      <c r="D5613" s="7" t="n">
        <v>7034</v>
      </c>
      <c r="E5613" s="7" t="n">
        <v>0</v>
      </c>
      <c r="F5613" s="7" t="s">
        <v>424</v>
      </c>
      <c r="G5613" s="7" t="s">
        <v>425</v>
      </c>
      <c r="H5613" s="7" t="s">
        <v>426</v>
      </c>
      <c r="I5613" s="7" t="s">
        <v>13</v>
      </c>
      <c r="J5613" s="7" t="s">
        <v>13</v>
      </c>
      <c r="K5613" s="7" t="s">
        <v>13</v>
      </c>
      <c r="L5613" s="7" t="s">
        <v>13</v>
      </c>
      <c r="M5613" s="7" t="s">
        <v>13</v>
      </c>
      <c r="N5613" s="7" t="s">
        <v>13</v>
      </c>
      <c r="O5613" s="7" t="s">
        <v>13</v>
      </c>
      <c r="P5613" s="7" t="s">
        <v>13</v>
      </c>
      <c r="Q5613" s="7" t="s">
        <v>13</v>
      </c>
      <c r="R5613" s="7" t="s">
        <v>13</v>
      </c>
      <c r="S5613" s="7" t="s">
        <v>13</v>
      </c>
      <c r="T5613" s="7" t="s">
        <v>13</v>
      </c>
      <c r="U5613" s="7" t="s">
        <v>13</v>
      </c>
    </row>
    <row r="5614" spans="1:6">
      <c r="A5614" t="s">
        <v>4</v>
      </c>
      <c r="B5614" s="4" t="s">
        <v>5</v>
      </c>
      <c r="C5614" s="4" t="s">
        <v>14</v>
      </c>
      <c r="D5614" s="4" t="s">
        <v>10</v>
      </c>
      <c r="E5614" s="4" t="s">
        <v>14</v>
      </c>
      <c r="F5614" s="4" t="s">
        <v>6</v>
      </c>
      <c r="G5614" s="4" t="s">
        <v>6</v>
      </c>
      <c r="H5614" s="4" t="s">
        <v>6</v>
      </c>
      <c r="I5614" s="4" t="s">
        <v>6</v>
      </c>
      <c r="J5614" s="4" t="s">
        <v>6</v>
      </c>
      <c r="K5614" s="4" t="s">
        <v>6</v>
      </c>
      <c r="L5614" s="4" t="s">
        <v>6</v>
      </c>
      <c r="M5614" s="4" t="s">
        <v>6</v>
      </c>
      <c r="N5614" s="4" t="s">
        <v>6</v>
      </c>
      <c r="O5614" s="4" t="s">
        <v>6</v>
      </c>
      <c r="P5614" s="4" t="s">
        <v>6</v>
      </c>
      <c r="Q5614" s="4" t="s">
        <v>6</v>
      </c>
      <c r="R5614" s="4" t="s">
        <v>6</v>
      </c>
      <c r="S5614" s="4" t="s">
        <v>6</v>
      </c>
      <c r="T5614" s="4" t="s">
        <v>6</v>
      </c>
      <c r="U5614" s="4" t="s">
        <v>6</v>
      </c>
    </row>
    <row r="5615" spans="1:6">
      <c r="A5615" t="n">
        <v>51345</v>
      </c>
      <c r="B5615" s="34" t="n">
        <v>36</v>
      </c>
      <c r="C5615" s="7" t="n">
        <v>8</v>
      </c>
      <c r="D5615" s="7" t="n">
        <v>7033</v>
      </c>
      <c r="E5615" s="7" t="n">
        <v>0</v>
      </c>
      <c r="F5615" s="7" t="s">
        <v>427</v>
      </c>
      <c r="G5615" s="7" t="s">
        <v>428</v>
      </c>
      <c r="H5615" s="7" t="s">
        <v>429</v>
      </c>
      <c r="I5615" s="7" t="s">
        <v>430</v>
      </c>
      <c r="J5615" s="7" t="s">
        <v>13</v>
      </c>
      <c r="K5615" s="7" t="s">
        <v>13</v>
      </c>
      <c r="L5615" s="7" t="s">
        <v>13</v>
      </c>
      <c r="M5615" s="7" t="s">
        <v>13</v>
      </c>
      <c r="N5615" s="7" t="s">
        <v>13</v>
      </c>
      <c r="O5615" s="7" t="s">
        <v>13</v>
      </c>
      <c r="P5615" s="7" t="s">
        <v>13</v>
      </c>
      <c r="Q5615" s="7" t="s">
        <v>13</v>
      </c>
      <c r="R5615" s="7" t="s">
        <v>13</v>
      </c>
      <c r="S5615" s="7" t="s">
        <v>13</v>
      </c>
      <c r="T5615" s="7" t="s">
        <v>13</v>
      </c>
      <c r="U5615" s="7" t="s">
        <v>13</v>
      </c>
    </row>
    <row r="5616" spans="1:6">
      <c r="A5616" t="s">
        <v>4</v>
      </c>
      <c r="B5616" s="4" t="s">
        <v>5</v>
      </c>
      <c r="C5616" s="4" t="s">
        <v>14</v>
      </c>
      <c r="D5616" s="4" t="s">
        <v>10</v>
      </c>
      <c r="E5616" s="4" t="s">
        <v>14</v>
      </c>
      <c r="F5616" s="4" t="s">
        <v>6</v>
      </c>
      <c r="G5616" s="4" t="s">
        <v>6</v>
      </c>
      <c r="H5616" s="4" t="s">
        <v>6</v>
      </c>
      <c r="I5616" s="4" t="s">
        <v>6</v>
      </c>
      <c r="J5616" s="4" t="s">
        <v>6</v>
      </c>
      <c r="K5616" s="4" t="s">
        <v>6</v>
      </c>
      <c r="L5616" s="4" t="s">
        <v>6</v>
      </c>
      <c r="M5616" s="4" t="s">
        <v>6</v>
      </c>
      <c r="N5616" s="4" t="s">
        <v>6</v>
      </c>
      <c r="O5616" s="4" t="s">
        <v>6</v>
      </c>
      <c r="P5616" s="4" t="s">
        <v>6</v>
      </c>
      <c r="Q5616" s="4" t="s">
        <v>6</v>
      </c>
      <c r="R5616" s="4" t="s">
        <v>6</v>
      </c>
      <c r="S5616" s="4" t="s">
        <v>6</v>
      </c>
      <c r="T5616" s="4" t="s">
        <v>6</v>
      </c>
      <c r="U5616" s="4" t="s">
        <v>6</v>
      </c>
    </row>
    <row r="5617" spans="1:21">
      <c r="A5617" t="n">
        <v>51407</v>
      </c>
      <c r="B5617" s="34" t="n">
        <v>36</v>
      </c>
      <c r="C5617" s="7" t="n">
        <v>8</v>
      </c>
      <c r="D5617" s="7" t="n">
        <v>1660</v>
      </c>
      <c r="E5617" s="7" t="n">
        <v>0</v>
      </c>
      <c r="F5617" s="7" t="s">
        <v>431</v>
      </c>
      <c r="G5617" s="7" t="s">
        <v>13</v>
      </c>
      <c r="H5617" s="7" t="s">
        <v>13</v>
      </c>
      <c r="I5617" s="7" t="s">
        <v>13</v>
      </c>
      <c r="J5617" s="7" t="s">
        <v>13</v>
      </c>
      <c r="K5617" s="7" t="s">
        <v>13</v>
      </c>
      <c r="L5617" s="7" t="s">
        <v>13</v>
      </c>
      <c r="M5617" s="7" t="s">
        <v>13</v>
      </c>
      <c r="N5617" s="7" t="s">
        <v>13</v>
      </c>
      <c r="O5617" s="7" t="s">
        <v>13</v>
      </c>
      <c r="P5617" s="7" t="s">
        <v>13</v>
      </c>
      <c r="Q5617" s="7" t="s">
        <v>13</v>
      </c>
      <c r="R5617" s="7" t="s">
        <v>13</v>
      </c>
      <c r="S5617" s="7" t="s">
        <v>13</v>
      </c>
      <c r="T5617" s="7" t="s">
        <v>13</v>
      </c>
      <c r="U5617" s="7" t="s">
        <v>13</v>
      </c>
    </row>
    <row r="5618" spans="1:21">
      <c r="A5618" t="s">
        <v>4</v>
      </c>
      <c r="B5618" s="4" t="s">
        <v>5</v>
      </c>
      <c r="C5618" s="4" t="s">
        <v>14</v>
      </c>
      <c r="D5618" s="4" t="s">
        <v>10</v>
      </c>
      <c r="E5618" s="4" t="s">
        <v>14</v>
      </c>
      <c r="F5618" s="4" t="s">
        <v>6</v>
      </c>
      <c r="G5618" s="4" t="s">
        <v>6</v>
      </c>
      <c r="H5618" s="4" t="s">
        <v>6</v>
      </c>
      <c r="I5618" s="4" t="s">
        <v>6</v>
      </c>
      <c r="J5618" s="4" t="s">
        <v>6</v>
      </c>
      <c r="K5618" s="4" t="s">
        <v>6</v>
      </c>
      <c r="L5618" s="4" t="s">
        <v>6</v>
      </c>
      <c r="M5618" s="4" t="s">
        <v>6</v>
      </c>
      <c r="N5618" s="4" t="s">
        <v>6</v>
      </c>
      <c r="O5618" s="4" t="s">
        <v>6</v>
      </c>
      <c r="P5618" s="4" t="s">
        <v>6</v>
      </c>
      <c r="Q5618" s="4" t="s">
        <v>6</v>
      </c>
      <c r="R5618" s="4" t="s">
        <v>6</v>
      </c>
      <c r="S5618" s="4" t="s">
        <v>6</v>
      </c>
      <c r="T5618" s="4" t="s">
        <v>6</v>
      </c>
      <c r="U5618" s="4" t="s">
        <v>6</v>
      </c>
    </row>
    <row r="5619" spans="1:21">
      <c r="A5619" t="n">
        <v>51438</v>
      </c>
      <c r="B5619" s="34" t="n">
        <v>36</v>
      </c>
      <c r="C5619" s="7" t="n">
        <v>8</v>
      </c>
      <c r="D5619" s="7" t="n">
        <v>7024</v>
      </c>
      <c r="E5619" s="7" t="n">
        <v>0</v>
      </c>
      <c r="F5619" s="7" t="s">
        <v>91</v>
      </c>
      <c r="G5619" s="7" t="s">
        <v>13</v>
      </c>
      <c r="H5619" s="7" t="s">
        <v>13</v>
      </c>
      <c r="I5619" s="7" t="s">
        <v>13</v>
      </c>
      <c r="J5619" s="7" t="s">
        <v>13</v>
      </c>
      <c r="K5619" s="7" t="s">
        <v>13</v>
      </c>
      <c r="L5619" s="7" t="s">
        <v>13</v>
      </c>
      <c r="M5619" s="7" t="s">
        <v>13</v>
      </c>
      <c r="N5619" s="7" t="s">
        <v>13</v>
      </c>
      <c r="O5619" s="7" t="s">
        <v>13</v>
      </c>
      <c r="P5619" s="7" t="s">
        <v>13</v>
      </c>
      <c r="Q5619" s="7" t="s">
        <v>13</v>
      </c>
      <c r="R5619" s="7" t="s">
        <v>13</v>
      </c>
      <c r="S5619" s="7" t="s">
        <v>13</v>
      </c>
      <c r="T5619" s="7" t="s">
        <v>13</v>
      </c>
      <c r="U5619" s="7" t="s">
        <v>13</v>
      </c>
    </row>
    <row r="5620" spans="1:21">
      <c r="A5620" t="s">
        <v>4</v>
      </c>
      <c r="B5620" s="4" t="s">
        <v>5</v>
      </c>
      <c r="C5620" s="4" t="s">
        <v>14</v>
      </c>
      <c r="D5620" s="4" t="s">
        <v>10</v>
      </c>
      <c r="E5620" s="4" t="s">
        <v>14</v>
      </c>
      <c r="F5620" s="4" t="s">
        <v>6</v>
      </c>
      <c r="G5620" s="4" t="s">
        <v>6</v>
      </c>
      <c r="H5620" s="4" t="s">
        <v>6</v>
      </c>
      <c r="I5620" s="4" t="s">
        <v>6</v>
      </c>
      <c r="J5620" s="4" t="s">
        <v>6</v>
      </c>
      <c r="K5620" s="4" t="s">
        <v>6</v>
      </c>
      <c r="L5620" s="4" t="s">
        <v>6</v>
      </c>
      <c r="M5620" s="4" t="s">
        <v>6</v>
      </c>
      <c r="N5620" s="4" t="s">
        <v>6</v>
      </c>
      <c r="O5620" s="4" t="s">
        <v>6</v>
      </c>
      <c r="P5620" s="4" t="s">
        <v>6</v>
      </c>
      <c r="Q5620" s="4" t="s">
        <v>6</v>
      </c>
      <c r="R5620" s="4" t="s">
        <v>6</v>
      </c>
      <c r="S5620" s="4" t="s">
        <v>6</v>
      </c>
      <c r="T5620" s="4" t="s">
        <v>6</v>
      </c>
      <c r="U5620" s="4" t="s">
        <v>6</v>
      </c>
    </row>
    <row r="5621" spans="1:21">
      <c r="A5621" t="n">
        <v>51468</v>
      </c>
      <c r="B5621" s="34" t="n">
        <v>36</v>
      </c>
      <c r="C5621" s="7" t="n">
        <v>8</v>
      </c>
      <c r="D5621" s="7" t="n">
        <v>11</v>
      </c>
      <c r="E5621" s="7" t="n">
        <v>0</v>
      </c>
      <c r="F5621" s="7" t="s">
        <v>83</v>
      </c>
      <c r="G5621" s="7" t="s">
        <v>87</v>
      </c>
      <c r="H5621" s="7" t="s">
        <v>13</v>
      </c>
      <c r="I5621" s="7" t="s">
        <v>13</v>
      </c>
      <c r="J5621" s="7" t="s">
        <v>13</v>
      </c>
      <c r="K5621" s="7" t="s">
        <v>13</v>
      </c>
      <c r="L5621" s="7" t="s">
        <v>13</v>
      </c>
      <c r="M5621" s="7" t="s">
        <v>13</v>
      </c>
      <c r="N5621" s="7" t="s">
        <v>13</v>
      </c>
      <c r="O5621" s="7" t="s">
        <v>13</v>
      </c>
      <c r="P5621" s="7" t="s">
        <v>13</v>
      </c>
      <c r="Q5621" s="7" t="s">
        <v>13</v>
      </c>
      <c r="R5621" s="7" t="s">
        <v>13</v>
      </c>
      <c r="S5621" s="7" t="s">
        <v>13</v>
      </c>
      <c r="T5621" s="7" t="s">
        <v>13</v>
      </c>
      <c r="U5621" s="7" t="s">
        <v>13</v>
      </c>
    </row>
    <row r="5622" spans="1:21">
      <c r="A5622" t="s">
        <v>4</v>
      </c>
      <c r="B5622" s="4" t="s">
        <v>5</v>
      </c>
      <c r="C5622" s="4" t="s">
        <v>14</v>
      </c>
      <c r="D5622" s="4" t="s">
        <v>10</v>
      </c>
      <c r="E5622" s="4" t="s">
        <v>14</v>
      </c>
      <c r="F5622" s="4" t="s">
        <v>6</v>
      </c>
      <c r="G5622" s="4" t="s">
        <v>6</v>
      </c>
      <c r="H5622" s="4" t="s">
        <v>6</v>
      </c>
      <c r="I5622" s="4" t="s">
        <v>6</v>
      </c>
      <c r="J5622" s="4" t="s">
        <v>6</v>
      </c>
      <c r="K5622" s="4" t="s">
        <v>6</v>
      </c>
      <c r="L5622" s="4" t="s">
        <v>6</v>
      </c>
      <c r="M5622" s="4" t="s">
        <v>6</v>
      </c>
      <c r="N5622" s="4" t="s">
        <v>6</v>
      </c>
      <c r="O5622" s="4" t="s">
        <v>6</v>
      </c>
      <c r="P5622" s="4" t="s">
        <v>6</v>
      </c>
      <c r="Q5622" s="4" t="s">
        <v>6</v>
      </c>
      <c r="R5622" s="4" t="s">
        <v>6</v>
      </c>
      <c r="S5622" s="4" t="s">
        <v>6</v>
      </c>
      <c r="T5622" s="4" t="s">
        <v>6</v>
      </c>
      <c r="U5622" s="4" t="s">
        <v>6</v>
      </c>
    </row>
    <row r="5623" spans="1:21">
      <c r="A5623" t="n">
        <v>51513</v>
      </c>
      <c r="B5623" s="34" t="n">
        <v>36</v>
      </c>
      <c r="C5623" s="7" t="n">
        <v>8</v>
      </c>
      <c r="D5623" s="7" t="n">
        <v>2</v>
      </c>
      <c r="E5623" s="7" t="n">
        <v>0</v>
      </c>
      <c r="F5623" s="7" t="s">
        <v>432</v>
      </c>
      <c r="G5623" s="7" t="s">
        <v>433</v>
      </c>
      <c r="H5623" s="7" t="s">
        <v>13</v>
      </c>
      <c r="I5623" s="7" t="s">
        <v>13</v>
      </c>
      <c r="J5623" s="7" t="s">
        <v>13</v>
      </c>
      <c r="K5623" s="7" t="s">
        <v>13</v>
      </c>
      <c r="L5623" s="7" t="s">
        <v>13</v>
      </c>
      <c r="M5623" s="7" t="s">
        <v>13</v>
      </c>
      <c r="N5623" s="7" t="s">
        <v>13</v>
      </c>
      <c r="O5623" s="7" t="s">
        <v>13</v>
      </c>
      <c r="P5623" s="7" t="s">
        <v>13</v>
      </c>
      <c r="Q5623" s="7" t="s">
        <v>13</v>
      </c>
      <c r="R5623" s="7" t="s">
        <v>13</v>
      </c>
      <c r="S5623" s="7" t="s">
        <v>13</v>
      </c>
      <c r="T5623" s="7" t="s">
        <v>13</v>
      </c>
      <c r="U5623" s="7" t="s">
        <v>13</v>
      </c>
    </row>
    <row r="5624" spans="1:21">
      <c r="A5624" t="s">
        <v>4</v>
      </c>
      <c r="B5624" s="4" t="s">
        <v>5</v>
      </c>
      <c r="C5624" s="4" t="s">
        <v>14</v>
      </c>
      <c r="D5624" s="4" t="s">
        <v>10</v>
      </c>
      <c r="E5624" s="4" t="s">
        <v>14</v>
      </c>
      <c r="F5624" s="4" t="s">
        <v>6</v>
      </c>
      <c r="G5624" s="4" t="s">
        <v>6</v>
      </c>
      <c r="H5624" s="4" t="s">
        <v>6</v>
      </c>
      <c r="I5624" s="4" t="s">
        <v>6</v>
      </c>
      <c r="J5624" s="4" t="s">
        <v>6</v>
      </c>
      <c r="K5624" s="4" t="s">
        <v>6</v>
      </c>
      <c r="L5624" s="4" t="s">
        <v>6</v>
      </c>
      <c r="M5624" s="4" t="s">
        <v>6</v>
      </c>
      <c r="N5624" s="4" t="s">
        <v>6</v>
      </c>
      <c r="O5624" s="4" t="s">
        <v>6</v>
      </c>
      <c r="P5624" s="4" t="s">
        <v>6</v>
      </c>
      <c r="Q5624" s="4" t="s">
        <v>6</v>
      </c>
      <c r="R5624" s="4" t="s">
        <v>6</v>
      </c>
      <c r="S5624" s="4" t="s">
        <v>6</v>
      </c>
      <c r="T5624" s="4" t="s">
        <v>6</v>
      </c>
      <c r="U5624" s="4" t="s">
        <v>6</v>
      </c>
    </row>
    <row r="5625" spans="1:21">
      <c r="A5625" t="n">
        <v>51559</v>
      </c>
      <c r="B5625" s="34" t="n">
        <v>36</v>
      </c>
      <c r="C5625" s="7" t="n">
        <v>8</v>
      </c>
      <c r="D5625" s="7" t="n">
        <v>5</v>
      </c>
      <c r="E5625" s="7" t="n">
        <v>0</v>
      </c>
      <c r="F5625" s="7" t="s">
        <v>434</v>
      </c>
      <c r="G5625" s="7" t="s">
        <v>435</v>
      </c>
      <c r="H5625" s="7" t="s">
        <v>13</v>
      </c>
      <c r="I5625" s="7" t="s">
        <v>13</v>
      </c>
      <c r="J5625" s="7" t="s">
        <v>13</v>
      </c>
      <c r="K5625" s="7" t="s">
        <v>13</v>
      </c>
      <c r="L5625" s="7" t="s">
        <v>13</v>
      </c>
      <c r="M5625" s="7" t="s">
        <v>13</v>
      </c>
      <c r="N5625" s="7" t="s">
        <v>13</v>
      </c>
      <c r="O5625" s="7" t="s">
        <v>13</v>
      </c>
      <c r="P5625" s="7" t="s">
        <v>13</v>
      </c>
      <c r="Q5625" s="7" t="s">
        <v>13</v>
      </c>
      <c r="R5625" s="7" t="s">
        <v>13</v>
      </c>
      <c r="S5625" s="7" t="s">
        <v>13</v>
      </c>
      <c r="T5625" s="7" t="s">
        <v>13</v>
      </c>
      <c r="U5625" s="7" t="s">
        <v>13</v>
      </c>
    </row>
    <row r="5626" spans="1:21">
      <c r="A5626" t="s">
        <v>4</v>
      </c>
      <c r="B5626" s="4" t="s">
        <v>5</v>
      </c>
      <c r="C5626" s="4" t="s">
        <v>14</v>
      </c>
      <c r="D5626" s="4" t="s">
        <v>10</v>
      </c>
      <c r="E5626" s="4" t="s">
        <v>14</v>
      </c>
      <c r="F5626" s="4" t="s">
        <v>6</v>
      </c>
      <c r="G5626" s="4" t="s">
        <v>6</v>
      </c>
      <c r="H5626" s="4" t="s">
        <v>6</v>
      </c>
      <c r="I5626" s="4" t="s">
        <v>6</v>
      </c>
      <c r="J5626" s="4" t="s">
        <v>6</v>
      </c>
      <c r="K5626" s="4" t="s">
        <v>6</v>
      </c>
      <c r="L5626" s="4" t="s">
        <v>6</v>
      </c>
      <c r="M5626" s="4" t="s">
        <v>6</v>
      </c>
      <c r="N5626" s="4" t="s">
        <v>6</v>
      </c>
      <c r="O5626" s="4" t="s">
        <v>6</v>
      </c>
      <c r="P5626" s="4" t="s">
        <v>6</v>
      </c>
      <c r="Q5626" s="4" t="s">
        <v>6</v>
      </c>
      <c r="R5626" s="4" t="s">
        <v>6</v>
      </c>
      <c r="S5626" s="4" t="s">
        <v>6</v>
      </c>
      <c r="T5626" s="4" t="s">
        <v>6</v>
      </c>
      <c r="U5626" s="4" t="s">
        <v>6</v>
      </c>
    </row>
    <row r="5627" spans="1:21">
      <c r="A5627" t="n">
        <v>51603</v>
      </c>
      <c r="B5627" s="34" t="n">
        <v>36</v>
      </c>
      <c r="C5627" s="7" t="n">
        <v>8</v>
      </c>
      <c r="D5627" s="7" t="n">
        <v>4</v>
      </c>
      <c r="E5627" s="7" t="n">
        <v>0</v>
      </c>
      <c r="F5627" s="7" t="s">
        <v>436</v>
      </c>
      <c r="G5627" s="7" t="s">
        <v>281</v>
      </c>
      <c r="H5627" s="7" t="s">
        <v>437</v>
      </c>
      <c r="I5627" s="7" t="s">
        <v>13</v>
      </c>
      <c r="J5627" s="7" t="s">
        <v>13</v>
      </c>
      <c r="K5627" s="7" t="s">
        <v>13</v>
      </c>
      <c r="L5627" s="7" t="s">
        <v>13</v>
      </c>
      <c r="M5627" s="7" t="s">
        <v>13</v>
      </c>
      <c r="N5627" s="7" t="s">
        <v>13</v>
      </c>
      <c r="O5627" s="7" t="s">
        <v>13</v>
      </c>
      <c r="P5627" s="7" t="s">
        <v>13</v>
      </c>
      <c r="Q5627" s="7" t="s">
        <v>13</v>
      </c>
      <c r="R5627" s="7" t="s">
        <v>13</v>
      </c>
      <c r="S5627" s="7" t="s">
        <v>13</v>
      </c>
      <c r="T5627" s="7" t="s">
        <v>13</v>
      </c>
      <c r="U5627" s="7" t="s">
        <v>13</v>
      </c>
    </row>
    <row r="5628" spans="1:21">
      <c r="A5628" t="s">
        <v>4</v>
      </c>
      <c r="B5628" s="4" t="s">
        <v>5</v>
      </c>
      <c r="C5628" s="4" t="s">
        <v>14</v>
      </c>
      <c r="D5628" s="4" t="s">
        <v>10</v>
      </c>
      <c r="E5628" s="4" t="s">
        <v>14</v>
      </c>
      <c r="F5628" s="4" t="s">
        <v>6</v>
      </c>
      <c r="G5628" s="4" t="s">
        <v>6</v>
      </c>
      <c r="H5628" s="4" t="s">
        <v>6</v>
      </c>
      <c r="I5628" s="4" t="s">
        <v>6</v>
      </c>
      <c r="J5628" s="4" t="s">
        <v>6</v>
      </c>
      <c r="K5628" s="4" t="s">
        <v>6</v>
      </c>
      <c r="L5628" s="4" t="s">
        <v>6</v>
      </c>
      <c r="M5628" s="4" t="s">
        <v>6</v>
      </c>
      <c r="N5628" s="4" t="s">
        <v>6</v>
      </c>
      <c r="O5628" s="4" t="s">
        <v>6</v>
      </c>
      <c r="P5628" s="4" t="s">
        <v>6</v>
      </c>
      <c r="Q5628" s="4" t="s">
        <v>6</v>
      </c>
      <c r="R5628" s="4" t="s">
        <v>6</v>
      </c>
      <c r="S5628" s="4" t="s">
        <v>6</v>
      </c>
      <c r="T5628" s="4" t="s">
        <v>6</v>
      </c>
      <c r="U5628" s="4" t="s">
        <v>6</v>
      </c>
    </row>
    <row r="5629" spans="1:21">
      <c r="A5629" t="n">
        <v>51659</v>
      </c>
      <c r="B5629" s="34" t="n">
        <v>36</v>
      </c>
      <c r="C5629" s="7" t="n">
        <v>8</v>
      </c>
      <c r="D5629" s="7" t="n">
        <v>8</v>
      </c>
      <c r="E5629" s="7" t="n">
        <v>0</v>
      </c>
      <c r="F5629" s="7" t="s">
        <v>79</v>
      </c>
      <c r="G5629" s="7" t="s">
        <v>78</v>
      </c>
      <c r="H5629" s="7" t="s">
        <v>13</v>
      </c>
      <c r="I5629" s="7" t="s">
        <v>13</v>
      </c>
      <c r="J5629" s="7" t="s">
        <v>13</v>
      </c>
      <c r="K5629" s="7" t="s">
        <v>13</v>
      </c>
      <c r="L5629" s="7" t="s">
        <v>13</v>
      </c>
      <c r="M5629" s="7" t="s">
        <v>13</v>
      </c>
      <c r="N5629" s="7" t="s">
        <v>13</v>
      </c>
      <c r="O5629" s="7" t="s">
        <v>13</v>
      </c>
      <c r="P5629" s="7" t="s">
        <v>13</v>
      </c>
      <c r="Q5629" s="7" t="s">
        <v>13</v>
      </c>
      <c r="R5629" s="7" t="s">
        <v>13</v>
      </c>
      <c r="S5629" s="7" t="s">
        <v>13</v>
      </c>
      <c r="T5629" s="7" t="s">
        <v>13</v>
      </c>
      <c r="U5629" s="7" t="s">
        <v>13</v>
      </c>
    </row>
    <row r="5630" spans="1:21">
      <c r="A5630" t="s">
        <v>4</v>
      </c>
      <c r="B5630" s="4" t="s">
        <v>5</v>
      </c>
      <c r="C5630" s="4" t="s">
        <v>14</v>
      </c>
      <c r="D5630" s="4" t="s">
        <v>10</v>
      </c>
      <c r="E5630" s="4" t="s">
        <v>14</v>
      </c>
      <c r="F5630" s="4" t="s">
        <v>6</v>
      </c>
      <c r="G5630" s="4" t="s">
        <v>6</v>
      </c>
      <c r="H5630" s="4" t="s">
        <v>6</v>
      </c>
      <c r="I5630" s="4" t="s">
        <v>6</v>
      </c>
      <c r="J5630" s="4" t="s">
        <v>6</v>
      </c>
      <c r="K5630" s="4" t="s">
        <v>6</v>
      </c>
      <c r="L5630" s="4" t="s">
        <v>6</v>
      </c>
      <c r="M5630" s="4" t="s">
        <v>6</v>
      </c>
      <c r="N5630" s="4" t="s">
        <v>6</v>
      </c>
      <c r="O5630" s="4" t="s">
        <v>6</v>
      </c>
      <c r="P5630" s="4" t="s">
        <v>6</v>
      </c>
      <c r="Q5630" s="4" t="s">
        <v>6</v>
      </c>
      <c r="R5630" s="4" t="s">
        <v>6</v>
      </c>
      <c r="S5630" s="4" t="s">
        <v>6</v>
      </c>
      <c r="T5630" s="4" t="s">
        <v>6</v>
      </c>
      <c r="U5630" s="4" t="s">
        <v>6</v>
      </c>
    </row>
    <row r="5631" spans="1:21">
      <c r="A5631" t="n">
        <v>51706</v>
      </c>
      <c r="B5631" s="34" t="n">
        <v>36</v>
      </c>
      <c r="C5631" s="7" t="n">
        <v>8</v>
      </c>
      <c r="D5631" s="7" t="n">
        <v>6</v>
      </c>
      <c r="E5631" s="7" t="n">
        <v>0</v>
      </c>
      <c r="F5631" s="7" t="s">
        <v>78</v>
      </c>
      <c r="G5631" s="7" t="s">
        <v>87</v>
      </c>
      <c r="H5631" s="7" t="s">
        <v>13</v>
      </c>
      <c r="I5631" s="7" t="s">
        <v>13</v>
      </c>
      <c r="J5631" s="7" t="s">
        <v>13</v>
      </c>
      <c r="K5631" s="7" t="s">
        <v>13</v>
      </c>
      <c r="L5631" s="7" t="s">
        <v>13</v>
      </c>
      <c r="M5631" s="7" t="s">
        <v>13</v>
      </c>
      <c r="N5631" s="7" t="s">
        <v>13</v>
      </c>
      <c r="O5631" s="7" t="s">
        <v>13</v>
      </c>
      <c r="P5631" s="7" t="s">
        <v>13</v>
      </c>
      <c r="Q5631" s="7" t="s">
        <v>13</v>
      </c>
      <c r="R5631" s="7" t="s">
        <v>13</v>
      </c>
      <c r="S5631" s="7" t="s">
        <v>13</v>
      </c>
      <c r="T5631" s="7" t="s">
        <v>13</v>
      </c>
      <c r="U5631" s="7" t="s">
        <v>13</v>
      </c>
    </row>
    <row r="5632" spans="1:21">
      <c r="A5632" t="s">
        <v>4</v>
      </c>
      <c r="B5632" s="4" t="s">
        <v>5</v>
      </c>
      <c r="C5632" s="4" t="s">
        <v>14</v>
      </c>
      <c r="D5632" s="4" t="s">
        <v>10</v>
      </c>
      <c r="E5632" s="4" t="s">
        <v>14</v>
      </c>
      <c r="F5632" s="4" t="s">
        <v>6</v>
      </c>
      <c r="G5632" s="4" t="s">
        <v>6</v>
      </c>
      <c r="H5632" s="4" t="s">
        <v>6</v>
      </c>
      <c r="I5632" s="4" t="s">
        <v>6</v>
      </c>
      <c r="J5632" s="4" t="s">
        <v>6</v>
      </c>
      <c r="K5632" s="4" t="s">
        <v>6</v>
      </c>
      <c r="L5632" s="4" t="s">
        <v>6</v>
      </c>
      <c r="M5632" s="4" t="s">
        <v>6</v>
      </c>
      <c r="N5632" s="4" t="s">
        <v>6</v>
      </c>
      <c r="O5632" s="4" t="s">
        <v>6</v>
      </c>
      <c r="P5632" s="4" t="s">
        <v>6</v>
      </c>
      <c r="Q5632" s="4" t="s">
        <v>6</v>
      </c>
      <c r="R5632" s="4" t="s">
        <v>6</v>
      </c>
      <c r="S5632" s="4" t="s">
        <v>6</v>
      </c>
      <c r="T5632" s="4" t="s">
        <v>6</v>
      </c>
      <c r="U5632" s="4" t="s">
        <v>6</v>
      </c>
    </row>
    <row r="5633" spans="1:21">
      <c r="A5633" t="n">
        <v>51750</v>
      </c>
      <c r="B5633" s="34" t="n">
        <v>36</v>
      </c>
      <c r="C5633" s="7" t="n">
        <v>8</v>
      </c>
      <c r="D5633" s="7" t="n">
        <v>7</v>
      </c>
      <c r="E5633" s="7" t="n">
        <v>0</v>
      </c>
      <c r="F5633" s="7" t="s">
        <v>438</v>
      </c>
      <c r="G5633" s="7" t="s">
        <v>75</v>
      </c>
      <c r="H5633" s="7" t="s">
        <v>13</v>
      </c>
      <c r="I5633" s="7" t="s">
        <v>13</v>
      </c>
      <c r="J5633" s="7" t="s">
        <v>13</v>
      </c>
      <c r="K5633" s="7" t="s">
        <v>13</v>
      </c>
      <c r="L5633" s="7" t="s">
        <v>13</v>
      </c>
      <c r="M5633" s="7" t="s">
        <v>13</v>
      </c>
      <c r="N5633" s="7" t="s">
        <v>13</v>
      </c>
      <c r="O5633" s="7" t="s">
        <v>13</v>
      </c>
      <c r="P5633" s="7" t="s">
        <v>13</v>
      </c>
      <c r="Q5633" s="7" t="s">
        <v>13</v>
      </c>
      <c r="R5633" s="7" t="s">
        <v>13</v>
      </c>
      <c r="S5633" s="7" t="s">
        <v>13</v>
      </c>
      <c r="T5633" s="7" t="s">
        <v>13</v>
      </c>
      <c r="U5633" s="7" t="s">
        <v>13</v>
      </c>
    </row>
    <row r="5634" spans="1:21">
      <c r="A5634" t="s">
        <v>4</v>
      </c>
      <c r="B5634" s="4" t="s">
        <v>5</v>
      </c>
      <c r="C5634" s="4" t="s">
        <v>14</v>
      </c>
      <c r="D5634" s="4" t="s">
        <v>10</v>
      </c>
      <c r="E5634" s="4" t="s">
        <v>14</v>
      </c>
      <c r="F5634" s="4" t="s">
        <v>6</v>
      </c>
      <c r="G5634" s="4" t="s">
        <v>6</v>
      </c>
      <c r="H5634" s="4" t="s">
        <v>6</v>
      </c>
      <c r="I5634" s="4" t="s">
        <v>6</v>
      </c>
      <c r="J5634" s="4" t="s">
        <v>6</v>
      </c>
      <c r="K5634" s="4" t="s">
        <v>6</v>
      </c>
      <c r="L5634" s="4" t="s">
        <v>6</v>
      </c>
      <c r="M5634" s="4" t="s">
        <v>6</v>
      </c>
      <c r="N5634" s="4" t="s">
        <v>6</v>
      </c>
      <c r="O5634" s="4" t="s">
        <v>6</v>
      </c>
      <c r="P5634" s="4" t="s">
        <v>6</v>
      </c>
      <c r="Q5634" s="4" t="s">
        <v>6</v>
      </c>
      <c r="R5634" s="4" t="s">
        <v>6</v>
      </c>
      <c r="S5634" s="4" t="s">
        <v>6</v>
      </c>
      <c r="T5634" s="4" t="s">
        <v>6</v>
      </c>
      <c r="U5634" s="4" t="s">
        <v>6</v>
      </c>
    </row>
    <row r="5635" spans="1:21">
      <c r="A5635" t="n">
        <v>51793</v>
      </c>
      <c r="B5635" s="34" t="n">
        <v>36</v>
      </c>
      <c r="C5635" s="7" t="n">
        <v>8</v>
      </c>
      <c r="D5635" s="7" t="n">
        <v>1</v>
      </c>
      <c r="E5635" s="7" t="n">
        <v>0</v>
      </c>
      <c r="F5635" s="7" t="s">
        <v>439</v>
      </c>
      <c r="G5635" s="7" t="s">
        <v>13</v>
      </c>
      <c r="H5635" s="7" t="s">
        <v>13</v>
      </c>
      <c r="I5635" s="7" t="s">
        <v>13</v>
      </c>
      <c r="J5635" s="7" t="s">
        <v>13</v>
      </c>
      <c r="K5635" s="7" t="s">
        <v>13</v>
      </c>
      <c r="L5635" s="7" t="s">
        <v>13</v>
      </c>
      <c r="M5635" s="7" t="s">
        <v>13</v>
      </c>
      <c r="N5635" s="7" t="s">
        <v>13</v>
      </c>
      <c r="O5635" s="7" t="s">
        <v>13</v>
      </c>
      <c r="P5635" s="7" t="s">
        <v>13</v>
      </c>
      <c r="Q5635" s="7" t="s">
        <v>13</v>
      </c>
      <c r="R5635" s="7" t="s">
        <v>13</v>
      </c>
      <c r="S5635" s="7" t="s">
        <v>13</v>
      </c>
      <c r="T5635" s="7" t="s">
        <v>13</v>
      </c>
      <c r="U5635" s="7" t="s">
        <v>13</v>
      </c>
    </row>
    <row r="5636" spans="1:21">
      <c r="A5636" t="s">
        <v>4</v>
      </c>
      <c r="B5636" s="4" t="s">
        <v>5</v>
      </c>
      <c r="C5636" s="4" t="s">
        <v>14</v>
      </c>
      <c r="D5636" s="4" t="s">
        <v>10</v>
      </c>
      <c r="E5636" s="4" t="s">
        <v>14</v>
      </c>
      <c r="F5636" s="4" t="s">
        <v>6</v>
      </c>
      <c r="G5636" s="4" t="s">
        <v>6</v>
      </c>
      <c r="H5636" s="4" t="s">
        <v>6</v>
      </c>
      <c r="I5636" s="4" t="s">
        <v>6</v>
      </c>
      <c r="J5636" s="4" t="s">
        <v>6</v>
      </c>
      <c r="K5636" s="4" t="s">
        <v>6</v>
      </c>
      <c r="L5636" s="4" t="s">
        <v>6</v>
      </c>
      <c r="M5636" s="4" t="s">
        <v>6</v>
      </c>
      <c r="N5636" s="4" t="s">
        <v>6</v>
      </c>
      <c r="O5636" s="4" t="s">
        <v>6</v>
      </c>
      <c r="P5636" s="4" t="s">
        <v>6</v>
      </c>
      <c r="Q5636" s="4" t="s">
        <v>6</v>
      </c>
      <c r="R5636" s="4" t="s">
        <v>6</v>
      </c>
      <c r="S5636" s="4" t="s">
        <v>6</v>
      </c>
      <c r="T5636" s="4" t="s">
        <v>6</v>
      </c>
      <c r="U5636" s="4" t="s">
        <v>6</v>
      </c>
    </row>
    <row r="5637" spans="1:21">
      <c r="A5637" t="n">
        <v>51828</v>
      </c>
      <c r="B5637" s="34" t="n">
        <v>36</v>
      </c>
      <c r="C5637" s="7" t="n">
        <v>8</v>
      </c>
      <c r="D5637" s="7" t="n">
        <v>9</v>
      </c>
      <c r="E5637" s="7" t="n">
        <v>0</v>
      </c>
      <c r="F5637" s="7" t="s">
        <v>432</v>
      </c>
      <c r="G5637" s="7" t="s">
        <v>13</v>
      </c>
      <c r="H5637" s="7" t="s">
        <v>13</v>
      </c>
      <c r="I5637" s="7" t="s">
        <v>13</v>
      </c>
      <c r="J5637" s="7" t="s">
        <v>13</v>
      </c>
      <c r="K5637" s="7" t="s">
        <v>13</v>
      </c>
      <c r="L5637" s="7" t="s">
        <v>13</v>
      </c>
      <c r="M5637" s="7" t="s">
        <v>13</v>
      </c>
      <c r="N5637" s="7" t="s">
        <v>13</v>
      </c>
      <c r="O5637" s="7" t="s">
        <v>13</v>
      </c>
      <c r="P5637" s="7" t="s">
        <v>13</v>
      </c>
      <c r="Q5637" s="7" t="s">
        <v>13</v>
      </c>
      <c r="R5637" s="7" t="s">
        <v>13</v>
      </c>
      <c r="S5637" s="7" t="s">
        <v>13</v>
      </c>
      <c r="T5637" s="7" t="s">
        <v>13</v>
      </c>
      <c r="U5637" s="7" t="s">
        <v>13</v>
      </c>
    </row>
    <row r="5638" spans="1:21">
      <c r="A5638" t="s">
        <v>4</v>
      </c>
      <c r="B5638" s="4" t="s">
        <v>5</v>
      </c>
      <c r="C5638" s="4" t="s">
        <v>6</v>
      </c>
      <c r="D5638" s="4" t="s">
        <v>10</v>
      </c>
    </row>
    <row r="5639" spans="1:21">
      <c r="A5639" t="n">
        <v>51862</v>
      </c>
      <c r="B5639" s="61" t="n">
        <v>29</v>
      </c>
      <c r="C5639" s="7" t="s">
        <v>337</v>
      </c>
      <c r="D5639" s="7" t="n">
        <v>7033</v>
      </c>
    </row>
    <row r="5640" spans="1:21">
      <c r="A5640" t="s">
        <v>4</v>
      </c>
      <c r="B5640" s="4" t="s">
        <v>5</v>
      </c>
      <c r="C5640" s="4" t="s">
        <v>6</v>
      </c>
      <c r="D5640" s="4" t="s">
        <v>10</v>
      </c>
    </row>
    <row r="5641" spans="1:21">
      <c r="A5641" t="n">
        <v>51878</v>
      </c>
      <c r="B5641" s="61" t="n">
        <v>29</v>
      </c>
      <c r="C5641" s="7" t="s">
        <v>338</v>
      </c>
      <c r="D5641" s="7" t="n">
        <v>7034</v>
      </c>
    </row>
    <row r="5642" spans="1:21">
      <c r="A5642" t="s">
        <v>4</v>
      </c>
      <c r="B5642" s="4" t="s">
        <v>5</v>
      </c>
      <c r="C5642" s="4" t="s">
        <v>10</v>
      </c>
    </row>
    <row r="5643" spans="1:21">
      <c r="A5643" t="n">
        <v>51894</v>
      </c>
      <c r="B5643" s="13" t="n">
        <v>13</v>
      </c>
      <c r="C5643" s="7" t="n">
        <v>6466</v>
      </c>
    </row>
    <row r="5644" spans="1:21">
      <c r="A5644" t="s">
        <v>4</v>
      </c>
      <c r="B5644" s="4" t="s">
        <v>5</v>
      </c>
      <c r="C5644" s="4" t="s">
        <v>14</v>
      </c>
    </row>
    <row r="5645" spans="1:21">
      <c r="A5645" t="n">
        <v>51897</v>
      </c>
      <c r="B5645" s="35" t="n">
        <v>116</v>
      </c>
      <c r="C5645" s="7" t="n">
        <v>0</v>
      </c>
    </row>
    <row r="5646" spans="1:21">
      <c r="A5646" t="s">
        <v>4</v>
      </c>
      <c r="B5646" s="4" t="s">
        <v>5</v>
      </c>
      <c r="C5646" s="4" t="s">
        <v>14</v>
      </c>
      <c r="D5646" s="4" t="s">
        <v>10</v>
      </c>
    </row>
    <row r="5647" spans="1:21">
      <c r="A5647" t="n">
        <v>51899</v>
      </c>
      <c r="B5647" s="35" t="n">
        <v>116</v>
      </c>
      <c r="C5647" s="7" t="n">
        <v>2</v>
      </c>
      <c r="D5647" s="7" t="n">
        <v>1</v>
      </c>
    </row>
    <row r="5648" spans="1:21">
      <c r="A5648" t="s">
        <v>4</v>
      </c>
      <c r="B5648" s="4" t="s">
        <v>5</v>
      </c>
      <c r="C5648" s="4" t="s">
        <v>14</v>
      </c>
      <c r="D5648" s="4" t="s">
        <v>9</v>
      </c>
    </row>
    <row r="5649" spans="1:21">
      <c r="A5649" t="n">
        <v>51903</v>
      </c>
      <c r="B5649" s="35" t="n">
        <v>116</v>
      </c>
      <c r="C5649" s="7" t="n">
        <v>5</v>
      </c>
      <c r="D5649" s="7" t="n">
        <v>1109393408</v>
      </c>
    </row>
    <row r="5650" spans="1:21">
      <c r="A5650" t="s">
        <v>4</v>
      </c>
      <c r="B5650" s="4" t="s">
        <v>5</v>
      </c>
      <c r="C5650" s="4" t="s">
        <v>14</v>
      </c>
      <c r="D5650" s="4" t="s">
        <v>10</v>
      </c>
    </row>
    <row r="5651" spans="1:21">
      <c r="A5651" t="n">
        <v>51909</v>
      </c>
      <c r="B5651" s="35" t="n">
        <v>116</v>
      </c>
      <c r="C5651" s="7" t="n">
        <v>6</v>
      </c>
      <c r="D5651" s="7" t="n">
        <v>1</v>
      </c>
    </row>
    <row r="5652" spans="1:21">
      <c r="A5652" t="s">
        <v>4</v>
      </c>
      <c r="B5652" s="4" t="s">
        <v>5</v>
      </c>
      <c r="C5652" s="4" t="s">
        <v>10</v>
      </c>
      <c r="D5652" s="4" t="s">
        <v>9</v>
      </c>
    </row>
    <row r="5653" spans="1:21">
      <c r="A5653" t="n">
        <v>51913</v>
      </c>
      <c r="B5653" s="33" t="n">
        <v>43</v>
      </c>
      <c r="C5653" s="7" t="n">
        <v>0</v>
      </c>
      <c r="D5653" s="7" t="n">
        <v>512</v>
      </c>
    </row>
    <row r="5654" spans="1:21">
      <c r="A5654" t="s">
        <v>4</v>
      </c>
      <c r="B5654" s="4" t="s">
        <v>5</v>
      </c>
      <c r="C5654" s="4" t="s">
        <v>10</v>
      </c>
      <c r="D5654" s="4" t="s">
        <v>21</v>
      </c>
      <c r="E5654" s="4" t="s">
        <v>21</v>
      </c>
      <c r="F5654" s="4" t="s">
        <v>21</v>
      </c>
      <c r="G5654" s="4" t="s">
        <v>21</v>
      </c>
    </row>
    <row r="5655" spans="1:21">
      <c r="A5655" t="n">
        <v>51920</v>
      </c>
      <c r="B5655" s="36" t="n">
        <v>46</v>
      </c>
      <c r="C5655" s="7" t="n">
        <v>0</v>
      </c>
      <c r="D5655" s="7" t="n">
        <v>0</v>
      </c>
      <c r="E5655" s="7" t="n">
        <v>20.0100002288818</v>
      </c>
      <c r="F5655" s="7" t="n">
        <v>59.7999992370605</v>
      </c>
      <c r="G5655" s="7" t="n">
        <v>180</v>
      </c>
    </row>
    <row r="5656" spans="1:21">
      <c r="A5656" t="s">
        <v>4</v>
      </c>
      <c r="B5656" s="4" t="s">
        <v>5</v>
      </c>
      <c r="C5656" s="4" t="s">
        <v>10</v>
      </c>
      <c r="D5656" s="4" t="s">
        <v>9</v>
      </c>
      <c r="E5656" s="4" t="s">
        <v>9</v>
      </c>
      <c r="F5656" s="4" t="s">
        <v>9</v>
      </c>
      <c r="G5656" s="4" t="s">
        <v>9</v>
      </c>
      <c r="H5656" s="4" t="s">
        <v>10</v>
      </c>
      <c r="I5656" s="4" t="s">
        <v>14</v>
      </c>
    </row>
    <row r="5657" spans="1:21">
      <c r="A5657" t="n">
        <v>51939</v>
      </c>
      <c r="B5657" s="69" t="n">
        <v>66</v>
      </c>
      <c r="C5657" s="7" t="n">
        <v>0</v>
      </c>
      <c r="D5657" s="7" t="n">
        <v>1065353216</v>
      </c>
      <c r="E5657" s="7" t="n">
        <v>1065353216</v>
      </c>
      <c r="F5657" s="7" t="n">
        <v>1065353216</v>
      </c>
      <c r="G5657" s="7" t="n">
        <v>0</v>
      </c>
      <c r="H5657" s="7" t="n">
        <v>1</v>
      </c>
      <c r="I5657" s="7" t="n">
        <v>3</v>
      </c>
    </row>
    <row r="5658" spans="1:21">
      <c r="A5658" t="s">
        <v>4</v>
      </c>
      <c r="B5658" s="4" t="s">
        <v>5</v>
      </c>
      <c r="C5658" s="4" t="s">
        <v>10</v>
      </c>
      <c r="D5658" s="4" t="s">
        <v>14</v>
      </c>
      <c r="E5658" s="4" t="s">
        <v>6</v>
      </c>
      <c r="F5658" s="4" t="s">
        <v>21</v>
      </c>
      <c r="G5658" s="4" t="s">
        <v>21</v>
      </c>
      <c r="H5658" s="4" t="s">
        <v>21</v>
      </c>
    </row>
    <row r="5659" spans="1:21">
      <c r="A5659" t="n">
        <v>51961</v>
      </c>
      <c r="B5659" s="37" t="n">
        <v>48</v>
      </c>
      <c r="C5659" s="7" t="n">
        <v>0</v>
      </c>
      <c r="D5659" s="7" t="n">
        <v>0</v>
      </c>
      <c r="E5659" s="7" t="s">
        <v>416</v>
      </c>
      <c r="F5659" s="7" t="n">
        <v>-1</v>
      </c>
      <c r="G5659" s="7" t="n">
        <v>1</v>
      </c>
      <c r="H5659" s="7" t="n">
        <v>1.40129846432482e-45</v>
      </c>
    </row>
    <row r="5660" spans="1:21">
      <c r="A5660" t="s">
        <v>4</v>
      </c>
      <c r="B5660" s="4" t="s">
        <v>5</v>
      </c>
      <c r="C5660" s="4" t="s">
        <v>14</v>
      </c>
      <c r="D5660" s="4" t="s">
        <v>10</v>
      </c>
      <c r="E5660" s="4" t="s">
        <v>6</v>
      </c>
      <c r="F5660" s="4" t="s">
        <v>6</v>
      </c>
      <c r="G5660" s="4" t="s">
        <v>6</v>
      </c>
      <c r="H5660" s="4" t="s">
        <v>6</v>
      </c>
    </row>
    <row r="5661" spans="1:21">
      <c r="A5661" t="n">
        <v>51990</v>
      </c>
      <c r="B5661" s="41" t="n">
        <v>51</v>
      </c>
      <c r="C5661" s="7" t="n">
        <v>3</v>
      </c>
      <c r="D5661" s="7" t="n">
        <v>0</v>
      </c>
      <c r="E5661" s="7" t="s">
        <v>110</v>
      </c>
      <c r="F5661" s="7" t="s">
        <v>95</v>
      </c>
      <c r="G5661" s="7" t="s">
        <v>96</v>
      </c>
      <c r="H5661" s="7" t="s">
        <v>97</v>
      </c>
    </row>
    <row r="5662" spans="1:21">
      <c r="A5662" t="s">
        <v>4</v>
      </c>
      <c r="B5662" s="4" t="s">
        <v>5</v>
      </c>
      <c r="C5662" s="4" t="s">
        <v>10</v>
      </c>
      <c r="D5662" s="4" t="s">
        <v>21</v>
      </c>
      <c r="E5662" s="4" t="s">
        <v>21</v>
      </c>
      <c r="F5662" s="4" t="s">
        <v>21</v>
      </c>
      <c r="G5662" s="4" t="s">
        <v>21</v>
      </c>
    </row>
    <row r="5663" spans="1:21">
      <c r="A5663" t="n">
        <v>52003</v>
      </c>
      <c r="B5663" s="36" t="n">
        <v>46</v>
      </c>
      <c r="C5663" s="7" t="n">
        <v>1</v>
      </c>
      <c r="D5663" s="7" t="n">
        <v>-7.07999992370605</v>
      </c>
      <c r="E5663" s="7" t="n">
        <v>18.3700008392334</v>
      </c>
      <c r="F5663" s="7" t="n">
        <v>65.3300018310547</v>
      </c>
      <c r="G5663" s="7" t="n">
        <v>150</v>
      </c>
    </row>
    <row r="5664" spans="1:21">
      <c r="A5664" t="s">
        <v>4</v>
      </c>
      <c r="B5664" s="4" t="s">
        <v>5</v>
      </c>
      <c r="C5664" s="4" t="s">
        <v>10</v>
      </c>
      <c r="D5664" s="4" t="s">
        <v>21</v>
      </c>
      <c r="E5664" s="4" t="s">
        <v>21</v>
      </c>
      <c r="F5664" s="4" t="s">
        <v>21</v>
      </c>
      <c r="G5664" s="4" t="s">
        <v>21</v>
      </c>
    </row>
    <row r="5665" spans="1:9">
      <c r="A5665" t="n">
        <v>52022</v>
      </c>
      <c r="B5665" s="36" t="n">
        <v>46</v>
      </c>
      <c r="C5665" s="7" t="n">
        <v>2</v>
      </c>
      <c r="D5665" s="7" t="n">
        <v>-6.32999992370605</v>
      </c>
      <c r="E5665" s="7" t="n">
        <v>18.3700008392334</v>
      </c>
      <c r="F5665" s="7" t="n">
        <v>65.9000015258789</v>
      </c>
      <c r="G5665" s="7" t="n">
        <v>150</v>
      </c>
    </row>
    <row r="5666" spans="1:9">
      <c r="A5666" t="s">
        <v>4</v>
      </c>
      <c r="B5666" s="4" t="s">
        <v>5</v>
      </c>
      <c r="C5666" s="4" t="s">
        <v>10</v>
      </c>
      <c r="D5666" s="4" t="s">
        <v>21</v>
      </c>
      <c r="E5666" s="4" t="s">
        <v>21</v>
      </c>
      <c r="F5666" s="4" t="s">
        <v>21</v>
      </c>
      <c r="G5666" s="4" t="s">
        <v>21</v>
      </c>
    </row>
    <row r="5667" spans="1:9">
      <c r="A5667" t="n">
        <v>52041</v>
      </c>
      <c r="B5667" s="36" t="n">
        <v>46</v>
      </c>
      <c r="C5667" s="7" t="n">
        <v>3</v>
      </c>
      <c r="D5667" s="7" t="n">
        <v>-5.69999980926514</v>
      </c>
      <c r="E5667" s="7" t="n">
        <v>18.3700008392334</v>
      </c>
      <c r="F5667" s="7" t="n">
        <v>66.629997253418</v>
      </c>
      <c r="G5667" s="7" t="n">
        <v>150</v>
      </c>
    </row>
    <row r="5668" spans="1:9">
      <c r="A5668" t="s">
        <v>4</v>
      </c>
      <c r="B5668" s="4" t="s">
        <v>5</v>
      </c>
      <c r="C5668" s="4" t="s">
        <v>10</v>
      </c>
      <c r="D5668" s="4" t="s">
        <v>21</v>
      </c>
      <c r="E5668" s="4" t="s">
        <v>21</v>
      </c>
      <c r="F5668" s="4" t="s">
        <v>21</v>
      </c>
      <c r="G5668" s="4" t="s">
        <v>21</v>
      </c>
    </row>
    <row r="5669" spans="1:9">
      <c r="A5669" t="n">
        <v>52060</v>
      </c>
      <c r="B5669" s="36" t="n">
        <v>46</v>
      </c>
      <c r="C5669" s="7" t="n">
        <v>4</v>
      </c>
      <c r="D5669" s="7" t="n">
        <v>-7.92999982833862</v>
      </c>
      <c r="E5669" s="7" t="n">
        <v>18.3700008392334</v>
      </c>
      <c r="F5669" s="7" t="n">
        <v>65.5999984741211</v>
      </c>
      <c r="G5669" s="7" t="n">
        <v>150</v>
      </c>
    </row>
    <row r="5670" spans="1:9">
      <c r="A5670" t="s">
        <v>4</v>
      </c>
      <c r="B5670" s="4" t="s">
        <v>5</v>
      </c>
      <c r="C5670" s="4" t="s">
        <v>10</v>
      </c>
      <c r="D5670" s="4" t="s">
        <v>21</v>
      </c>
      <c r="E5670" s="4" t="s">
        <v>21</v>
      </c>
      <c r="F5670" s="4" t="s">
        <v>21</v>
      </c>
      <c r="G5670" s="4" t="s">
        <v>21</v>
      </c>
    </row>
    <row r="5671" spans="1:9">
      <c r="A5671" t="n">
        <v>52079</v>
      </c>
      <c r="B5671" s="36" t="n">
        <v>46</v>
      </c>
      <c r="C5671" s="7" t="n">
        <v>5</v>
      </c>
      <c r="D5671" s="7" t="n">
        <v>-7</v>
      </c>
      <c r="E5671" s="7" t="n">
        <v>18.3700008392334</v>
      </c>
      <c r="F5671" s="7" t="n">
        <v>66.7900009155273</v>
      </c>
      <c r="G5671" s="7" t="n">
        <v>150</v>
      </c>
    </row>
    <row r="5672" spans="1:9">
      <c r="A5672" t="s">
        <v>4</v>
      </c>
      <c r="B5672" s="4" t="s">
        <v>5</v>
      </c>
      <c r="C5672" s="4" t="s">
        <v>10</v>
      </c>
      <c r="D5672" s="4" t="s">
        <v>21</v>
      </c>
      <c r="E5672" s="4" t="s">
        <v>21</v>
      </c>
      <c r="F5672" s="4" t="s">
        <v>21</v>
      </c>
      <c r="G5672" s="4" t="s">
        <v>21</v>
      </c>
    </row>
    <row r="5673" spans="1:9">
      <c r="A5673" t="n">
        <v>52098</v>
      </c>
      <c r="B5673" s="36" t="n">
        <v>46</v>
      </c>
      <c r="C5673" s="7" t="n">
        <v>6</v>
      </c>
      <c r="D5673" s="7" t="n">
        <v>-8.28999996185303</v>
      </c>
      <c r="E5673" s="7" t="n">
        <v>18.3700008392334</v>
      </c>
      <c r="F5673" s="7" t="n">
        <v>66.8600006103516</v>
      </c>
      <c r="G5673" s="7" t="n">
        <v>150</v>
      </c>
    </row>
    <row r="5674" spans="1:9">
      <c r="A5674" t="s">
        <v>4</v>
      </c>
      <c r="B5674" s="4" t="s">
        <v>5</v>
      </c>
      <c r="C5674" s="4" t="s">
        <v>10</v>
      </c>
      <c r="D5674" s="4" t="s">
        <v>21</v>
      </c>
      <c r="E5674" s="4" t="s">
        <v>21</v>
      </c>
      <c r="F5674" s="4" t="s">
        <v>21</v>
      </c>
      <c r="G5674" s="4" t="s">
        <v>21</v>
      </c>
    </row>
    <row r="5675" spans="1:9">
      <c r="A5675" t="n">
        <v>52117</v>
      </c>
      <c r="B5675" s="36" t="n">
        <v>46</v>
      </c>
      <c r="C5675" s="7" t="n">
        <v>7</v>
      </c>
      <c r="D5675" s="7" t="n">
        <v>-6.03000020980835</v>
      </c>
      <c r="E5675" s="7" t="n">
        <v>18.3700008392334</v>
      </c>
      <c r="F5675" s="7" t="n">
        <v>67.5500030517578</v>
      </c>
      <c r="G5675" s="7" t="n">
        <v>150</v>
      </c>
    </row>
    <row r="5676" spans="1:9">
      <c r="A5676" t="s">
        <v>4</v>
      </c>
      <c r="B5676" s="4" t="s">
        <v>5</v>
      </c>
      <c r="C5676" s="4" t="s">
        <v>10</v>
      </c>
      <c r="D5676" s="4" t="s">
        <v>21</v>
      </c>
      <c r="E5676" s="4" t="s">
        <v>21</v>
      </c>
      <c r="F5676" s="4" t="s">
        <v>21</v>
      </c>
      <c r="G5676" s="4" t="s">
        <v>21</v>
      </c>
    </row>
    <row r="5677" spans="1:9">
      <c r="A5677" t="n">
        <v>52136</v>
      </c>
      <c r="B5677" s="36" t="n">
        <v>46</v>
      </c>
      <c r="C5677" s="7" t="n">
        <v>8</v>
      </c>
      <c r="D5677" s="7" t="n">
        <v>-6.76000022888184</v>
      </c>
      <c r="E5677" s="7" t="n">
        <v>18.3700008392334</v>
      </c>
      <c r="F5677" s="7" t="n">
        <v>67.8099975585938</v>
      </c>
      <c r="G5677" s="7" t="n">
        <v>150</v>
      </c>
    </row>
    <row r="5678" spans="1:9">
      <c r="A5678" t="s">
        <v>4</v>
      </c>
      <c r="B5678" s="4" t="s">
        <v>5</v>
      </c>
      <c r="C5678" s="4" t="s">
        <v>10</v>
      </c>
      <c r="D5678" s="4" t="s">
        <v>21</v>
      </c>
      <c r="E5678" s="4" t="s">
        <v>21</v>
      </c>
      <c r="F5678" s="4" t="s">
        <v>21</v>
      </c>
      <c r="G5678" s="4" t="s">
        <v>21</v>
      </c>
    </row>
    <row r="5679" spans="1:9">
      <c r="A5679" t="n">
        <v>52155</v>
      </c>
      <c r="B5679" s="36" t="n">
        <v>46</v>
      </c>
      <c r="C5679" s="7" t="n">
        <v>9</v>
      </c>
      <c r="D5679" s="7" t="n">
        <v>-7.92999982833862</v>
      </c>
      <c r="E5679" s="7" t="n">
        <v>18.3700008392334</v>
      </c>
      <c r="F5679" s="7" t="n">
        <v>66.4499969482422</v>
      </c>
      <c r="G5679" s="7" t="n">
        <v>150</v>
      </c>
    </row>
    <row r="5680" spans="1:9">
      <c r="A5680" t="s">
        <v>4</v>
      </c>
      <c r="B5680" s="4" t="s">
        <v>5</v>
      </c>
      <c r="C5680" s="4" t="s">
        <v>10</v>
      </c>
      <c r="D5680" s="4" t="s">
        <v>21</v>
      </c>
      <c r="E5680" s="4" t="s">
        <v>21</v>
      </c>
      <c r="F5680" s="4" t="s">
        <v>21</v>
      </c>
      <c r="G5680" s="4" t="s">
        <v>21</v>
      </c>
    </row>
    <row r="5681" spans="1:7">
      <c r="A5681" t="n">
        <v>52174</v>
      </c>
      <c r="B5681" s="36" t="n">
        <v>46</v>
      </c>
      <c r="C5681" s="7" t="n">
        <v>11</v>
      </c>
      <c r="D5681" s="7" t="n">
        <v>-5.8899998664856</v>
      </c>
      <c r="E5681" s="7" t="n">
        <v>18.3700008392334</v>
      </c>
      <c r="F5681" s="7" t="n">
        <v>68.4400024414063</v>
      </c>
      <c r="G5681" s="7" t="n">
        <v>150</v>
      </c>
    </row>
    <row r="5682" spans="1:7">
      <c r="A5682" t="s">
        <v>4</v>
      </c>
      <c r="B5682" s="4" t="s">
        <v>5</v>
      </c>
      <c r="C5682" s="4" t="s">
        <v>10</v>
      </c>
      <c r="D5682" s="4" t="s">
        <v>21</v>
      </c>
      <c r="E5682" s="4" t="s">
        <v>21</v>
      </c>
      <c r="F5682" s="4" t="s">
        <v>21</v>
      </c>
      <c r="G5682" s="4" t="s">
        <v>10</v>
      </c>
      <c r="H5682" s="4" t="s">
        <v>10</v>
      </c>
    </row>
    <row r="5683" spans="1:7">
      <c r="A5683" t="n">
        <v>52193</v>
      </c>
      <c r="B5683" s="54" t="n">
        <v>60</v>
      </c>
      <c r="C5683" s="7" t="n">
        <v>1</v>
      </c>
      <c r="D5683" s="7" t="n">
        <v>0</v>
      </c>
      <c r="E5683" s="7" t="n">
        <v>5</v>
      </c>
      <c r="F5683" s="7" t="n">
        <v>0</v>
      </c>
      <c r="G5683" s="7" t="n">
        <v>0</v>
      </c>
      <c r="H5683" s="7" t="n">
        <v>0</v>
      </c>
    </row>
    <row r="5684" spans="1:7">
      <c r="A5684" t="s">
        <v>4</v>
      </c>
      <c r="B5684" s="4" t="s">
        <v>5</v>
      </c>
      <c r="C5684" s="4" t="s">
        <v>10</v>
      </c>
      <c r="D5684" s="4" t="s">
        <v>21</v>
      </c>
      <c r="E5684" s="4" t="s">
        <v>21</v>
      </c>
      <c r="F5684" s="4" t="s">
        <v>21</v>
      </c>
      <c r="G5684" s="4" t="s">
        <v>10</v>
      </c>
      <c r="H5684" s="4" t="s">
        <v>10</v>
      </c>
    </row>
    <row r="5685" spans="1:7">
      <c r="A5685" t="n">
        <v>52212</v>
      </c>
      <c r="B5685" s="54" t="n">
        <v>60</v>
      </c>
      <c r="C5685" s="7" t="n">
        <v>2</v>
      </c>
      <c r="D5685" s="7" t="n">
        <v>0</v>
      </c>
      <c r="E5685" s="7" t="n">
        <v>5</v>
      </c>
      <c r="F5685" s="7" t="n">
        <v>0</v>
      </c>
      <c r="G5685" s="7" t="n">
        <v>0</v>
      </c>
      <c r="H5685" s="7" t="n">
        <v>0</v>
      </c>
    </row>
    <row r="5686" spans="1:7">
      <c r="A5686" t="s">
        <v>4</v>
      </c>
      <c r="B5686" s="4" t="s">
        <v>5</v>
      </c>
      <c r="C5686" s="4" t="s">
        <v>10</v>
      </c>
      <c r="D5686" s="4" t="s">
        <v>21</v>
      </c>
      <c r="E5686" s="4" t="s">
        <v>21</v>
      </c>
      <c r="F5686" s="4" t="s">
        <v>21</v>
      </c>
      <c r="G5686" s="4" t="s">
        <v>10</v>
      </c>
      <c r="H5686" s="4" t="s">
        <v>10</v>
      </c>
    </row>
    <row r="5687" spans="1:7">
      <c r="A5687" t="n">
        <v>52231</v>
      </c>
      <c r="B5687" s="54" t="n">
        <v>60</v>
      </c>
      <c r="C5687" s="7" t="n">
        <v>3</v>
      </c>
      <c r="D5687" s="7" t="n">
        <v>0</v>
      </c>
      <c r="E5687" s="7" t="n">
        <v>5</v>
      </c>
      <c r="F5687" s="7" t="n">
        <v>0</v>
      </c>
      <c r="G5687" s="7" t="n">
        <v>0</v>
      </c>
      <c r="H5687" s="7" t="n">
        <v>0</v>
      </c>
    </row>
    <row r="5688" spans="1:7">
      <c r="A5688" t="s">
        <v>4</v>
      </c>
      <c r="B5688" s="4" t="s">
        <v>5</v>
      </c>
      <c r="C5688" s="4" t="s">
        <v>10</v>
      </c>
      <c r="D5688" s="4" t="s">
        <v>21</v>
      </c>
      <c r="E5688" s="4" t="s">
        <v>21</v>
      </c>
      <c r="F5688" s="4" t="s">
        <v>21</v>
      </c>
      <c r="G5688" s="4" t="s">
        <v>10</v>
      </c>
      <c r="H5688" s="4" t="s">
        <v>10</v>
      </c>
    </row>
    <row r="5689" spans="1:7">
      <c r="A5689" t="n">
        <v>52250</v>
      </c>
      <c r="B5689" s="54" t="n">
        <v>60</v>
      </c>
      <c r="C5689" s="7" t="n">
        <v>4</v>
      </c>
      <c r="D5689" s="7" t="n">
        <v>0</v>
      </c>
      <c r="E5689" s="7" t="n">
        <v>5</v>
      </c>
      <c r="F5689" s="7" t="n">
        <v>0</v>
      </c>
      <c r="G5689" s="7" t="n">
        <v>0</v>
      </c>
      <c r="H5689" s="7" t="n">
        <v>0</v>
      </c>
    </row>
    <row r="5690" spans="1:7">
      <c r="A5690" t="s">
        <v>4</v>
      </c>
      <c r="B5690" s="4" t="s">
        <v>5</v>
      </c>
      <c r="C5690" s="4" t="s">
        <v>10</v>
      </c>
      <c r="D5690" s="4" t="s">
        <v>21</v>
      </c>
      <c r="E5690" s="4" t="s">
        <v>21</v>
      </c>
      <c r="F5690" s="4" t="s">
        <v>21</v>
      </c>
      <c r="G5690" s="4" t="s">
        <v>10</v>
      </c>
      <c r="H5690" s="4" t="s">
        <v>10</v>
      </c>
    </row>
    <row r="5691" spans="1:7">
      <c r="A5691" t="n">
        <v>52269</v>
      </c>
      <c r="B5691" s="54" t="n">
        <v>60</v>
      </c>
      <c r="C5691" s="7" t="n">
        <v>5</v>
      </c>
      <c r="D5691" s="7" t="n">
        <v>0</v>
      </c>
      <c r="E5691" s="7" t="n">
        <v>5</v>
      </c>
      <c r="F5691" s="7" t="n">
        <v>0</v>
      </c>
      <c r="G5691" s="7" t="n">
        <v>0</v>
      </c>
      <c r="H5691" s="7" t="n">
        <v>0</v>
      </c>
    </row>
    <row r="5692" spans="1:7">
      <c r="A5692" t="s">
        <v>4</v>
      </c>
      <c r="B5692" s="4" t="s">
        <v>5</v>
      </c>
      <c r="C5692" s="4" t="s">
        <v>10</v>
      </c>
      <c r="D5692" s="4" t="s">
        <v>21</v>
      </c>
      <c r="E5692" s="4" t="s">
        <v>21</v>
      </c>
      <c r="F5692" s="4" t="s">
        <v>21</v>
      </c>
      <c r="G5692" s="4" t="s">
        <v>10</v>
      </c>
      <c r="H5692" s="4" t="s">
        <v>10</v>
      </c>
    </row>
    <row r="5693" spans="1:7">
      <c r="A5693" t="n">
        <v>52288</v>
      </c>
      <c r="B5693" s="54" t="n">
        <v>60</v>
      </c>
      <c r="C5693" s="7" t="n">
        <v>6</v>
      </c>
      <c r="D5693" s="7" t="n">
        <v>0</v>
      </c>
      <c r="E5693" s="7" t="n">
        <v>5</v>
      </c>
      <c r="F5693" s="7" t="n">
        <v>0</v>
      </c>
      <c r="G5693" s="7" t="n">
        <v>0</v>
      </c>
      <c r="H5693" s="7" t="n">
        <v>0</v>
      </c>
    </row>
    <row r="5694" spans="1:7">
      <c r="A5694" t="s">
        <v>4</v>
      </c>
      <c r="B5694" s="4" t="s">
        <v>5</v>
      </c>
      <c r="C5694" s="4" t="s">
        <v>10</v>
      </c>
      <c r="D5694" s="4" t="s">
        <v>21</v>
      </c>
      <c r="E5694" s="4" t="s">
        <v>21</v>
      </c>
      <c r="F5694" s="4" t="s">
        <v>21</v>
      </c>
      <c r="G5694" s="4" t="s">
        <v>10</v>
      </c>
      <c r="H5694" s="4" t="s">
        <v>10</v>
      </c>
    </row>
    <row r="5695" spans="1:7">
      <c r="A5695" t="n">
        <v>52307</v>
      </c>
      <c r="B5695" s="54" t="n">
        <v>60</v>
      </c>
      <c r="C5695" s="7" t="n">
        <v>7</v>
      </c>
      <c r="D5695" s="7" t="n">
        <v>0</v>
      </c>
      <c r="E5695" s="7" t="n">
        <v>5</v>
      </c>
      <c r="F5695" s="7" t="n">
        <v>0</v>
      </c>
      <c r="G5695" s="7" t="n">
        <v>0</v>
      </c>
      <c r="H5695" s="7" t="n">
        <v>0</v>
      </c>
    </row>
    <row r="5696" spans="1:7">
      <c r="A5696" t="s">
        <v>4</v>
      </c>
      <c r="B5696" s="4" t="s">
        <v>5</v>
      </c>
      <c r="C5696" s="4" t="s">
        <v>10</v>
      </c>
      <c r="D5696" s="4" t="s">
        <v>21</v>
      </c>
      <c r="E5696" s="4" t="s">
        <v>21</v>
      </c>
      <c r="F5696" s="4" t="s">
        <v>21</v>
      </c>
      <c r="G5696" s="4" t="s">
        <v>10</v>
      </c>
      <c r="H5696" s="4" t="s">
        <v>10</v>
      </c>
    </row>
    <row r="5697" spans="1:8">
      <c r="A5697" t="n">
        <v>52326</v>
      </c>
      <c r="B5697" s="54" t="n">
        <v>60</v>
      </c>
      <c r="C5697" s="7" t="n">
        <v>8</v>
      </c>
      <c r="D5697" s="7" t="n">
        <v>0</v>
      </c>
      <c r="E5697" s="7" t="n">
        <v>5</v>
      </c>
      <c r="F5697" s="7" t="n">
        <v>0</v>
      </c>
      <c r="G5697" s="7" t="n">
        <v>0</v>
      </c>
      <c r="H5697" s="7" t="n">
        <v>0</v>
      </c>
    </row>
    <row r="5698" spans="1:8">
      <c r="A5698" t="s">
        <v>4</v>
      </c>
      <c r="B5698" s="4" t="s">
        <v>5</v>
      </c>
      <c r="C5698" s="4" t="s">
        <v>10</v>
      </c>
      <c r="D5698" s="4" t="s">
        <v>21</v>
      </c>
      <c r="E5698" s="4" t="s">
        <v>21</v>
      </c>
      <c r="F5698" s="4" t="s">
        <v>21</v>
      </c>
      <c r="G5698" s="4" t="s">
        <v>10</v>
      </c>
      <c r="H5698" s="4" t="s">
        <v>10</v>
      </c>
    </row>
    <row r="5699" spans="1:8">
      <c r="A5699" t="n">
        <v>52345</v>
      </c>
      <c r="B5699" s="54" t="n">
        <v>60</v>
      </c>
      <c r="C5699" s="7" t="n">
        <v>9</v>
      </c>
      <c r="D5699" s="7" t="n">
        <v>0</v>
      </c>
      <c r="E5699" s="7" t="n">
        <v>5</v>
      </c>
      <c r="F5699" s="7" t="n">
        <v>0</v>
      </c>
      <c r="G5699" s="7" t="n">
        <v>0</v>
      </c>
      <c r="H5699" s="7" t="n">
        <v>0</v>
      </c>
    </row>
    <row r="5700" spans="1:8">
      <c r="A5700" t="s">
        <v>4</v>
      </c>
      <c r="B5700" s="4" t="s">
        <v>5</v>
      </c>
      <c r="C5700" s="4" t="s">
        <v>14</v>
      </c>
      <c r="D5700" s="4" t="s">
        <v>10</v>
      </c>
      <c r="E5700" s="4" t="s">
        <v>6</v>
      </c>
      <c r="F5700" s="4" t="s">
        <v>6</v>
      </c>
      <c r="G5700" s="4" t="s">
        <v>6</v>
      </c>
      <c r="H5700" s="4" t="s">
        <v>6</v>
      </c>
    </row>
    <row r="5701" spans="1:8">
      <c r="A5701" t="n">
        <v>52364</v>
      </c>
      <c r="B5701" s="41" t="n">
        <v>51</v>
      </c>
      <c r="C5701" s="7" t="n">
        <v>3</v>
      </c>
      <c r="D5701" s="7" t="n">
        <v>1</v>
      </c>
      <c r="E5701" s="7" t="s">
        <v>133</v>
      </c>
      <c r="F5701" s="7" t="s">
        <v>95</v>
      </c>
      <c r="G5701" s="7" t="s">
        <v>96</v>
      </c>
      <c r="H5701" s="7" t="s">
        <v>97</v>
      </c>
    </row>
    <row r="5702" spans="1:8">
      <c r="A5702" t="s">
        <v>4</v>
      </c>
      <c r="B5702" s="4" t="s">
        <v>5</v>
      </c>
      <c r="C5702" s="4" t="s">
        <v>14</v>
      </c>
      <c r="D5702" s="4" t="s">
        <v>10</v>
      </c>
      <c r="E5702" s="4" t="s">
        <v>6</v>
      </c>
      <c r="F5702" s="4" t="s">
        <v>6</v>
      </c>
      <c r="G5702" s="4" t="s">
        <v>6</v>
      </c>
      <c r="H5702" s="4" t="s">
        <v>6</v>
      </c>
    </row>
    <row r="5703" spans="1:8">
      <c r="A5703" t="n">
        <v>52377</v>
      </c>
      <c r="B5703" s="41" t="n">
        <v>51</v>
      </c>
      <c r="C5703" s="7" t="n">
        <v>3</v>
      </c>
      <c r="D5703" s="7" t="n">
        <v>2</v>
      </c>
      <c r="E5703" s="7" t="s">
        <v>133</v>
      </c>
      <c r="F5703" s="7" t="s">
        <v>95</v>
      </c>
      <c r="G5703" s="7" t="s">
        <v>96</v>
      </c>
      <c r="H5703" s="7" t="s">
        <v>97</v>
      </c>
    </row>
    <row r="5704" spans="1:8">
      <c r="A5704" t="s">
        <v>4</v>
      </c>
      <c r="B5704" s="4" t="s">
        <v>5</v>
      </c>
      <c r="C5704" s="4" t="s">
        <v>14</v>
      </c>
      <c r="D5704" s="4" t="s">
        <v>10</v>
      </c>
      <c r="E5704" s="4" t="s">
        <v>6</v>
      </c>
      <c r="F5704" s="4" t="s">
        <v>6</v>
      </c>
      <c r="G5704" s="4" t="s">
        <v>6</v>
      </c>
      <c r="H5704" s="4" t="s">
        <v>6</v>
      </c>
    </row>
    <row r="5705" spans="1:8">
      <c r="A5705" t="n">
        <v>52390</v>
      </c>
      <c r="B5705" s="41" t="n">
        <v>51</v>
      </c>
      <c r="C5705" s="7" t="n">
        <v>3</v>
      </c>
      <c r="D5705" s="7" t="n">
        <v>3</v>
      </c>
      <c r="E5705" s="7" t="s">
        <v>133</v>
      </c>
      <c r="F5705" s="7" t="s">
        <v>95</v>
      </c>
      <c r="G5705" s="7" t="s">
        <v>96</v>
      </c>
      <c r="H5705" s="7" t="s">
        <v>97</v>
      </c>
    </row>
    <row r="5706" spans="1:8">
      <c r="A5706" t="s">
        <v>4</v>
      </c>
      <c r="B5706" s="4" t="s">
        <v>5</v>
      </c>
      <c r="C5706" s="4" t="s">
        <v>14</v>
      </c>
      <c r="D5706" s="4" t="s">
        <v>10</v>
      </c>
      <c r="E5706" s="4" t="s">
        <v>6</v>
      </c>
      <c r="F5706" s="4" t="s">
        <v>6</v>
      </c>
      <c r="G5706" s="4" t="s">
        <v>6</v>
      </c>
      <c r="H5706" s="4" t="s">
        <v>6</v>
      </c>
    </row>
    <row r="5707" spans="1:8">
      <c r="A5707" t="n">
        <v>52403</v>
      </c>
      <c r="B5707" s="41" t="n">
        <v>51</v>
      </c>
      <c r="C5707" s="7" t="n">
        <v>3</v>
      </c>
      <c r="D5707" s="7" t="n">
        <v>4</v>
      </c>
      <c r="E5707" s="7" t="s">
        <v>133</v>
      </c>
      <c r="F5707" s="7" t="s">
        <v>95</v>
      </c>
      <c r="G5707" s="7" t="s">
        <v>96</v>
      </c>
      <c r="H5707" s="7" t="s">
        <v>97</v>
      </c>
    </row>
    <row r="5708" spans="1:8">
      <c r="A5708" t="s">
        <v>4</v>
      </c>
      <c r="B5708" s="4" t="s">
        <v>5</v>
      </c>
      <c r="C5708" s="4" t="s">
        <v>14</v>
      </c>
      <c r="D5708" s="4" t="s">
        <v>10</v>
      </c>
      <c r="E5708" s="4" t="s">
        <v>6</v>
      </c>
      <c r="F5708" s="4" t="s">
        <v>6</v>
      </c>
      <c r="G5708" s="4" t="s">
        <v>6</v>
      </c>
      <c r="H5708" s="4" t="s">
        <v>6</v>
      </c>
    </row>
    <row r="5709" spans="1:8">
      <c r="A5709" t="n">
        <v>52416</v>
      </c>
      <c r="B5709" s="41" t="n">
        <v>51</v>
      </c>
      <c r="C5709" s="7" t="n">
        <v>3</v>
      </c>
      <c r="D5709" s="7" t="n">
        <v>5</v>
      </c>
      <c r="E5709" s="7" t="s">
        <v>133</v>
      </c>
      <c r="F5709" s="7" t="s">
        <v>95</v>
      </c>
      <c r="G5709" s="7" t="s">
        <v>96</v>
      </c>
      <c r="H5709" s="7" t="s">
        <v>97</v>
      </c>
    </row>
    <row r="5710" spans="1:8">
      <c r="A5710" t="s">
        <v>4</v>
      </c>
      <c r="B5710" s="4" t="s">
        <v>5</v>
      </c>
      <c r="C5710" s="4" t="s">
        <v>14</v>
      </c>
      <c r="D5710" s="4" t="s">
        <v>10</v>
      </c>
      <c r="E5710" s="4" t="s">
        <v>6</v>
      </c>
      <c r="F5710" s="4" t="s">
        <v>6</v>
      </c>
      <c r="G5710" s="4" t="s">
        <v>6</v>
      </c>
      <c r="H5710" s="4" t="s">
        <v>6</v>
      </c>
    </row>
    <row r="5711" spans="1:8">
      <c r="A5711" t="n">
        <v>52429</v>
      </c>
      <c r="B5711" s="41" t="n">
        <v>51</v>
      </c>
      <c r="C5711" s="7" t="n">
        <v>3</v>
      </c>
      <c r="D5711" s="7" t="n">
        <v>6</v>
      </c>
      <c r="E5711" s="7" t="s">
        <v>133</v>
      </c>
      <c r="F5711" s="7" t="s">
        <v>95</v>
      </c>
      <c r="G5711" s="7" t="s">
        <v>96</v>
      </c>
      <c r="H5711" s="7" t="s">
        <v>97</v>
      </c>
    </row>
    <row r="5712" spans="1:8">
      <c r="A5712" t="s">
        <v>4</v>
      </c>
      <c r="B5712" s="4" t="s">
        <v>5</v>
      </c>
      <c r="C5712" s="4" t="s">
        <v>14</v>
      </c>
      <c r="D5712" s="4" t="s">
        <v>10</v>
      </c>
      <c r="E5712" s="4" t="s">
        <v>6</v>
      </c>
      <c r="F5712" s="4" t="s">
        <v>6</v>
      </c>
      <c r="G5712" s="4" t="s">
        <v>6</v>
      </c>
      <c r="H5712" s="4" t="s">
        <v>6</v>
      </c>
    </row>
    <row r="5713" spans="1:8">
      <c r="A5713" t="n">
        <v>52442</v>
      </c>
      <c r="B5713" s="41" t="n">
        <v>51</v>
      </c>
      <c r="C5713" s="7" t="n">
        <v>3</v>
      </c>
      <c r="D5713" s="7" t="n">
        <v>7</v>
      </c>
      <c r="E5713" s="7" t="s">
        <v>133</v>
      </c>
      <c r="F5713" s="7" t="s">
        <v>95</v>
      </c>
      <c r="G5713" s="7" t="s">
        <v>96</v>
      </c>
      <c r="H5713" s="7" t="s">
        <v>97</v>
      </c>
    </row>
    <row r="5714" spans="1:8">
      <c r="A5714" t="s">
        <v>4</v>
      </c>
      <c r="B5714" s="4" t="s">
        <v>5</v>
      </c>
      <c r="C5714" s="4" t="s">
        <v>14</v>
      </c>
      <c r="D5714" s="4" t="s">
        <v>10</v>
      </c>
      <c r="E5714" s="4" t="s">
        <v>6</v>
      </c>
      <c r="F5714" s="4" t="s">
        <v>6</v>
      </c>
      <c r="G5714" s="4" t="s">
        <v>6</v>
      </c>
      <c r="H5714" s="4" t="s">
        <v>6</v>
      </c>
    </row>
    <row r="5715" spans="1:8">
      <c r="A5715" t="n">
        <v>52455</v>
      </c>
      <c r="B5715" s="41" t="n">
        <v>51</v>
      </c>
      <c r="C5715" s="7" t="n">
        <v>3</v>
      </c>
      <c r="D5715" s="7" t="n">
        <v>8</v>
      </c>
      <c r="E5715" s="7" t="s">
        <v>133</v>
      </c>
      <c r="F5715" s="7" t="s">
        <v>95</v>
      </c>
      <c r="G5715" s="7" t="s">
        <v>96</v>
      </c>
      <c r="H5715" s="7" t="s">
        <v>97</v>
      </c>
    </row>
    <row r="5716" spans="1:8">
      <c r="A5716" t="s">
        <v>4</v>
      </c>
      <c r="B5716" s="4" t="s">
        <v>5</v>
      </c>
      <c r="C5716" s="4" t="s">
        <v>14</v>
      </c>
      <c r="D5716" s="4" t="s">
        <v>10</v>
      </c>
      <c r="E5716" s="4" t="s">
        <v>6</v>
      </c>
      <c r="F5716" s="4" t="s">
        <v>6</v>
      </c>
      <c r="G5716" s="4" t="s">
        <v>6</v>
      </c>
      <c r="H5716" s="4" t="s">
        <v>6</v>
      </c>
    </row>
    <row r="5717" spans="1:8">
      <c r="A5717" t="n">
        <v>52468</v>
      </c>
      <c r="B5717" s="41" t="n">
        <v>51</v>
      </c>
      <c r="C5717" s="7" t="n">
        <v>3</v>
      </c>
      <c r="D5717" s="7" t="n">
        <v>9</v>
      </c>
      <c r="E5717" s="7" t="s">
        <v>133</v>
      </c>
      <c r="F5717" s="7" t="s">
        <v>95</v>
      </c>
      <c r="G5717" s="7" t="s">
        <v>96</v>
      </c>
      <c r="H5717" s="7" t="s">
        <v>97</v>
      </c>
    </row>
    <row r="5718" spans="1:8">
      <c r="A5718" t="s">
        <v>4</v>
      </c>
      <c r="B5718" s="4" t="s">
        <v>5</v>
      </c>
      <c r="C5718" s="4" t="s">
        <v>14</v>
      </c>
      <c r="D5718" s="4" t="s">
        <v>10</v>
      </c>
      <c r="E5718" s="4" t="s">
        <v>6</v>
      </c>
      <c r="F5718" s="4" t="s">
        <v>6</v>
      </c>
      <c r="G5718" s="4" t="s">
        <v>6</v>
      </c>
      <c r="H5718" s="4" t="s">
        <v>6</v>
      </c>
    </row>
    <row r="5719" spans="1:8">
      <c r="A5719" t="n">
        <v>52481</v>
      </c>
      <c r="B5719" s="41" t="n">
        <v>51</v>
      </c>
      <c r="C5719" s="7" t="n">
        <v>3</v>
      </c>
      <c r="D5719" s="7" t="n">
        <v>11</v>
      </c>
      <c r="E5719" s="7" t="s">
        <v>133</v>
      </c>
      <c r="F5719" s="7" t="s">
        <v>95</v>
      </c>
      <c r="G5719" s="7" t="s">
        <v>96</v>
      </c>
      <c r="H5719" s="7" t="s">
        <v>97</v>
      </c>
    </row>
    <row r="5720" spans="1:8">
      <c r="A5720" t="s">
        <v>4</v>
      </c>
      <c r="B5720" s="4" t="s">
        <v>5</v>
      </c>
      <c r="C5720" s="4" t="s">
        <v>10</v>
      </c>
      <c r="D5720" s="4" t="s">
        <v>14</v>
      </c>
      <c r="E5720" s="4" t="s">
        <v>6</v>
      </c>
      <c r="F5720" s="4" t="s">
        <v>21</v>
      </c>
      <c r="G5720" s="4" t="s">
        <v>21</v>
      </c>
      <c r="H5720" s="4" t="s">
        <v>21</v>
      </c>
    </row>
    <row r="5721" spans="1:8">
      <c r="A5721" t="n">
        <v>52494</v>
      </c>
      <c r="B5721" s="37" t="n">
        <v>48</v>
      </c>
      <c r="C5721" s="7" t="n">
        <v>1</v>
      </c>
      <c r="D5721" s="7" t="n">
        <v>0</v>
      </c>
      <c r="E5721" s="7" t="s">
        <v>440</v>
      </c>
      <c r="F5721" s="7" t="n">
        <v>-1</v>
      </c>
      <c r="G5721" s="7" t="n">
        <v>1</v>
      </c>
      <c r="H5721" s="7" t="n">
        <v>0</v>
      </c>
    </row>
    <row r="5722" spans="1:8">
      <c r="A5722" t="s">
        <v>4</v>
      </c>
      <c r="B5722" s="4" t="s">
        <v>5</v>
      </c>
      <c r="C5722" s="4" t="s">
        <v>10</v>
      </c>
      <c r="D5722" s="4" t="s">
        <v>14</v>
      </c>
      <c r="E5722" s="4" t="s">
        <v>6</v>
      </c>
      <c r="F5722" s="4" t="s">
        <v>21</v>
      </c>
      <c r="G5722" s="4" t="s">
        <v>21</v>
      </c>
      <c r="H5722" s="4" t="s">
        <v>21</v>
      </c>
    </row>
    <row r="5723" spans="1:8">
      <c r="A5723" t="n">
        <v>52519</v>
      </c>
      <c r="B5723" s="37" t="n">
        <v>48</v>
      </c>
      <c r="C5723" s="7" t="n">
        <v>4</v>
      </c>
      <c r="D5723" s="7" t="n">
        <v>0</v>
      </c>
      <c r="E5723" s="7" t="s">
        <v>436</v>
      </c>
      <c r="F5723" s="7" t="n">
        <v>-1</v>
      </c>
      <c r="G5723" s="7" t="n">
        <v>1</v>
      </c>
      <c r="H5723" s="7" t="n">
        <v>1.40129846432482e-45</v>
      </c>
    </row>
    <row r="5724" spans="1:8">
      <c r="A5724" t="s">
        <v>4</v>
      </c>
      <c r="B5724" s="4" t="s">
        <v>5</v>
      </c>
      <c r="C5724" s="4" t="s">
        <v>10</v>
      </c>
      <c r="D5724" s="4" t="s">
        <v>9</v>
      </c>
    </row>
    <row r="5725" spans="1:8">
      <c r="A5725" t="n">
        <v>52547</v>
      </c>
      <c r="B5725" s="33" t="n">
        <v>43</v>
      </c>
      <c r="C5725" s="7" t="n">
        <v>7032</v>
      </c>
      <c r="D5725" s="7" t="n">
        <v>512</v>
      </c>
    </row>
    <row r="5726" spans="1:8">
      <c r="A5726" t="s">
        <v>4</v>
      </c>
      <c r="B5726" s="4" t="s">
        <v>5</v>
      </c>
      <c r="C5726" s="4" t="s">
        <v>10</v>
      </c>
      <c r="D5726" s="4" t="s">
        <v>21</v>
      </c>
      <c r="E5726" s="4" t="s">
        <v>21</v>
      </c>
      <c r="F5726" s="4" t="s">
        <v>21</v>
      </c>
      <c r="G5726" s="4" t="s">
        <v>21</v>
      </c>
    </row>
    <row r="5727" spans="1:8">
      <c r="A5727" t="n">
        <v>52554</v>
      </c>
      <c r="B5727" s="36" t="n">
        <v>46</v>
      </c>
      <c r="C5727" s="7" t="n">
        <v>7032</v>
      </c>
      <c r="D5727" s="7" t="n">
        <v>0</v>
      </c>
      <c r="E5727" s="7" t="n">
        <v>20.0100002288818</v>
      </c>
      <c r="F5727" s="7" t="n">
        <v>60.8499984741211</v>
      </c>
      <c r="G5727" s="7" t="n">
        <v>180</v>
      </c>
    </row>
    <row r="5728" spans="1:8">
      <c r="A5728" t="s">
        <v>4</v>
      </c>
      <c r="B5728" s="4" t="s">
        <v>5</v>
      </c>
      <c r="C5728" s="4" t="s">
        <v>10</v>
      </c>
      <c r="D5728" s="4" t="s">
        <v>9</v>
      </c>
      <c r="E5728" s="4" t="s">
        <v>9</v>
      </c>
      <c r="F5728" s="4" t="s">
        <v>9</v>
      </c>
      <c r="G5728" s="4" t="s">
        <v>9</v>
      </c>
      <c r="H5728" s="4" t="s">
        <v>10</v>
      </c>
      <c r="I5728" s="4" t="s">
        <v>14</v>
      </c>
    </row>
    <row r="5729" spans="1:9">
      <c r="A5729" t="n">
        <v>52573</v>
      </c>
      <c r="B5729" s="69" t="n">
        <v>66</v>
      </c>
      <c r="C5729" s="7" t="n">
        <v>7032</v>
      </c>
      <c r="D5729" s="7" t="n">
        <v>1065353216</v>
      </c>
      <c r="E5729" s="7" t="n">
        <v>1065353216</v>
      </c>
      <c r="F5729" s="7" t="n">
        <v>1065353216</v>
      </c>
      <c r="G5729" s="7" t="n">
        <v>0</v>
      </c>
      <c r="H5729" s="7" t="n">
        <v>1</v>
      </c>
      <c r="I5729" s="7" t="n">
        <v>3</v>
      </c>
    </row>
    <row r="5730" spans="1:9">
      <c r="A5730" t="s">
        <v>4</v>
      </c>
      <c r="B5730" s="4" t="s">
        <v>5</v>
      </c>
      <c r="C5730" s="4" t="s">
        <v>10</v>
      </c>
      <c r="D5730" s="4" t="s">
        <v>9</v>
      </c>
    </row>
    <row r="5731" spans="1:9">
      <c r="A5731" t="n">
        <v>52595</v>
      </c>
      <c r="B5731" s="33" t="n">
        <v>43</v>
      </c>
      <c r="C5731" s="7" t="n">
        <v>23</v>
      </c>
      <c r="D5731" s="7" t="n">
        <v>512</v>
      </c>
    </row>
    <row r="5732" spans="1:9">
      <c r="A5732" t="s">
        <v>4</v>
      </c>
      <c r="B5732" s="4" t="s">
        <v>5</v>
      </c>
      <c r="C5732" s="4" t="s">
        <v>10</v>
      </c>
      <c r="D5732" s="4" t="s">
        <v>21</v>
      </c>
      <c r="E5732" s="4" t="s">
        <v>21</v>
      </c>
      <c r="F5732" s="4" t="s">
        <v>21</v>
      </c>
      <c r="G5732" s="4" t="s">
        <v>21</v>
      </c>
    </row>
    <row r="5733" spans="1:9">
      <c r="A5733" t="n">
        <v>52602</v>
      </c>
      <c r="B5733" s="36" t="n">
        <v>46</v>
      </c>
      <c r="C5733" s="7" t="n">
        <v>23</v>
      </c>
      <c r="D5733" s="7" t="n">
        <v>-0.200000002980232</v>
      </c>
      <c r="E5733" s="7" t="n">
        <v>20.3099994659424</v>
      </c>
      <c r="F5733" s="7" t="n">
        <v>44.5</v>
      </c>
      <c r="G5733" s="7" t="n">
        <v>0</v>
      </c>
    </row>
    <row r="5734" spans="1:9">
      <c r="A5734" t="s">
        <v>4</v>
      </c>
      <c r="B5734" s="4" t="s">
        <v>5</v>
      </c>
      <c r="C5734" s="4" t="s">
        <v>10</v>
      </c>
      <c r="D5734" s="4" t="s">
        <v>9</v>
      </c>
      <c r="E5734" s="4" t="s">
        <v>9</v>
      </c>
      <c r="F5734" s="4" t="s">
        <v>9</v>
      </c>
      <c r="G5734" s="4" t="s">
        <v>9</v>
      </c>
      <c r="H5734" s="4" t="s">
        <v>10</v>
      </c>
      <c r="I5734" s="4" t="s">
        <v>14</v>
      </c>
    </row>
    <row r="5735" spans="1:9">
      <c r="A5735" t="n">
        <v>52621</v>
      </c>
      <c r="B5735" s="69" t="n">
        <v>66</v>
      </c>
      <c r="C5735" s="7" t="n">
        <v>23</v>
      </c>
      <c r="D5735" s="7" t="n">
        <v>1065353216</v>
      </c>
      <c r="E5735" s="7" t="n">
        <v>1065353216</v>
      </c>
      <c r="F5735" s="7" t="n">
        <v>1065353216</v>
      </c>
      <c r="G5735" s="7" t="n">
        <v>0</v>
      </c>
      <c r="H5735" s="7" t="n">
        <v>1</v>
      </c>
      <c r="I5735" s="7" t="n">
        <v>3</v>
      </c>
    </row>
    <row r="5736" spans="1:9">
      <c r="A5736" t="s">
        <v>4</v>
      </c>
      <c r="B5736" s="4" t="s">
        <v>5</v>
      </c>
      <c r="C5736" s="4" t="s">
        <v>10</v>
      </c>
      <c r="D5736" s="4" t="s">
        <v>14</v>
      </c>
      <c r="E5736" s="4" t="s">
        <v>6</v>
      </c>
      <c r="F5736" s="4" t="s">
        <v>21</v>
      </c>
      <c r="G5736" s="4" t="s">
        <v>21</v>
      </c>
      <c r="H5736" s="4" t="s">
        <v>21</v>
      </c>
    </row>
    <row r="5737" spans="1:9">
      <c r="A5737" t="n">
        <v>52643</v>
      </c>
      <c r="B5737" s="37" t="n">
        <v>48</v>
      </c>
      <c r="C5737" s="7" t="n">
        <v>23</v>
      </c>
      <c r="D5737" s="7" t="n">
        <v>0</v>
      </c>
      <c r="E5737" s="7" t="s">
        <v>416</v>
      </c>
      <c r="F5737" s="7" t="n">
        <v>-1</v>
      </c>
      <c r="G5737" s="7" t="n">
        <v>1</v>
      </c>
      <c r="H5737" s="7" t="n">
        <v>1.40129846432482e-45</v>
      </c>
    </row>
    <row r="5738" spans="1:9">
      <c r="A5738" t="s">
        <v>4</v>
      </c>
      <c r="B5738" s="4" t="s">
        <v>5</v>
      </c>
      <c r="C5738" s="4" t="s">
        <v>14</v>
      </c>
      <c r="D5738" s="4" t="s">
        <v>10</v>
      </c>
      <c r="E5738" s="4" t="s">
        <v>6</v>
      </c>
      <c r="F5738" s="4" t="s">
        <v>6</v>
      </c>
      <c r="G5738" s="4" t="s">
        <v>6</v>
      </c>
      <c r="H5738" s="4" t="s">
        <v>6</v>
      </c>
    </row>
    <row r="5739" spans="1:9">
      <c r="A5739" t="n">
        <v>52672</v>
      </c>
      <c r="B5739" s="41" t="n">
        <v>51</v>
      </c>
      <c r="C5739" s="7" t="n">
        <v>3</v>
      </c>
      <c r="D5739" s="7" t="n">
        <v>23</v>
      </c>
      <c r="E5739" s="7" t="s">
        <v>94</v>
      </c>
      <c r="F5739" s="7" t="s">
        <v>95</v>
      </c>
      <c r="G5739" s="7" t="s">
        <v>96</v>
      </c>
      <c r="H5739" s="7" t="s">
        <v>97</v>
      </c>
    </row>
    <row r="5740" spans="1:9">
      <c r="A5740" t="s">
        <v>4</v>
      </c>
      <c r="B5740" s="4" t="s">
        <v>5</v>
      </c>
      <c r="C5740" s="4" t="s">
        <v>10</v>
      </c>
      <c r="D5740" s="4" t="s">
        <v>21</v>
      </c>
      <c r="E5740" s="4" t="s">
        <v>21</v>
      </c>
      <c r="F5740" s="4" t="s">
        <v>21</v>
      </c>
      <c r="G5740" s="4" t="s">
        <v>21</v>
      </c>
    </row>
    <row r="5741" spans="1:9">
      <c r="A5741" t="n">
        <v>52685</v>
      </c>
      <c r="B5741" s="36" t="n">
        <v>46</v>
      </c>
      <c r="C5741" s="7" t="n">
        <v>19</v>
      </c>
      <c r="D5741" s="7" t="n">
        <v>-6</v>
      </c>
      <c r="E5741" s="7" t="n">
        <v>18.3700008392334</v>
      </c>
      <c r="F5741" s="7" t="n">
        <v>41</v>
      </c>
      <c r="G5741" s="7" t="n">
        <v>15</v>
      </c>
    </row>
    <row r="5742" spans="1:9">
      <c r="A5742" t="s">
        <v>4</v>
      </c>
      <c r="B5742" s="4" t="s">
        <v>5</v>
      </c>
      <c r="C5742" s="4" t="s">
        <v>10</v>
      </c>
      <c r="D5742" s="4" t="s">
        <v>9</v>
      </c>
    </row>
    <row r="5743" spans="1:9">
      <c r="A5743" t="n">
        <v>52704</v>
      </c>
      <c r="B5743" s="33" t="n">
        <v>43</v>
      </c>
      <c r="C5743" s="7" t="n">
        <v>19</v>
      </c>
      <c r="D5743" s="7" t="n">
        <v>16</v>
      </c>
    </row>
    <row r="5744" spans="1:9">
      <c r="A5744" t="s">
        <v>4</v>
      </c>
      <c r="B5744" s="4" t="s">
        <v>5</v>
      </c>
      <c r="C5744" s="4" t="s">
        <v>10</v>
      </c>
      <c r="D5744" s="4" t="s">
        <v>14</v>
      </c>
      <c r="E5744" s="4" t="s">
        <v>14</v>
      </c>
      <c r="F5744" s="4" t="s">
        <v>6</v>
      </c>
    </row>
    <row r="5745" spans="1:9">
      <c r="A5745" t="n">
        <v>52711</v>
      </c>
      <c r="B5745" s="22" t="n">
        <v>47</v>
      </c>
      <c r="C5745" s="7" t="n">
        <v>19</v>
      </c>
      <c r="D5745" s="7" t="n">
        <v>0</v>
      </c>
      <c r="E5745" s="7" t="n">
        <v>0</v>
      </c>
      <c r="F5745" s="7" t="s">
        <v>283</v>
      </c>
    </row>
    <row r="5746" spans="1:9">
      <c r="A5746" t="s">
        <v>4</v>
      </c>
      <c r="B5746" s="4" t="s">
        <v>5</v>
      </c>
      <c r="C5746" s="4" t="s">
        <v>10</v>
      </c>
    </row>
    <row r="5747" spans="1:9">
      <c r="A5747" t="n">
        <v>52733</v>
      </c>
      <c r="B5747" s="28" t="n">
        <v>16</v>
      </c>
      <c r="C5747" s="7" t="n">
        <v>0</v>
      </c>
    </row>
    <row r="5748" spans="1:9">
      <c r="A5748" t="s">
        <v>4</v>
      </c>
      <c r="B5748" s="4" t="s">
        <v>5</v>
      </c>
      <c r="C5748" s="4" t="s">
        <v>10</v>
      </c>
      <c r="D5748" s="4" t="s">
        <v>14</v>
      </c>
      <c r="E5748" s="4" t="s">
        <v>6</v>
      </c>
      <c r="F5748" s="4" t="s">
        <v>21</v>
      </c>
      <c r="G5748" s="4" t="s">
        <v>21</v>
      </c>
      <c r="H5748" s="4" t="s">
        <v>21</v>
      </c>
    </row>
    <row r="5749" spans="1:9">
      <c r="A5749" t="n">
        <v>52736</v>
      </c>
      <c r="B5749" s="37" t="n">
        <v>48</v>
      </c>
      <c r="C5749" s="7" t="n">
        <v>19</v>
      </c>
      <c r="D5749" s="7" t="n">
        <v>0</v>
      </c>
      <c r="E5749" s="7" t="s">
        <v>31</v>
      </c>
      <c r="F5749" s="7" t="n">
        <v>0</v>
      </c>
      <c r="G5749" s="7" t="n">
        <v>1</v>
      </c>
      <c r="H5749" s="7" t="n">
        <v>0</v>
      </c>
    </row>
    <row r="5750" spans="1:9">
      <c r="A5750" t="s">
        <v>4</v>
      </c>
      <c r="B5750" s="4" t="s">
        <v>5</v>
      </c>
      <c r="C5750" s="4" t="s">
        <v>10</v>
      </c>
      <c r="D5750" s="4" t="s">
        <v>21</v>
      </c>
      <c r="E5750" s="4" t="s">
        <v>21</v>
      </c>
      <c r="F5750" s="4" t="s">
        <v>21</v>
      </c>
      <c r="G5750" s="4" t="s">
        <v>10</v>
      </c>
      <c r="H5750" s="4" t="s">
        <v>10</v>
      </c>
    </row>
    <row r="5751" spans="1:9">
      <c r="A5751" t="n">
        <v>52760</v>
      </c>
      <c r="B5751" s="54" t="n">
        <v>60</v>
      </c>
      <c r="C5751" s="7" t="n">
        <v>19</v>
      </c>
      <c r="D5751" s="7" t="n">
        <v>0</v>
      </c>
      <c r="E5751" s="7" t="n">
        <v>5</v>
      </c>
      <c r="F5751" s="7" t="n">
        <v>0</v>
      </c>
      <c r="G5751" s="7" t="n">
        <v>0</v>
      </c>
      <c r="H5751" s="7" t="n">
        <v>0</v>
      </c>
    </row>
    <row r="5752" spans="1:9">
      <c r="A5752" t="s">
        <v>4</v>
      </c>
      <c r="B5752" s="4" t="s">
        <v>5</v>
      </c>
      <c r="C5752" s="4" t="s">
        <v>10</v>
      </c>
      <c r="D5752" s="4" t="s">
        <v>21</v>
      </c>
      <c r="E5752" s="4" t="s">
        <v>21</v>
      </c>
      <c r="F5752" s="4" t="s">
        <v>21</v>
      </c>
      <c r="G5752" s="4" t="s">
        <v>21</v>
      </c>
    </row>
    <row r="5753" spans="1:9">
      <c r="A5753" t="n">
        <v>52779</v>
      </c>
      <c r="B5753" s="36" t="n">
        <v>46</v>
      </c>
      <c r="C5753" s="7" t="n">
        <v>7024</v>
      </c>
      <c r="D5753" s="7" t="n">
        <v>-7</v>
      </c>
      <c r="E5753" s="7" t="n">
        <v>19.6700000762939</v>
      </c>
      <c r="F5753" s="7" t="n">
        <v>40.7000007629395</v>
      </c>
      <c r="G5753" s="7" t="n">
        <v>35</v>
      </c>
    </row>
    <row r="5754" spans="1:9">
      <c r="A5754" t="s">
        <v>4</v>
      </c>
      <c r="B5754" s="4" t="s">
        <v>5</v>
      </c>
      <c r="C5754" s="4" t="s">
        <v>10</v>
      </c>
      <c r="D5754" s="4" t="s">
        <v>14</v>
      </c>
      <c r="E5754" s="4" t="s">
        <v>6</v>
      </c>
      <c r="F5754" s="4" t="s">
        <v>21</v>
      </c>
      <c r="G5754" s="4" t="s">
        <v>21</v>
      </c>
      <c r="H5754" s="4" t="s">
        <v>21</v>
      </c>
    </row>
    <row r="5755" spans="1:9">
      <c r="A5755" t="n">
        <v>52798</v>
      </c>
      <c r="B5755" s="37" t="n">
        <v>48</v>
      </c>
      <c r="C5755" s="7" t="n">
        <v>7024</v>
      </c>
      <c r="D5755" s="7" t="n">
        <v>0</v>
      </c>
      <c r="E5755" s="7" t="s">
        <v>91</v>
      </c>
      <c r="F5755" s="7" t="n">
        <v>-1</v>
      </c>
      <c r="G5755" s="7" t="n">
        <v>1</v>
      </c>
      <c r="H5755" s="7" t="n">
        <v>0</v>
      </c>
    </row>
    <row r="5756" spans="1:9">
      <c r="A5756" t="s">
        <v>4</v>
      </c>
      <c r="B5756" s="4" t="s">
        <v>5</v>
      </c>
      <c r="C5756" s="4" t="s">
        <v>14</v>
      </c>
      <c r="D5756" s="4" t="s">
        <v>10</v>
      </c>
      <c r="E5756" s="4" t="s">
        <v>10</v>
      </c>
      <c r="F5756" s="4" t="s">
        <v>10</v>
      </c>
      <c r="G5756" s="4" t="s">
        <v>10</v>
      </c>
      <c r="H5756" s="4" t="s">
        <v>10</v>
      </c>
      <c r="I5756" s="4" t="s">
        <v>6</v>
      </c>
      <c r="J5756" s="4" t="s">
        <v>21</v>
      </c>
      <c r="K5756" s="4" t="s">
        <v>21</v>
      </c>
      <c r="L5756" s="4" t="s">
        <v>21</v>
      </c>
      <c r="M5756" s="4" t="s">
        <v>9</v>
      </c>
      <c r="N5756" s="4" t="s">
        <v>9</v>
      </c>
      <c r="O5756" s="4" t="s">
        <v>21</v>
      </c>
      <c r="P5756" s="4" t="s">
        <v>21</v>
      </c>
      <c r="Q5756" s="4" t="s">
        <v>21</v>
      </c>
      <c r="R5756" s="4" t="s">
        <v>21</v>
      </c>
      <c r="S5756" s="4" t="s">
        <v>14</v>
      </c>
    </row>
    <row r="5757" spans="1:9">
      <c r="A5757" t="n">
        <v>52824</v>
      </c>
      <c r="B5757" s="31" t="n">
        <v>39</v>
      </c>
      <c r="C5757" s="7" t="n">
        <v>12</v>
      </c>
      <c r="D5757" s="7" t="n">
        <v>65533</v>
      </c>
      <c r="E5757" s="7" t="n">
        <v>201</v>
      </c>
      <c r="F5757" s="7" t="n">
        <v>0</v>
      </c>
      <c r="G5757" s="7" t="n">
        <v>7024</v>
      </c>
      <c r="H5757" s="7" t="n">
        <v>3</v>
      </c>
      <c r="I5757" s="7" t="s">
        <v>13</v>
      </c>
      <c r="J5757" s="7" t="n">
        <v>0</v>
      </c>
      <c r="K5757" s="7" t="n">
        <v>0</v>
      </c>
      <c r="L5757" s="7" t="n">
        <v>0</v>
      </c>
      <c r="M5757" s="7" t="n">
        <v>0</v>
      </c>
      <c r="N5757" s="7" t="n">
        <v>0</v>
      </c>
      <c r="O5757" s="7" t="n">
        <v>0</v>
      </c>
      <c r="P5757" s="7" t="n">
        <v>1</v>
      </c>
      <c r="Q5757" s="7" t="n">
        <v>1</v>
      </c>
      <c r="R5757" s="7" t="n">
        <v>1</v>
      </c>
      <c r="S5757" s="7" t="n">
        <v>101</v>
      </c>
    </row>
    <row r="5758" spans="1:9">
      <c r="A5758" t="s">
        <v>4</v>
      </c>
      <c r="B5758" s="4" t="s">
        <v>5</v>
      </c>
      <c r="C5758" s="4" t="s">
        <v>10</v>
      </c>
      <c r="D5758" s="4" t="s">
        <v>21</v>
      </c>
      <c r="E5758" s="4" t="s">
        <v>21</v>
      </c>
      <c r="F5758" s="4" t="s">
        <v>21</v>
      </c>
      <c r="G5758" s="4" t="s">
        <v>21</v>
      </c>
    </row>
    <row r="5759" spans="1:9">
      <c r="A5759" t="n">
        <v>52874</v>
      </c>
      <c r="B5759" s="36" t="n">
        <v>46</v>
      </c>
      <c r="C5759" s="7" t="n">
        <v>7013</v>
      </c>
      <c r="D5759" s="7" t="n">
        <v>0</v>
      </c>
      <c r="E5759" s="7" t="n">
        <v>23.0900001525879</v>
      </c>
      <c r="F5759" s="7" t="n">
        <v>13.5</v>
      </c>
      <c r="G5759" s="7" t="n">
        <v>0</v>
      </c>
    </row>
    <row r="5760" spans="1:9">
      <c r="A5760" t="s">
        <v>4</v>
      </c>
      <c r="B5760" s="4" t="s">
        <v>5</v>
      </c>
      <c r="C5760" s="4" t="s">
        <v>10</v>
      </c>
      <c r="D5760" s="4" t="s">
        <v>14</v>
      </c>
      <c r="E5760" s="4" t="s">
        <v>6</v>
      </c>
      <c r="F5760" s="4" t="s">
        <v>21</v>
      </c>
      <c r="G5760" s="4" t="s">
        <v>21</v>
      </c>
      <c r="H5760" s="4" t="s">
        <v>21</v>
      </c>
    </row>
    <row r="5761" spans="1:19">
      <c r="A5761" t="n">
        <v>52893</v>
      </c>
      <c r="B5761" s="37" t="n">
        <v>48</v>
      </c>
      <c r="C5761" s="7" t="n">
        <v>7013</v>
      </c>
      <c r="D5761" s="7" t="n">
        <v>0</v>
      </c>
      <c r="E5761" s="7" t="s">
        <v>280</v>
      </c>
      <c r="F5761" s="7" t="n">
        <v>-1</v>
      </c>
      <c r="G5761" s="7" t="n">
        <v>1</v>
      </c>
      <c r="H5761" s="7" t="n">
        <v>1.40129846432482e-45</v>
      </c>
    </row>
    <row r="5762" spans="1:19">
      <c r="A5762" t="s">
        <v>4</v>
      </c>
      <c r="B5762" s="4" t="s">
        <v>5</v>
      </c>
      <c r="C5762" s="4" t="s">
        <v>10</v>
      </c>
      <c r="D5762" s="4" t="s">
        <v>9</v>
      </c>
    </row>
    <row r="5763" spans="1:19">
      <c r="A5763" t="n">
        <v>52921</v>
      </c>
      <c r="B5763" s="33" t="n">
        <v>43</v>
      </c>
      <c r="C5763" s="7" t="n">
        <v>7013</v>
      </c>
      <c r="D5763" s="7" t="n">
        <v>8388608</v>
      </c>
    </row>
    <row r="5764" spans="1:19">
      <c r="A5764" t="s">
        <v>4</v>
      </c>
      <c r="B5764" s="4" t="s">
        <v>5</v>
      </c>
      <c r="C5764" s="4" t="s">
        <v>10</v>
      </c>
      <c r="D5764" s="4" t="s">
        <v>9</v>
      </c>
    </row>
    <row r="5765" spans="1:19">
      <c r="A5765" t="n">
        <v>52928</v>
      </c>
      <c r="B5765" s="33" t="n">
        <v>43</v>
      </c>
      <c r="C5765" s="7" t="n">
        <v>7013</v>
      </c>
      <c r="D5765" s="7" t="n">
        <v>256</v>
      </c>
    </row>
    <row r="5766" spans="1:19">
      <c r="A5766" t="s">
        <v>4</v>
      </c>
      <c r="B5766" s="4" t="s">
        <v>5</v>
      </c>
      <c r="C5766" s="4" t="s">
        <v>10</v>
      </c>
      <c r="D5766" s="4" t="s">
        <v>21</v>
      </c>
      <c r="E5766" s="4" t="s">
        <v>21</v>
      </c>
      <c r="F5766" s="4" t="s">
        <v>21</v>
      </c>
      <c r="G5766" s="4" t="s">
        <v>21</v>
      </c>
    </row>
    <row r="5767" spans="1:19">
      <c r="A5767" t="n">
        <v>52935</v>
      </c>
      <c r="B5767" s="36" t="n">
        <v>46</v>
      </c>
      <c r="C5767" s="7" t="n">
        <v>7034</v>
      </c>
      <c r="D5767" s="7" t="n">
        <v>0</v>
      </c>
      <c r="E5767" s="7" t="n">
        <v>18.3700008392334</v>
      </c>
      <c r="F5767" s="7" t="n">
        <v>44</v>
      </c>
      <c r="G5767" s="7" t="n">
        <v>0</v>
      </c>
    </row>
    <row r="5768" spans="1:19">
      <c r="A5768" t="s">
        <v>4</v>
      </c>
      <c r="B5768" s="4" t="s">
        <v>5</v>
      </c>
      <c r="C5768" s="4" t="s">
        <v>10</v>
      </c>
      <c r="D5768" s="4" t="s">
        <v>14</v>
      </c>
      <c r="E5768" s="4" t="s">
        <v>6</v>
      </c>
      <c r="F5768" s="4" t="s">
        <v>21</v>
      </c>
      <c r="G5768" s="4" t="s">
        <v>21</v>
      </c>
      <c r="H5768" s="4" t="s">
        <v>21</v>
      </c>
    </row>
    <row r="5769" spans="1:19">
      <c r="A5769" t="n">
        <v>52954</v>
      </c>
      <c r="B5769" s="37" t="n">
        <v>48</v>
      </c>
      <c r="C5769" s="7" t="n">
        <v>7034</v>
      </c>
      <c r="D5769" s="7" t="n">
        <v>0</v>
      </c>
      <c r="E5769" s="7" t="s">
        <v>441</v>
      </c>
      <c r="F5769" s="7" t="n">
        <v>-1</v>
      </c>
      <c r="G5769" s="7" t="n">
        <v>1</v>
      </c>
      <c r="H5769" s="7" t="n">
        <v>0</v>
      </c>
    </row>
    <row r="5770" spans="1:19">
      <c r="A5770" t="s">
        <v>4</v>
      </c>
      <c r="B5770" s="4" t="s">
        <v>5</v>
      </c>
      <c r="C5770" s="4" t="s">
        <v>10</v>
      </c>
      <c r="D5770" s="4" t="s">
        <v>14</v>
      </c>
      <c r="E5770" s="4" t="s">
        <v>6</v>
      </c>
      <c r="F5770" s="4" t="s">
        <v>21</v>
      </c>
      <c r="G5770" s="4" t="s">
        <v>21</v>
      </c>
      <c r="H5770" s="4" t="s">
        <v>21</v>
      </c>
    </row>
    <row r="5771" spans="1:19">
      <c r="A5771" t="n">
        <v>52986</v>
      </c>
      <c r="B5771" s="37" t="n">
        <v>48</v>
      </c>
      <c r="C5771" s="7" t="n">
        <v>7034</v>
      </c>
      <c r="D5771" s="7" t="n">
        <v>0</v>
      </c>
      <c r="E5771" s="7" t="s">
        <v>426</v>
      </c>
      <c r="F5771" s="7" t="n">
        <v>0</v>
      </c>
      <c r="G5771" s="7" t="n">
        <v>1</v>
      </c>
      <c r="H5771" s="7" t="n">
        <v>0</v>
      </c>
    </row>
    <row r="5772" spans="1:19">
      <c r="A5772" t="s">
        <v>4</v>
      </c>
      <c r="B5772" s="4" t="s">
        <v>5</v>
      </c>
      <c r="C5772" s="4" t="s">
        <v>10</v>
      </c>
      <c r="D5772" s="4" t="s">
        <v>21</v>
      </c>
      <c r="E5772" s="4" t="s">
        <v>21</v>
      </c>
      <c r="F5772" s="4" t="s">
        <v>21</v>
      </c>
      <c r="G5772" s="4" t="s">
        <v>21</v>
      </c>
    </row>
    <row r="5773" spans="1:19">
      <c r="A5773" t="n">
        <v>53013</v>
      </c>
      <c r="B5773" s="36" t="n">
        <v>46</v>
      </c>
      <c r="C5773" s="7" t="n">
        <v>7033</v>
      </c>
      <c r="D5773" s="7" t="n">
        <v>0</v>
      </c>
      <c r="E5773" s="7" t="n">
        <v>18.3700008392334</v>
      </c>
      <c r="F5773" s="7" t="n">
        <v>60</v>
      </c>
      <c r="G5773" s="7" t="n">
        <v>180</v>
      </c>
    </row>
    <row r="5774" spans="1:19">
      <c r="A5774" t="s">
        <v>4</v>
      </c>
      <c r="B5774" s="4" t="s">
        <v>5</v>
      </c>
      <c r="C5774" s="4" t="s">
        <v>10</v>
      </c>
      <c r="D5774" s="4" t="s">
        <v>14</v>
      </c>
      <c r="E5774" s="4" t="s">
        <v>6</v>
      </c>
      <c r="F5774" s="4" t="s">
        <v>21</v>
      </c>
      <c r="G5774" s="4" t="s">
        <v>21</v>
      </c>
      <c r="H5774" s="4" t="s">
        <v>21</v>
      </c>
    </row>
    <row r="5775" spans="1:19">
      <c r="A5775" t="n">
        <v>53032</v>
      </c>
      <c r="B5775" s="37" t="n">
        <v>48</v>
      </c>
      <c r="C5775" s="7" t="n">
        <v>7033</v>
      </c>
      <c r="D5775" s="7" t="n">
        <v>0</v>
      </c>
      <c r="E5775" s="7" t="s">
        <v>442</v>
      </c>
      <c r="F5775" s="7" t="n">
        <v>-1</v>
      </c>
      <c r="G5775" s="7" t="n">
        <v>1</v>
      </c>
      <c r="H5775" s="7" t="n">
        <v>0</v>
      </c>
    </row>
    <row r="5776" spans="1:19">
      <c r="A5776" t="s">
        <v>4</v>
      </c>
      <c r="B5776" s="4" t="s">
        <v>5</v>
      </c>
      <c r="C5776" s="4" t="s">
        <v>10</v>
      </c>
      <c r="D5776" s="4" t="s">
        <v>14</v>
      </c>
      <c r="E5776" s="4" t="s">
        <v>6</v>
      </c>
      <c r="F5776" s="4" t="s">
        <v>21</v>
      </c>
      <c r="G5776" s="4" t="s">
        <v>21</v>
      </c>
      <c r="H5776" s="4" t="s">
        <v>21</v>
      </c>
    </row>
    <row r="5777" spans="1:8">
      <c r="A5777" t="n">
        <v>53068</v>
      </c>
      <c r="B5777" s="37" t="n">
        <v>48</v>
      </c>
      <c r="C5777" s="7" t="n">
        <v>7033</v>
      </c>
      <c r="D5777" s="7" t="n">
        <v>0</v>
      </c>
      <c r="E5777" s="7" t="s">
        <v>430</v>
      </c>
      <c r="F5777" s="7" t="n">
        <v>0</v>
      </c>
      <c r="G5777" s="7" t="n">
        <v>1</v>
      </c>
      <c r="H5777" s="7" t="n">
        <v>0</v>
      </c>
    </row>
    <row r="5778" spans="1:8">
      <c r="A5778" t="s">
        <v>4</v>
      </c>
      <c r="B5778" s="4" t="s">
        <v>5</v>
      </c>
      <c r="C5778" s="4" t="s">
        <v>10</v>
      </c>
      <c r="D5778" s="4" t="s">
        <v>21</v>
      </c>
      <c r="E5778" s="4" t="s">
        <v>21</v>
      </c>
      <c r="F5778" s="4" t="s">
        <v>21</v>
      </c>
      <c r="G5778" s="4" t="s">
        <v>21</v>
      </c>
    </row>
    <row r="5779" spans="1:8">
      <c r="A5779" t="n">
        <v>53096</v>
      </c>
      <c r="B5779" s="36" t="n">
        <v>46</v>
      </c>
      <c r="C5779" s="7" t="n">
        <v>7012</v>
      </c>
      <c r="D5779" s="7" t="n">
        <v>0</v>
      </c>
      <c r="E5779" s="7" t="n">
        <v>29.1100006103516</v>
      </c>
      <c r="F5779" s="7" t="n">
        <v>8.5</v>
      </c>
      <c r="G5779" s="7" t="n">
        <v>0</v>
      </c>
    </row>
    <row r="5780" spans="1:8">
      <c r="A5780" t="s">
        <v>4</v>
      </c>
      <c r="B5780" s="4" t="s">
        <v>5</v>
      </c>
      <c r="C5780" s="4" t="s">
        <v>10</v>
      </c>
      <c r="D5780" s="4" t="s">
        <v>14</v>
      </c>
      <c r="E5780" s="4" t="s">
        <v>6</v>
      </c>
      <c r="F5780" s="4" t="s">
        <v>21</v>
      </c>
      <c r="G5780" s="4" t="s">
        <v>21</v>
      </c>
      <c r="H5780" s="4" t="s">
        <v>21</v>
      </c>
    </row>
    <row r="5781" spans="1:8">
      <c r="A5781" t="n">
        <v>53115</v>
      </c>
      <c r="B5781" s="37" t="n">
        <v>48</v>
      </c>
      <c r="C5781" s="7" t="n">
        <v>7012</v>
      </c>
      <c r="D5781" s="7" t="n">
        <v>0</v>
      </c>
      <c r="E5781" s="7" t="s">
        <v>90</v>
      </c>
      <c r="F5781" s="7" t="n">
        <v>-1</v>
      </c>
      <c r="G5781" s="7" t="n">
        <v>1</v>
      </c>
      <c r="H5781" s="7" t="n">
        <v>0</v>
      </c>
    </row>
    <row r="5782" spans="1:8">
      <c r="A5782" t="s">
        <v>4</v>
      </c>
      <c r="B5782" s="4" t="s">
        <v>5</v>
      </c>
      <c r="C5782" s="4" t="s">
        <v>14</v>
      </c>
      <c r="D5782" s="4" t="s">
        <v>6</v>
      </c>
    </row>
    <row r="5783" spans="1:8">
      <c r="A5783" t="n">
        <v>53141</v>
      </c>
      <c r="B5783" s="38" t="n">
        <v>38</v>
      </c>
      <c r="C5783" s="7" t="n">
        <v>0</v>
      </c>
      <c r="D5783" s="7" t="s">
        <v>92</v>
      </c>
    </row>
    <row r="5784" spans="1:8">
      <c r="A5784" t="s">
        <v>4</v>
      </c>
      <c r="B5784" s="4" t="s">
        <v>5</v>
      </c>
      <c r="C5784" s="4" t="s">
        <v>14</v>
      </c>
      <c r="D5784" s="4" t="s">
        <v>10</v>
      </c>
      <c r="E5784" s="4" t="s">
        <v>6</v>
      </c>
      <c r="F5784" s="4" t="s">
        <v>6</v>
      </c>
      <c r="G5784" s="4" t="s">
        <v>9</v>
      </c>
      <c r="H5784" s="4" t="s">
        <v>9</v>
      </c>
      <c r="I5784" s="4" t="s">
        <v>9</v>
      </c>
      <c r="J5784" s="4" t="s">
        <v>9</v>
      </c>
      <c r="K5784" s="4" t="s">
        <v>9</v>
      </c>
      <c r="L5784" s="4" t="s">
        <v>9</v>
      </c>
      <c r="M5784" s="4" t="s">
        <v>9</v>
      </c>
      <c r="N5784" s="4" t="s">
        <v>9</v>
      </c>
      <c r="O5784" s="4" t="s">
        <v>9</v>
      </c>
    </row>
    <row r="5785" spans="1:8">
      <c r="A5785" t="n">
        <v>53152</v>
      </c>
      <c r="B5785" s="39" t="n">
        <v>37</v>
      </c>
      <c r="C5785" s="7" t="n">
        <v>0</v>
      </c>
      <c r="D5785" s="7" t="n">
        <v>7012</v>
      </c>
      <c r="E5785" s="7" t="s">
        <v>92</v>
      </c>
      <c r="F5785" s="7" t="s">
        <v>93</v>
      </c>
      <c r="G5785" s="7" t="n">
        <v>0</v>
      </c>
      <c r="H5785" s="7" t="n">
        <v>0</v>
      </c>
      <c r="I5785" s="7" t="n">
        <v>0</v>
      </c>
      <c r="J5785" s="7" t="n">
        <v>0</v>
      </c>
      <c r="K5785" s="7" t="n">
        <v>0</v>
      </c>
      <c r="L5785" s="7" t="n">
        <v>0</v>
      </c>
      <c r="M5785" s="7" t="n">
        <v>1065353216</v>
      </c>
      <c r="N5785" s="7" t="n">
        <v>1065353216</v>
      </c>
      <c r="O5785" s="7" t="n">
        <v>1065353216</v>
      </c>
    </row>
    <row r="5786" spans="1:8">
      <c r="A5786" t="s">
        <v>4</v>
      </c>
      <c r="B5786" s="4" t="s">
        <v>5</v>
      </c>
      <c r="C5786" s="4" t="s">
        <v>14</v>
      </c>
      <c r="D5786" s="4" t="s">
        <v>10</v>
      </c>
      <c r="E5786" s="4" t="s">
        <v>6</v>
      </c>
      <c r="F5786" s="4" t="s">
        <v>6</v>
      </c>
      <c r="G5786" s="4" t="s">
        <v>14</v>
      </c>
    </row>
    <row r="5787" spans="1:8">
      <c r="A5787" t="n">
        <v>53212</v>
      </c>
      <c r="B5787" s="40" t="n">
        <v>32</v>
      </c>
      <c r="C5787" s="7" t="n">
        <v>0</v>
      </c>
      <c r="D5787" s="7" t="n">
        <v>7012</v>
      </c>
      <c r="E5787" s="7" t="s">
        <v>13</v>
      </c>
      <c r="F5787" s="7" t="s">
        <v>93</v>
      </c>
      <c r="G5787" s="7" t="n">
        <v>1</v>
      </c>
    </row>
    <row r="5788" spans="1:8">
      <c r="A5788" t="s">
        <v>4</v>
      </c>
      <c r="B5788" s="4" t="s">
        <v>5</v>
      </c>
      <c r="C5788" s="4" t="s">
        <v>14</v>
      </c>
      <c r="D5788" s="4" t="s">
        <v>10</v>
      </c>
      <c r="E5788" s="4" t="s">
        <v>6</v>
      </c>
      <c r="F5788" s="4" t="s">
        <v>6</v>
      </c>
      <c r="G5788" s="4" t="s">
        <v>6</v>
      </c>
      <c r="H5788" s="4" t="s">
        <v>6</v>
      </c>
    </row>
    <row r="5789" spans="1:8">
      <c r="A5789" t="n">
        <v>53229</v>
      </c>
      <c r="B5789" s="41" t="n">
        <v>51</v>
      </c>
      <c r="C5789" s="7" t="n">
        <v>3</v>
      </c>
      <c r="D5789" s="7" t="n">
        <v>7012</v>
      </c>
      <c r="E5789" s="7" t="s">
        <v>94</v>
      </c>
      <c r="F5789" s="7" t="s">
        <v>95</v>
      </c>
      <c r="G5789" s="7" t="s">
        <v>96</v>
      </c>
      <c r="H5789" s="7" t="s">
        <v>97</v>
      </c>
    </row>
    <row r="5790" spans="1:8">
      <c r="A5790" t="s">
        <v>4</v>
      </c>
      <c r="B5790" s="4" t="s">
        <v>5</v>
      </c>
      <c r="C5790" s="4" t="s">
        <v>10</v>
      </c>
      <c r="D5790" s="4" t="s">
        <v>9</v>
      </c>
    </row>
    <row r="5791" spans="1:8">
      <c r="A5791" t="n">
        <v>53242</v>
      </c>
      <c r="B5791" s="33" t="n">
        <v>43</v>
      </c>
      <c r="C5791" s="7" t="n">
        <v>7012</v>
      </c>
      <c r="D5791" s="7" t="n">
        <v>8388608</v>
      </c>
    </row>
    <row r="5792" spans="1:8">
      <c r="A5792" t="s">
        <v>4</v>
      </c>
      <c r="B5792" s="4" t="s">
        <v>5</v>
      </c>
      <c r="C5792" s="4" t="s">
        <v>10</v>
      </c>
      <c r="D5792" s="4" t="s">
        <v>9</v>
      </c>
    </row>
    <row r="5793" spans="1:15">
      <c r="A5793" t="n">
        <v>53249</v>
      </c>
      <c r="B5793" s="33" t="n">
        <v>43</v>
      </c>
      <c r="C5793" s="7" t="n">
        <v>7012</v>
      </c>
      <c r="D5793" s="7" t="n">
        <v>256</v>
      </c>
    </row>
    <row r="5794" spans="1:15">
      <c r="A5794" t="s">
        <v>4</v>
      </c>
      <c r="B5794" s="4" t="s">
        <v>5</v>
      </c>
      <c r="C5794" s="4" t="s">
        <v>10</v>
      </c>
      <c r="D5794" s="4" t="s">
        <v>9</v>
      </c>
    </row>
    <row r="5795" spans="1:15">
      <c r="A5795" t="n">
        <v>53256</v>
      </c>
      <c r="B5795" s="33" t="n">
        <v>43</v>
      </c>
      <c r="C5795" s="7" t="n">
        <v>7012</v>
      </c>
      <c r="D5795" s="7" t="n">
        <v>512</v>
      </c>
    </row>
    <row r="5796" spans="1:15">
      <c r="A5796" t="s">
        <v>4</v>
      </c>
      <c r="B5796" s="4" t="s">
        <v>5</v>
      </c>
      <c r="C5796" s="4" t="s">
        <v>10</v>
      </c>
      <c r="D5796" s="4" t="s">
        <v>9</v>
      </c>
    </row>
    <row r="5797" spans="1:15">
      <c r="A5797" t="n">
        <v>53263</v>
      </c>
      <c r="B5797" s="33" t="n">
        <v>43</v>
      </c>
      <c r="C5797" s="7" t="n">
        <v>1590</v>
      </c>
      <c r="D5797" s="7" t="n">
        <v>128</v>
      </c>
    </row>
    <row r="5798" spans="1:15">
      <c r="A5798" t="s">
        <v>4</v>
      </c>
      <c r="B5798" s="4" t="s">
        <v>5</v>
      </c>
      <c r="C5798" s="4" t="s">
        <v>10</v>
      </c>
      <c r="D5798" s="4" t="s">
        <v>9</v>
      </c>
    </row>
    <row r="5799" spans="1:15">
      <c r="A5799" t="n">
        <v>53270</v>
      </c>
      <c r="B5799" s="33" t="n">
        <v>43</v>
      </c>
      <c r="C5799" s="7" t="n">
        <v>1590</v>
      </c>
      <c r="D5799" s="7" t="n">
        <v>8388608</v>
      </c>
    </row>
    <row r="5800" spans="1:15">
      <c r="A5800" t="s">
        <v>4</v>
      </c>
      <c r="B5800" s="4" t="s">
        <v>5</v>
      </c>
      <c r="C5800" s="4" t="s">
        <v>10</v>
      </c>
      <c r="D5800" s="4" t="s">
        <v>9</v>
      </c>
    </row>
    <row r="5801" spans="1:15">
      <c r="A5801" t="n">
        <v>53277</v>
      </c>
      <c r="B5801" s="33" t="n">
        <v>43</v>
      </c>
      <c r="C5801" s="7" t="n">
        <v>1590</v>
      </c>
      <c r="D5801" s="7" t="n">
        <v>256</v>
      </c>
    </row>
    <row r="5802" spans="1:15">
      <c r="A5802" t="s">
        <v>4</v>
      </c>
      <c r="B5802" s="4" t="s">
        <v>5</v>
      </c>
      <c r="C5802" s="4" t="s">
        <v>14</v>
      </c>
      <c r="D5802" s="4" t="s">
        <v>10</v>
      </c>
      <c r="E5802" s="4" t="s">
        <v>6</v>
      </c>
      <c r="F5802" s="4" t="s">
        <v>6</v>
      </c>
      <c r="G5802" s="4" t="s">
        <v>14</v>
      </c>
    </row>
    <row r="5803" spans="1:15">
      <c r="A5803" t="n">
        <v>53284</v>
      </c>
      <c r="B5803" s="40" t="n">
        <v>32</v>
      </c>
      <c r="C5803" s="7" t="n">
        <v>0</v>
      </c>
      <c r="D5803" s="7" t="n">
        <v>65533</v>
      </c>
      <c r="E5803" s="7" t="s">
        <v>99</v>
      </c>
      <c r="F5803" s="7" t="s">
        <v>100</v>
      </c>
      <c r="G5803" s="7" t="n">
        <v>1</v>
      </c>
    </row>
    <row r="5804" spans="1:15">
      <c r="A5804" t="s">
        <v>4</v>
      </c>
      <c r="B5804" s="4" t="s">
        <v>5</v>
      </c>
      <c r="C5804" s="4" t="s">
        <v>14</v>
      </c>
      <c r="D5804" s="4" t="s">
        <v>10</v>
      </c>
      <c r="E5804" s="4" t="s">
        <v>6</v>
      </c>
      <c r="F5804" s="4" t="s">
        <v>6</v>
      </c>
      <c r="G5804" s="4" t="s">
        <v>14</v>
      </c>
    </row>
    <row r="5805" spans="1:15">
      <c r="A5805" t="n">
        <v>53306</v>
      </c>
      <c r="B5805" s="40" t="n">
        <v>32</v>
      </c>
      <c r="C5805" s="7" t="n">
        <v>0</v>
      </c>
      <c r="D5805" s="7" t="n">
        <v>65533</v>
      </c>
      <c r="E5805" s="7" t="s">
        <v>99</v>
      </c>
      <c r="F5805" s="7" t="s">
        <v>101</v>
      </c>
      <c r="G5805" s="7" t="n">
        <v>1</v>
      </c>
    </row>
    <row r="5806" spans="1:15">
      <c r="A5806" t="s">
        <v>4</v>
      </c>
      <c r="B5806" s="4" t="s">
        <v>5</v>
      </c>
      <c r="C5806" s="4" t="s">
        <v>14</v>
      </c>
      <c r="D5806" s="4" t="s">
        <v>10</v>
      </c>
      <c r="E5806" s="4" t="s">
        <v>6</v>
      </c>
      <c r="F5806" s="4" t="s">
        <v>6</v>
      </c>
      <c r="G5806" s="4" t="s">
        <v>14</v>
      </c>
    </row>
    <row r="5807" spans="1:15">
      <c r="A5807" t="n">
        <v>53328</v>
      </c>
      <c r="B5807" s="40" t="n">
        <v>32</v>
      </c>
      <c r="C5807" s="7" t="n">
        <v>0</v>
      </c>
      <c r="D5807" s="7" t="n">
        <v>65533</v>
      </c>
      <c r="E5807" s="7" t="s">
        <v>99</v>
      </c>
      <c r="F5807" s="7" t="s">
        <v>102</v>
      </c>
      <c r="G5807" s="7" t="n">
        <v>1</v>
      </c>
    </row>
    <row r="5808" spans="1:15">
      <c r="A5808" t="s">
        <v>4</v>
      </c>
      <c r="B5808" s="4" t="s">
        <v>5</v>
      </c>
      <c r="C5808" s="4" t="s">
        <v>14</v>
      </c>
      <c r="D5808" s="4" t="s">
        <v>10</v>
      </c>
      <c r="E5808" s="4" t="s">
        <v>6</v>
      </c>
      <c r="F5808" s="4" t="s">
        <v>6</v>
      </c>
      <c r="G5808" s="4" t="s">
        <v>14</v>
      </c>
    </row>
    <row r="5809" spans="1:7">
      <c r="A5809" t="n">
        <v>53352</v>
      </c>
      <c r="B5809" s="40" t="n">
        <v>32</v>
      </c>
      <c r="C5809" s="7" t="n">
        <v>0</v>
      </c>
      <c r="D5809" s="7" t="n">
        <v>65533</v>
      </c>
      <c r="E5809" s="7" t="s">
        <v>99</v>
      </c>
      <c r="F5809" s="7" t="s">
        <v>103</v>
      </c>
      <c r="G5809" s="7" t="n">
        <v>1</v>
      </c>
    </row>
    <row r="5810" spans="1:7">
      <c r="A5810" t="s">
        <v>4</v>
      </c>
      <c r="B5810" s="4" t="s">
        <v>5</v>
      </c>
      <c r="C5810" s="4" t="s">
        <v>14</v>
      </c>
      <c r="D5810" s="4" t="s">
        <v>10</v>
      </c>
      <c r="E5810" s="4" t="s">
        <v>6</v>
      </c>
      <c r="F5810" s="4" t="s">
        <v>6</v>
      </c>
      <c r="G5810" s="4" t="s">
        <v>14</v>
      </c>
    </row>
    <row r="5811" spans="1:7">
      <c r="A5811" t="n">
        <v>53376</v>
      </c>
      <c r="B5811" s="40" t="n">
        <v>32</v>
      </c>
      <c r="C5811" s="7" t="n">
        <v>0</v>
      </c>
      <c r="D5811" s="7" t="n">
        <v>65533</v>
      </c>
      <c r="E5811" s="7" t="s">
        <v>99</v>
      </c>
      <c r="F5811" s="7" t="s">
        <v>104</v>
      </c>
      <c r="G5811" s="7" t="n">
        <v>1</v>
      </c>
    </row>
    <row r="5812" spans="1:7">
      <c r="A5812" t="s">
        <v>4</v>
      </c>
      <c r="B5812" s="4" t="s">
        <v>5</v>
      </c>
      <c r="C5812" s="4" t="s">
        <v>14</v>
      </c>
      <c r="D5812" s="4" t="s">
        <v>6</v>
      </c>
      <c r="E5812" s="4" t="s">
        <v>10</v>
      </c>
    </row>
    <row r="5813" spans="1:7">
      <c r="A5813" t="n">
        <v>53400</v>
      </c>
      <c r="B5813" s="43" t="n">
        <v>94</v>
      </c>
      <c r="C5813" s="7" t="n">
        <v>0</v>
      </c>
      <c r="D5813" s="7" t="s">
        <v>105</v>
      </c>
      <c r="E5813" s="7" t="n">
        <v>1</v>
      </c>
    </row>
    <row r="5814" spans="1:7">
      <c r="A5814" t="s">
        <v>4</v>
      </c>
      <c r="B5814" s="4" t="s">
        <v>5</v>
      </c>
      <c r="C5814" s="4" t="s">
        <v>14</v>
      </c>
      <c r="D5814" s="4" t="s">
        <v>6</v>
      </c>
      <c r="E5814" s="4" t="s">
        <v>10</v>
      </c>
    </row>
    <row r="5815" spans="1:7">
      <c r="A5815" t="n">
        <v>53408</v>
      </c>
      <c r="B5815" s="43" t="n">
        <v>94</v>
      </c>
      <c r="C5815" s="7" t="n">
        <v>0</v>
      </c>
      <c r="D5815" s="7" t="s">
        <v>105</v>
      </c>
      <c r="E5815" s="7" t="n">
        <v>2</v>
      </c>
    </row>
    <row r="5816" spans="1:7">
      <c r="A5816" t="s">
        <v>4</v>
      </c>
      <c r="B5816" s="4" t="s">
        <v>5</v>
      </c>
      <c r="C5816" s="4" t="s">
        <v>14</v>
      </c>
      <c r="D5816" s="4" t="s">
        <v>6</v>
      </c>
      <c r="E5816" s="4" t="s">
        <v>10</v>
      </c>
    </row>
    <row r="5817" spans="1:7">
      <c r="A5817" t="n">
        <v>53416</v>
      </c>
      <c r="B5817" s="43" t="n">
        <v>94</v>
      </c>
      <c r="C5817" s="7" t="n">
        <v>1</v>
      </c>
      <c r="D5817" s="7" t="s">
        <v>105</v>
      </c>
      <c r="E5817" s="7" t="n">
        <v>4</v>
      </c>
    </row>
    <row r="5818" spans="1:7">
      <c r="A5818" t="s">
        <v>4</v>
      </c>
      <c r="B5818" s="4" t="s">
        <v>5</v>
      </c>
      <c r="C5818" s="4" t="s">
        <v>14</v>
      </c>
      <c r="D5818" s="4" t="s">
        <v>14</v>
      </c>
      <c r="E5818" s="4" t="s">
        <v>21</v>
      </c>
      <c r="F5818" s="4" t="s">
        <v>21</v>
      </c>
      <c r="G5818" s="4" t="s">
        <v>21</v>
      </c>
      <c r="H5818" s="4" t="s">
        <v>10</v>
      </c>
    </row>
    <row r="5819" spans="1:7">
      <c r="A5819" t="n">
        <v>53424</v>
      </c>
      <c r="B5819" s="45" t="n">
        <v>45</v>
      </c>
      <c r="C5819" s="7" t="n">
        <v>2</v>
      </c>
      <c r="D5819" s="7" t="n">
        <v>3</v>
      </c>
      <c r="E5819" s="7" t="n">
        <v>0</v>
      </c>
      <c r="F5819" s="7" t="n">
        <v>21.7999992370605</v>
      </c>
      <c r="G5819" s="7" t="n">
        <v>44</v>
      </c>
      <c r="H5819" s="7" t="n">
        <v>0</v>
      </c>
    </row>
    <row r="5820" spans="1:7">
      <c r="A5820" t="s">
        <v>4</v>
      </c>
      <c r="B5820" s="4" t="s">
        <v>5</v>
      </c>
      <c r="C5820" s="4" t="s">
        <v>14</v>
      </c>
      <c r="D5820" s="4" t="s">
        <v>14</v>
      </c>
      <c r="E5820" s="4" t="s">
        <v>21</v>
      </c>
      <c r="F5820" s="4" t="s">
        <v>21</v>
      </c>
      <c r="G5820" s="4" t="s">
        <v>21</v>
      </c>
      <c r="H5820" s="4" t="s">
        <v>10</v>
      </c>
      <c r="I5820" s="4" t="s">
        <v>14</v>
      </c>
    </row>
    <row r="5821" spans="1:7">
      <c r="A5821" t="n">
        <v>53441</v>
      </c>
      <c r="B5821" s="45" t="n">
        <v>45</v>
      </c>
      <c r="C5821" s="7" t="n">
        <v>4</v>
      </c>
      <c r="D5821" s="7" t="n">
        <v>3</v>
      </c>
      <c r="E5821" s="7" t="n">
        <v>345</v>
      </c>
      <c r="F5821" s="7" t="n">
        <v>40</v>
      </c>
      <c r="G5821" s="7" t="n">
        <v>10</v>
      </c>
      <c r="H5821" s="7" t="n">
        <v>0</v>
      </c>
      <c r="I5821" s="7" t="n">
        <v>0</v>
      </c>
    </row>
    <row r="5822" spans="1:7">
      <c r="A5822" t="s">
        <v>4</v>
      </c>
      <c r="B5822" s="4" t="s">
        <v>5</v>
      </c>
      <c r="C5822" s="4" t="s">
        <v>14</v>
      </c>
      <c r="D5822" s="4" t="s">
        <v>14</v>
      </c>
      <c r="E5822" s="4" t="s">
        <v>21</v>
      </c>
      <c r="F5822" s="4" t="s">
        <v>10</v>
      </c>
    </row>
    <row r="5823" spans="1:7">
      <c r="A5823" t="n">
        <v>53459</v>
      </c>
      <c r="B5823" s="45" t="n">
        <v>45</v>
      </c>
      <c r="C5823" s="7" t="n">
        <v>5</v>
      </c>
      <c r="D5823" s="7" t="n">
        <v>3</v>
      </c>
      <c r="E5823" s="7" t="n">
        <v>9</v>
      </c>
      <c r="F5823" s="7" t="n">
        <v>0</v>
      </c>
    </row>
    <row r="5824" spans="1:7">
      <c r="A5824" t="s">
        <v>4</v>
      </c>
      <c r="B5824" s="4" t="s">
        <v>5</v>
      </c>
      <c r="C5824" s="4" t="s">
        <v>14</v>
      </c>
      <c r="D5824" s="4" t="s">
        <v>14</v>
      </c>
      <c r="E5824" s="4" t="s">
        <v>21</v>
      </c>
      <c r="F5824" s="4" t="s">
        <v>10</v>
      </c>
    </row>
    <row r="5825" spans="1:9">
      <c r="A5825" t="n">
        <v>53468</v>
      </c>
      <c r="B5825" s="45" t="n">
        <v>45</v>
      </c>
      <c r="C5825" s="7" t="n">
        <v>11</v>
      </c>
      <c r="D5825" s="7" t="n">
        <v>3</v>
      </c>
      <c r="E5825" s="7" t="n">
        <v>45.7999992370605</v>
      </c>
      <c r="F5825" s="7" t="n">
        <v>0</v>
      </c>
    </row>
    <row r="5826" spans="1:9">
      <c r="A5826" t="s">
        <v>4</v>
      </c>
      <c r="B5826" s="4" t="s">
        <v>5</v>
      </c>
      <c r="C5826" s="4" t="s">
        <v>14</v>
      </c>
      <c r="D5826" s="4" t="s">
        <v>10</v>
      </c>
      <c r="E5826" s="4" t="s">
        <v>14</v>
      </c>
    </row>
    <row r="5827" spans="1:9">
      <c r="A5827" t="n">
        <v>53477</v>
      </c>
      <c r="B5827" s="16" t="n">
        <v>49</v>
      </c>
      <c r="C5827" s="7" t="n">
        <v>1</v>
      </c>
      <c r="D5827" s="7" t="n">
        <v>4000</v>
      </c>
      <c r="E5827" s="7" t="n">
        <v>0</v>
      </c>
    </row>
    <row r="5828" spans="1:9">
      <c r="A5828" t="s">
        <v>4</v>
      </c>
      <c r="B5828" s="4" t="s">
        <v>5</v>
      </c>
      <c r="C5828" s="4" t="s">
        <v>14</v>
      </c>
      <c r="D5828" s="4" t="s">
        <v>14</v>
      </c>
    </row>
    <row r="5829" spans="1:9">
      <c r="A5829" t="n">
        <v>53482</v>
      </c>
      <c r="B5829" s="16" t="n">
        <v>49</v>
      </c>
      <c r="C5829" s="7" t="n">
        <v>2</v>
      </c>
      <c r="D5829" s="7" t="n">
        <v>0</v>
      </c>
    </row>
    <row r="5830" spans="1:9">
      <c r="A5830" t="s">
        <v>4</v>
      </c>
      <c r="B5830" s="4" t="s">
        <v>5</v>
      </c>
      <c r="C5830" s="4" t="s">
        <v>14</v>
      </c>
      <c r="D5830" s="4" t="s">
        <v>14</v>
      </c>
      <c r="E5830" s="4" t="s">
        <v>21</v>
      </c>
      <c r="F5830" s="4" t="s">
        <v>21</v>
      </c>
      <c r="G5830" s="4" t="s">
        <v>21</v>
      </c>
      <c r="H5830" s="4" t="s">
        <v>10</v>
      </c>
    </row>
    <row r="5831" spans="1:9">
      <c r="A5831" t="n">
        <v>53485</v>
      </c>
      <c r="B5831" s="45" t="n">
        <v>45</v>
      </c>
      <c r="C5831" s="7" t="n">
        <v>2</v>
      </c>
      <c r="D5831" s="7" t="n">
        <v>3</v>
      </c>
      <c r="E5831" s="7" t="n">
        <v>0</v>
      </c>
      <c r="F5831" s="7" t="n">
        <v>21.2999992370605</v>
      </c>
      <c r="G5831" s="7" t="n">
        <v>43.7000007629395</v>
      </c>
      <c r="H5831" s="7" t="n">
        <v>4000</v>
      </c>
    </row>
    <row r="5832" spans="1:9">
      <c r="A5832" t="s">
        <v>4</v>
      </c>
      <c r="B5832" s="4" t="s">
        <v>5</v>
      </c>
      <c r="C5832" s="4" t="s">
        <v>14</v>
      </c>
      <c r="D5832" s="4" t="s">
        <v>14</v>
      </c>
      <c r="E5832" s="4" t="s">
        <v>21</v>
      </c>
      <c r="F5832" s="4" t="s">
        <v>21</v>
      </c>
      <c r="G5832" s="4" t="s">
        <v>21</v>
      </c>
      <c r="H5832" s="4" t="s">
        <v>10</v>
      </c>
      <c r="I5832" s="4" t="s">
        <v>14</v>
      </c>
    </row>
    <row r="5833" spans="1:9">
      <c r="A5833" t="n">
        <v>53502</v>
      </c>
      <c r="B5833" s="45" t="n">
        <v>45</v>
      </c>
      <c r="C5833" s="7" t="n">
        <v>4</v>
      </c>
      <c r="D5833" s="7" t="n">
        <v>3</v>
      </c>
      <c r="E5833" s="7" t="n">
        <v>345</v>
      </c>
      <c r="F5833" s="7" t="n">
        <v>40</v>
      </c>
      <c r="G5833" s="7" t="n">
        <v>0</v>
      </c>
      <c r="H5833" s="7" t="n">
        <v>4000</v>
      </c>
      <c r="I5833" s="7" t="n">
        <v>0</v>
      </c>
    </row>
    <row r="5834" spans="1:9">
      <c r="A5834" t="s">
        <v>4</v>
      </c>
      <c r="B5834" s="4" t="s">
        <v>5</v>
      </c>
      <c r="C5834" s="4" t="s">
        <v>14</v>
      </c>
      <c r="D5834" s="4" t="s">
        <v>14</v>
      </c>
      <c r="E5834" s="4" t="s">
        <v>21</v>
      </c>
      <c r="F5834" s="4" t="s">
        <v>10</v>
      </c>
    </row>
    <row r="5835" spans="1:9">
      <c r="A5835" t="n">
        <v>53520</v>
      </c>
      <c r="B5835" s="45" t="n">
        <v>45</v>
      </c>
      <c r="C5835" s="7" t="n">
        <v>5</v>
      </c>
      <c r="D5835" s="7" t="n">
        <v>3</v>
      </c>
      <c r="E5835" s="7" t="n">
        <v>7.5</v>
      </c>
      <c r="F5835" s="7" t="n">
        <v>4000</v>
      </c>
    </row>
    <row r="5836" spans="1:9">
      <c r="A5836" t="s">
        <v>4</v>
      </c>
      <c r="B5836" s="4" t="s">
        <v>5</v>
      </c>
      <c r="C5836" s="4" t="s">
        <v>14</v>
      </c>
      <c r="D5836" s="4" t="s">
        <v>10</v>
      </c>
      <c r="E5836" s="4" t="s">
        <v>10</v>
      </c>
      <c r="F5836" s="4" t="s">
        <v>9</v>
      </c>
    </row>
    <row r="5837" spans="1:9">
      <c r="A5837" t="n">
        <v>53529</v>
      </c>
      <c r="B5837" s="46" t="n">
        <v>84</v>
      </c>
      <c r="C5837" s="7" t="n">
        <v>0</v>
      </c>
      <c r="D5837" s="7" t="n">
        <v>0</v>
      </c>
      <c r="E5837" s="7" t="n">
        <v>0</v>
      </c>
      <c r="F5837" s="7" t="n">
        <v>1053609165</v>
      </c>
    </row>
    <row r="5838" spans="1:9">
      <c r="A5838" t="s">
        <v>4</v>
      </c>
      <c r="B5838" s="4" t="s">
        <v>5</v>
      </c>
      <c r="C5838" s="4" t="s">
        <v>14</v>
      </c>
      <c r="D5838" s="4" t="s">
        <v>10</v>
      </c>
      <c r="E5838" s="4" t="s">
        <v>21</v>
      </c>
    </row>
    <row r="5839" spans="1:9">
      <c r="A5839" t="n">
        <v>53539</v>
      </c>
      <c r="B5839" s="21" t="n">
        <v>58</v>
      </c>
      <c r="C5839" s="7" t="n">
        <v>100</v>
      </c>
      <c r="D5839" s="7" t="n">
        <v>1000</v>
      </c>
      <c r="E5839" s="7" t="n">
        <v>1</v>
      </c>
    </row>
    <row r="5840" spans="1:9">
      <c r="A5840" t="s">
        <v>4</v>
      </c>
      <c r="B5840" s="4" t="s">
        <v>5</v>
      </c>
      <c r="C5840" s="4" t="s">
        <v>14</v>
      </c>
      <c r="D5840" s="4" t="s">
        <v>21</v>
      </c>
      <c r="E5840" s="4" t="s">
        <v>21</v>
      </c>
      <c r="F5840" s="4" t="s">
        <v>21</v>
      </c>
    </row>
    <row r="5841" spans="1:9">
      <c r="A5841" t="n">
        <v>53547</v>
      </c>
      <c r="B5841" s="45" t="n">
        <v>45</v>
      </c>
      <c r="C5841" s="7" t="n">
        <v>9</v>
      </c>
      <c r="D5841" s="7" t="n">
        <v>0.0799999982118607</v>
      </c>
      <c r="E5841" s="7" t="n">
        <v>0.0799999982118607</v>
      </c>
      <c r="F5841" s="7" t="n">
        <v>1</v>
      </c>
    </row>
    <row r="5842" spans="1:9">
      <c r="A5842" t="s">
        <v>4</v>
      </c>
      <c r="B5842" s="4" t="s">
        <v>5</v>
      </c>
      <c r="C5842" s="4" t="s">
        <v>10</v>
      </c>
      <c r="D5842" s="4" t="s">
        <v>14</v>
      </c>
      <c r="E5842" s="4" t="s">
        <v>6</v>
      </c>
      <c r="F5842" s="4" t="s">
        <v>21</v>
      </c>
      <c r="G5842" s="4" t="s">
        <v>21</v>
      </c>
      <c r="H5842" s="4" t="s">
        <v>21</v>
      </c>
    </row>
    <row r="5843" spans="1:9">
      <c r="A5843" t="n">
        <v>53561</v>
      </c>
      <c r="B5843" s="37" t="n">
        <v>48</v>
      </c>
      <c r="C5843" s="7" t="n">
        <v>7034</v>
      </c>
      <c r="D5843" s="7" t="n">
        <v>0</v>
      </c>
      <c r="E5843" s="7" t="s">
        <v>424</v>
      </c>
      <c r="F5843" s="7" t="n">
        <v>-1</v>
      </c>
      <c r="G5843" s="7" t="n">
        <v>1</v>
      </c>
      <c r="H5843" s="7" t="n">
        <v>0</v>
      </c>
    </row>
    <row r="5844" spans="1:9">
      <c r="A5844" t="s">
        <v>4</v>
      </c>
      <c r="B5844" s="4" t="s">
        <v>5</v>
      </c>
      <c r="C5844" s="4" t="s">
        <v>14</v>
      </c>
      <c r="D5844" s="4" t="s">
        <v>10</v>
      </c>
      <c r="E5844" s="4" t="s">
        <v>21</v>
      </c>
      <c r="F5844" s="4" t="s">
        <v>10</v>
      </c>
      <c r="G5844" s="4" t="s">
        <v>9</v>
      </c>
      <c r="H5844" s="4" t="s">
        <v>9</v>
      </c>
      <c r="I5844" s="4" t="s">
        <v>10</v>
      </c>
      <c r="J5844" s="4" t="s">
        <v>10</v>
      </c>
      <c r="K5844" s="4" t="s">
        <v>9</v>
      </c>
      <c r="L5844" s="4" t="s">
        <v>9</v>
      </c>
      <c r="M5844" s="4" t="s">
        <v>9</v>
      </c>
      <c r="N5844" s="4" t="s">
        <v>9</v>
      </c>
      <c r="O5844" s="4" t="s">
        <v>6</v>
      </c>
    </row>
    <row r="5845" spans="1:9">
      <c r="A5845" t="n">
        <v>53588</v>
      </c>
      <c r="B5845" s="14" t="n">
        <v>50</v>
      </c>
      <c r="C5845" s="7" t="n">
        <v>0</v>
      </c>
      <c r="D5845" s="7" t="n">
        <v>4420</v>
      </c>
      <c r="E5845" s="7" t="n">
        <v>1</v>
      </c>
      <c r="F5845" s="7" t="n">
        <v>0</v>
      </c>
      <c r="G5845" s="7" t="n">
        <v>0</v>
      </c>
      <c r="H5845" s="7" t="n">
        <v>0</v>
      </c>
      <c r="I5845" s="7" t="n">
        <v>0</v>
      </c>
      <c r="J5845" s="7" t="n">
        <v>65533</v>
      </c>
      <c r="K5845" s="7" t="n">
        <v>0</v>
      </c>
      <c r="L5845" s="7" t="n">
        <v>0</v>
      </c>
      <c r="M5845" s="7" t="n">
        <v>0</v>
      </c>
      <c r="N5845" s="7" t="n">
        <v>0</v>
      </c>
      <c r="O5845" s="7" t="s">
        <v>13</v>
      </c>
    </row>
    <row r="5846" spans="1:9">
      <c r="A5846" t="s">
        <v>4</v>
      </c>
      <c r="B5846" s="4" t="s">
        <v>5</v>
      </c>
      <c r="C5846" s="4" t="s">
        <v>14</v>
      </c>
      <c r="D5846" s="4" t="s">
        <v>10</v>
      </c>
      <c r="E5846" s="4" t="s">
        <v>21</v>
      </c>
      <c r="F5846" s="4" t="s">
        <v>10</v>
      </c>
      <c r="G5846" s="4" t="s">
        <v>9</v>
      </c>
      <c r="H5846" s="4" t="s">
        <v>9</v>
      </c>
      <c r="I5846" s="4" t="s">
        <v>10</v>
      </c>
      <c r="J5846" s="4" t="s">
        <v>10</v>
      </c>
      <c r="K5846" s="4" t="s">
        <v>9</v>
      </c>
      <c r="L5846" s="4" t="s">
        <v>9</v>
      </c>
      <c r="M5846" s="4" t="s">
        <v>9</v>
      </c>
      <c r="N5846" s="4" t="s">
        <v>9</v>
      </c>
      <c r="O5846" s="4" t="s">
        <v>6</v>
      </c>
    </row>
    <row r="5847" spans="1:9">
      <c r="A5847" t="n">
        <v>53627</v>
      </c>
      <c r="B5847" s="14" t="n">
        <v>50</v>
      </c>
      <c r="C5847" s="7" t="n">
        <v>0</v>
      </c>
      <c r="D5847" s="7" t="n">
        <v>4401</v>
      </c>
      <c r="E5847" s="7" t="n">
        <v>1</v>
      </c>
      <c r="F5847" s="7" t="n">
        <v>0</v>
      </c>
      <c r="G5847" s="7" t="n">
        <v>0</v>
      </c>
      <c r="H5847" s="7" t="n">
        <v>0</v>
      </c>
      <c r="I5847" s="7" t="n">
        <v>0</v>
      </c>
      <c r="J5847" s="7" t="n">
        <v>65533</v>
      </c>
      <c r="K5847" s="7" t="n">
        <v>0</v>
      </c>
      <c r="L5847" s="7" t="n">
        <v>0</v>
      </c>
      <c r="M5847" s="7" t="n">
        <v>0</v>
      </c>
      <c r="N5847" s="7" t="n">
        <v>0</v>
      </c>
      <c r="O5847" s="7" t="s">
        <v>13</v>
      </c>
    </row>
    <row r="5848" spans="1:9">
      <c r="A5848" t="s">
        <v>4</v>
      </c>
      <c r="B5848" s="4" t="s">
        <v>5</v>
      </c>
      <c r="C5848" s="4" t="s">
        <v>14</v>
      </c>
      <c r="D5848" s="4" t="s">
        <v>9</v>
      </c>
      <c r="E5848" s="4" t="s">
        <v>9</v>
      </c>
      <c r="F5848" s="4" t="s">
        <v>9</v>
      </c>
    </row>
    <row r="5849" spans="1:9">
      <c r="A5849" t="n">
        <v>53666</v>
      </c>
      <c r="B5849" s="14" t="n">
        <v>50</v>
      </c>
      <c r="C5849" s="7" t="n">
        <v>255</v>
      </c>
      <c r="D5849" s="7" t="n">
        <v>1050253722</v>
      </c>
      <c r="E5849" s="7" t="n">
        <v>1065353216</v>
      </c>
      <c r="F5849" s="7" t="n">
        <v>1045220557</v>
      </c>
    </row>
    <row r="5850" spans="1:9">
      <c r="A5850" t="s">
        <v>4</v>
      </c>
      <c r="B5850" s="4" t="s">
        <v>5</v>
      </c>
      <c r="C5850" s="4" t="s">
        <v>10</v>
      </c>
    </row>
    <row r="5851" spans="1:9">
      <c r="A5851" t="n">
        <v>53680</v>
      </c>
      <c r="B5851" s="28" t="n">
        <v>16</v>
      </c>
      <c r="C5851" s="7" t="n">
        <v>1000</v>
      </c>
    </row>
    <row r="5852" spans="1:9">
      <c r="A5852" t="s">
        <v>4</v>
      </c>
      <c r="B5852" s="4" t="s">
        <v>5</v>
      </c>
      <c r="C5852" s="4" t="s">
        <v>14</v>
      </c>
      <c r="D5852" s="4" t="s">
        <v>14</v>
      </c>
      <c r="E5852" s="4" t="s">
        <v>14</v>
      </c>
      <c r="F5852" s="4" t="s">
        <v>14</v>
      </c>
    </row>
    <row r="5853" spans="1:9">
      <c r="A5853" t="n">
        <v>53683</v>
      </c>
      <c r="B5853" s="19" t="n">
        <v>14</v>
      </c>
      <c r="C5853" s="7" t="n">
        <v>0</v>
      </c>
      <c r="D5853" s="7" t="n">
        <v>1</v>
      </c>
      <c r="E5853" s="7" t="n">
        <v>0</v>
      </c>
      <c r="F5853" s="7" t="n">
        <v>0</v>
      </c>
    </row>
    <row r="5854" spans="1:9">
      <c r="A5854" t="s">
        <v>4</v>
      </c>
      <c r="B5854" s="4" t="s">
        <v>5</v>
      </c>
      <c r="C5854" s="4" t="s">
        <v>14</v>
      </c>
      <c r="D5854" s="4" t="s">
        <v>10</v>
      </c>
      <c r="E5854" s="4" t="s">
        <v>6</v>
      </c>
    </row>
    <row r="5855" spans="1:9">
      <c r="A5855" t="n">
        <v>53688</v>
      </c>
      <c r="B5855" s="41" t="n">
        <v>51</v>
      </c>
      <c r="C5855" s="7" t="n">
        <v>4</v>
      </c>
      <c r="D5855" s="7" t="n">
        <v>7034</v>
      </c>
      <c r="E5855" s="7" t="s">
        <v>306</v>
      </c>
    </row>
    <row r="5856" spans="1:9">
      <c r="A5856" t="s">
        <v>4</v>
      </c>
      <c r="B5856" s="4" t="s">
        <v>5</v>
      </c>
      <c r="C5856" s="4" t="s">
        <v>10</v>
      </c>
    </row>
    <row r="5857" spans="1:15">
      <c r="A5857" t="n">
        <v>53701</v>
      </c>
      <c r="B5857" s="28" t="n">
        <v>16</v>
      </c>
      <c r="C5857" s="7" t="n">
        <v>0</v>
      </c>
    </row>
    <row r="5858" spans="1:15">
      <c r="A5858" t="s">
        <v>4</v>
      </c>
      <c r="B5858" s="4" t="s">
        <v>5</v>
      </c>
      <c r="C5858" s="4" t="s">
        <v>10</v>
      </c>
      <c r="D5858" s="4" t="s">
        <v>14</v>
      </c>
      <c r="E5858" s="4" t="s">
        <v>9</v>
      </c>
      <c r="F5858" s="4" t="s">
        <v>112</v>
      </c>
      <c r="G5858" s="4" t="s">
        <v>14</v>
      </c>
      <c r="H5858" s="4" t="s">
        <v>14</v>
      </c>
      <c r="I5858" s="4" t="s">
        <v>14</v>
      </c>
    </row>
    <row r="5859" spans="1:15">
      <c r="A5859" t="n">
        <v>53704</v>
      </c>
      <c r="B5859" s="49" t="n">
        <v>26</v>
      </c>
      <c r="C5859" s="7" t="n">
        <v>7034</v>
      </c>
      <c r="D5859" s="7" t="n">
        <v>17</v>
      </c>
      <c r="E5859" s="7" t="n">
        <v>28538</v>
      </c>
      <c r="F5859" s="7" t="s">
        <v>443</v>
      </c>
      <c r="G5859" s="7" t="n">
        <v>8</v>
      </c>
      <c r="H5859" s="7" t="n">
        <v>2</v>
      </c>
      <c r="I5859" s="7" t="n">
        <v>0</v>
      </c>
    </row>
    <row r="5860" spans="1:15">
      <c r="A5860" t="s">
        <v>4</v>
      </c>
      <c r="B5860" s="4" t="s">
        <v>5</v>
      </c>
      <c r="C5860" s="4" t="s">
        <v>10</v>
      </c>
    </row>
    <row r="5861" spans="1:15">
      <c r="A5861" t="n">
        <v>53725</v>
      </c>
      <c r="B5861" s="28" t="n">
        <v>16</v>
      </c>
      <c r="C5861" s="7" t="n">
        <v>1500</v>
      </c>
    </row>
    <row r="5862" spans="1:15">
      <c r="A5862" t="s">
        <v>4</v>
      </c>
      <c r="B5862" s="4" t="s">
        <v>5</v>
      </c>
      <c r="C5862" s="4" t="s">
        <v>14</v>
      </c>
      <c r="D5862" s="4" t="s">
        <v>10</v>
      </c>
      <c r="E5862" s="4" t="s">
        <v>21</v>
      </c>
      <c r="F5862" s="4" t="s">
        <v>10</v>
      </c>
      <c r="G5862" s="4" t="s">
        <v>9</v>
      </c>
      <c r="H5862" s="4" t="s">
        <v>9</v>
      </c>
      <c r="I5862" s="4" t="s">
        <v>10</v>
      </c>
      <c r="J5862" s="4" t="s">
        <v>10</v>
      </c>
      <c r="K5862" s="4" t="s">
        <v>9</v>
      </c>
      <c r="L5862" s="4" t="s">
        <v>9</v>
      </c>
      <c r="M5862" s="4" t="s">
        <v>9</v>
      </c>
      <c r="N5862" s="4" t="s">
        <v>9</v>
      </c>
      <c r="O5862" s="4" t="s">
        <v>6</v>
      </c>
    </row>
    <row r="5863" spans="1:15">
      <c r="A5863" t="n">
        <v>53728</v>
      </c>
      <c r="B5863" s="14" t="n">
        <v>50</v>
      </c>
      <c r="C5863" s="7" t="n">
        <v>0</v>
      </c>
      <c r="D5863" s="7" t="n">
        <v>4427</v>
      </c>
      <c r="E5863" s="7" t="n">
        <v>0.699999988079071</v>
      </c>
      <c r="F5863" s="7" t="n">
        <v>0</v>
      </c>
      <c r="G5863" s="7" t="n">
        <v>0</v>
      </c>
      <c r="H5863" s="7" t="n">
        <v>0</v>
      </c>
      <c r="I5863" s="7" t="n">
        <v>0</v>
      </c>
      <c r="J5863" s="7" t="n">
        <v>65533</v>
      </c>
      <c r="K5863" s="7" t="n">
        <v>0</v>
      </c>
      <c r="L5863" s="7" t="n">
        <v>0</v>
      </c>
      <c r="M5863" s="7" t="n">
        <v>0</v>
      </c>
      <c r="N5863" s="7" t="n">
        <v>0</v>
      </c>
      <c r="O5863" s="7" t="s">
        <v>13</v>
      </c>
    </row>
    <row r="5864" spans="1:15">
      <c r="A5864" t="s">
        <v>4</v>
      </c>
      <c r="B5864" s="4" t="s">
        <v>5</v>
      </c>
      <c r="C5864" s="4" t="s">
        <v>10</v>
      </c>
    </row>
    <row r="5865" spans="1:15">
      <c r="A5865" t="n">
        <v>53767</v>
      </c>
      <c r="B5865" s="28" t="n">
        <v>16</v>
      </c>
      <c r="C5865" s="7" t="n">
        <v>700</v>
      </c>
    </row>
    <row r="5866" spans="1:15">
      <c r="A5866" t="s">
        <v>4</v>
      </c>
      <c r="B5866" s="4" t="s">
        <v>5</v>
      </c>
      <c r="C5866" s="4" t="s">
        <v>14</v>
      </c>
      <c r="D5866" s="4" t="s">
        <v>10</v>
      </c>
      <c r="E5866" s="4" t="s">
        <v>10</v>
      </c>
      <c r="F5866" s="4" t="s">
        <v>9</v>
      </c>
    </row>
    <row r="5867" spans="1:15">
      <c r="A5867" t="n">
        <v>53770</v>
      </c>
      <c r="B5867" s="46" t="n">
        <v>84</v>
      </c>
      <c r="C5867" s="7" t="n">
        <v>1</v>
      </c>
      <c r="D5867" s="7" t="n">
        <v>0</v>
      </c>
      <c r="E5867" s="7" t="n">
        <v>800</v>
      </c>
      <c r="F5867" s="7" t="n">
        <v>0</v>
      </c>
    </row>
    <row r="5868" spans="1:15">
      <c r="A5868" t="s">
        <v>4</v>
      </c>
      <c r="B5868" s="4" t="s">
        <v>5</v>
      </c>
      <c r="C5868" s="4" t="s">
        <v>10</v>
      </c>
      <c r="D5868" s="4" t="s">
        <v>14</v>
      </c>
    </row>
    <row r="5869" spans="1:15">
      <c r="A5869" t="n">
        <v>53780</v>
      </c>
      <c r="B5869" s="51" t="n">
        <v>89</v>
      </c>
      <c r="C5869" s="7" t="n">
        <v>7034</v>
      </c>
      <c r="D5869" s="7" t="n">
        <v>0</v>
      </c>
    </row>
    <row r="5870" spans="1:15">
      <c r="A5870" t="s">
        <v>4</v>
      </c>
      <c r="B5870" s="4" t="s">
        <v>5</v>
      </c>
      <c r="C5870" s="4" t="s">
        <v>10</v>
      </c>
      <c r="D5870" s="4" t="s">
        <v>14</v>
      </c>
    </row>
    <row r="5871" spans="1:15">
      <c r="A5871" t="n">
        <v>53784</v>
      </c>
      <c r="B5871" s="51" t="n">
        <v>89</v>
      </c>
      <c r="C5871" s="7" t="n">
        <v>65533</v>
      </c>
      <c r="D5871" s="7" t="n">
        <v>1</v>
      </c>
    </row>
    <row r="5872" spans="1:15">
      <c r="A5872" t="s">
        <v>4</v>
      </c>
      <c r="B5872" s="4" t="s">
        <v>5</v>
      </c>
      <c r="C5872" s="4" t="s">
        <v>14</v>
      </c>
      <c r="D5872" s="4" t="s">
        <v>10</v>
      </c>
    </row>
    <row r="5873" spans="1:15">
      <c r="A5873" t="n">
        <v>53788</v>
      </c>
      <c r="B5873" s="45" t="n">
        <v>45</v>
      </c>
      <c r="C5873" s="7" t="n">
        <v>7</v>
      </c>
      <c r="D5873" s="7" t="n">
        <v>255</v>
      </c>
    </row>
    <row r="5874" spans="1:15">
      <c r="A5874" t="s">
        <v>4</v>
      </c>
      <c r="B5874" s="4" t="s">
        <v>5</v>
      </c>
      <c r="C5874" s="4" t="s">
        <v>10</v>
      </c>
    </row>
    <row r="5875" spans="1:15">
      <c r="A5875" t="n">
        <v>53792</v>
      </c>
      <c r="B5875" s="28" t="n">
        <v>16</v>
      </c>
      <c r="C5875" s="7" t="n">
        <v>1000</v>
      </c>
    </row>
    <row r="5876" spans="1:15">
      <c r="A5876" t="s">
        <v>4</v>
      </c>
      <c r="B5876" s="4" t="s">
        <v>5</v>
      </c>
      <c r="C5876" s="4" t="s">
        <v>14</v>
      </c>
      <c r="D5876" s="4" t="s">
        <v>10</v>
      </c>
      <c r="E5876" s="4" t="s">
        <v>21</v>
      </c>
    </row>
    <row r="5877" spans="1:15">
      <c r="A5877" t="n">
        <v>53795</v>
      </c>
      <c r="B5877" s="21" t="n">
        <v>58</v>
      </c>
      <c r="C5877" s="7" t="n">
        <v>101</v>
      </c>
      <c r="D5877" s="7" t="n">
        <v>500</v>
      </c>
      <c r="E5877" s="7" t="n">
        <v>1</v>
      </c>
    </row>
    <row r="5878" spans="1:15">
      <c r="A5878" t="s">
        <v>4</v>
      </c>
      <c r="B5878" s="4" t="s">
        <v>5</v>
      </c>
      <c r="C5878" s="4" t="s">
        <v>14</v>
      </c>
      <c r="D5878" s="4" t="s">
        <v>10</v>
      </c>
    </row>
    <row r="5879" spans="1:15">
      <c r="A5879" t="n">
        <v>53803</v>
      </c>
      <c r="B5879" s="21" t="n">
        <v>58</v>
      </c>
      <c r="C5879" s="7" t="n">
        <v>254</v>
      </c>
      <c r="D5879" s="7" t="n">
        <v>0</v>
      </c>
    </row>
    <row r="5880" spans="1:15">
      <c r="A5880" t="s">
        <v>4</v>
      </c>
      <c r="B5880" s="4" t="s">
        <v>5</v>
      </c>
      <c r="C5880" s="4" t="s">
        <v>14</v>
      </c>
      <c r="D5880" s="4" t="s">
        <v>10</v>
      </c>
      <c r="E5880" s="4" t="s">
        <v>10</v>
      </c>
      <c r="F5880" s="4" t="s">
        <v>9</v>
      </c>
    </row>
    <row r="5881" spans="1:15">
      <c r="A5881" t="n">
        <v>53807</v>
      </c>
      <c r="B5881" s="46" t="n">
        <v>84</v>
      </c>
      <c r="C5881" s="7" t="n">
        <v>0</v>
      </c>
      <c r="D5881" s="7" t="n">
        <v>0</v>
      </c>
      <c r="E5881" s="7" t="n">
        <v>0</v>
      </c>
      <c r="F5881" s="7" t="n">
        <v>1053609165</v>
      </c>
    </row>
    <row r="5882" spans="1:15">
      <c r="A5882" t="s">
        <v>4</v>
      </c>
      <c r="B5882" s="4" t="s">
        <v>5</v>
      </c>
      <c r="C5882" s="4" t="s">
        <v>14</v>
      </c>
      <c r="D5882" s="4" t="s">
        <v>14</v>
      </c>
      <c r="E5882" s="4" t="s">
        <v>21</v>
      </c>
      <c r="F5882" s="4" t="s">
        <v>21</v>
      </c>
      <c r="G5882" s="4" t="s">
        <v>21</v>
      </c>
      <c r="H5882" s="4" t="s">
        <v>10</v>
      </c>
    </row>
    <row r="5883" spans="1:15">
      <c r="A5883" t="n">
        <v>53817</v>
      </c>
      <c r="B5883" s="45" t="n">
        <v>45</v>
      </c>
      <c r="C5883" s="7" t="n">
        <v>2</v>
      </c>
      <c r="D5883" s="7" t="n">
        <v>3</v>
      </c>
      <c r="E5883" s="7" t="n">
        <v>0</v>
      </c>
      <c r="F5883" s="7" t="n">
        <v>22.8999996185303</v>
      </c>
      <c r="G5883" s="7" t="n">
        <v>60.0999984741211</v>
      </c>
      <c r="H5883" s="7" t="n">
        <v>0</v>
      </c>
    </row>
    <row r="5884" spans="1:15">
      <c r="A5884" t="s">
        <v>4</v>
      </c>
      <c r="B5884" s="4" t="s">
        <v>5</v>
      </c>
      <c r="C5884" s="4" t="s">
        <v>14</v>
      </c>
      <c r="D5884" s="4" t="s">
        <v>14</v>
      </c>
      <c r="E5884" s="4" t="s">
        <v>21</v>
      </c>
      <c r="F5884" s="4" t="s">
        <v>21</v>
      </c>
      <c r="G5884" s="4" t="s">
        <v>21</v>
      </c>
      <c r="H5884" s="4" t="s">
        <v>10</v>
      </c>
      <c r="I5884" s="4" t="s">
        <v>14</v>
      </c>
    </row>
    <row r="5885" spans="1:15">
      <c r="A5885" t="n">
        <v>53834</v>
      </c>
      <c r="B5885" s="45" t="n">
        <v>45</v>
      </c>
      <c r="C5885" s="7" t="n">
        <v>4</v>
      </c>
      <c r="D5885" s="7" t="n">
        <v>3</v>
      </c>
      <c r="E5885" s="7" t="n">
        <v>0</v>
      </c>
      <c r="F5885" s="7" t="n">
        <v>145</v>
      </c>
      <c r="G5885" s="7" t="n">
        <v>-10</v>
      </c>
      <c r="H5885" s="7" t="n">
        <v>0</v>
      </c>
      <c r="I5885" s="7" t="n">
        <v>0</v>
      </c>
    </row>
    <row r="5886" spans="1:15">
      <c r="A5886" t="s">
        <v>4</v>
      </c>
      <c r="B5886" s="4" t="s">
        <v>5</v>
      </c>
      <c r="C5886" s="4" t="s">
        <v>14</v>
      </c>
      <c r="D5886" s="4" t="s">
        <v>14</v>
      </c>
      <c r="E5886" s="4" t="s">
        <v>21</v>
      </c>
      <c r="F5886" s="4" t="s">
        <v>10</v>
      </c>
    </row>
    <row r="5887" spans="1:15">
      <c r="A5887" t="n">
        <v>53852</v>
      </c>
      <c r="B5887" s="45" t="n">
        <v>45</v>
      </c>
      <c r="C5887" s="7" t="n">
        <v>5</v>
      </c>
      <c r="D5887" s="7" t="n">
        <v>3</v>
      </c>
      <c r="E5887" s="7" t="n">
        <v>7</v>
      </c>
      <c r="F5887" s="7" t="n">
        <v>0</v>
      </c>
    </row>
    <row r="5888" spans="1:15">
      <c r="A5888" t="s">
        <v>4</v>
      </c>
      <c r="B5888" s="4" t="s">
        <v>5</v>
      </c>
      <c r="C5888" s="4" t="s">
        <v>14</v>
      </c>
      <c r="D5888" s="4" t="s">
        <v>14</v>
      </c>
      <c r="E5888" s="4" t="s">
        <v>21</v>
      </c>
      <c r="F5888" s="4" t="s">
        <v>10</v>
      </c>
    </row>
    <row r="5889" spans="1:9">
      <c r="A5889" t="n">
        <v>53861</v>
      </c>
      <c r="B5889" s="45" t="n">
        <v>45</v>
      </c>
      <c r="C5889" s="7" t="n">
        <v>11</v>
      </c>
      <c r="D5889" s="7" t="n">
        <v>3</v>
      </c>
      <c r="E5889" s="7" t="n">
        <v>45.7999992370605</v>
      </c>
      <c r="F5889" s="7" t="n">
        <v>0</v>
      </c>
    </row>
    <row r="5890" spans="1:9">
      <c r="A5890" t="s">
        <v>4</v>
      </c>
      <c r="B5890" s="4" t="s">
        <v>5</v>
      </c>
      <c r="C5890" s="4" t="s">
        <v>14</v>
      </c>
      <c r="D5890" s="4" t="s">
        <v>14</v>
      </c>
      <c r="E5890" s="4" t="s">
        <v>21</v>
      </c>
      <c r="F5890" s="4" t="s">
        <v>21</v>
      </c>
      <c r="G5890" s="4" t="s">
        <v>21</v>
      </c>
      <c r="H5890" s="4" t="s">
        <v>10</v>
      </c>
    </row>
    <row r="5891" spans="1:9">
      <c r="A5891" t="n">
        <v>53870</v>
      </c>
      <c r="B5891" s="45" t="n">
        <v>45</v>
      </c>
      <c r="C5891" s="7" t="n">
        <v>2</v>
      </c>
      <c r="D5891" s="7" t="n">
        <v>3</v>
      </c>
      <c r="E5891" s="7" t="n">
        <v>0</v>
      </c>
      <c r="F5891" s="7" t="n">
        <v>20.8999996185303</v>
      </c>
      <c r="G5891" s="7" t="n">
        <v>60.0999984741211</v>
      </c>
      <c r="H5891" s="7" t="n">
        <v>6000</v>
      </c>
    </row>
    <row r="5892" spans="1:9">
      <c r="A5892" t="s">
        <v>4</v>
      </c>
      <c r="B5892" s="4" t="s">
        <v>5</v>
      </c>
      <c r="C5892" s="4" t="s">
        <v>14</v>
      </c>
      <c r="D5892" s="4" t="s">
        <v>14</v>
      </c>
      <c r="E5892" s="4" t="s">
        <v>21</v>
      </c>
      <c r="F5892" s="4" t="s">
        <v>21</v>
      </c>
      <c r="G5892" s="4" t="s">
        <v>21</v>
      </c>
      <c r="H5892" s="4" t="s">
        <v>10</v>
      </c>
      <c r="I5892" s="4" t="s">
        <v>14</v>
      </c>
    </row>
    <row r="5893" spans="1:9">
      <c r="A5893" t="n">
        <v>53887</v>
      </c>
      <c r="B5893" s="45" t="n">
        <v>45</v>
      </c>
      <c r="C5893" s="7" t="n">
        <v>4</v>
      </c>
      <c r="D5893" s="7" t="n">
        <v>3</v>
      </c>
      <c r="E5893" s="7" t="n">
        <v>-7</v>
      </c>
      <c r="F5893" s="7" t="n">
        <v>130</v>
      </c>
      <c r="G5893" s="7" t="n">
        <v>0</v>
      </c>
      <c r="H5893" s="7" t="n">
        <v>6000</v>
      </c>
      <c r="I5893" s="7" t="n">
        <v>0</v>
      </c>
    </row>
    <row r="5894" spans="1:9">
      <c r="A5894" t="s">
        <v>4</v>
      </c>
      <c r="B5894" s="4" t="s">
        <v>5</v>
      </c>
      <c r="C5894" s="4" t="s">
        <v>14</v>
      </c>
      <c r="D5894" s="4" t="s">
        <v>14</v>
      </c>
      <c r="E5894" s="4" t="s">
        <v>21</v>
      </c>
      <c r="F5894" s="4" t="s">
        <v>10</v>
      </c>
    </row>
    <row r="5895" spans="1:9">
      <c r="A5895" t="n">
        <v>53905</v>
      </c>
      <c r="B5895" s="45" t="n">
        <v>45</v>
      </c>
      <c r="C5895" s="7" t="n">
        <v>5</v>
      </c>
      <c r="D5895" s="7" t="n">
        <v>3</v>
      </c>
      <c r="E5895" s="7" t="n">
        <v>6.09999990463257</v>
      </c>
      <c r="F5895" s="7" t="n">
        <v>6000</v>
      </c>
    </row>
    <row r="5896" spans="1:9">
      <c r="A5896" t="s">
        <v>4</v>
      </c>
      <c r="B5896" s="4" t="s">
        <v>5</v>
      </c>
      <c r="C5896" s="4" t="s">
        <v>10</v>
      </c>
      <c r="D5896" s="4" t="s">
        <v>14</v>
      </c>
      <c r="E5896" s="4" t="s">
        <v>6</v>
      </c>
      <c r="F5896" s="4" t="s">
        <v>21</v>
      </c>
      <c r="G5896" s="4" t="s">
        <v>21</v>
      </c>
      <c r="H5896" s="4" t="s">
        <v>21</v>
      </c>
    </row>
    <row r="5897" spans="1:9">
      <c r="A5897" t="n">
        <v>53914</v>
      </c>
      <c r="B5897" s="37" t="n">
        <v>48</v>
      </c>
      <c r="C5897" s="7" t="n">
        <v>7033</v>
      </c>
      <c r="D5897" s="7" t="n">
        <v>0</v>
      </c>
      <c r="E5897" s="7" t="s">
        <v>428</v>
      </c>
      <c r="F5897" s="7" t="n">
        <v>-1</v>
      </c>
      <c r="G5897" s="7" t="n">
        <v>1</v>
      </c>
      <c r="H5897" s="7" t="n">
        <v>0</v>
      </c>
    </row>
    <row r="5898" spans="1:9">
      <c r="A5898" t="s">
        <v>4</v>
      </c>
      <c r="B5898" s="4" t="s">
        <v>5</v>
      </c>
      <c r="C5898" s="4" t="s">
        <v>10</v>
      </c>
    </row>
    <row r="5899" spans="1:9">
      <c r="A5899" t="n">
        <v>53941</v>
      </c>
      <c r="B5899" s="28" t="n">
        <v>16</v>
      </c>
      <c r="C5899" s="7" t="n">
        <v>1000</v>
      </c>
    </row>
    <row r="5900" spans="1:9">
      <c r="A5900" t="s">
        <v>4</v>
      </c>
      <c r="B5900" s="4" t="s">
        <v>5</v>
      </c>
      <c r="C5900" s="4" t="s">
        <v>14</v>
      </c>
      <c r="D5900" s="4" t="s">
        <v>10</v>
      </c>
      <c r="E5900" s="4" t="s">
        <v>21</v>
      </c>
      <c r="F5900" s="4" t="s">
        <v>10</v>
      </c>
      <c r="G5900" s="4" t="s">
        <v>9</v>
      </c>
      <c r="H5900" s="4" t="s">
        <v>9</v>
      </c>
      <c r="I5900" s="4" t="s">
        <v>10</v>
      </c>
      <c r="J5900" s="4" t="s">
        <v>10</v>
      </c>
      <c r="K5900" s="4" t="s">
        <v>9</v>
      </c>
      <c r="L5900" s="4" t="s">
        <v>9</v>
      </c>
      <c r="M5900" s="4" t="s">
        <v>9</v>
      </c>
      <c r="N5900" s="4" t="s">
        <v>9</v>
      </c>
      <c r="O5900" s="4" t="s">
        <v>6</v>
      </c>
    </row>
    <row r="5901" spans="1:9">
      <c r="A5901" t="n">
        <v>53944</v>
      </c>
      <c r="B5901" s="14" t="n">
        <v>50</v>
      </c>
      <c r="C5901" s="7" t="n">
        <v>0</v>
      </c>
      <c r="D5901" s="7" t="n">
        <v>4427</v>
      </c>
      <c r="E5901" s="7" t="n">
        <v>0.699999988079071</v>
      </c>
      <c r="F5901" s="7" t="n">
        <v>300</v>
      </c>
      <c r="G5901" s="7" t="n">
        <v>0</v>
      </c>
      <c r="H5901" s="7" t="n">
        <v>-1065353216</v>
      </c>
      <c r="I5901" s="7" t="n">
        <v>0</v>
      </c>
      <c r="J5901" s="7" t="n">
        <v>65533</v>
      </c>
      <c r="K5901" s="7" t="n">
        <v>0</v>
      </c>
      <c r="L5901" s="7" t="n">
        <v>0</v>
      </c>
      <c r="M5901" s="7" t="n">
        <v>0</v>
      </c>
      <c r="N5901" s="7" t="n">
        <v>0</v>
      </c>
      <c r="O5901" s="7" t="s">
        <v>13</v>
      </c>
    </row>
    <row r="5902" spans="1:9">
      <c r="A5902" t="s">
        <v>4</v>
      </c>
      <c r="B5902" s="4" t="s">
        <v>5</v>
      </c>
      <c r="C5902" s="4" t="s">
        <v>10</v>
      </c>
    </row>
    <row r="5903" spans="1:9">
      <c r="A5903" t="n">
        <v>53983</v>
      </c>
      <c r="B5903" s="28" t="n">
        <v>16</v>
      </c>
      <c r="C5903" s="7" t="n">
        <v>1700</v>
      </c>
    </row>
    <row r="5904" spans="1:9">
      <c r="A5904" t="s">
        <v>4</v>
      </c>
      <c r="B5904" s="4" t="s">
        <v>5</v>
      </c>
      <c r="C5904" s="4" t="s">
        <v>14</v>
      </c>
      <c r="D5904" s="4" t="s">
        <v>10</v>
      </c>
      <c r="E5904" s="4" t="s">
        <v>21</v>
      </c>
      <c r="F5904" s="4" t="s">
        <v>10</v>
      </c>
      <c r="G5904" s="4" t="s">
        <v>9</v>
      </c>
      <c r="H5904" s="4" t="s">
        <v>9</v>
      </c>
      <c r="I5904" s="4" t="s">
        <v>10</v>
      </c>
      <c r="J5904" s="4" t="s">
        <v>10</v>
      </c>
      <c r="K5904" s="4" t="s">
        <v>9</v>
      </c>
      <c r="L5904" s="4" t="s">
        <v>9</v>
      </c>
      <c r="M5904" s="4" t="s">
        <v>9</v>
      </c>
      <c r="N5904" s="4" t="s">
        <v>9</v>
      </c>
      <c r="O5904" s="4" t="s">
        <v>6</v>
      </c>
    </row>
    <row r="5905" spans="1:15">
      <c r="A5905" t="n">
        <v>53986</v>
      </c>
      <c r="B5905" s="14" t="n">
        <v>50</v>
      </c>
      <c r="C5905" s="7" t="n">
        <v>0</v>
      </c>
      <c r="D5905" s="7" t="n">
        <v>5103</v>
      </c>
      <c r="E5905" s="7" t="n">
        <v>1</v>
      </c>
      <c r="F5905" s="7" t="n">
        <v>0</v>
      </c>
      <c r="G5905" s="7" t="n">
        <v>0</v>
      </c>
      <c r="H5905" s="7" t="n">
        <v>0</v>
      </c>
      <c r="I5905" s="7" t="n">
        <v>0</v>
      </c>
      <c r="J5905" s="7" t="n">
        <v>65533</v>
      </c>
      <c r="K5905" s="7" t="n">
        <v>0</v>
      </c>
      <c r="L5905" s="7" t="n">
        <v>0</v>
      </c>
      <c r="M5905" s="7" t="n">
        <v>0</v>
      </c>
      <c r="N5905" s="7" t="n">
        <v>0</v>
      </c>
      <c r="O5905" s="7" t="s">
        <v>13</v>
      </c>
    </row>
    <row r="5906" spans="1:15">
      <c r="A5906" t="s">
        <v>4</v>
      </c>
      <c r="B5906" s="4" t="s">
        <v>5</v>
      </c>
      <c r="C5906" s="4" t="s">
        <v>10</v>
      </c>
    </row>
    <row r="5907" spans="1:15">
      <c r="A5907" t="n">
        <v>54025</v>
      </c>
      <c r="B5907" s="28" t="n">
        <v>16</v>
      </c>
      <c r="C5907" s="7" t="n">
        <v>300</v>
      </c>
    </row>
    <row r="5908" spans="1:15">
      <c r="A5908" t="s">
        <v>4</v>
      </c>
      <c r="B5908" s="4" t="s">
        <v>5</v>
      </c>
      <c r="C5908" s="4" t="s">
        <v>14</v>
      </c>
      <c r="D5908" s="4" t="s">
        <v>10</v>
      </c>
      <c r="E5908" s="4" t="s">
        <v>6</v>
      </c>
    </row>
    <row r="5909" spans="1:15">
      <c r="A5909" t="n">
        <v>54028</v>
      </c>
      <c r="B5909" s="41" t="n">
        <v>51</v>
      </c>
      <c r="C5909" s="7" t="n">
        <v>4</v>
      </c>
      <c r="D5909" s="7" t="n">
        <v>7033</v>
      </c>
      <c r="E5909" s="7" t="s">
        <v>306</v>
      </c>
    </row>
    <row r="5910" spans="1:15">
      <c r="A5910" t="s">
        <v>4</v>
      </c>
      <c r="B5910" s="4" t="s">
        <v>5</v>
      </c>
      <c r="C5910" s="4" t="s">
        <v>10</v>
      </c>
    </row>
    <row r="5911" spans="1:15">
      <c r="A5911" t="n">
        <v>54041</v>
      </c>
      <c r="B5911" s="28" t="n">
        <v>16</v>
      </c>
      <c r="C5911" s="7" t="n">
        <v>0</v>
      </c>
    </row>
    <row r="5912" spans="1:15">
      <c r="A5912" t="s">
        <v>4</v>
      </c>
      <c r="B5912" s="4" t="s">
        <v>5</v>
      </c>
      <c r="C5912" s="4" t="s">
        <v>10</v>
      </c>
      <c r="D5912" s="4" t="s">
        <v>14</v>
      </c>
      <c r="E5912" s="4" t="s">
        <v>9</v>
      </c>
      <c r="F5912" s="4" t="s">
        <v>112</v>
      </c>
      <c r="G5912" s="4" t="s">
        <v>14</v>
      </c>
      <c r="H5912" s="4" t="s">
        <v>14</v>
      </c>
      <c r="I5912" s="4" t="s">
        <v>14</v>
      </c>
    </row>
    <row r="5913" spans="1:15">
      <c r="A5913" t="n">
        <v>54044</v>
      </c>
      <c r="B5913" s="49" t="n">
        <v>26</v>
      </c>
      <c r="C5913" s="7" t="n">
        <v>7033</v>
      </c>
      <c r="D5913" s="7" t="n">
        <v>17</v>
      </c>
      <c r="E5913" s="7" t="n">
        <v>53123</v>
      </c>
      <c r="F5913" s="7" t="s">
        <v>444</v>
      </c>
      <c r="G5913" s="7" t="n">
        <v>8</v>
      </c>
      <c r="H5913" s="7" t="n">
        <v>2</v>
      </c>
      <c r="I5913" s="7" t="n">
        <v>0</v>
      </c>
    </row>
    <row r="5914" spans="1:15">
      <c r="A5914" t="s">
        <v>4</v>
      </c>
      <c r="B5914" s="4" t="s">
        <v>5</v>
      </c>
      <c r="C5914" s="4" t="s">
        <v>10</v>
      </c>
    </row>
    <row r="5915" spans="1:15">
      <c r="A5915" t="n">
        <v>54076</v>
      </c>
      <c r="B5915" s="28" t="n">
        <v>16</v>
      </c>
      <c r="C5915" s="7" t="n">
        <v>1500</v>
      </c>
    </row>
    <row r="5916" spans="1:15">
      <c r="A5916" t="s">
        <v>4</v>
      </c>
      <c r="B5916" s="4" t="s">
        <v>5</v>
      </c>
      <c r="C5916" s="4" t="s">
        <v>14</v>
      </c>
      <c r="D5916" s="4" t="s">
        <v>10</v>
      </c>
      <c r="E5916" s="4" t="s">
        <v>21</v>
      </c>
      <c r="F5916" s="4" t="s">
        <v>10</v>
      </c>
      <c r="G5916" s="4" t="s">
        <v>9</v>
      </c>
      <c r="H5916" s="4" t="s">
        <v>9</v>
      </c>
      <c r="I5916" s="4" t="s">
        <v>10</v>
      </c>
      <c r="J5916" s="4" t="s">
        <v>10</v>
      </c>
      <c r="K5916" s="4" t="s">
        <v>9</v>
      </c>
      <c r="L5916" s="4" t="s">
        <v>9</v>
      </c>
      <c r="M5916" s="4" t="s">
        <v>9</v>
      </c>
      <c r="N5916" s="4" t="s">
        <v>9</v>
      </c>
      <c r="O5916" s="4" t="s">
        <v>6</v>
      </c>
    </row>
    <row r="5917" spans="1:15">
      <c r="A5917" t="n">
        <v>54079</v>
      </c>
      <c r="B5917" s="14" t="n">
        <v>50</v>
      </c>
      <c r="C5917" s="7" t="n">
        <v>0</v>
      </c>
      <c r="D5917" s="7" t="n">
        <v>4415</v>
      </c>
      <c r="E5917" s="7" t="n">
        <v>1</v>
      </c>
      <c r="F5917" s="7" t="n">
        <v>0</v>
      </c>
      <c r="G5917" s="7" t="n">
        <v>0</v>
      </c>
      <c r="H5917" s="7" t="n">
        <v>0</v>
      </c>
      <c r="I5917" s="7" t="n">
        <v>0</v>
      </c>
      <c r="J5917" s="7" t="n">
        <v>65533</v>
      </c>
      <c r="K5917" s="7" t="n">
        <v>0</v>
      </c>
      <c r="L5917" s="7" t="n">
        <v>0</v>
      </c>
      <c r="M5917" s="7" t="n">
        <v>0</v>
      </c>
      <c r="N5917" s="7" t="n">
        <v>0</v>
      </c>
      <c r="O5917" s="7" t="s">
        <v>13</v>
      </c>
    </row>
    <row r="5918" spans="1:15">
      <c r="A5918" t="s">
        <v>4</v>
      </c>
      <c r="B5918" s="4" t="s">
        <v>5</v>
      </c>
      <c r="C5918" s="4" t="s">
        <v>10</v>
      </c>
    </row>
    <row r="5919" spans="1:15">
      <c r="A5919" t="n">
        <v>54118</v>
      </c>
      <c r="B5919" s="28" t="n">
        <v>16</v>
      </c>
      <c r="C5919" s="7" t="n">
        <v>1500</v>
      </c>
    </row>
    <row r="5920" spans="1:15">
      <c r="A5920" t="s">
        <v>4</v>
      </c>
      <c r="B5920" s="4" t="s">
        <v>5</v>
      </c>
      <c r="C5920" s="4" t="s">
        <v>14</v>
      </c>
      <c r="D5920" s="4" t="s">
        <v>10</v>
      </c>
      <c r="E5920" s="4" t="s">
        <v>10</v>
      </c>
      <c r="F5920" s="4" t="s">
        <v>9</v>
      </c>
    </row>
    <row r="5921" spans="1:15">
      <c r="A5921" t="n">
        <v>54121</v>
      </c>
      <c r="B5921" s="46" t="n">
        <v>84</v>
      </c>
      <c r="C5921" s="7" t="n">
        <v>1</v>
      </c>
      <c r="D5921" s="7" t="n">
        <v>0</v>
      </c>
      <c r="E5921" s="7" t="n">
        <v>1000</v>
      </c>
      <c r="F5921" s="7" t="n">
        <v>0</v>
      </c>
    </row>
    <row r="5922" spans="1:15">
      <c r="A5922" t="s">
        <v>4</v>
      </c>
      <c r="B5922" s="4" t="s">
        <v>5</v>
      </c>
      <c r="C5922" s="4" t="s">
        <v>10</v>
      </c>
    </row>
    <row r="5923" spans="1:15">
      <c r="A5923" t="n">
        <v>54131</v>
      </c>
      <c r="B5923" s="28" t="n">
        <v>16</v>
      </c>
      <c r="C5923" s="7" t="n">
        <v>1000</v>
      </c>
    </row>
    <row r="5924" spans="1:15">
      <c r="A5924" t="s">
        <v>4</v>
      </c>
      <c r="B5924" s="4" t="s">
        <v>5</v>
      </c>
      <c r="C5924" s="4" t="s">
        <v>10</v>
      </c>
      <c r="D5924" s="4" t="s">
        <v>14</v>
      </c>
    </row>
    <row r="5925" spans="1:15">
      <c r="A5925" t="n">
        <v>54134</v>
      </c>
      <c r="B5925" s="51" t="n">
        <v>89</v>
      </c>
      <c r="C5925" s="7" t="n">
        <v>7033</v>
      </c>
      <c r="D5925" s="7" t="n">
        <v>0</v>
      </c>
    </row>
    <row r="5926" spans="1:15">
      <c r="A5926" t="s">
        <v>4</v>
      </c>
      <c r="B5926" s="4" t="s">
        <v>5</v>
      </c>
      <c r="C5926" s="4" t="s">
        <v>10</v>
      </c>
      <c r="D5926" s="4" t="s">
        <v>14</v>
      </c>
    </row>
    <row r="5927" spans="1:15">
      <c r="A5927" t="n">
        <v>54138</v>
      </c>
      <c r="B5927" s="51" t="n">
        <v>89</v>
      </c>
      <c r="C5927" s="7" t="n">
        <v>65533</v>
      </c>
      <c r="D5927" s="7" t="n">
        <v>1</v>
      </c>
    </row>
    <row r="5928" spans="1:15">
      <c r="A5928" t="s">
        <v>4</v>
      </c>
      <c r="B5928" s="4" t="s">
        <v>5</v>
      </c>
      <c r="C5928" s="4" t="s">
        <v>14</v>
      </c>
      <c r="D5928" s="4" t="s">
        <v>10</v>
      </c>
    </row>
    <row r="5929" spans="1:15">
      <c r="A5929" t="n">
        <v>54142</v>
      </c>
      <c r="B5929" s="45" t="n">
        <v>45</v>
      </c>
      <c r="C5929" s="7" t="n">
        <v>7</v>
      </c>
      <c r="D5929" s="7" t="n">
        <v>255</v>
      </c>
    </row>
    <row r="5930" spans="1:15">
      <c r="A5930" t="s">
        <v>4</v>
      </c>
      <c r="B5930" s="4" t="s">
        <v>5</v>
      </c>
      <c r="C5930" s="4" t="s">
        <v>14</v>
      </c>
      <c r="D5930" s="4" t="s">
        <v>10</v>
      </c>
      <c r="E5930" s="4" t="s">
        <v>9</v>
      </c>
      <c r="F5930" s="4" t="s">
        <v>10</v>
      </c>
    </row>
    <row r="5931" spans="1:15">
      <c r="A5931" t="n">
        <v>54146</v>
      </c>
      <c r="B5931" s="14" t="n">
        <v>50</v>
      </c>
      <c r="C5931" s="7" t="n">
        <v>3</v>
      </c>
      <c r="D5931" s="7" t="n">
        <v>8200</v>
      </c>
      <c r="E5931" s="7" t="n">
        <v>1036831949</v>
      </c>
      <c r="F5931" s="7" t="n">
        <v>2000</v>
      </c>
    </row>
    <row r="5932" spans="1:15">
      <c r="A5932" t="s">
        <v>4</v>
      </c>
      <c r="B5932" s="4" t="s">
        <v>5</v>
      </c>
      <c r="C5932" s="4" t="s">
        <v>14</v>
      </c>
      <c r="D5932" s="4" t="s">
        <v>10</v>
      </c>
      <c r="E5932" s="4" t="s">
        <v>9</v>
      </c>
      <c r="F5932" s="4" t="s">
        <v>10</v>
      </c>
    </row>
    <row r="5933" spans="1:15">
      <c r="A5933" t="n">
        <v>54156</v>
      </c>
      <c r="B5933" s="14" t="n">
        <v>50</v>
      </c>
      <c r="C5933" s="7" t="n">
        <v>3</v>
      </c>
      <c r="D5933" s="7" t="n">
        <v>5042</v>
      </c>
      <c r="E5933" s="7" t="n">
        <v>1045220557</v>
      </c>
      <c r="F5933" s="7" t="n">
        <v>2000</v>
      </c>
    </row>
    <row r="5934" spans="1:15">
      <c r="A5934" t="s">
        <v>4</v>
      </c>
      <c r="B5934" s="4" t="s">
        <v>5</v>
      </c>
      <c r="C5934" s="4" t="s">
        <v>14</v>
      </c>
      <c r="D5934" s="4" t="s">
        <v>10</v>
      </c>
      <c r="E5934" s="4" t="s">
        <v>21</v>
      </c>
    </row>
    <row r="5935" spans="1:15">
      <c r="A5935" t="n">
        <v>54166</v>
      </c>
      <c r="B5935" s="21" t="n">
        <v>58</v>
      </c>
      <c r="C5935" s="7" t="n">
        <v>101</v>
      </c>
      <c r="D5935" s="7" t="n">
        <v>500</v>
      </c>
      <c r="E5935" s="7" t="n">
        <v>1</v>
      </c>
    </row>
    <row r="5936" spans="1:15">
      <c r="A5936" t="s">
        <v>4</v>
      </c>
      <c r="B5936" s="4" t="s">
        <v>5</v>
      </c>
      <c r="C5936" s="4" t="s">
        <v>14</v>
      </c>
      <c r="D5936" s="4" t="s">
        <v>10</v>
      </c>
    </row>
    <row r="5937" spans="1:6">
      <c r="A5937" t="n">
        <v>54174</v>
      </c>
      <c r="B5937" s="21" t="n">
        <v>58</v>
      </c>
      <c r="C5937" s="7" t="n">
        <v>254</v>
      </c>
      <c r="D5937" s="7" t="n">
        <v>0</v>
      </c>
    </row>
    <row r="5938" spans="1:6">
      <c r="A5938" t="s">
        <v>4</v>
      </c>
      <c r="B5938" s="4" t="s">
        <v>5</v>
      </c>
      <c r="C5938" s="4" t="s">
        <v>14</v>
      </c>
    </row>
    <row r="5939" spans="1:6">
      <c r="A5939" t="n">
        <v>54178</v>
      </c>
      <c r="B5939" s="35" t="n">
        <v>116</v>
      </c>
      <c r="C5939" s="7" t="n">
        <v>0</v>
      </c>
    </row>
    <row r="5940" spans="1:6">
      <c r="A5940" t="s">
        <v>4</v>
      </c>
      <c r="B5940" s="4" t="s">
        <v>5</v>
      </c>
      <c r="C5940" s="4" t="s">
        <v>14</v>
      </c>
      <c r="D5940" s="4" t="s">
        <v>10</v>
      </c>
    </row>
    <row r="5941" spans="1:6">
      <c r="A5941" t="n">
        <v>54180</v>
      </c>
      <c r="B5941" s="35" t="n">
        <v>116</v>
      </c>
      <c r="C5941" s="7" t="n">
        <v>2</v>
      </c>
      <c r="D5941" s="7" t="n">
        <v>1</v>
      </c>
    </row>
    <row r="5942" spans="1:6">
      <c r="A5942" t="s">
        <v>4</v>
      </c>
      <c r="B5942" s="4" t="s">
        <v>5</v>
      </c>
      <c r="C5942" s="4" t="s">
        <v>14</v>
      </c>
      <c r="D5942" s="4" t="s">
        <v>9</v>
      </c>
    </row>
    <row r="5943" spans="1:6">
      <c r="A5943" t="n">
        <v>54184</v>
      </c>
      <c r="B5943" s="35" t="n">
        <v>116</v>
      </c>
      <c r="C5943" s="7" t="n">
        <v>5</v>
      </c>
      <c r="D5943" s="7" t="n">
        <v>1102053376</v>
      </c>
    </row>
    <row r="5944" spans="1:6">
      <c r="A5944" t="s">
        <v>4</v>
      </c>
      <c r="B5944" s="4" t="s">
        <v>5</v>
      </c>
      <c r="C5944" s="4" t="s">
        <v>14</v>
      </c>
      <c r="D5944" s="4" t="s">
        <v>10</v>
      </c>
    </row>
    <row r="5945" spans="1:6">
      <c r="A5945" t="n">
        <v>54190</v>
      </c>
      <c r="B5945" s="35" t="n">
        <v>116</v>
      </c>
      <c r="C5945" s="7" t="n">
        <v>6</v>
      </c>
      <c r="D5945" s="7" t="n">
        <v>1</v>
      </c>
    </row>
    <row r="5946" spans="1:6">
      <c r="A5946" t="s">
        <v>4</v>
      </c>
      <c r="B5946" s="4" t="s">
        <v>5</v>
      </c>
      <c r="C5946" s="4" t="s">
        <v>14</v>
      </c>
      <c r="D5946" s="4" t="s">
        <v>14</v>
      </c>
      <c r="E5946" s="4" t="s">
        <v>21</v>
      </c>
      <c r="F5946" s="4" t="s">
        <v>21</v>
      </c>
      <c r="G5946" s="4" t="s">
        <v>21</v>
      </c>
      <c r="H5946" s="4" t="s">
        <v>10</v>
      </c>
    </row>
    <row r="5947" spans="1:6">
      <c r="A5947" t="n">
        <v>54194</v>
      </c>
      <c r="B5947" s="45" t="n">
        <v>45</v>
      </c>
      <c r="C5947" s="7" t="n">
        <v>2</v>
      </c>
      <c r="D5947" s="7" t="n">
        <v>3</v>
      </c>
      <c r="E5947" s="7" t="n">
        <v>-6.75</v>
      </c>
      <c r="F5947" s="7" t="n">
        <v>19.8999996185303</v>
      </c>
      <c r="G5947" s="7" t="n">
        <v>66.5500030517578</v>
      </c>
      <c r="H5947" s="7" t="n">
        <v>0</v>
      </c>
    </row>
    <row r="5948" spans="1:6">
      <c r="A5948" t="s">
        <v>4</v>
      </c>
      <c r="B5948" s="4" t="s">
        <v>5</v>
      </c>
      <c r="C5948" s="4" t="s">
        <v>14</v>
      </c>
      <c r="D5948" s="4" t="s">
        <v>14</v>
      </c>
      <c r="E5948" s="4" t="s">
        <v>21</v>
      </c>
      <c r="F5948" s="4" t="s">
        <v>21</v>
      </c>
      <c r="G5948" s="4" t="s">
        <v>21</v>
      </c>
      <c r="H5948" s="4" t="s">
        <v>10</v>
      </c>
      <c r="I5948" s="4" t="s">
        <v>14</v>
      </c>
    </row>
    <row r="5949" spans="1:6">
      <c r="A5949" t="n">
        <v>54211</v>
      </c>
      <c r="B5949" s="45" t="n">
        <v>45</v>
      </c>
      <c r="C5949" s="7" t="n">
        <v>4</v>
      </c>
      <c r="D5949" s="7" t="n">
        <v>3</v>
      </c>
      <c r="E5949" s="7" t="n">
        <v>-1</v>
      </c>
      <c r="F5949" s="7" t="n">
        <v>109</v>
      </c>
      <c r="G5949" s="7" t="n">
        <v>-5</v>
      </c>
      <c r="H5949" s="7" t="n">
        <v>0</v>
      </c>
      <c r="I5949" s="7" t="n">
        <v>0</v>
      </c>
    </row>
    <row r="5950" spans="1:6">
      <c r="A5950" t="s">
        <v>4</v>
      </c>
      <c r="B5950" s="4" t="s">
        <v>5</v>
      </c>
      <c r="C5950" s="4" t="s">
        <v>14</v>
      </c>
      <c r="D5950" s="4" t="s">
        <v>14</v>
      </c>
      <c r="E5950" s="4" t="s">
        <v>21</v>
      </c>
      <c r="F5950" s="4" t="s">
        <v>10</v>
      </c>
    </row>
    <row r="5951" spans="1:6">
      <c r="A5951" t="n">
        <v>54229</v>
      </c>
      <c r="B5951" s="45" t="n">
        <v>45</v>
      </c>
      <c r="C5951" s="7" t="n">
        <v>5</v>
      </c>
      <c r="D5951" s="7" t="n">
        <v>3</v>
      </c>
      <c r="E5951" s="7" t="n">
        <v>2.5</v>
      </c>
      <c r="F5951" s="7" t="n">
        <v>0</v>
      </c>
    </row>
    <row r="5952" spans="1:6">
      <c r="A5952" t="s">
        <v>4</v>
      </c>
      <c r="B5952" s="4" t="s">
        <v>5</v>
      </c>
      <c r="C5952" s="4" t="s">
        <v>14</v>
      </c>
      <c r="D5952" s="4" t="s">
        <v>14</v>
      </c>
      <c r="E5952" s="4" t="s">
        <v>21</v>
      </c>
      <c r="F5952" s="4" t="s">
        <v>10</v>
      </c>
    </row>
    <row r="5953" spans="1:9">
      <c r="A5953" t="n">
        <v>54238</v>
      </c>
      <c r="B5953" s="45" t="n">
        <v>45</v>
      </c>
      <c r="C5953" s="7" t="n">
        <v>11</v>
      </c>
      <c r="D5953" s="7" t="n">
        <v>3</v>
      </c>
      <c r="E5953" s="7" t="n">
        <v>40.0999984741211</v>
      </c>
      <c r="F5953" s="7" t="n">
        <v>0</v>
      </c>
    </row>
    <row r="5954" spans="1:9">
      <c r="A5954" t="s">
        <v>4</v>
      </c>
      <c r="B5954" s="4" t="s">
        <v>5</v>
      </c>
      <c r="C5954" s="4" t="s">
        <v>14</v>
      </c>
      <c r="D5954" s="4" t="s">
        <v>14</v>
      </c>
      <c r="E5954" s="4" t="s">
        <v>21</v>
      </c>
      <c r="F5954" s="4" t="s">
        <v>21</v>
      </c>
      <c r="G5954" s="4" t="s">
        <v>21</v>
      </c>
      <c r="H5954" s="4" t="s">
        <v>10</v>
      </c>
    </row>
    <row r="5955" spans="1:9">
      <c r="A5955" t="n">
        <v>54247</v>
      </c>
      <c r="B5955" s="45" t="n">
        <v>45</v>
      </c>
      <c r="C5955" s="7" t="n">
        <v>2</v>
      </c>
      <c r="D5955" s="7" t="n">
        <v>3</v>
      </c>
      <c r="E5955" s="7" t="n">
        <v>-6.75</v>
      </c>
      <c r="F5955" s="7" t="n">
        <v>19.7000007629395</v>
      </c>
      <c r="G5955" s="7" t="n">
        <v>66.5500030517578</v>
      </c>
      <c r="H5955" s="7" t="n">
        <v>2000</v>
      </c>
    </row>
    <row r="5956" spans="1:9">
      <c r="A5956" t="s">
        <v>4</v>
      </c>
      <c r="B5956" s="4" t="s">
        <v>5</v>
      </c>
      <c r="C5956" s="4" t="s">
        <v>14</v>
      </c>
      <c r="D5956" s="4" t="s">
        <v>10</v>
      </c>
    </row>
    <row r="5957" spans="1:9">
      <c r="A5957" t="n">
        <v>54264</v>
      </c>
      <c r="B5957" s="21" t="n">
        <v>58</v>
      </c>
      <c r="C5957" s="7" t="n">
        <v>255</v>
      </c>
      <c r="D5957" s="7" t="n">
        <v>0</v>
      </c>
    </row>
    <row r="5958" spans="1:9">
      <c r="A5958" t="s">
        <v>4</v>
      </c>
      <c r="B5958" s="4" t="s">
        <v>5</v>
      </c>
      <c r="C5958" s="4" t="s">
        <v>14</v>
      </c>
      <c r="D5958" s="4" t="s">
        <v>10</v>
      </c>
    </row>
    <row r="5959" spans="1:9">
      <c r="A5959" t="n">
        <v>54268</v>
      </c>
      <c r="B5959" s="45" t="n">
        <v>45</v>
      </c>
      <c r="C5959" s="7" t="n">
        <v>7</v>
      </c>
      <c r="D5959" s="7" t="n">
        <v>255</v>
      </c>
    </row>
    <row r="5960" spans="1:9">
      <c r="A5960" t="s">
        <v>4</v>
      </c>
      <c r="B5960" s="4" t="s">
        <v>5</v>
      </c>
      <c r="C5960" s="4" t="s">
        <v>9</v>
      </c>
    </row>
    <row r="5961" spans="1:9">
      <c r="A5961" t="n">
        <v>54272</v>
      </c>
      <c r="B5961" s="48" t="n">
        <v>15</v>
      </c>
      <c r="C5961" s="7" t="n">
        <v>256</v>
      </c>
    </row>
    <row r="5962" spans="1:9">
      <c r="A5962" t="s">
        <v>4</v>
      </c>
      <c r="B5962" s="4" t="s">
        <v>5</v>
      </c>
      <c r="C5962" s="4" t="s">
        <v>14</v>
      </c>
      <c r="D5962" s="4" t="s">
        <v>10</v>
      </c>
      <c r="E5962" s="4" t="s">
        <v>6</v>
      </c>
    </row>
    <row r="5963" spans="1:9">
      <c r="A5963" t="n">
        <v>54277</v>
      </c>
      <c r="B5963" s="41" t="n">
        <v>51</v>
      </c>
      <c r="C5963" s="7" t="n">
        <v>4</v>
      </c>
      <c r="D5963" s="7" t="n">
        <v>9</v>
      </c>
      <c r="E5963" s="7" t="s">
        <v>204</v>
      </c>
    </row>
    <row r="5964" spans="1:9">
      <c r="A5964" t="s">
        <v>4</v>
      </c>
      <c r="B5964" s="4" t="s">
        <v>5</v>
      </c>
      <c r="C5964" s="4" t="s">
        <v>10</v>
      </c>
    </row>
    <row r="5965" spans="1:9">
      <c r="A5965" t="n">
        <v>54291</v>
      </c>
      <c r="B5965" s="28" t="n">
        <v>16</v>
      </c>
      <c r="C5965" s="7" t="n">
        <v>0</v>
      </c>
    </row>
    <row r="5966" spans="1:9">
      <c r="A5966" t="s">
        <v>4</v>
      </c>
      <c r="B5966" s="4" t="s">
        <v>5</v>
      </c>
      <c r="C5966" s="4" t="s">
        <v>10</v>
      </c>
      <c r="D5966" s="4" t="s">
        <v>14</v>
      </c>
      <c r="E5966" s="4" t="s">
        <v>9</v>
      </c>
      <c r="F5966" s="4" t="s">
        <v>112</v>
      </c>
      <c r="G5966" s="4" t="s">
        <v>14</v>
      </c>
      <c r="H5966" s="4" t="s">
        <v>14</v>
      </c>
    </row>
    <row r="5967" spans="1:9">
      <c r="A5967" t="n">
        <v>54294</v>
      </c>
      <c r="B5967" s="49" t="n">
        <v>26</v>
      </c>
      <c r="C5967" s="7" t="n">
        <v>9</v>
      </c>
      <c r="D5967" s="7" t="n">
        <v>17</v>
      </c>
      <c r="E5967" s="7" t="n">
        <v>5414</v>
      </c>
      <c r="F5967" s="7" t="s">
        <v>445</v>
      </c>
      <c r="G5967" s="7" t="n">
        <v>2</v>
      </c>
      <c r="H5967" s="7" t="n">
        <v>0</v>
      </c>
    </row>
    <row r="5968" spans="1:9">
      <c r="A5968" t="s">
        <v>4</v>
      </c>
      <c r="B5968" s="4" t="s">
        <v>5</v>
      </c>
    </row>
    <row r="5969" spans="1:8">
      <c r="A5969" t="n">
        <v>54316</v>
      </c>
      <c r="B5969" s="50" t="n">
        <v>28</v>
      </c>
    </row>
    <row r="5970" spans="1:8">
      <c r="A5970" t="s">
        <v>4</v>
      </c>
      <c r="B5970" s="4" t="s">
        <v>5</v>
      </c>
      <c r="C5970" s="4" t="s">
        <v>10</v>
      </c>
      <c r="D5970" s="4" t="s">
        <v>14</v>
      </c>
    </row>
    <row r="5971" spans="1:8">
      <c r="A5971" t="n">
        <v>54317</v>
      </c>
      <c r="B5971" s="51" t="n">
        <v>89</v>
      </c>
      <c r="C5971" s="7" t="n">
        <v>65533</v>
      </c>
      <c r="D5971" s="7" t="n">
        <v>1</v>
      </c>
    </row>
    <row r="5972" spans="1:8">
      <c r="A5972" t="s">
        <v>4</v>
      </c>
      <c r="B5972" s="4" t="s">
        <v>5</v>
      </c>
      <c r="C5972" s="4" t="s">
        <v>14</v>
      </c>
      <c r="D5972" s="4" t="s">
        <v>10</v>
      </c>
      <c r="E5972" s="4" t="s">
        <v>6</v>
      </c>
    </row>
    <row r="5973" spans="1:8">
      <c r="A5973" t="n">
        <v>54321</v>
      </c>
      <c r="B5973" s="41" t="n">
        <v>51</v>
      </c>
      <c r="C5973" s="7" t="n">
        <v>4</v>
      </c>
      <c r="D5973" s="7" t="n">
        <v>6</v>
      </c>
      <c r="E5973" s="7" t="s">
        <v>204</v>
      </c>
    </row>
    <row r="5974" spans="1:8">
      <c r="A5974" t="s">
        <v>4</v>
      </c>
      <c r="B5974" s="4" t="s">
        <v>5</v>
      </c>
      <c r="C5974" s="4" t="s">
        <v>10</v>
      </c>
    </row>
    <row r="5975" spans="1:8">
      <c r="A5975" t="n">
        <v>54335</v>
      </c>
      <c r="B5975" s="28" t="n">
        <v>16</v>
      </c>
      <c r="C5975" s="7" t="n">
        <v>0</v>
      </c>
    </row>
    <row r="5976" spans="1:8">
      <c r="A5976" t="s">
        <v>4</v>
      </c>
      <c r="B5976" s="4" t="s">
        <v>5</v>
      </c>
      <c r="C5976" s="4" t="s">
        <v>10</v>
      </c>
      <c r="D5976" s="4" t="s">
        <v>14</v>
      </c>
      <c r="E5976" s="4" t="s">
        <v>9</v>
      </c>
      <c r="F5976" s="4" t="s">
        <v>112</v>
      </c>
      <c r="G5976" s="4" t="s">
        <v>14</v>
      </c>
      <c r="H5976" s="4" t="s">
        <v>14</v>
      </c>
    </row>
    <row r="5977" spans="1:8">
      <c r="A5977" t="n">
        <v>54338</v>
      </c>
      <c r="B5977" s="49" t="n">
        <v>26</v>
      </c>
      <c r="C5977" s="7" t="n">
        <v>6</v>
      </c>
      <c r="D5977" s="7" t="n">
        <v>17</v>
      </c>
      <c r="E5977" s="7" t="n">
        <v>8488</v>
      </c>
      <c r="F5977" s="7" t="s">
        <v>446</v>
      </c>
      <c r="G5977" s="7" t="n">
        <v>2</v>
      </c>
      <c r="H5977" s="7" t="n">
        <v>0</v>
      </c>
    </row>
    <row r="5978" spans="1:8">
      <c r="A5978" t="s">
        <v>4</v>
      </c>
      <c r="B5978" s="4" t="s">
        <v>5</v>
      </c>
    </row>
    <row r="5979" spans="1:8">
      <c r="A5979" t="n">
        <v>54363</v>
      </c>
      <c r="B5979" s="50" t="n">
        <v>28</v>
      </c>
    </row>
    <row r="5980" spans="1:8">
      <c r="A5980" t="s">
        <v>4</v>
      </c>
      <c r="B5980" s="4" t="s">
        <v>5</v>
      </c>
      <c r="C5980" s="4" t="s">
        <v>10</v>
      </c>
      <c r="D5980" s="4" t="s">
        <v>14</v>
      </c>
    </row>
    <row r="5981" spans="1:8">
      <c r="A5981" t="n">
        <v>54364</v>
      </c>
      <c r="B5981" s="51" t="n">
        <v>89</v>
      </c>
      <c r="C5981" s="7" t="n">
        <v>65533</v>
      </c>
      <c r="D5981" s="7" t="n">
        <v>1</v>
      </c>
    </row>
    <row r="5982" spans="1:8">
      <c r="A5982" t="s">
        <v>4</v>
      </c>
      <c r="B5982" s="4" t="s">
        <v>5</v>
      </c>
      <c r="C5982" s="4" t="s">
        <v>14</v>
      </c>
      <c r="D5982" s="4" t="s">
        <v>10</v>
      </c>
      <c r="E5982" s="4" t="s">
        <v>6</v>
      </c>
    </row>
    <row r="5983" spans="1:8">
      <c r="A5983" t="n">
        <v>54368</v>
      </c>
      <c r="B5983" s="41" t="n">
        <v>51</v>
      </c>
      <c r="C5983" s="7" t="n">
        <v>4</v>
      </c>
      <c r="D5983" s="7" t="n">
        <v>1</v>
      </c>
      <c r="E5983" s="7" t="s">
        <v>204</v>
      </c>
    </row>
    <row r="5984" spans="1:8">
      <c r="A5984" t="s">
        <v>4</v>
      </c>
      <c r="B5984" s="4" t="s">
        <v>5</v>
      </c>
      <c r="C5984" s="4" t="s">
        <v>10</v>
      </c>
    </row>
    <row r="5985" spans="1:8">
      <c r="A5985" t="n">
        <v>54382</v>
      </c>
      <c r="B5985" s="28" t="n">
        <v>16</v>
      </c>
      <c r="C5985" s="7" t="n">
        <v>0</v>
      </c>
    </row>
    <row r="5986" spans="1:8">
      <c r="A5986" t="s">
        <v>4</v>
      </c>
      <c r="B5986" s="4" t="s">
        <v>5</v>
      </c>
      <c r="C5986" s="4" t="s">
        <v>10</v>
      </c>
      <c r="D5986" s="4" t="s">
        <v>14</v>
      </c>
      <c r="E5986" s="4" t="s">
        <v>9</v>
      </c>
      <c r="F5986" s="4" t="s">
        <v>112</v>
      </c>
      <c r="G5986" s="4" t="s">
        <v>14</v>
      </c>
      <c r="H5986" s="4" t="s">
        <v>14</v>
      </c>
    </row>
    <row r="5987" spans="1:8">
      <c r="A5987" t="n">
        <v>54385</v>
      </c>
      <c r="B5987" s="49" t="n">
        <v>26</v>
      </c>
      <c r="C5987" s="7" t="n">
        <v>1</v>
      </c>
      <c r="D5987" s="7" t="n">
        <v>17</v>
      </c>
      <c r="E5987" s="7" t="n">
        <v>1466</v>
      </c>
      <c r="F5987" s="7" t="s">
        <v>447</v>
      </c>
      <c r="G5987" s="7" t="n">
        <v>2</v>
      </c>
      <c r="H5987" s="7" t="n">
        <v>0</v>
      </c>
    </row>
    <row r="5988" spans="1:8">
      <c r="A5988" t="s">
        <v>4</v>
      </c>
      <c r="B5988" s="4" t="s">
        <v>5</v>
      </c>
    </row>
    <row r="5989" spans="1:8">
      <c r="A5989" t="n">
        <v>54410</v>
      </c>
      <c r="B5989" s="50" t="n">
        <v>28</v>
      </c>
    </row>
    <row r="5990" spans="1:8">
      <c r="A5990" t="s">
        <v>4</v>
      </c>
      <c r="B5990" s="4" t="s">
        <v>5</v>
      </c>
      <c r="C5990" s="4" t="s">
        <v>10</v>
      </c>
      <c r="D5990" s="4" t="s">
        <v>14</v>
      </c>
    </row>
    <row r="5991" spans="1:8">
      <c r="A5991" t="n">
        <v>54411</v>
      </c>
      <c r="B5991" s="51" t="n">
        <v>89</v>
      </c>
      <c r="C5991" s="7" t="n">
        <v>65533</v>
      </c>
      <c r="D5991" s="7" t="n">
        <v>1</v>
      </c>
    </row>
    <row r="5992" spans="1:8">
      <c r="A5992" t="s">
        <v>4</v>
      </c>
      <c r="B5992" s="4" t="s">
        <v>5</v>
      </c>
      <c r="C5992" s="4" t="s">
        <v>14</v>
      </c>
      <c r="D5992" s="4" t="s">
        <v>10</v>
      </c>
      <c r="E5992" s="4" t="s">
        <v>21</v>
      </c>
    </row>
    <row r="5993" spans="1:8">
      <c r="A5993" t="n">
        <v>54415</v>
      </c>
      <c r="B5993" s="21" t="n">
        <v>58</v>
      </c>
      <c r="C5993" s="7" t="n">
        <v>101</v>
      </c>
      <c r="D5993" s="7" t="n">
        <v>300</v>
      </c>
      <c r="E5993" s="7" t="n">
        <v>1</v>
      </c>
    </row>
    <row r="5994" spans="1:8">
      <c r="A5994" t="s">
        <v>4</v>
      </c>
      <c r="B5994" s="4" t="s">
        <v>5</v>
      </c>
      <c r="C5994" s="4" t="s">
        <v>14</v>
      </c>
      <c r="D5994" s="4" t="s">
        <v>10</v>
      </c>
    </row>
    <row r="5995" spans="1:8">
      <c r="A5995" t="n">
        <v>54423</v>
      </c>
      <c r="B5995" s="21" t="n">
        <v>58</v>
      </c>
      <c r="C5995" s="7" t="n">
        <v>254</v>
      </c>
      <c r="D5995" s="7" t="n">
        <v>0</v>
      </c>
    </row>
    <row r="5996" spans="1:8">
      <c r="A5996" t="s">
        <v>4</v>
      </c>
      <c r="B5996" s="4" t="s">
        <v>5</v>
      </c>
      <c r="C5996" s="4" t="s">
        <v>14</v>
      </c>
      <c r="D5996" s="4" t="s">
        <v>14</v>
      </c>
      <c r="E5996" s="4" t="s">
        <v>21</v>
      </c>
      <c r="F5996" s="4" t="s">
        <v>21</v>
      </c>
      <c r="G5996" s="4" t="s">
        <v>21</v>
      </c>
      <c r="H5996" s="4" t="s">
        <v>10</v>
      </c>
    </row>
    <row r="5997" spans="1:8">
      <c r="A5997" t="n">
        <v>54427</v>
      </c>
      <c r="B5997" s="45" t="n">
        <v>45</v>
      </c>
      <c r="C5997" s="7" t="n">
        <v>2</v>
      </c>
      <c r="D5997" s="7" t="n">
        <v>3</v>
      </c>
      <c r="E5997" s="7" t="n">
        <v>-5.80999994277954</v>
      </c>
      <c r="F5997" s="7" t="n">
        <v>19.8099994659424</v>
      </c>
      <c r="G5997" s="7" t="n">
        <v>68.379997253418</v>
      </c>
      <c r="H5997" s="7" t="n">
        <v>0</v>
      </c>
    </row>
    <row r="5998" spans="1:8">
      <c r="A5998" t="s">
        <v>4</v>
      </c>
      <c r="B5998" s="4" t="s">
        <v>5</v>
      </c>
      <c r="C5998" s="4" t="s">
        <v>14</v>
      </c>
      <c r="D5998" s="4" t="s">
        <v>14</v>
      </c>
      <c r="E5998" s="4" t="s">
        <v>21</v>
      </c>
      <c r="F5998" s="4" t="s">
        <v>21</v>
      </c>
      <c r="G5998" s="4" t="s">
        <v>21</v>
      </c>
      <c r="H5998" s="4" t="s">
        <v>10</v>
      </c>
      <c r="I5998" s="4" t="s">
        <v>14</v>
      </c>
    </row>
    <row r="5999" spans="1:8">
      <c r="A5999" t="n">
        <v>54444</v>
      </c>
      <c r="B5999" s="45" t="n">
        <v>45</v>
      </c>
      <c r="C5999" s="7" t="n">
        <v>4</v>
      </c>
      <c r="D5999" s="7" t="n">
        <v>3</v>
      </c>
      <c r="E5999" s="7" t="n">
        <v>13</v>
      </c>
      <c r="F5999" s="7" t="n">
        <v>118.5</v>
      </c>
      <c r="G5999" s="7" t="n">
        <v>-5</v>
      </c>
      <c r="H5999" s="7" t="n">
        <v>0</v>
      </c>
      <c r="I5999" s="7" t="n">
        <v>0</v>
      </c>
    </row>
    <row r="6000" spans="1:8">
      <c r="A6000" t="s">
        <v>4</v>
      </c>
      <c r="B6000" s="4" t="s">
        <v>5</v>
      </c>
      <c r="C6000" s="4" t="s">
        <v>14</v>
      </c>
      <c r="D6000" s="4" t="s">
        <v>14</v>
      </c>
      <c r="E6000" s="4" t="s">
        <v>21</v>
      </c>
      <c r="F6000" s="4" t="s">
        <v>10</v>
      </c>
    </row>
    <row r="6001" spans="1:9">
      <c r="A6001" t="n">
        <v>54462</v>
      </c>
      <c r="B6001" s="45" t="n">
        <v>45</v>
      </c>
      <c r="C6001" s="7" t="n">
        <v>5</v>
      </c>
      <c r="D6001" s="7" t="n">
        <v>3</v>
      </c>
      <c r="E6001" s="7" t="n">
        <v>1</v>
      </c>
      <c r="F6001" s="7" t="n">
        <v>0</v>
      </c>
    </row>
    <row r="6002" spans="1:9">
      <c r="A6002" t="s">
        <v>4</v>
      </c>
      <c r="B6002" s="4" t="s">
        <v>5</v>
      </c>
      <c r="C6002" s="4" t="s">
        <v>14</v>
      </c>
      <c r="D6002" s="4" t="s">
        <v>14</v>
      </c>
      <c r="E6002" s="4" t="s">
        <v>21</v>
      </c>
      <c r="F6002" s="4" t="s">
        <v>10</v>
      </c>
    </row>
    <row r="6003" spans="1:9">
      <c r="A6003" t="n">
        <v>54471</v>
      </c>
      <c r="B6003" s="45" t="n">
        <v>45</v>
      </c>
      <c r="C6003" s="7" t="n">
        <v>11</v>
      </c>
      <c r="D6003" s="7" t="n">
        <v>3</v>
      </c>
      <c r="E6003" s="7" t="n">
        <v>40.0999984741211</v>
      </c>
      <c r="F6003" s="7" t="n">
        <v>0</v>
      </c>
    </row>
    <row r="6004" spans="1:9">
      <c r="A6004" t="s">
        <v>4</v>
      </c>
      <c r="B6004" s="4" t="s">
        <v>5</v>
      </c>
      <c r="C6004" s="4" t="s">
        <v>14</v>
      </c>
      <c r="D6004" s="4" t="s">
        <v>10</v>
      </c>
      <c r="E6004" s="4" t="s">
        <v>6</v>
      </c>
      <c r="F6004" s="4" t="s">
        <v>6</v>
      </c>
      <c r="G6004" s="4" t="s">
        <v>6</v>
      </c>
      <c r="H6004" s="4" t="s">
        <v>6</v>
      </c>
    </row>
    <row r="6005" spans="1:9">
      <c r="A6005" t="n">
        <v>54480</v>
      </c>
      <c r="B6005" s="41" t="n">
        <v>51</v>
      </c>
      <c r="C6005" s="7" t="n">
        <v>3</v>
      </c>
      <c r="D6005" s="7" t="n">
        <v>11</v>
      </c>
      <c r="E6005" s="7" t="s">
        <v>110</v>
      </c>
      <c r="F6005" s="7" t="s">
        <v>94</v>
      </c>
      <c r="G6005" s="7" t="s">
        <v>96</v>
      </c>
      <c r="H6005" s="7" t="s">
        <v>97</v>
      </c>
    </row>
    <row r="6006" spans="1:9">
      <c r="A6006" t="s">
        <v>4</v>
      </c>
      <c r="B6006" s="4" t="s">
        <v>5</v>
      </c>
      <c r="C6006" s="4" t="s">
        <v>10</v>
      </c>
      <c r="D6006" s="4" t="s">
        <v>14</v>
      </c>
      <c r="E6006" s="4" t="s">
        <v>6</v>
      </c>
      <c r="F6006" s="4" t="s">
        <v>21</v>
      </c>
      <c r="G6006" s="4" t="s">
        <v>21</v>
      </c>
      <c r="H6006" s="4" t="s">
        <v>21</v>
      </c>
    </row>
    <row r="6007" spans="1:9">
      <c r="A6007" t="n">
        <v>54493</v>
      </c>
      <c r="B6007" s="37" t="n">
        <v>48</v>
      </c>
      <c r="C6007" s="7" t="n">
        <v>11</v>
      </c>
      <c r="D6007" s="7" t="n">
        <v>0</v>
      </c>
      <c r="E6007" s="7" t="s">
        <v>83</v>
      </c>
      <c r="F6007" s="7" t="n">
        <v>-1</v>
      </c>
      <c r="G6007" s="7" t="n">
        <v>1</v>
      </c>
      <c r="H6007" s="7" t="n">
        <v>0</v>
      </c>
    </row>
    <row r="6008" spans="1:9">
      <c r="A6008" t="s">
        <v>4</v>
      </c>
      <c r="B6008" s="4" t="s">
        <v>5</v>
      </c>
      <c r="C6008" s="4" t="s">
        <v>10</v>
      </c>
    </row>
    <row r="6009" spans="1:9">
      <c r="A6009" t="n">
        <v>54523</v>
      </c>
      <c r="B6009" s="28" t="n">
        <v>16</v>
      </c>
      <c r="C6009" s="7" t="n">
        <v>800</v>
      </c>
    </row>
    <row r="6010" spans="1:9">
      <c r="A6010" t="s">
        <v>4</v>
      </c>
      <c r="B6010" s="4" t="s">
        <v>5</v>
      </c>
      <c r="C6010" s="4" t="s">
        <v>10</v>
      </c>
      <c r="D6010" s="4" t="s">
        <v>14</v>
      </c>
      <c r="E6010" s="4" t="s">
        <v>14</v>
      </c>
      <c r="F6010" s="4" t="s">
        <v>6</v>
      </c>
    </row>
    <row r="6011" spans="1:9">
      <c r="A6011" t="n">
        <v>54526</v>
      </c>
      <c r="B6011" s="18" t="n">
        <v>20</v>
      </c>
      <c r="C6011" s="7" t="n">
        <v>11</v>
      </c>
      <c r="D6011" s="7" t="n">
        <v>2</v>
      </c>
      <c r="E6011" s="7" t="n">
        <v>10</v>
      </c>
      <c r="F6011" s="7" t="s">
        <v>122</v>
      </c>
    </row>
    <row r="6012" spans="1:9">
      <c r="A6012" t="s">
        <v>4</v>
      </c>
      <c r="B6012" s="4" t="s">
        <v>5</v>
      </c>
      <c r="C6012" s="4" t="s">
        <v>14</v>
      </c>
      <c r="D6012" s="4" t="s">
        <v>10</v>
      </c>
      <c r="E6012" s="4" t="s">
        <v>6</v>
      </c>
    </row>
    <row r="6013" spans="1:9">
      <c r="A6013" t="n">
        <v>54547</v>
      </c>
      <c r="B6013" s="41" t="n">
        <v>51</v>
      </c>
      <c r="C6013" s="7" t="n">
        <v>4</v>
      </c>
      <c r="D6013" s="7" t="n">
        <v>11</v>
      </c>
      <c r="E6013" s="7" t="s">
        <v>151</v>
      </c>
    </row>
    <row r="6014" spans="1:9">
      <c r="A6014" t="s">
        <v>4</v>
      </c>
      <c r="B6014" s="4" t="s">
        <v>5</v>
      </c>
      <c r="C6014" s="4" t="s">
        <v>10</v>
      </c>
    </row>
    <row r="6015" spans="1:9">
      <c r="A6015" t="n">
        <v>54561</v>
      </c>
      <c r="B6015" s="28" t="n">
        <v>16</v>
      </c>
      <c r="C6015" s="7" t="n">
        <v>0</v>
      </c>
    </row>
    <row r="6016" spans="1:9">
      <c r="A6016" t="s">
        <v>4</v>
      </c>
      <c r="B6016" s="4" t="s">
        <v>5</v>
      </c>
      <c r="C6016" s="4" t="s">
        <v>10</v>
      </c>
      <c r="D6016" s="4" t="s">
        <v>14</v>
      </c>
      <c r="E6016" s="4" t="s">
        <v>9</v>
      </c>
      <c r="F6016" s="4" t="s">
        <v>112</v>
      </c>
      <c r="G6016" s="4" t="s">
        <v>14</v>
      </c>
      <c r="H6016" s="4" t="s">
        <v>14</v>
      </c>
    </row>
    <row r="6017" spans="1:8">
      <c r="A6017" t="n">
        <v>54564</v>
      </c>
      <c r="B6017" s="49" t="n">
        <v>26</v>
      </c>
      <c r="C6017" s="7" t="n">
        <v>11</v>
      </c>
      <c r="D6017" s="7" t="n">
        <v>17</v>
      </c>
      <c r="E6017" s="7" t="n">
        <v>10444</v>
      </c>
      <c r="F6017" s="7" t="s">
        <v>448</v>
      </c>
      <c r="G6017" s="7" t="n">
        <v>2</v>
      </c>
      <c r="H6017" s="7" t="n">
        <v>0</v>
      </c>
    </row>
    <row r="6018" spans="1:8">
      <c r="A6018" t="s">
        <v>4</v>
      </c>
      <c r="B6018" s="4" t="s">
        <v>5</v>
      </c>
    </row>
    <row r="6019" spans="1:8">
      <c r="A6019" t="n">
        <v>54610</v>
      </c>
      <c r="B6019" s="50" t="n">
        <v>28</v>
      </c>
    </row>
    <row r="6020" spans="1:8">
      <c r="A6020" t="s">
        <v>4</v>
      </c>
      <c r="B6020" s="4" t="s">
        <v>5</v>
      </c>
      <c r="C6020" s="4" t="s">
        <v>14</v>
      </c>
      <c r="D6020" s="4" t="s">
        <v>14</v>
      </c>
      <c r="E6020" s="4" t="s">
        <v>21</v>
      </c>
      <c r="F6020" s="4" t="s">
        <v>21</v>
      </c>
      <c r="G6020" s="4" t="s">
        <v>21</v>
      </c>
      <c r="H6020" s="4" t="s">
        <v>10</v>
      </c>
      <c r="I6020" s="4" t="s">
        <v>14</v>
      </c>
    </row>
    <row r="6021" spans="1:8">
      <c r="A6021" t="n">
        <v>54611</v>
      </c>
      <c r="B6021" s="45" t="n">
        <v>45</v>
      </c>
      <c r="C6021" s="7" t="n">
        <v>4</v>
      </c>
      <c r="D6021" s="7" t="n">
        <v>3</v>
      </c>
      <c r="E6021" s="7" t="n">
        <v>11</v>
      </c>
      <c r="F6021" s="7" t="n">
        <v>120.5</v>
      </c>
      <c r="G6021" s="7" t="n">
        <v>-5</v>
      </c>
      <c r="H6021" s="7" t="n">
        <v>1500</v>
      </c>
      <c r="I6021" s="7" t="n">
        <v>0</v>
      </c>
    </row>
    <row r="6022" spans="1:8">
      <c r="A6022" t="s">
        <v>4</v>
      </c>
      <c r="B6022" s="4" t="s">
        <v>5</v>
      </c>
      <c r="C6022" s="4" t="s">
        <v>14</v>
      </c>
      <c r="D6022" s="4" t="s">
        <v>14</v>
      </c>
      <c r="E6022" s="4" t="s">
        <v>21</v>
      </c>
      <c r="F6022" s="4" t="s">
        <v>10</v>
      </c>
    </row>
    <row r="6023" spans="1:8">
      <c r="A6023" t="n">
        <v>54629</v>
      </c>
      <c r="B6023" s="45" t="n">
        <v>45</v>
      </c>
      <c r="C6023" s="7" t="n">
        <v>5</v>
      </c>
      <c r="D6023" s="7" t="n">
        <v>3</v>
      </c>
      <c r="E6023" s="7" t="n">
        <v>0.850000023841858</v>
      </c>
      <c r="F6023" s="7" t="n">
        <v>1500</v>
      </c>
    </row>
    <row r="6024" spans="1:8">
      <c r="A6024" t="s">
        <v>4</v>
      </c>
      <c r="B6024" s="4" t="s">
        <v>5</v>
      </c>
      <c r="C6024" s="4" t="s">
        <v>14</v>
      </c>
      <c r="D6024" s="4" t="s">
        <v>10</v>
      </c>
    </row>
    <row r="6025" spans="1:8">
      <c r="A6025" t="n">
        <v>54638</v>
      </c>
      <c r="B6025" s="45" t="n">
        <v>45</v>
      </c>
      <c r="C6025" s="7" t="n">
        <v>7</v>
      </c>
      <c r="D6025" s="7" t="n">
        <v>255</v>
      </c>
    </row>
    <row r="6026" spans="1:8">
      <c r="A6026" t="s">
        <v>4</v>
      </c>
      <c r="B6026" s="4" t="s">
        <v>5</v>
      </c>
      <c r="C6026" s="4" t="s">
        <v>14</v>
      </c>
      <c r="D6026" s="4" t="s">
        <v>10</v>
      </c>
      <c r="E6026" s="4" t="s">
        <v>6</v>
      </c>
    </row>
    <row r="6027" spans="1:8">
      <c r="A6027" t="n">
        <v>54642</v>
      </c>
      <c r="B6027" s="41" t="n">
        <v>51</v>
      </c>
      <c r="C6027" s="7" t="n">
        <v>4</v>
      </c>
      <c r="D6027" s="7" t="n">
        <v>11</v>
      </c>
      <c r="E6027" s="7" t="s">
        <v>111</v>
      </c>
    </row>
    <row r="6028" spans="1:8">
      <c r="A6028" t="s">
        <v>4</v>
      </c>
      <c r="B6028" s="4" t="s">
        <v>5</v>
      </c>
      <c r="C6028" s="4" t="s">
        <v>10</v>
      </c>
    </row>
    <row r="6029" spans="1:8">
      <c r="A6029" t="n">
        <v>54655</v>
      </c>
      <c r="B6029" s="28" t="n">
        <v>16</v>
      </c>
      <c r="C6029" s="7" t="n">
        <v>0</v>
      </c>
    </row>
    <row r="6030" spans="1:8">
      <c r="A6030" t="s">
        <v>4</v>
      </c>
      <c r="B6030" s="4" t="s">
        <v>5</v>
      </c>
      <c r="C6030" s="4" t="s">
        <v>10</v>
      </c>
      <c r="D6030" s="4" t="s">
        <v>14</v>
      </c>
      <c r="E6030" s="4" t="s">
        <v>9</v>
      </c>
      <c r="F6030" s="4" t="s">
        <v>112</v>
      </c>
      <c r="G6030" s="4" t="s">
        <v>14</v>
      </c>
      <c r="H6030" s="4" t="s">
        <v>14</v>
      </c>
    </row>
    <row r="6031" spans="1:8">
      <c r="A6031" t="n">
        <v>54658</v>
      </c>
      <c r="B6031" s="49" t="n">
        <v>26</v>
      </c>
      <c r="C6031" s="7" t="n">
        <v>11</v>
      </c>
      <c r="D6031" s="7" t="n">
        <v>17</v>
      </c>
      <c r="E6031" s="7" t="n">
        <v>10445</v>
      </c>
      <c r="F6031" s="7" t="s">
        <v>449</v>
      </c>
      <c r="G6031" s="7" t="n">
        <v>2</v>
      </c>
      <c r="H6031" s="7" t="n">
        <v>0</v>
      </c>
    </row>
    <row r="6032" spans="1:8">
      <c r="A6032" t="s">
        <v>4</v>
      </c>
      <c r="B6032" s="4" t="s">
        <v>5</v>
      </c>
    </row>
    <row r="6033" spans="1:9">
      <c r="A6033" t="n">
        <v>54695</v>
      </c>
      <c r="B6033" s="50" t="n">
        <v>28</v>
      </c>
    </row>
    <row r="6034" spans="1:9">
      <c r="A6034" t="s">
        <v>4</v>
      </c>
      <c r="B6034" s="4" t="s">
        <v>5</v>
      </c>
      <c r="C6034" s="4" t="s">
        <v>10</v>
      </c>
      <c r="D6034" s="4" t="s">
        <v>14</v>
      </c>
    </row>
    <row r="6035" spans="1:9">
      <c r="A6035" t="n">
        <v>54696</v>
      </c>
      <c r="B6035" s="51" t="n">
        <v>89</v>
      </c>
      <c r="C6035" s="7" t="n">
        <v>65533</v>
      </c>
      <c r="D6035" s="7" t="n">
        <v>1</v>
      </c>
    </row>
    <row r="6036" spans="1:9">
      <c r="A6036" t="s">
        <v>4</v>
      </c>
      <c r="B6036" s="4" t="s">
        <v>5</v>
      </c>
      <c r="C6036" s="4" t="s">
        <v>14</v>
      </c>
      <c r="D6036" s="4" t="s">
        <v>10</v>
      </c>
      <c r="E6036" s="4" t="s">
        <v>21</v>
      </c>
    </row>
    <row r="6037" spans="1:9">
      <c r="A6037" t="n">
        <v>54700</v>
      </c>
      <c r="B6037" s="21" t="n">
        <v>58</v>
      </c>
      <c r="C6037" s="7" t="n">
        <v>101</v>
      </c>
      <c r="D6037" s="7" t="n">
        <v>300</v>
      </c>
      <c r="E6037" s="7" t="n">
        <v>1</v>
      </c>
    </row>
    <row r="6038" spans="1:9">
      <c r="A6038" t="s">
        <v>4</v>
      </c>
      <c r="B6038" s="4" t="s">
        <v>5</v>
      </c>
      <c r="C6038" s="4" t="s">
        <v>14</v>
      </c>
      <c r="D6038" s="4" t="s">
        <v>10</v>
      </c>
    </row>
    <row r="6039" spans="1:9">
      <c r="A6039" t="n">
        <v>54708</v>
      </c>
      <c r="B6039" s="21" t="n">
        <v>58</v>
      </c>
      <c r="C6039" s="7" t="n">
        <v>254</v>
      </c>
      <c r="D6039" s="7" t="n">
        <v>0</v>
      </c>
    </row>
    <row r="6040" spans="1:9">
      <c r="A6040" t="s">
        <v>4</v>
      </c>
      <c r="B6040" s="4" t="s">
        <v>5</v>
      </c>
      <c r="C6040" s="4" t="s">
        <v>14</v>
      </c>
      <c r="D6040" s="4" t="s">
        <v>14</v>
      </c>
      <c r="E6040" s="4" t="s">
        <v>21</v>
      </c>
      <c r="F6040" s="4" t="s">
        <v>21</v>
      </c>
      <c r="G6040" s="4" t="s">
        <v>21</v>
      </c>
      <c r="H6040" s="4" t="s">
        <v>10</v>
      </c>
    </row>
    <row r="6041" spans="1:9">
      <c r="A6041" t="n">
        <v>54712</v>
      </c>
      <c r="B6041" s="45" t="n">
        <v>45</v>
      </c>
      <c r="C6041" s="7" t="n">
        <v>2</v>
      </c>
      <c r="D6041" s="7" t="n">
        <v>3</v>
      </c>
      <c r="E6041" s="7" t="n">
        <v>-6.75</v>
      </c>
      <c r="F6041" s="7" t="n">
        <v>19.6000003814697</v>
      </c>
      <c r="G6041" s="7" t="n">
        <v>66.5500030517578</v>
      </c>
      <c r="H6041" s="7" t="n">
        <v>0</v>
      </c>
    </row>
    <row r="6042" spans="1:9">
      <c r="A6042" t="s">
        <v>4</v>
      </c>
      <c r="B6042" s="4" t="s">
        <v>5</v>
      </c>
      <c r="C6042" s="4" t="s">
        <v>14</v>
      </c>
      <c r="D6042" s="4" t="s">
        <v>14</v>
      </c>
      <c r="E6042" s="4" t="s">
        <v>21</v>
      </c>
      <c r="F6042" s="4" t="s">
        <v>21</v>
      </c>
      <c r="G6042" s="4" t="s">
        <v>21</v>
      </c>
      <c r="H6042" s="4" t="s">
        <v>10</v>
      </c>
      <c r="I6042" s="4" t="s">
        <v>14</v>
      </c>
    </row>
    <row r="6043" spans="1:9">
      <c r="A6043" t="n">
        <v>54729</v>
      </c>
      <c r="B6043" s="45" t="n">
        <v>45</v>
      </c>
      <c r="C6043" s="7" t="n">
        <v>4</v>
      </c>
      <c r="D6043" s="7" t="n">
        <v>3</v>
      </c>
      <c r="E6043" s="7" t="n">
        <v>11</v>
      </c>
      <c r="F6043" s="7" t="n">
        <v>104</v>
      </c>
      <c r="G6043" s="7" t="n">
        <v>-7</v>
      </c>
      <c r="H6043" s="7" t="n">
        <v>0</v>
      </c>
      <c r="I6043" s="7" t="n">
        <v>0</v>
      </c>
    </row>
    <row r="6044" spans="1:9">
      <c r="A6044" t="s">
        <v>4</v>
      </c>
      <c r="B6044" s="4" t="s">
        <v>5</v>
      </c>
      <c r="C6044" s="4" t="s">
        <v>14</v>
      </c>
      <c r="D6044" s="4" t="s">
        <v>14</v>
      </c>
      <c r="E6044" s="4" t="s">
        <v>21</v>
      </c>
      <c r="F6044" s="4" t="s">
        <v>10</v>
      </c>
    </row>
    <row r="6045" spans="1:9">
      <c r="A6045" t="n">
        <v>54747</v>
      </c>
      <c r="B6045" s="45" t="n">
        <v>45</v>
      </c>
      <c r="C6045" s="7" t="n">
        <v>5</v>
      </c>
      <c r="D6045" s="7" t="n">
        <v>3</v>
      </c>
      <c r="E6045" s="7" t="n">
        <v>2.59999990463257</v>
      </c>
      <c r="F6045" s="7" t="n">
        <v>0</v>
      </c>
    </row>
    <row r="6046" spans="1:9">
      <c r="A6046" t="s">
        <v>4</v>
      </c>
      <c r="B6046" s="4" t="s">
        <v>5</v>
      </c>
      <c r="C6046" s="4" t="s">
        <v>14</v>
      </c>
      <c r="D6046" s="4" t="s">
        <v>14</v>
      </c>
      <c r="E6046" s="4" t="s">
        <v>21</v>
      </c>
      <c r="F6046" s="4" t="s">
        <v>10</v>
      </c>
    </row>
    <row r="6047" spans="1:9">
      <c r="A6047" t="n">
        <v>54756</v>
      </c>
      <c r="B6047" s="45" t="n">
        <v>45</v>
      </c>
      <c r="C6047" s="7" t="n">
        <v>11</v>
      </c>
      <c r="D6047" s="7" t="n">
        <v>3</v>
      </c>
      <c r="E6047" s="7" t="n">
        <v>40.0999984741211</v>
      </c>
      <c r="F6047" s="7" t="n">
        <v>0</v>
      </c>
    </row>
    <row r="6048" spans="1:9">
      <c r="A6048" t="s">
        <v>4</v>
      </c>
      <c r="B6048" s="4" t="s">
        <v>5</v>
      </c>
      <c r="C6048" s="4" t="s">
        <v>14</v>
      </c>
      <c r="D6048" s="4" t="s">
        <v>14</v>
      </c>
      <c r="E6048" s="4" t="s">
        <v>21</v>
      </c>
      <c r="F6048" s="4" t="s">
        <v>21</v>
      </c>
      <c r="G6048" s="4" t="s">
        <v>21</v>
      </c>
      <c r="H6048" s="4" t="s">
        <v>10</v>
      </c>
      <c r="I6048" s="4" t="s">
        <v>14</v>
      </c>
    </row>
    <row r="6049" spans="1:9">
      <c r="A6049" t="n">
        <v>54765</v>
      </c>
      <c r="B6049" s="45" t="n">
        <v>45</v>
      </c>
      <c r="C6049" s="7" t="n">
        <v>4</v>
      </c>
      <c r="D6049" s="7" t="n">
        <v>3</v>
      </c>
      <c r="E6049" s="7" t="n">
        <v>11</v>
      </c>
      <c r="F6049" s="7" t="n">
        <v>104</v>
      </c>
      <c r="G6049" s="7" t="n">
        <v>-10</v>
      </c>
      <c r="H6049" s="7" t="n">
        <v>1000</v>
      </c>
      <c r="I6049" s="7" t="n">
        <v>0</v>
      </c>
    </row>
    <row r="6050" spans="1:9">
      <c r="A6050" t="s">
        <v>4</v>
      </c>
      <c r="B6050" s="4" t="s">
        <v>5</v>
      </c>
      <c r="C6050" s="4" t="s">
        <v>14</v>
      </c>
      <c r="D6050" s="4" t="s">
        <v>14</v>
      </c>
      <c r="E6050" s="4" t="s">
        <v>21</v>
      </c>
      <c r="F6050" s="4" t="s">
        <v>10</v>
      </c>
    </row>
    <row r="6051" spans="1:9">
      <c r="A6051" t="n">
        <v>54783</v>
      </c>
      <c r="B6051" s="45" t="n">
        <v>45</v>
      </c>
      <c r="C6051" s="7" t="n">
        <v>5</v>
      </c>
      <c r="D6051" s="7" t="n">
        <v>3</v>
      </c>
      <c r="E6051" s="7" t="n">
        <v>2.40000009536743</v>
      </c>
      <c r="F6051" s="7" t="n">
        <v>1000</v>
      </c>
    </row>
    <row r="6052" spans="1:9">
      <c r="A6052" t="s">
        <v>4</v>
      </c>
      <c r="B6052" s="4" t="s">
        <v>5</v>
      </c>
      <c r="C6052" s="4" t="s">
        <v>14</v>
      </c>
      <c r="D6052" s="4" t="s">
        <v>10</v>
      </c>
      <c r="E6052" s="4" t="s">
        <v>6</v>
      </c>
      <c r="F6052" s="4" t="s">
        <v>6</v>
      </c>
      <c r="G6052" s="4" t="s">
        <v>6</v>
      </c>
      <c r="H6052" s="4" t="s">
        <v>6</v>
      </c>
    </row>
    <row r="6053" spans="1:9">
      <c r="A6053" t="n">
        <v>54792</v>
      </c>
      <c r="B6053" s="41" t="n">
        <v>51</v>
      </c>
      <c r="C6053" s="7" t="n">
        <v>3</v>
      </c>
      <c r="D6053" s="7" t="n">
        <v>1</v>
      </c>
      <c r="E6053" s="7" t="s">
        <v>450</v>
      </c>
      <c r="F6053" s="7" t="s">
        <v>94</v>
      </c>
      <c r="G6053" s="7" t="s">
        <v>96</v>
      </c>
      <c r="H6053" s="7" t="s">
        <v>97</v>
      </c>
    </row>
    <row r="6054" spans="1:9">
      <c r="A6054" t="s">
        <v>4</v>
      </c>
      <c r="B6054" s="4" t="s">
        <v>5</v>
      </c>
      <c r="C6054" s="4" t="s">
        <v>14</v>
      </c>
      <c r="D6054" s="4" t="s">
        <v>10</v>
      </c>
      <c r="E6054" s="4" t="s">
        <v>6</v>
      </c>
      <c r="F6054" s="4" t="s">
        <v>6</v>
      </c>
      <c r="G6054" s="4" t="s">
        <v>6</v>
      </c>
      <c r="H6054" s="4" t="s">
        <v>6</v>
      </c>
    </row>
    <row r="6055" spans="1:9">
      <c r="A6055" t="n">
        <v>54805</v>
      </c>
      <c r="B6055" s="41" t="n">
        <v>51</v>
      </c>
      <c r="C6055" s="7" t="n">
        <v>3</v>
      </c>
      <c r="D6055" s="7" t="n">
        <v>2</v>
      </c>
      <c r="E6055" s="7" t="s">
        <v>451</v>
      </c>
      <c r="F6055" s="7" t="s">
        <v>94</v>
      </c>
      <c r="G6055" s="7" t="s">
        <v>96</v>
      </c>
      <c r="H6055" s="7" t="s">
        <v>97</v>
      </c>
    </row>
    <row r="6056" spans="1:9">
      <c r="A6056" t="s">
        <v>4</v>
      </c>
      <c r="B6056" s="4" t="s">
        <v>5</v>
      </c>
      <c r="C6056" s="4" t="s">
        <v>14</v>
      </c>
      <c r="D6056" s="4" t="s">
        <v>10</v>
      </c>
      <c r="E6056" s="4" t="s">
        <v>6</v>
      </c>
      <c r="F6056" s="4" t="s">
        <v>6</v>
      </c>
      <c r="G6056" s="4" t="s">
        <v>6</v>
      </c>
      <c r="H6056" s="4" t="s">
        <v>6</v>
      </c>
    </row>
    <row r="6057" spans="1:9">
      <c r="A6057" t="n">
        <v>54826</v>
      </c>
      <c r="B6057" s="41" t="n">
        <v>51</v>
      </c>
      <c r="C6057" s="7" t="n">
        <v>3</v>
      </c>
      <c r="D6057" s="7" t="n">
        <v>3</v>
      </c>
      <c r="E6057" s="7" t="s">
        <v>451</v>
      </c>
      <c r="F6057" s="7" t="s">
        <v>94</v>
      </c>
      <c r="G6057" s="7" t="s">
        <v>96</v>
      </c>
      <c r="H6057" s="7" t="s">
        <v>97</v>
      </c>
    </row>
    <row r="6058" spans="1:9">
      <c r="A6058" t="s">
        <v>4</v>
      </c>
      <c r="B6058" s="4" t="s">
        <v>5</v>
      </c>
      <c r="C6058" s="4" t="s">
        <v>14</v>
      </c>
      <c r="D6058" s="4" t="s">
        <v>10</v>
      </c>
      <c r="E6058" s="4" t="s">
        <v>6</v>
      </c>
      <c r="F6058" s="4" t="s">
        <v>6</v>
      </c>
      <c r="G6058" s="4" t="s">
        <v>6</v>
      </c>
      <c r="H6058" s="4" t="s">
        <v>6</v>
      </c>
    </row>
    <row r="6059" spans="1:9">
      <c r="A6059" t="n">
        <v>54847</v>
      </c>
      <c r="B6059" s="41" t="n">
        <v>51</v>
      </c>
      <c r="C6059" s="7" t="n">
        <v>3</v>
      </c>
      <c r="D6059" s="7" t="n">
        <v>4</v>
      </c>
      <c r="E6059" s="7" t="s">
        <v>451</v>
      </c>
      <c r="F6059" s="7" t="s">
        <v>94</v>
      </c>
      <c r="G6059" s="7" t="s">
        <v>96</v>
      </c>
      <c r="H6059" s="7" t="s">
        <v>97</v>
      </c>
    </row>
    <row r="6060" spans="1:9">
      <c r="A6060" t="s">
        <v>4</v>
      </c>
      <c r="B6060" s="4" t="s">
        <v>5</v>
      </c>
      <c r="C6060" s="4" t="s">
        <v>14</v>
      </c>
      <c r="D6060" s="4" t="s">
        <v>10</v>
      </c>
      <c r="E6060" s="4" t="s">
        <v>6</v>
      </c>
      <c r="F6060" s="4" t="s">
        <v>6</v>
      </c>
      <c r="G6060" s="4" t="s">
        <v>6</v>
      </c>
      <c r="H6060" s="4" t="s">
        <v>6</v>
      </c>
    </row>
    <row r="6061" spans="1:9">
      <c r="A6061" t="n">
        <v>54868</v>
      </c>
      <c r="B6061" s="41" t="n">
        <v>51</v>
      </c>
      <c r="C6061" s="7" t="n">
        <v>3</v>
      </c>
      <c r="D6061" s="7" t="n">
        <v>5</v>
      </c>
      <c r="E6061" s="7" t="s">
        <v>451</v>
      </c>
      <c r="F6061" s="7" t="s">
        <v>94</v>
      </c>
      <c r="G6061" s="7" t="s">
        <v>96</v>
      </c>
      <c r="H6061" s="7" t="s">
        <v>97</v>
      </c>
    </row>
    <row r="6062" spans="1:9">
      <c r="A6062" t="s">
        <v>4</v>
      </c>
      <c r="B6062" s="4" t="s">
        <v>5</v>
      </c>
      <c r="C6062" s="4" t="s">
        <v>14</v>
      </c>
      <c r="D6062" s="4" t="s">
        <v>10</v>
      </c>
      <c r="E6062" s="4" t="s">
        <v>6</v>
      </c>
      <c r="F6062" s="4" t="s">
        <v>6</v>
      </c>
      <c r="G6062" s="4" t="s">
        <v>6</v>
      </c>
      <c r="H6062" s="4" t="s">
        <v>6</v>
      </c>
    </row>
    <row r="6063" spans="1:9">
      <c r="A6063" t="n">
        <v>54889</v>
      </c>
      <c r="B6063" s="41" t="n">
        <v>51</v>
      </c>
      <c r="C6063" s="7" t="n">
        <v>3</v>
      </c>
      <c r="D6063" s="7" t="n">
        <v>6</v>
      </c>
      <c r="E6063" s="7" t="s">
        <v>451</v>
      </c>
      <c r="F6063" s="7" t="s">
        <v>94</v>
      </c>
      <c r="G6063" s="7" t="s">
        <v>96</v>
      </c>
      <c r="H6063" s="7" t="s">
        <v>97</v>
      </c>
    </row>
    <row r="6064" spans="1:9">
      <c r="A6064" t="s">
        <v>4</v>
      </c>
      <c r="B6064" s="4" t="s">
        <v>5</v>
      </c>
      <c r="C6064" s="4" t="s">
        <v>14</v>
      </c>
      <c r="D6064" s="4" t="s">
        <v>10</v>
      </c>
      <c r="E6064" s="4" t="s">
        <v>6</v>
      </c>
      <c r="F6064" s="4" t="s">
        <v>6</v>
      </c>
      <c r="G6064" s="4" t="s">
        <v>6</v>
      </c>
      <c r="H6064" s="4" t="s">
        <v>6</v>
      </c>
    </row>
    <row r="6065" spans="1:9">
      <c r="A6065" t="n">
        <v>54910</v>
      </c>
      <c r="B6065" s="41" t="n">
        <v>51</v>
      </c>
      <c r="C6065" s="7" t="n">
        <v>3</v>
      </c>
      <c r="D6065" s="7" t="n">
        <v>8</v>
      </c>
      <c r="E6065" s="7" t="s">
        <v>451</v>
      </c>
      <c r="F6065" s="7" t="s">
        <v>94</v>
      </c>
      <c r="G6065" s="7" t="s">
        <v>96</v>
      </c>
      <c r="H6065" s="7" t="s">
        <v>97</v>
      </c>
    </row>
    <row r="6066" spans="1:9">
      <c r="A6066" t="s">
        <v>4</v>
      </c>
      <c r="B6066" s="4" t="s">
        <v>5</v>
      </c>
      <c r="C6066" s="4" t="s">
        <v>14</v>
      </c>
      <c r="D6066" s="4" t="s">
        <v>10</v>
      </c>
      <c r="E6066" s="4" t="s">
        <v>6</v>
      </c>
      <c r="F6066" s="4" t="s">
        <v>6</v>
      </c>
      <c r="G6066" s="4" t="s">
        <v>6</v>
      </c>
      <c r="H6066" s="4" t="s">
        <v>6</v>
      </c>
    </row>
    <row r="6067" spans="1:9">
      <c r="A6067" t="n">
        <v>54931</v>
      </c>
      <c r="B6067" s="41" t="n">
        <v>51</v>
      </c>
      <c r="C6067" s="7" t="n">
        <v>3</v>
      </c>
      <c r="D6067" s="7" t="n">
        <v>9</v>
      </c>
      <c r="E6067" s="7" t="s">
        <v>450</v>
      </c>
      <c r="F6067" s="7" t="s">
        <v>94</v>
      </c>
      <c r="G6067" s="7" t="s">
        <v>96</v>
      </c>
      <c r="H6067" s="7" t="s">
        <v>97</v>
      </c>
    </row>
    <row r="6068" spans="1:9">
      <c r="A6068" t="s">
        <v>4</v>
      </c>
      <c r="B6068" s="4" t="s">
        <v>5</v>
      </c>
      <c r="C6068" s="4" t="s">
        <v>10</v>
      </c>
      <c r="D6068" s="4" t="s">
        <v>14</v>
      </c>
      <c r="E6068" s="4" t="s">
        <v>6</v>
      </c>
      <c r="F6068" s="4" t="s">
        <v>21</v>
      </c>
      <c r="G6068" s="4" t="s">
        <v>21</v>
      </c>
      <c r="H6068" s="4" t="s">
        <v>21</v>
      </c>
    </row>
    <row r="6069" spans="1:9">
      <c r="A6069" t="n">
        <v>54944</v>
      </c>
      <c r="B6069" s="37" t="n">
        <v>48</v>
      </c>
      <c r="C6069" s="7" t="n">
        <v>1</v>
      </c>
      <c r="D6069" s="7" t="n">
        <v>0</v>
      </c>
      <c r="E6069" s="7" t="s">
        <v>439</v>
      </c>
      <c r="F6069" s="7" t="n">
        <v>-1</v>
      </c>
      <c r="G6069" s="7" t="n">
        <v>1</v>
      </c>
      <c r="H6069" s="7" t="n">
        <v>0</v>
      </c>
    </row>
    <row r="6070" spans="1:9">
      <c r="A6070" t="s">
        <v>4</v>
      </c>
      <c r="B6070" s="4" t="s">
        <v>5</v>
      </c>
      <c r="C6070" s="4" t="s">
        <v>10</v>
      </c>
      <c r="D6070" s="4" t="s">
        <v>14</v>
      </c>
      <c r="E6070" s="4" t="s">
        <v>6</v>
      </c>
      <c r="F6070" s="4" t="s">
        <v>21</v>
      </c>
      <c r="G6070" s="4" t="s">
        <v>21</v>
      </c>
      <c r="H6070" s="4" t="s">
        <v>21</v>
      </c>
    </row>
    <row r="6071" spans="1:9">
      <c r="A6071" t="n">
        <v>54975</v>
      </c>
      <c r="B6071" s="37" t="n">
        <v>48</v>
      </c>
      <c r="C6071" s="7" t="n">
        <v>8</v>
      </c>
      <c r="D6071" s="7" t="n">
        <v>0</v>
      </c>
      <c r="E6071" s="7" t="s">
        <v>79</v>
      </c>
      <c r="F6071" s="7" t="n">
        <v>-1</v>
      </c>
      <c r="G6071" s="7" t="n">
        <v>1</v>
      </c>
      <c r="H6071" s="7" t="n">
        <v>5.60519385729927e-45</v>
      </c>
    </row>
    <row r="6072" spans="1:9">
      <c r="A6072" t="s">
        <v>4</v>
      </c>
      <c r="B6072" s="4" t="s">
        <v>5</v>
      </c>
      <c r="C6072" s="4" t="s">
        <v>10</v>
      </c>
      <c r="D6072" s="4" t="s">
        <v>14</v>
      </c>
      <c r="E6072" s="4" t="s">
        <v>6</v>
      </c>
      <c r="F6072" s="4" t="s">
        <v>21</v>
      </c>
      <c r="G6072" s="4" t="s">
        <v>21</v>
      </c>
      <c r="H6072" s="4" t="s">
        <v>21</v>
      </c>
    </row>
    <row r="6073" spans="1:9">
      <c r="A6073" t="n">
        <v>55006</v>
      </c>
      <c r="B6073" s="37" t="n">
        <v>48</v>
      </c>
      <c r="C6073" s="7" t="n">
        <v>9</v>
      </c>
      <c r="D6073" s="7" t="n">
        <v>0</v>
      </c>
      <c r="E6073" s="7" t="s">
        <v>432</v>
      </c>
      <c r="F6073" s="7" t="n">
        <v>-1</v>
      </c>
      <c r="G6073" s="7" t="n">
        <v>1</v>
      </c>
      <c r="H6073" s="7" t="n">
        <v>0</v>
      </c>
    </row>
    <row r="6074" spans="1:9">
      <c r="A6074" t="s">
        <v>4</v>
      </c>
      <c r="B6074" s="4" t="s">
        <v>5</v>
      </c>
      <c r="C6074" s="4" t="s">
        <v>10</v>
      </c>
      <c r="D6074" s="4" t="s">
        <v>14</v>
      </c>
      <c r="E6074" s="4" t="s">
        <v>6</v>
      </c>
      <c r="F6074" s="4" t="s">
        <v>21</v>
      </c>
      <c r="G6074" s="4" t="s">
        <v>21</v>
      </c>
      <c r="H6074" s="4" t="s">
        <v>21</v>
      </c>
    </row>
    <row r="6075" spans="1:9">
      <c r="A6075" t="n">
        <v>55036</v>
      </c>
      <c r="B6075" s="37" t="n">
        <v>48</v>
      </c>
      <c r="C6075" s="7" t="n">
        <v>5</v>
      </c>
      <c r="D6075" s="7" t="n">
        <v>0</v>
      </c>
      <c r="E6075" s="7" t="s">
        <v>434</v>
      </c>
      <c r="F6075" s="7" t="n">
        <v>-1</v>
      </c>
      <c r="G6075" s="7" t="n">
        <v>1</v>
      </c>
      <c r="H6075" s="7" t="n">
        <v>0</v>
      </c>
    </row>
    <row r="6076" spans="1:9">
      <c r="A6076" t="s">
        <v>4</v>
      </c>
      <c r="B6076" s="4" t="s">
        <v>5</v>
      </c>
      <c r="C6076" s="4" t="s">
        <v>10</v>
      </c>
      <c r="D6076" s="4" t="s">
        <v>14</v>
      </c>
      <c r="E6076" s="4" t="s">
        <v>6</v>
      </c>
      <c r="F6076" s="4" t="s">
        <v>21</v>
      </c>
      <c r="G6076" s="4" t="s">
        <v>21</v>
      </c>
      <c r="H6076" s="4" t="s">
        <v>21</v>
      </c>
    </row>
    <row r="6077" spans="1:9">
      <c r="A6077" t="n">
        <v>55066</v>
      </c>
      <c r="B6077" s="37" t="n">
        <v>48</v>
      </c>
      <c r="C6077" s="7" t="n">
        <v>6</v>
      </c>
      <c r="D6077" s="7" t="n">
        <v>0</v>
      </c>
      <c r="E6077" s="7" t="s">
        <v>87</v>
      </c>
      <c r="F6077" s="7" t="n">
        <v>-1</v>
      </c>
      <c r="G6077" s="7" t="n">
        <v>1</v>
      </c>
      <c r="H6077" s="7" t="n">
        <v>5.60519385729927e-45</v>
      </c>
    </row>
    <row r="6078" spans="1:9">
      <c r="A6078" t="s">
        <v>4</v>
      </c>
      <c r="B6078" s="4" t="s">
        <v>5</v>
      </c>
      <c r="C6078" s="4" t="s">
        <v>14</v>
      </c>
      <c r="D6078" s="4" t="s">
        <v>10</v>
      </c>
    </row>
    <row r="6079" spans="1:9">
      <c r="A6079" t="n">
        <v>55094</v>
      </c>
      <c r="B6079" s="21" t="n">
        <v>58</v>
      </c>
      <c r="C6079" s="7" t="n">
        <v>255</v>
      </c>
      <c r="D6079" s="7" t="n">
        <v>0</v>
      </c>
    </row>
    <row r="6080" spans="1:9">
      <c r="A6080" t="s">
        <v>4</v>
      </c>
      <c r="B6080" s="4" t="s">
        <v>5</v>
      </c>
      <c r="C6080" s="4" t="s">
        <v>14</v>
      </c>
      <c r="D6080" s="4" t="s">
        <v>10</v>
      </c>
    </row>
    <row r="6081" spans="1:8">
      <c r="A6081" t="n">
        <v>55098</v>
      </c>
      <c r="B6081" s="45" t="n">
        <v>45</v>
      </c>
      <c r="C6081" s="7" t="n">
        <v>7</v>
      </c>
      <c r="D6081" s="7" t="n">
        <v>255</v>
      </c>
    </row>
    <row r="6082" spans="1:8">
      <c r="A6082" t="s">
        <v>4</v>
      </c>
      <c r="B6082" s="4" t="s">
        <v>5</v>
      </c>
      <c r="C6082" s="4" t="s">
        <v>14</v>
      </c>
      <c r="D6082" s="4" t="s">
        <v>10</v>
      </c>
      <c r="E6082" s="4" t="s">
        <v>9</v>
      </c>
      <c r="F6082" s="4" t="s">
        <v>10</v>
      </c>
      <c r="G6082" s="4" t="s">
        <v>9</v>
      </c>
      <c r="H6082" s="4" t="s">
        <v>14</v>
      </c>
    </row>
    <row r="6083" spans="1:8">
      <c r="A6083" t="n">
        <v>55102</v>
      </c>
      <c r="B6083" s="16" t="n">
        <v>49</v>
      </c>
      <c r="C6083" s="7" t="n">
        <v>0</v>
      </c>
      <c r="D6083" s="7" t="n">
        <v>120</v>
      </c>
      <c r="E6083" s="7" t="n">
        <v>1060320051</v>
      </c>
      <c r="F6083" s="7" t="n">
        <v>0</v>
      </c>
      <c r="G6083" s="7" t="n">
        <v>0</v>
      </c>
      <c r="H6083" s="7" t="n">
        <v>0</v>
      </c>
    </row>
    <row r="6084" spans="1:8">
      <c r="A6084" t="s">
        <v>4</v>
      </c>
      <c r="B6084" s="4" t="s">
        <v>5</v>
      </c>
      <c r="C6084" s="4" t="s">
        <v>10</v>
      </c>
      <c r="D6084" s="4" t="s">
        <v>14</v>
      </c>
      <c r="E6084" s="4" t="s">
        <v>6</v>
      </c>
      <c r="F6084" s="4" t="s">
        <v>21</v>
      </c>
      <c r="G6084" s="4" t="s">
        <v>21</v>
      </c>
      <c r="H6084" s="4" t="s">
        <v>21</v>
      </c>
    </row>
    <row r="6085" spans="1:8">
      <c r="A6085" t="n">
        <v>55117</v>
      </c>
      <c r="B6085" s="37" t="n">
        <v>48</v>
      </c>
      <c r="C6085" s="7" t="n">
        <v>7</v>
      </c>
      <c r="D6085" s="7" t="n">
        <v>0</v>
      </c>
      <c r="E6085" s="7" t="s">
        <v>75</v>
      </c>
      <c r="F6085" s="7" t="n">
        <v>-1</v>
      </c>
      <c r="G6085" s="7" t="n">
        <v>1</v>
      </c>
      <c r="H6085" s="7" t="n">
        <v>0</v>
      </c>
    </row>
    <row r="6086" spans="1:8">
      <c r="A6086" t="s">
        <v>4</v>
      </c>
      <c r="B6086" s="4" t="s">
        <v>5</v>
      </c>
      <c r="C6086" s="4" t="s">
        <v>10</v>
      </c>
    </row>
    <row r="6087" spans="1:8">
      <c r="A6087" t="n">
        <v>55142</v>
      </c>
      <c r="B6087" s="28" t="n">
        <v>16</v>
      </c>
      <c r="C6087" s="7" t="n">
        <v>300</v>
      </c>
    </row>
    <row r="6088" spans="1:8">
      <c r="A6088" t="s">
        <v>4</v>
      </c>
      <c r="B6088" s="4" t="s">
        <v>5</v>
      </c>
      <c r="C6088" s="4" t="s">
        <v>14</v>
      </c>
      <c r="D6088" s="4" t="s">
        <v>10</v>
      </c>
      <c r="E6088" s="4" t="s">
        <v>6</v>
      </c>
    </row>
    <row r="6089" spans="1:8">
      <c r="A6089" t="n">
        <v>55145</v>
      </c>
      <c r="B6089" s="41" t="n">
        <v>51</v>
      </c>
      <c r="C6089" s="7" t="n">
        <v>4</v>
      </c>
      <c r="D6089" s="7" t="n">
        <v>7</v>
      </c>
      <c r="E6089" s="7" t="s">
        <v>452</v>
      </c>
    </row>
    <row r="6090" spans="1:8">
      <c r="A6090" t="s">
        <v>4</v>
      </c>
      <c r="B6090" s="4" t="s">
        <v>5</v>
      </c>
      <c r="C6090" s="4" t="s">
        <v>10</v>
      </c>
    </row>
    <row r="6091" spans="1:8">
      <c r="A6091" t="n">
        <v>55159</v>
      </c>
      <c r="B6091" s="28" t="n">
        <v>16</v>
      </c>
      <c r="C6091" s="7" t="n">
        <v>0</v>
      </c>
    </row>
    <row r="6092" spans="1:8">
      <c r="A6092" t="s">
        <v>4</v>
      </c>
      <c r="B6092" s="4" t="s">
        <v>5</v>
      </c>
      <c r="C6092" s="4" t="s">
        <v>10</v>
      </c>
      <c r="D6092" s="4" t="s">
        <v>14</v>
      </c>
      <c r="E6092" s="4" t="s">
        <v>9</v>
      </c>
      <c r="F6092" s="4" t="s">
        <v>112</v>
      </c>
      <c r="G6092" s="4" t="s">
        <v>14</v>
      </c>
      <c r="H6092" s="4" t="s">
        <v>14</v>
      </c>
    </row>
    <row r="6093" spans="1:8">
      <c r="A6093" t="n">
        <v>55162</v>
      </c>
      <c r="B6093" s="49" t="n">
        <v>26</v>
      </c>
      <c r="C6093" s="7" t="n">
        <v>7</v>
      </c>
      <c r="D6093" s="7" t="n">
        <v>17</v>
      </c>
      <c r="E6093" s="7" t="n">
        <v>4482</v>
      </c>
      <c r="F6093" s="7" t="s">
        <v>453</v>
      </c>
      <c r="G6093" s="7" t="n">
        <v>2</v>
      </c>
      <c r="H6093" s="7" t="n">
        <v>0</v>
      </c>
    </row>
    <row r="6094" spans="1:8">
      <c r="A6094" t="s">
        <v>4</v>
      </c>
      <c r="B6094" s="4" t="s">
        <v>5</v>
      </c>
    </row>
    <row r="6095" spans="1:8">
      <c r="A6095" t="n">
        <v>55179</v>
      </c>
      <c r="B6095" s="50" t="n">
        <v>28</v>
      </c>
    </row>
    <row r="6096" spans="1:8">
      <c r="A6096" t="s">
        <v>4</v>
      </c>
      <c r="B6096" s="4" t="s">
        <v>5</v>
      </c>
      <c r="C6096" s="4" t="s">
        <v>10</v>
      </c>
      <c r="D6096" s="4" t="s">
        <v>14</v>
      </c>
    </row>
    <row r="6097" spans="1:8">
      <c r="A6097" t="n">
        <v>55180</v>
      </c>
      <c r="B6097" s="51" t="n">
        <v>89</v>
      </c>
      <c r="C6097" s="7" t="n">
        <v>65533</v>
      </c>
      <c r="D6097" s="7" t="n">
        <v>1</v>
      </c>
    </row>
    <row r="6098" spans="1:8">
      <c r="A6098" t="s">
        <v>4</v>
      </c>
      <c r="B6098" s="4" t="s">
        <v>5</v>
      </c>
      <c r="C6098" s="4" t="s">
        <v>10</v>
      </c>
      <c r="D6098" s="4" t="s">
        <v>14</v>
      </c>
      <c r="E6098" s="4" t="s">
        <v>6</v>
      </c>
      <c r="F6098" s="4" t="s">
        <v>21</v>
      </c>
      <c r="G6098" s="4" t="s">
        <v>21</v>
      </c>
      <c r="H6098" s="4" t="s">
        <v>21</v>
      </c>
    </row>
    <row r="6099" spans="1:8">
      <c r="A6099" t="n">
        <v>55184</v>
      </c>
      <c r="B6099" s="37" t="n">
        <v>48</v>
      </c>
      <c r="C6099" s="7" t="n">
        <v>2</v>
      </c>
      <c r="D6099" s="7" t="n">
        <v>0</v>
      </c>
      <c r="E6099" s="7" t="s">
        <v>432</v>
      </c>
      <c r="F6099" s="7" t="n">
        <v>-1</v>
      </c>
      <c r="G6099" s="7" t="n">
        <v>1</v>
      </c>
      <c r="H6099" s="7" t="n">
        <v>0</v>
      </c>
    </row>
    <row r="6100" spans="1:8">
      <c r="A6100" t="s">
        <v>4</v>
      </c>
      <c r="B6100" s="4" t="s">
        <v>5</v>
      </c>
      <c r="C6100" s="4" t="s">
        <v>10</v>
      </c>
    </row>
    <row r="6101" spans="1:8">
      <c r="A6101" t="n">
        <v>55214</v>
      </c>
      <c r="B6101" s="28" t="n">
        <v>16</v>
      </c>
      <c r="C6101" s="7" t="n">
        <v>300</v>
      </c>
    </row>
    <row r="6102" spans="1:8">
      <c r="A6102" t="s">
        <v>4</v>
      </c>
      <c r="B6102" s="4" t="s">
        <v>5</v>
      </c>
      <c r="C6102" s="4" t="s">
        <v>14</v>
      </c>
      <c r="D6102" s="4" t="s">
        <v>10</v>
      </c>
      <c r="E6102" s="4" t="s">
        <v>6</v>
      </c>
    </row>
    <row r="6103" spans="1:8">
      <c r="A6103" t="n">
        <v>55217</v>
      </c>
      <c r="B6103" s="41" t="n">
        <v>51</v>
      </c>
      <c r="C6103" s="7" t="n">
        <v>4</v>
      </c>
      <c r="D6103" s="7" t="n">
        <v>2</v>
      </c>
      <c r="E6103" s="7" t="s">
        <v>200</v>
      </c>
    </row>
    <row r="6104" spans="1:8">
      <c r="A6104" t="s">
        <v>4</v>
      </c>
      <c r="B6104" s="4" t="s">
        <v>5</v>
      </c>
      <c r="C6104" s="4" t="s">
        <v>10</v>
      </c>
    </row>
    <row r="6105" spans="1:8">
      <c r="A6105" t="n">
        <v>55231</v>
      </c>
      <c r="B6105" s="28" t="n">
        <v>16</v>
      </c>
      <c r="C6105" s="7" t="n">
        <v>0</v>
      </c>
    </row>
    <row r="6106" spans="1:8">
      <c r="A6106" t="s">
        <v>4</v>
      </c>
      <c r="B6106" s="4" t="s">
        <v>5</v>
      </c>
      <c r="C6106" s="4" t="s">
        <v>10</v>
      </c>
      <c r="D6106" s="4" t="s">
        <v>14</v>
      </c>
      <c r="E6106" s="4" t="s">
        <v>9</v>
      </c>
      <c r="F6106" s="4" t="s">
        <v>112</v>
      </c>
      <c r="G6106" s="4" t="s">
        <v>14</v>
      </c>
      <c r="H6106" s="4" t="s">
        <v>14</v>
      </c>
    </row>
    <row r="6107" spans="1:8">
      <c r="A6107" t="n">
        <v>55234</v>
      </c>
      <c r="B6107" s="49" t="n">
        <v>26</v>
      </c>
      <c r="C6107" s="7" t="n">
        <v>2</v>
      </c>
      <c r="D6107" s="7" t="n">
        <v>17</v>
      </c>
      <c r="E6107" s="7" t="n">
        <v>6471</v>
      </c>
      <c r="F6107" s="7" t="s">
        <v>454</v>
      </c>
      <c r="G6107" s="7" t="n">
        <v>2</v>
      </c>
      <c r="H6107" s="7" t="n">
        <v>0</v>
      </c>
    </row>
    <row r="6108" spans="1:8">
      <c r="A6108" t="s">
        <v>4</v>
      </c>
      <c r="B6108" s="4" t="s">
        <v>5</v>
      </c>
    </row>
    <row r="6109" spans="1:8">
      <c r="A6109" t="n">
        <v>55262</v>
      </c>
      <c r="B6109" s="50" t="n">
        <v>28</v>
      </c>
    </row>
    <row r="6110" spans="1:8">
      <c r="A6110" t="s">
        <v>4</v>
      </c>
      <c r="B6110" s="4" t="s">
        <v>5</v>
      </c>
      <c r="C6110" s="4" t="s">
        <v>10</v>
      </c>
      <c r="D6110" s="4" t="s">
        <v>14</v>
      </c>
    </row>
    <row r="6111" spans="1:8">
      <c r="A6111" t="n">
        <v>55263</v>
      </c>
      <c r="B6111" s="51" t="n">
        <v>89</v>
      </c>
      <c r="C6111" s="7" t="n">
        <v>65533</v>
      </c>
      <c r="D6111" s="7" t="n">
        <v>1</v>
      </c>
    </row>
    <row r="6112" spans="1:8">
      <c r="A6112" t="s">
        <v>4</v>
      </c>
      <c r="B6112" s="4" t="s">
        <v>5</v>
      </c>
      <c r="C6112" s="4" t="s">
        <v>14</v>
      </c>
      <c r="D6112" s="4" t="s">
        <v>10</v>
      </c>
      <c r="E6112" s="4" t="s">
        <v>6</v>
      </c>
    </row>
    <row r="6113" spans="1:8">
      <c r="A6113" t="n">
        <v>55267</v>
      </c>
      <c r="B6113" s="41" t="n">
        <v>51</v>
      </c>
      <c r="C6113" s="7" t="n">
        <v>4</v>
      </c>
      <c r="D6113" s="7" t="n">
        <v>8</v>
      </c>
      <c r="E6113" s="7" t="s">
        <v>455</v>
      </c>
    </row>
    <row r="6114" spans="1:8">
      <c r="A6114" t="s">
        <v>4</v>
      </c>
      <c r="B6114" s="4" t="s">
        <v>5</v>
      </c>
      <c r="C6114" s="4" t="s">
        <v>10</v>
      </c>
    </row>
    <row r="6115" spans="1:8">
      <c r="A6115" t="n">
        <v>55280</v>
      </c>
      <c r="B6115" s="28" t="n">
        <v>16</v>
      </c>
      <c r="C6115" s="7" t="n">
        <v>0</v>
      </c>
    </row>
    <row r="6116" spans="1:8">
      <c r="A6116" t="s">
        <v>4</v>
      </c>
      <c r="B6116" s="4" t="s">
        <v>5</v>
      </c>
      <c r="C6116" s="4" t="s">
        <v>10</v>
      </c>
      <c r="D6116" s="4" t="s">
        <v>14</v>
      </c>
      <c r="E6116" s="4" t="s">
        <v>9</v>
      </c>
      <c r="F6116" s="4" t="s">
        <v>112</v>
      </c>
      <c r="G6116" s="4" t="s">
        <v>14</v>
      </c>
      <c r="H6116" s="4" t="s">
        <v>14</v>
      </c>
    </row>
    <row r="6117" spans="1:8">
      <c r="A6117" t="n">
        <v>55283</v>
      </c>
      <c r="B6117" s="49" t="n">
        <v>26</v>
      </c>
      <c r="C6117" s="7" t="n">
        <v>8</v>
      </c>
      <c r="D6117" s="7" t="n">
        <v>17</v>
      </c>
      <c r="E6117" s="7" t="n">
        <v>9411</v>
      </c>
      <c r="F6117" s="7" t="s">
        <v>456</v>
      </c>
      <c r="G6117" s="7" t="n">
        <v>2</v>
      </c>
      <c r="H6117" s="7" t="n">
        <v>0</v>
      </c>
    </row>
    <row r="6118" spans="1:8">
      <c r="A6118" t="s">
        <v>4</v>
      </c>
      <c r="B6118" s="4" t="s">
        <v>5</v>
      </c>
    </row>
    <row r="6119" spans="1:8">
      <c r="A6119" t="n">
        <v>55312</v>
      </c>
      <c r="B6119" s="50" t="n">
        <v>28</v>
      </c>
    </row>
    <row r="6120" spans="1:8">
      <c r="A6120" t="s">
        <v>4</v>
      </c>
      <c r="B6120" s="4" t="s">
        <v>5</v>
      </c>
      <c r="C6120" s="4" t="s">
        <v>10</v>
      </c>
      <c r="D6120" s="4" t="s">
        <v>14</v>
      </c>
    </row>
    <row r="6121" spans="1:8">
      <c r="A6121" t="n">
        <v>55313</v>
      </c>
      <c r="B6121" s="51" t="n">
        <v>89</v>
      </c>
      <c r="C6121" s="7" t="n">
        <v>65533</v>
      </c>
      <c r="D6121" s="7" t="n">
        <v>1</v>
      </c>
    </row>
    <row r="6122" spans="1:8">
      <c r="A6122" t="s">
        <v>4</v>
      </c>
      <c r="B6122" s="4" t="s">
        <v>5</v>
      </c>
      <c r="C6122" s="4" t="s">
        <v>14</v>
      </c>
      <c r="D6122" s="4" t="s">
        <v>10</v>
      </c>
      <c r="E6122" s="4" t="s">
        <v>6</v>
      </c>
    </row>
    <row r="6123" spans="1:8">
      <c r="A6123" t="n">
        <v>55317</v>
      </c>
      <c r="B6123" s="41" t="n">
        <v>51</v>
      </c>
      <c r="C6123" s="7" t="n">
        <v>4</v>
      </c>
      <c r="D6123" s="7" t="n">
        <v>5</v>
      </c>
      <c r="E6123" s="7" t="s">
        <v>455</v>
      </c>
    </row>
    <row r="6124" spans="1:8">
      <c r="A6124" t="s">
        <v>4</v>
      </c>
      <c r="B6124" s="4" t="s">
        <v>5</v>
      </c>
      <c r="C6124" s="4" t="s">
        <v>10</v>
      </c>
    </row>
    <row r="6125" spans="1:8">
      <c r="A6125" t="n">
        <v>55330</v>
      </c>
      <c r="B6125" s="28" t="n">
        <v>16</v>
      </c>
      <c r="C6125" s="7" t="n">
        <v>0</v>
      </c>
    </row>
    <row r="6126" spans="1:8">
      <c r="A6126" t="s">
        <v>4</v>
      </c>
      <c r="B6126" s="4" t="s">
        <v>5</v>
      </c>
      <c r="C6126" s="4" t="s">
        <v>10</v>
      </c>
      <c r="D6126" s="4" t="s">
        <v>14</v>
      </c>
      <c r="E6126" s="4" t="s">
        <v>9</v>
      </c>
      <c r="F6126" s="4" t="s">
        <v>112</v>
      </c>
      <c r="G6126" s="4" t="s">
        <v>14</v>
      </c>
      <c r="H6126" s="4" t="s">
        <v>14</v>
      </c>
    </row>
    <row r="6127" spans="1:8">
      <c r="A6127" t="n">
        <v>55333</v>
      </c>
      <c r="B6127" s="49" t="n">
        <v>26</v>
      </c>
      <c r="C6127" s="7" t="n">
        <v>5</v>
      </c>
      <c r="D6127" s="7" t="n">
        <v>17</v>
      </c>
      <c r="E6127" s="7" t="n">
        <v>3468</v>
      </c>
      <c r="F6127" s="7" t="s">
        <v>457</v>
      </c>
      <c r="G6127" s="7" t="n">
        <v>2</v>
      </c>
      <c r="H6127" s="7" t="n">
        <v>0</v>
      </c>
    </row>
    <row r="6128" spans="1:8">
      <c r="A6128" t="s">
        <v>4</v>
      </c>
      <c r="B6128" s="4" t="s">
        <v>5</v>
      </c>
    </row>
    <row r="6129" spans="1:8">
      <c r="A6129" t="n">
        <v>55361</v>
      </c>
      <c r="B6129" s="50" t="n">
        <v>28</v>
      </c>
    </row>
    <row r="6130" spans="1:8">
      <c r="A6130" t="s">
        <v>4</v>
      </c>
      <c r="B6130" s="4" t="s">
        <v>5</v>
      </c>
      <c r="C6130" s="4" t="s">
        <v>10</v>
      </c>
      <c r="D6130" s="4" t="s">
        <v>9</v>
      </c>
    </row>
    <row r="6131" spans="1:8">
      <c r="A6131" t="n">
        <v>55362</v>
      </c>
      <c r="B6131" s="33" t="n">
        <v>43</v>
      </c>
      <c r="C6131" s="7" t="n">
        <v>4</v>
      </c>
      <c r="D6131" s="7" t="n">
        <v>32768</v>
      </c>
    </row>
    <row r="6132" spans="1:8">
      <c r="A6132" t="s">
        <v>4</v>
      </c>
      <c r="B6132" s="4" t="s">
        <v>5</v>
      </c>
      <c r="C6132" s="4" t="s">
        <v>10</v>
      </c>
      <c r="D6132" s="4" t="s">
        <v>14</v>
      </c>
      <c r="E6132" s="4" t="s">
        <v>6</v>
      </c>
      <c r="F6132" s="4" t="s">
        <v>21</v>
      </c>
      <c r="G6132" s="4" t="s">
        <v>21</v>
      </c>
      <c r="H6132" s="4" t="s">
        <v>21</v>
      </c>
    </row>
    <row r="6133" spans="1:8">
      <c r="A6133" t="n">
        <v>55369</v>
      </c>
      <c r="B6133" s="37" t="n">
        <v>48</v>
      </c>
      <c r="C6133" s="7" t="n">
        <v>4</v>
      </c>
      <c r="D6133" s="7" t="n">
        <v>0</v>
      </c>
      <c r="E6133" s="7" t="s">
        <v>436</v>
      </c>
      <c r="F6133" s="7" t="n">
        <v>-1</v>
      </c>
      <c r="G6133" s="7" t="n">
        <v>1</v>
      </c>
      <c r="H6133" s="7" t="n">
        <v>2.80259692864963e-45</v>
      </c>
    </row>
    <row r="6134" spans="1:8">
      <c r="A6134" t="s">
        <v>4</v>
      </c>
      <c r="B6134" s="4" t="s">
        <v>5</v>
      </c>
      <c r="C6134" s="4" t="s">
        <v>10</v>
      </c>
    </row>
    <row r="6135" spans="1:8">
      <c r="A6135" t="n">
        <v>55397</v>
      </c>
      <c r="B6135" s="28" t="n">
        <v>16</v>
      </c>
      <c r="C6135" s="7" t="n">
        <v>300</v>
      </c>
    </row>
    <row r="6136" spans="1:8">
      <c r="A6136" t="s">
        <v>4</v>
      </c>
      <c r="B6136" s="4" t="s">
        <v>5</v>
      </c>
      <c r="C6136" s="4" t="s">
        <v>14</v>
      </c>
      <c r="D6136" s="4" t="s">
        <v>10</v>
      </c>
      <c r="E6136" s="4" t="s">
        <v>6</v>
      </c>
    </row>
    <row r="6137" spans="1:8">
      <c r="A6137" t="n">
        <v>55400</v>
      </c>
      <c r="B6137" s="41" t="n">
        <v>51</v>
      </c>
      <c r="C6137" s="7" t="n">
        <v>4</v>
      </c>
      <c r="D6137" s="7" t="n">
        <v>4</v>
      </c>
      <c r="E6137" s="7" t="s">
        <v>289</v>
      </c>
    </row>
    <row r="6138" spans="1:8">
      <c r="A6138" t="s">
        <v>4</v>
      </c>
      <c r="B6138" s="4" t="s">
        <v>5</v>
      </c>
      <c r="C6138" s="4" t="s">
        <v>10</v>
      </c>
    </row>
    <row r="6139" spans="1:8">
      <c r="A6139" t="n">
        <v>55413</v>
      </c>
      <c r="B6139" s="28" t="n">
        <v>16</v>
      </c>
      <c r="C6139" s="7" t="n">
        <v>0</v>
      </c>
    </row>
    <row r="6140" spans="1:8">
      <c r="A6140" t="s">
        <v>4</v>
      </c>
      <c r="B6140" s="4" t="s">
        <v>5</v>
      </c>
      <c r="C6140" s="4" t="s">
        <v>10</v>
      </c>
      <c r="D6140" s="4" t="s">
        <v>14</v>
      </c>
      <c r="E6140" s="4" t="s">
        <v>9</v>
      </c>
      <c r="F6140" s="4" t="s">
        <v>112</v>
      </c>
      <c r="G6140" s="4" t="s">
        <v>14</v>
      </c>
      <c r="H6140" s="4" t="s">
        <v>14</v>
      </c>
    </row>
    <row r="6141" spans="1:8">
      <c r="A6141" t="n">
        <v>55416</v>
      </c>
      <c r="B6141" s="49" t="n">
        <v>26</v>
      </c>
      <c r="C6141" s="7" t="n">
        <v>4</v>
      </c>
      <c r="D6141" s="7" t="n">
        <v>17</v>
      </c>
      <c r="E6141" s="7" t="n">
        <v>7461</v>
      </c>
      <c r="F6141" s="7" t="s">
        <v>458</v>
      </c>
      <c r="G6141" s="7" t="n">
        <v>2</v>
      </c>
      <c r="H6141" s="7" t="n">
        <v>0</v>
      </c>
    </row>
    <row r="6142" spans="1:8">
      <c r="A6142" t="s">
        <v>4</v>
      </c>
      <c r="B6142" s="4" t="s">
        <v>5</v>
      </c>
    </row>
    <row r="6143" spans="1:8">
      <c r="A6143" t="n">
        <v>55444</v>
      </c>
      <c r="B6143" s="50" t="n">
        <v>28</v>
      </c>
    </row>
    <row r="6144" spans="1:8">
      <c r="A6144" t="s">
        <v>4</v>
      </c>
      <c r="B6144" s="4" t="s">
        <v>5</v>
      </c>
      <c r="C6144" s="4" t="s">
        <v>10</v>
      </c>
      <c r="D6144" s="4" t="s">
        <v>14</v>
      </c>
      <c r="E6144" s="4" t="s">
        <v>14</v>
      </c>
      <c r="F6144" s="4" t="s">
        <v>6</v>
      </c>
    </row>
    <row r="6145" spans="1:8">
      <c r="A6145" t="n">
        <v>55445</v>
      </c>
      <c r="B6145" s="18" t="n">
        <v>20</v>
      </c>
      <c r="C6145" s="7" t="n">
        <v>3</v>
      </c>
      <c r="D6145" s="7" t="n">
        <v>2</v>
      </c>
      <c r="E6145" s="7" t="n">
        <v>10</v>
      </c>
      <c r="F6145" s="7" t="s">
        <v>122</v>
      </c>
    </row>
    <row r="6146" spans="1:8">
      <c r="A6146" t="s">
        <v>4</v>
      </c>
      <c r="B6146" s="4" t="s">
        <v>5</v>
      </c>
      <c r="C6146" s="4" t="s">
        <v>10</v>
      </c>
    </row>
    <row r="6147" spans="1:8">
      <c r="A6147" t="n">
        <v>55466</v>
      </c>
      <c r="B6147" s="28" t="n">
        <v>16</v>
      </c>
      <c r="C6147" s="7" t="n">
        <v>300</v>
      </c>
    </row>
    <row r="6148" spans="1:8">
      <c r="A6148" t="s">
        <v>4</v>
      </c>
      <c r="B6148" s="4" t="s">
        <v>5</v>
      </c>
      <c r="C6148" s="4" t="s">
        <v>14</v>
      </c>
      <c r="D6148" s="4" t="s">
        <v>10</v>
      </c>
      <c r="E6148" s="4" t="s">
        <v>6</v>
      </c>
    </row>
    <row r="6149" spans="1:8">
      <c r="A6149" t="n">
        <v>55469</v>
      </c>
      <c r="B6149" s="41" t="n">
        <v>51</v>
      </c>
      <c r="C6149" s="7" t="n">
        <v>4</v>
      </c>
      <c r="D6149" s="7" t="n">
        <v>3</v>
      </c>
      <c r="E6149" s="7" t="s">
        <v>200</v>
      </c>
    </row>
    <row r="6150" spans="1:8">
      <c r="A6150" t="s">
        <v>4</v>
      </c>
      <c r="B6150" s="4" t="s">
        <v>5</v>
      </c>
      <c r="C6150" s="4" t="s">
        <v>10</v>
      </c>
    </row>
    <row r="6151" spans="1:8">
      <c r="A6151" t="n">
        <v>55483</v>
      </c>
      <c r="B6151" s="28" t="n">
        <v>16</v>
      </c>
      <c r="C6151" s="7" t="n">
        <v>0</v>
      </c>
    </row>
    <row r="6152" spans="1:8">
      <c r="A6152" t="s">
        <v>4</v>
      </c>
      <c r="B6152" s="4" t="s">
        <v>5</v>
      </c>
      <c r="C6152" s="4" t="s">
        <v>10</v>
      </c>
      <c r="D6152" s="4" t="s">
        <v>14</v>
      </c>
      <c r="E6152" s="4" t="s">
        <v>9</v>
      </c>
      <c r="F6152" s="4" t="s">
        <v>112</v>
      </c>
      <c r="G6152" s="4" t="s">
        <v>14</v>
      </c>
      <c r="H6152" s="4" t="s">
        <v>14</v>
      </c>
    </row>
    <row r="6153" spans="1:8">
      <c r="A6153" t="n">
        <v>55486</v>
      </c>
      <c r="B6153" s="49" t="n">
        <v>26</v>
      </c>
      <c r="C6153" s="7" t="n">
        <v>3</v>
      </c>
      <c r="D6153" s="7" t="n">
        <v>17</v>
      </c>
      <c r="E6153" s="7" t="n">
        <v>2449</v>
      </c>
      <c r="F6153" s="7" t="s">
        <v>459</v>
      </c>
      <c r="G6153" s="7" t="n">
        <v>2</v>
      </c>
      <c r="H6153" s="7" t="n">
        <v>0</v>
      </c>
    </row>
    <row r="6154" spans="1:8">
      <c r="A6154" t="s">
        <v>4</v>
      </c>
      <c r="B6154" s="4" t="s">
        <v>5</v>
      </c>
    </row>
    <row r="6155" spans="1:8">
      <c r="A6155" t="n">
        <v>55527</v>
      </c>
      <c r="B6155" s="50" t="n">
        <v>28</v>
      </c>
    </row>
    <row r="6156" spans="1:8">
      <c r="A6156" t="s">
        <v>4</v>
      </c>
      <c r="B6156" s="4" t="s">
        <v>5</v>
      </c>
      <c r="C6156" s="4" t="s">
        <v>10</v>
      </c>
      <c r="D6156" s="4" t="s">
        <v>14</v>
      </c>
    </row>
    <row r="6157" spans="1:8">
      <c r="A6157" t="n">
        <v>55528</v>
      </c>
      <c r="B6157" s="51" t="n">
        <v>89</v>
      </c>
      <c r="C6157" s="7" t="n">
        <v>65533</v>
      </c>
      <c r="D6157" s="7" t="n">
        <v>1</v>
      </c>
    </row>
    <row r="6158" spans="1:8">
      <c r="A6158" t="s">
        <v>4</v>
      </c>
      <c r="B6158" s="4" t="s">
        <v>5</v>
      </c>
      <c r="C6158" s="4" t="s">
        <v>14</v>
      </c>
      <c r="D6158" s="4" t="s">
        <v>10</v>
      </c>
      <c r="E6158" s="4" t="s">
        <v>21</v>
      </c>
    </row>
    <row r="6159" spans="1:8">
      <c r="A6159" t="n">
        <v>55532</v>
      </c>
      <c r="B6159" s="21" t="n">
        <v>58</v>
      </c>
      <c r="C6159" s="7" t="n">
        <v>101</v>
      </c>
      <c r="D6159" s="7" t="n">
        <v>300</v>
      </c>
      <c r="E6159" s="7" t="n">
        <v>1</v>
      </c>
    </row>
    <row r="6160" spans="1:8">
      <c r="A6160" t="s">
        <v>4</v>
      </c>
      <c r="B6160" s="4" t="s">
        <v>5</v>
      </c>
      <c r="C6160" s="4" t="s">
        <v>14</v>
      </c>
      <c r="D6160" s="4" t="s">
        <v>10</v>
      </c>
    </row>
    <row r="6161" spans="1:8">
      <c r="A6161" t="n">
        <v>55540</v>
      </c>
      <c r="B6161" s="21" t="n">
        <v>58</v>
      </c>
      <c r="C6161" s="7" t="n">
        <v>254</v>
      </c>
      <c r="D6161" s="7" t="n">
        <v>0</v>
      </c>
    </row>
    <row r="6162" spans="1:8">
      <c r="A6162" t="s">
        <v>4</v>
      </c>
      <c r="B6162" s="4" t="s">
        <v>5</v>
      </c>
      <c r="C6162" s="4" t="s">
        <v>14</v>
      </c>
      <c r="D6162" s="4" t="s">
        <v>14</v>
      </c>
      <c r="E6162" s="4" t="s">
        <v>21</v>
      </c>
      <c r="F6162" s="4" t="s">
        <v>21</v>
      </c>
      <c r="G6162" s="4" t="s">
        <v>21</v>
      </c>
      <c r="H6162" s="4" t="s">
        <v>10</v>
      </c>
    </row>
    <row r="6163" spans="1:8">
      <c r="A6163" t="n">
        <v>55544</v>
      </c>
      <c r="B6163" s="45" t="n">
        <v>45</v>
      </c>
      <c r="C6163" s="7" t="n">
        <v>2</v>
      </c>
      <c r="D6163" s="7" t="n">
        <v>3</v>
      </c>
      <c r="E6163" s="7" t="n">
        <v>-6</v>
      </c>
      <c r="F6163" s="7" t="n">
        <v>19.6900005340576</v>
      </c>
      <c r="G6163" s="7" t="n">
        <v>41.0999984741211</v>
      </c>
      <c r="H6163" s="7" t="n">
        <v>0</v>
      </c>
    </row>
    <row r="6164" spans="1:8">
      <c r="A6164" t="s">
        <v>4</v>
      </c>
      <c r="B6164" s="4" t="s">
        <v>5</v>
      </c>
      <c r="C6164" s="4" t="s">
        <v>14</v>
      </c>
      <c r="D6164" s="4" t="s">
        <v>14</v>
      </c>
      <c r="E6164" s="4" t="s">
        <v>21</v>
      </c>
      <c r="F6164" s="4" t="s">
        <v>21</v>
      </c>
      <c r="G6164" s="4" t="s">
        <v>21</v>
      </c>
      <c r="H6164" s="4" t="s">
        <v>10</v>
      </c>
      <c r="I6164" s="4" t="s">
        <v>14</v>
      </c>
    </row>
    <row r="6165" spans="1:8">
      <c r="A6165" t="n">
        <v>55561</v>
      </c>
      <c r="B6165" s="45" t="n">
        <v>45</v>
      </c>
      <c r="C6165" s="7" t="n">
        <v>4</v>
      </c>
      <c r="D6165" s="7" t="n">
        <v>3</v>
      </c>
      <c r="E6165" s="7" t="n">
        <v>349</v>
      </c>
      <c r="F6165" s="7" t="n">
        <v>350</v>
      </c>
      <c r="G6165" s="7" t="n">
        <v>-5</v>
      </c>
      <c r="H6165" s="7" t="n">
        <v>0</v>
      </c>
      <c r="I6165" s="7" t="n">
        <v>0</v>
      </c>
    </row>
    <row r="6166" spans="1:8">
      <c r="A6166" t="s">
        <v>4</v>
      </c>
      <c r="B6166" s="4" t="s">
        <v>5</v>
      </c>
      <c r="C6166" s="4" t="s">
        <v>14</v>
      </c>
      <c r="D6166" s="4" t="s">
        <v>14</v>
      </c>
      <c r="E6166" s="4" t="s">
        <v>21</v>
      </c>
      <c r="F6166" s="4" t="s">
        <v>10</v>
      </c>
    </row>
    <row r="6167" spans="1:8">
      <c r="A6167" t="n">
        <v>55579</v>
      </c>
      <c r="B6167" s="45" t="n">
        <v>45</v>
      </c>
      <c r="C6167" s="7" t="n">
        <v>5</v>
      </c>
      <c r="D6167" s="7" t="n">
        <v>3</v>
      </c>
      <c r="E6167" s="7" t="n">
        <v>1.5</v>
      </c>
      <c r="F6167" s="7" t="n">
        <v>0</v>
      </c>
    </row>
    <row r="6168" spans="1:8">
      <c r="A6168" t="s">
        <v>4</v>
      </c>
      <c r="B6168" s="4" t="s">
        <v>5</v>
      </c>
      <c r="C6168" s="4" t="s">
        <v>14</v>
      </c>
      <c r="D6168" s="4" t="s">
        <v>14</v>
      </c>
      <c r="E6168" s="4" t="s">
        <v>21</v>
      </c>
      <c r="F6168" s="4" t="s">
        <v>10</v>
      </c>
    </row>
    <row r="6169" spans="1:8">
      <c r="A6169" t="n">
        <v>55588</v>
      </c>
      <c r="B6169" s="45" t="n">
        <v>45</v>
      </c>
      <c r="C6169" s="7" t="n">
        <v>11</v>
      </c>
      <c r="D6169" s="7" t="n">
        <v>3</v>
      </c>
      <c r="E6169" s="7" t="n">
        <v>40.0999984741211</v>
      </c>
      <c r="F6169" s="7" t="n">
        <v>0</v>
      </c>
    </row>
    <row r="6170" spans="1:8">
      <c r="A6170" t="s">
        <v>4</v>
      </c>
      <c r="B6170" s="4" t="s">
        <v>5</v>
      </c>
      <c r="C6170" s="4" t="s">
        <v>10</v>
      </c>
      <c r="D6170" s="4" t="s">
        <v>14</v>
      </c>
      <c r="E6170" s="4" t="s">
        <v>14</v>
      </c>
      <c r="F6170" s="4" t="s">
        <v>6</v>
      </c>
    </row>
    <row r="6171" spans="1:8">
      <c r="A6171" t="n">
        <v>55597</v>
      </c>
      <c r="B6171" s="18" t="n">
        <v>20</v>
      </c>
      <c r="C6171" s="7" t="n">
        <v>7024</v>
      </c>
      <c r="D6171" s="7" t="n">
        <v>2</v>
      </c>
      <c r="E6171" s="7" t="n">
        <v>11</v>
      </c>
      <c r="F6171" s="7" t="s">
        <v>249</v>
      </c>
    </row>
    <row r="6172" spans="1:8">
      <c r="A6172" t="s">
        <v>4</v>
      </c>
      <c r="B6172" s="4" t="s">
        <v>5</v>
      </c>
      <c r="C6172" s="4" t="s">
        <v>14</v>
      </c>
      <c r="D6172" s="4" t="s">
        <v>10</v>
      </c>
      <c r="E6172" s="4" t="s">
        <v>6</v>
      </c>
      <c r="F6172" s="4" t="s">
        <v>6</v>
      </c>
      <c r="G6172" s="4" t="s">
        <v>6</v>
      </c>
      <c r="H6172" s="4" t="s">
        <v>6</v>
      </c>
    </row>
    <row r="6173" spans="1:8">
      <c r="A6173" t="n">
        <v>55621</v>
      </c>
      <c r="B6173" s="41" t="n">
        <v>51</v>
      </c>
      <c r="C6173" s="7" t="n">
        <v>3</v>
      </c>
      <c r="D6173" s="7" t="n">
        <v>19</v>
      </c>
      <c r="E6173" s="7" t="s">
        <v>133</v>
      </c>
      <c r="F6173" s="7" t="s">
        <v>95</v>
      </c>
      <c r="G6173" s="7" t="s">
        <v>96</v>
      </c>
      <c r="H6173" s="7" t="s">
        <v>97</v>
      </c>
    </row>
    <row r="6174" spans="1:8">
      <c r="A6174" t="s">
        <v>4</v>
      </c>
      <c r="B6174" s="4" t="s">
        <v>5</v>
      </c>
      <c r="C6174" s="4" t="s">
        <v>14</v>
      </c>
      <c r="D6174" s="4" t="s">
        <v>10</v>
      </c>
    </row>
    <row r="6175" spans="1:8">
      <c r="A6175" t="n">
        <v>55634</v>
      </c>
      <c r="B6175" s="21" t="n">
        <v>58</v>
      </c>
      <c r="C6175" s="7" t="n">
        <v>255</v>
      </c>
      <c r="D6175" s="7" t="n">
        <v>0</v>
      </c>
    </row>
    <row r="6176" spans="1:8">
      <c r="A6176" t="s">
        <v>4</v>
      </c>
      <c r="B6176" s="4" t="s">
        <v>5</v>
      </c>
      <c r="C6176" s="4" t="s">
        <v>14</v>
      </c>
      <c r="D6176" s="4" t="s">
        <v>10</v>
      </c>
      <c r="E6176" s="4" t="s">
        <v>6</v>
      </c>
    </row>
    <row r="6177" spans="1:9">
      <c r="A6177" t="n">
        <v>55638</v>
      </c>
      <c r="B6177" s="41" t="n">
        <v>51</v>
      </c>
      <c r="C6177" s="7" t="n">
        <v>4</v>
      </c>
      <c r="D6177" s="7" t="n">
        <v>19</v>
      </c>
      <c r="E6177" s="7" t="s">
        <v>460</v>
      </c>
    </row>
    <row r="6178" spans="1:9">
      <c r="A6178" t="s">
        <v>4</v>
      </c>
      <c r="B6178" s="4" t="s">
        <v>5</v>
      </c>
      <c r="C6178" s="4" t="s">
        <v>10</v>
      </c>
    </row>
    <row r="6179" spans="1:9">
      <c r="A6179" t="n">
        <v>55653</v>
      </c>
      <c r="B6179" s="28" t="n">
        <v>16</v>
      </c>
      <c r="C6179" s="7" t="n">
        <v>0</v>
      </c>
    </row>
    <row r="6180" spans="1:9">
      <c r="A6180" t="s">
        <v>4</v>
      </c>
      <c r="B6180" s="4" t="s">
        <v>5</v>
      </c>
      <c r="C6180" s="4" t="s">
        <v>10</v>
      </c>
      <c r="D6180" s="4" t="s">
        <v>14</v>
      </c>
      <c r="E6180" s="4" t="s">
        <v>9</v>
      </c>
      <c r="F6180" s="4" t="s">
        <v>112</v>
      </c>
      <c r="G6180" s="4" t="s">
        <v>14</v>
      </c>
      <c r="H6180" s="4" t="s">
        <v>14</v>
      </c>
    </row>
    <row r="6181" spans="1:9">
      <c r="A6181" t="n">
        <v>55656</v>
      </c>
      <c r="B6181" s="49" t="n">
        <v>26</v>
      </c>
      <c r="C6181" s="7" t="n">
        <v>19</v>
      </c>
      <c r="D6181" s="7" t="n">
        <v>17</v>
      </c>
      <c r="E6181" s="7" t="n">
        <v>29467</v>
      </c>
      <c r="F6181" s="7" t="s">
        <v>461</v>
      </c>
      <c r="G6181" s="7" t="n">
        <v>2</v>
      </c>
      <c r="H6181" s="7" t="n">
        <v>0</v>
      </c>
    </row>
    <row r="6182" spans="1:9">
      <c r="A6182" t="s">
        <v>4</v>
      </c>
      <c r="B6182" s="4" t="s">
        <v>5</v>
      </c>
    </row>
    <row r="6183" spans="1:9">
      <c r="A6183" t="n">
        <v>55674</v>
      </c>
      <c r="B6183" s="50" t="n">
        <v>28</v>
      </c>
    </row>
    <row r="6184" spans="1:9">
      <c r="A6184" t="s">
        <v>4</v>
      </c>
      <c r="B6184" s="4" t="s">
        <v>5</v>
      </c>
      <c r="C6184" s="4" t="s">
        <v>10</v>
      </c>
      <c r="D6184" s="4" t="s">
        <v>14</v>
      </c>
    </row>
    <row r="6185" spans="1:9">
      <c r="A6185" t="n">
        <v>55675</v>
      </c>
      <c r="B6185" s="51" t="n">
        <v>89</v>
      </c>
      <c r="C6185" s="7" t="n">
        <v>65533</v>
      </c>
      <c r="D6185" s="7" t="n">
        <v>1</v>
      </c>
    </row>
    <row r="6186" spans="1:9">
      <c r="A6186" t="s">
        <v>4</v>
      </c>
      <c r="B6186" s="4" t="s">
        <v>5</v>
      </c>
      <c r="C6186" s="4" t="s">
        <v>10</v>
      </c>
      <c r="D6186" s="4" t="s">
        <v>14</v>
      </c>
    </row>
    <row r="6187" spans="1:9">
      <c r="A6187" t="n">
        <v>55679</v>
      </c>
      <c r="B6187" s="75" t="n">
        <v>21</v>
      </c>
      <c r="C6187" s="7" t="n">
        <v>7024</v>
      </c>
      <c r="D6187" s="7" t="n">
        <v>2</v>
      </c>
    </row>
    <row r="6188" spans="1:9">
      <c r="A6188" t="s">
        <v>4</v>
      </c>
      <c r="B6188" s="4" t="s">
        <v>5</v>
      </c>
      <c r="C6188" s="4" t="s">
        <v>14</v>
      </c>
      <c r="D6188" s="4" t="s">
        <v>10</v>
      </c>
      <c r="E6188" s="4" t="s">
        <v>21</v>
      </c>
    </row>
    <row r="6189" spans="1:9">
      <c r="A6189" t="n">
        <v>55683</v>
      </c>
      <c r="B6189" s="21" t="n">
        <v>58</v>
      </c>
      <c r="C6189" s="7" t="n">
        <v>101</v>
      </c>
      <c r="D6189" s="7" t="n">
        <v>500</v>
      </c>
      <c r="E6189" s="7" t="n">
        <v>1</v>
      </c>
    </row>
    <row r="6190" spans="1:9">
      <c r="A6190" t="s">
        <v>4</v>
      </c>
      <c r="B6190" s="4" t="s">
        <v>5</v>
      </c>
      <c r="C6190" s="4" t="s">
        <v>14</v>
      </c>
      <c r="D6190" s="4" t="s">
        <v>10</v>
      </c>
    </row>
    <row r="6191" spans="1:9">
      <c r="A6191" t="n">
        <v>55691</v>
      </c>
      <c r="B6191" s="21" t="n">
        <v>58</v>
      </c>
      <c r="C6191" s="7" t="n">
        <v>254</v>
      </c>
      <c r="D6191" s="7" t="n">
        <v>0</v>
      </c>
    </row>
    <row r="6192" spans="1:9">
      <c r="A6192" t="s">
        <v>4</v>
      </c>
      <c r="B6192" s="4" t="s">
        <v>5</v>
      </c>
      <c r="C6192" s="4" t="s">
        <v>14</v>
      </c>
      <c r="D6192" s="4" t="s">
        <v>14</v>
      </c>
      <c r="E6192" s="4" t="s">
        <v>21</v>
      </c>
      <c r="F6192" s="4" t="s">
        <v>21</v>
      </c>
      <c r="G6192" s="4" t="s">
        <v>21</v>
      </c>
      <c r="H6192" s="4" t="s">
        <v>10</v>
      </c>
    </row>
    <row r="6193" spans="1:8">
      <c r="A6193" t="n">
        <v>55695</v>
      </c>
      <c r="B6193" s="45" t="n">
        <v>45</v>
      </c>
      <c r="C6193" s="7" t="n">
        <v>2</v>
      </c>
      <c r="D6193" s="7" t="n">
        <v>3</v>
      </c>
      <c r="E6193" s="7" t="n">
        <v>-0.200000002980232</v>
      </c>
      <c r="F6193" s="7" t="n">
        <v>21.1000003814697</v>
      </c>
      <c r="G6193" s="7" t="n">
        <v>44.75</v>
      </c>
      <c r="H6193" s="7" t="n">
        <v>0</v>
      </c>
    </row>
    <row r="6194" spans="1:8">
      <c r="A6194" t="s">
        <v>4</v>
      </c>
      <c r="B6194" s="4" t="s">
        <v>5</v>
      </c>
      <c r="C6194" s="4" t="s">
        <v>14</v>
      </c>
      <c r="D6194" s="4" t="s">
        <v>14</v>
      </c>
      <c r="E6194" s="4" t="s">
        <v>21</v>
      </c>
      <c r="F6194" s="4" t="s">
        <v>21</v>
      </c>
      <c r="G6194" s="4" t="s">
        <v>21</v>
      </c>
      <c r="H6194" s="4" t="s">
        <v>10</v>
      </c>
      <c r="I6194" s="4" t="s">
        <v>14</v>
      </c>
    </row>
    <row r="6195" spans="1:8">
      <c r="A6195" t="n">
        <v>55712</v>
      </c>
      <c r="B6195" s="45" t="n">
        <v>45</v>
      </c>
      <c r="C6195" s="7" t="n">
        <v>4</v>
      </c>
      <c r="D6195" s="7" t="n">
        <v>3</v>
      </c>
      <c r="E6195" s="7" t="n">
        <v>3</v>
      </c>
      <c r="F6195" s="7" t="n">
        <v>22</v>
      </c>
      <c r="G6195" s="7" t="n">
        <v>0</v>
      </c>
      <c r="H6195" s="7" t="n">
        <v>0</v>
      </c>
      <c r="I6195" s="7" t="n">
        <v>0</v>
      </c>
    </row>
    <row r="6196" spans="1:8">
      <c r="A6196" t="s">
        <v>4</v>
      </c>
      <c r="B6196" s="4" t="s">
        <v>5</v>
      </c>
      <c r="C6196" s="4" t="s">
        <v>14</v>
      </c>
      <c r="D6196" s="4" t="s">
        <v>14</v>
      </c>
      <c r="E6196" s="4" t="s">
        <v>21</v>
      </c>
      <c r="F6196" s="4" t="s">
        <v>10</v>
      </c>
    </row>
    <row r="6197" spans="1:8">
      <c r="A6197" t="n">
        <v>55730</v>
      </c>
      <c r="B6197" s="45" t="n">
        <v>45</v>
      </c>
      <c r="C6197" s="7" t="n">
        <v>5</v>
      </c>
      <c r="D6197" s="7" t="n">
        <v>3</v>
      </c>
      <c r="E6197" s="7" t="n">
        <v>5</v>
      </c>
      <c r="F6197" s="7" t="n">
        <v>0</v>
      </c>
    </row>
    <row r="6198" spans="1:8">
      <c r="A6198" t="s">
        <v>4</v>
      </c>
      <c r="B6198" s="4" t="s">
        <v>5</v>
      </c>
      <c r="C6198" s="4" t="s">
        <v>14</v>
      </c>
      <c r="D6198" s="4" t="s">
        <v>14</v>
      </c>
      <c r="E6198" s="4" t="s">
        <v>21</v>
      </c>
      <c r="F6198" s="4" t="s">
        <v>10</v>
      </c>
    </row>
    <row r="6199" spans="1:8">
      <c r="A6199" t="n">
        <v>55739</v>
      </c>
      <c r="B6199" s="45" t="n">
        <v>45</v>
      </c>
      <c r="C6199" s="7" t="n">
        <v>11</v>
      </c>
      <c r="D6199" s="7" t="n">
        <v>3</v>
      </c>
      <c r="E6199" s="7" t="n">
        <v>40.0999984741211</v>
      </c>
      <c r="F6199" s="7" t="n">
        <v>0</v>
      </c>
    </row>
    <row r="6200" spans="1:8">
      <c r="A6200" t="s">
        <v>4</v>
      </c>
      <c r="B6200" s="4" t="s">
        <v>5</v>
      </c>
      <c r="C6200" s="4" t="s">
        <v>14</v>
      </c>
      <c r="D6200" s="4" t="s">
        <v>14</v>
      </c>
      <c r="E6200" s="4" t="s">
        <v>21</v>
      </c>
      <c r="F6200" s="4" t="s">
        <v>21</v>
      </c>
      <c r="G6200" s="4" t="s">
        <v>21</v>
      </c>
      <c r="H6200" s="4" t="s">
        <v>10</v>
      </c>
    </row>
    <row r="6201" spans="1:8">
      <c r="A6201" t="n">
        <v>55748</v>
      </c>
      <c r="B6201" s="45" t="n">
        <v>45</v>
      </c>
      <c r="C6201" s="7" t="n">
        <v>2</v>
      </c>
      <c r="D6201" s="7" t="n">
        <v>3</v>
      </c>
      <c r="E6201" s="7" t="n">
        <v>0</v>
      </c>
      <c r="F6201" s="7" t="n">
        <v>19.2999992370605</v>
      </c>
      <c r="G6201" s="7" t="n">
        <v>45.5</v>
      </c>
      <c r="H6201" s="7" t="n">
        <v>2500</v>
      </c>
    </row>
    <row r="6202" spans="1:8">
      <c r="A6202" t="s">
        <v>4</v>
      </c>
      <c r="B6202" s="4" t="s">
        <v>5</v>
      </c>
      <c r="C6202" s="4" t="s">
        <v>14</v>
      </c>
      <c r="D6202" s="4" t="s">
        <v>14</v>
      </c>
      <c r="E6202" s="4" t="s">
        <v>21</v>
      </c>
      <c r="F6202" s="4" t="s">
        <v>21</v>
      </c>
      <c r="G6202" s="4" t="s">
        <v>21</v>
      </c>
      <c r="H6202" s="4" t="s">
        <v>10</v>
      </c>
      <c r="I6202" s="4" t="s">
        <v>14</v>
      </c>
    </row>
    <row r="6203" spans="1:8">
      <c r="A6203" t="n">
        <v>55765</v>
      </c>
      <c r="B6203" s="45" t="n">
        <v>45</v>
      </c>
      <c r="C6203" s="7" t="n">
        <v>4</v>
      </c>
      <c r="D6203" s="7" t="n">
        <v>3</v>
      </c>
      <c r="E6203" s="7" t="n">
        <v>3</v>
      </c>
      <c r="F6203" s="7" t="n">
        <v>37</v>
      </c>
      <c r="G6203" s="7" t="n">
        <v>5</v>
      </c>
      <c r="H6203" s="7" t="n">
        <v>2500</v>
      </c>
      <c r="I6203" s="7" t="n">
        <v>0</v>
      </c>
    </row>
    <row r="6204" spans="1:8">
      <c r="A6204" t="s">
        <v>4</v>
      </c>
      <c r="B6204" s="4" t="s">
        <v>5</v>
      </c>
      <c r="C6204" s="4" t="s">
        <v>14</v>
      </c>
      <c r="D6204" s="4" t="s">
        <v>14</v>
      </c>
      <c r="E6204" s="4" t="s">
        <v>21</v>
      </c>
      <c r="F6204" s="4" t="s">
        <v>10</v>
      </c>
    </row>
    <row r="6205" spans="1:8">
      <c r="A6205" t="n">
        <v>55783</v>
      </c>
      <c r="B6205" s="45" t="n">
        <v>45</v>
      </c>
      <c r="C6205" s="7" t="n">
        <v>5</v>
      </c>
      <c r="D6205" s="7" t="n">
        <v>3</v>
      </c>
      <c r="E6205" s="7" t="n">
        <v>4.19999980926514</v>
      </c>
      <c r="F6205" s="7" t="n">
        <v>2500</v>
      </c>
    </row>
    <row r="6206" spans="1:8">
      <c r="A6206" t="s">
        <v>4</v>
      </c>
      <c r="B6206" s="4" t="s">
        <v>5</v>
      </c>
      <c r="C6206" s="4" t="s">
        <v>14</v>
      </c>
      <c r="D6206" s="4" t="s">
        <v>10</v>
      </c>
      <c r="E6206" s="4" t="s">
        <v>21</v>
      </c>
      <c r="F6206" s="4" t="s">
        <v>10</v>
      </c>
      <c r="G6206" s="4" t="s">
        <v>9</v>
      </c>
      <c r="H6206" s="4" t="s">
        <v>9</v>
      </c>
      <c r="I6206" s="4" t="s">
        <v>10</v>
      </c>
      <c r="J6206" s="4" t="s">
        <v>10</v>
      </c>
      <c r="K6206" s="4" t="s">
        <v>9</v>
      </c>
      <c r="L6206" s="4" t="s">
        <v>9</v>
      </c>
      <c r="M6206" s="4" t="s">
        <v>9</v>
      </c>
      <c r="N6206" s="4" t="s">
        <v>9</v>
      </c>
      <c r="O6206" s="4" t="s">
        <v>6</v>
      </c>
    </row>
    <row r="6207" spans="1:8">
      <c r="A6207" t="n">
        <v>55792</v>
      </c>
      <c r="B6207" s="14" t="n">
        <v>50</v>
      </c>
      <c r="C6207" s="7" t="n">
        <v>0</v>
      </c>
      <c r="D6207" s="7" t="n">
        <v>4407</v>
      </c>
      <c r="E6207" s="7" t="n">
        <v>0.800000011920929</v>
      </c>
      <c r="F6207" s="7" t="n">
        <v>0</v>
      </c>
      <c r="G6207" s="7" t="n">
        <v>0</v>
      </c>
      <c r="H6207" s="7" t="n">
        <v>0</v>
      </c>
      <c r="I6207" s="7" t="n">
        <v>0</v>
      </c>
      <c r="J6207" s="7" t="n">
        <v>65533</v>
      </c>
      <c r="K6207" s="7" t="n">
        <v>0</v>
      </c>
      <c r="L6207" s="7" t="n">
        <v>0</v>
      </c>
      <c r="M6207" s="7" t="n">
        <v>0</v>
      </c>
      <c r="N6207" s="7" t="n">
        <v>0</v>
      </c>
      <c r="O6207" s="7" t="s">
        <v>13</v>
      </c>
    </row>
    <row r="6208" spans="1:8">
      <c r="A6208" t="s">
        <v>4</v>
      </c>
      <c r="B6208" s="4" t="s">
        <v>5</v>
      </c>
      <c r="C6208" s="4" t="s">
        <v>14</v>
      </c>
      <c r="D6208" s="4" t="s">
        <v>10</v>
      </c>
      <c r="E6208" s="4" t="s">
        <v>21</v>
      </c>
      <c r="F6208" s="4" t="s">
        <v>10</v>
      </c>
      <c r="G6208" s="4" t="s">
        <v>9</v>
      </c>
      <c r="H6208" s="4" t="s">
        <v>9</v>
      </c>
      <c r="I6208" s="4" t="s">
        <v>10</v>
      </c>
      <c r="J6208" s="4" t="s">
        <v>10</v>
      </c>
      <c r="K6208" s="4" t="s">
        <v>9</v>
      </c>
      <c r="L6208" s="4" t="s">
        <v>9</v>
      </c>
      <c r="M6208" s="4" t="s">
        <v>9</v>
      </c>
      <c r="N6208" s="4" t="s">
        <v>9</v>
      </c>
      <c r="O6208" s="4" t="s">
        <v>6</v>
      </c>
    </row>
    <row r="6209" spans="1:15">
      <c r="A6209" t="n">
        <v>55831</v>
      </c>
      <c r="B6209" s="14" t="n">
        <v>50</v>
      </c>
      <c r="C6209" s="7" t="n">
        <v>0</v>
      </c>
      <c r="D6209" s="7" t="n">
        <v>4120</v>
      </c>
      <c r="E6209" s="7" t="n">
        <v>1</v>
      </c>
      <c r="F6209" s="7" t="n">
        <v>0</v>
      </c>
      <c r="G6209" s="7" t="n">
        <v>0</v>
      </c>
      <c r="H6209" s="7" t="n">
        <v>0</v>
      </c>
      <c r="I6209" s="7" t="n">
        <v>0</v>
      </c>
      <c r="J6209" s="7" t="n">
        <v>65533</v>
      </c>
      <c r="K6209" s="7" t="n">
        <v>0</v>
      </c>
      <c r="L6209" s="7" t="n">
        <v>0</v>
      </c>
      <c r="M6209" s="7" t="n">
        <v>0</v>
      </c>
      <c r="N6209" s="7" t="n">
        <v>0</v>
      </c>
      <c r="O6209" s="7" t="s">
        <v>13</v>
      </c>
    </row>
    <row r="6210" spans="1:15">
      <c r="A6210" t="s">
        <v>4</v>
      </c>
      <c r="B6210" s="4" t="s">
        <v>5</v>
      </c>
      <c r="C6210" s="4" t="s">
        <v>14</v>
      </c>
      <c r="D6210" s="4" t="s">
        <v>10</v>
      </c>
      <c r="E6210" s="4" t="s">
        <v>6</v>
      </c>
      <c r="F6210" s="4" t="s">
        <v>6</v>
      </c>
      <c r="G6210" s="4" t="s">
        <v>6</v>
      </c>
      <c r="H6210" s="4" t="s">
        <v>6</v>
      </c>
    </row>
    <row r="6211" spans="1:15">
      <c r="A6211" t="n">
        <v>55870</v>
      </c>
      <c r="B6211" s="41" t="n">
        <v>51</v>
      </c>
      <c r="C6211" s="7" t="n">
        <v>3</v>
      </c>
      <c r="D6211" s="7" t="n">
        <v>23</v>
      </c>
      <c r="E6211" s="7" t="s">
        <v>110</v>
      </c>
      <c r="F6211" s="7" t="s">
        <v>95</v>
      </c>
      <c r="G6211" s="7" t="s">
        <v>96</v>
      </c>
      <c r="H6211" s="7" t="s">
        <v>97</v>
      </c>
    </row>
    <row r="6212" spans="1:15">
      <c r="A6212" t="s">
        <v>4</v>
      </c>
      <c r="B6212" s="4" t="s">
        <v>5</v>
      </c>
      <c r="C6212" s="4" t="s">
        <v>14</v>
      </c>
      <c r="D6212" s="4" t="s">
        <v>10</v>
      </c>
      <c r="E6212" s="4" t="s">
        <v>10</v>
      </c>
      <c r="F6212" s="4" t="s">
        <v>10</v>
      </c>
      <c r="G6212" s="4" t="s">
        <v>10</v>
      </c>
      <c r="H6212" s="4" t="s">
        <v>10</v>
      </c>
      <c r="I6212" s="4" t="s">
        <v>6</v>
      </c>
      <c r="J6212" s="4" t="s">
        <v>21</v>
      </c>
      <c r="K6212" s="4" t="s">
        <v>21</v>
      </c>
      <c r="L6212" s="4" t="s">
        <v>21</v>
      </c>
      <c r="M6212" s="4" t="s">
        <v>9</v>
      </c>
      <c r="N6212" s="4" t="s">
        <v>9</v>
      </c>
      <c r="O6212" s="4" t="s">
        <v>21</v>
      </c>
      <c r="P6212" s="4" t="s">
        <v>21</v>
      </c>
      <c r="Q6212" s="4" t="s">
        <v>21</v>
      </c>
      <c r="R6212" s="4" t="s">
        <v>21</v>
      </c>
      <c r="S6212" s="4" t="s">
        <v>14</v>
      </c>
    </row>
    <row r="6213" spans="1:15">
      <c r="A6213" t="n">
        <v>55883</v>
      </c>
      <c r="B6213" s="31" t="n">
        <v>39</v>
      </c>
      <c r="C6213" s="7" t="n">
        <v>12</v>
      </c>
      <c r="D6213" s="7" t="n">
        <v>65533</v>
      </c>
      <c r="E6213" s="7" t="n">
        <v>206</v>
      </c>
      <c r="F6213" s="7" t="n">
        <v>0</v>
      </c>
      <c r="G6213" s="7" t="n">
        <v>23</v>
      </c>
      <c r="H6213" s="7" t="n">
        <v>259</v>
      </c>
      <c r="I6213" s="7" t="s">
        <v>13</v>
      </c>
      <c r="J6213" s="7" t="n">
        <v>0</v>
      </c>
      <c r="K6213" s="7" t="n">
        <v>0.800000011920929</v>
      </c>
      <c r="L6213" s="7" t="n">
        <v>0</v>
      </c>
      <c r="M6213" s="7" t="n">
        <v>0</v>
      </c>
      <c r="N6213" s="7" t="n">
        <v>0</v>
      </c>
      <c r="O6213" s="7" t="n">
        <v>0</v>
      </c>
      <c r="P6213" s="7" t="n">
        <v>1.39999997615814</v>
      </c>
      <c r="Q6213" s="7" t="n">
        <v>1.39999997615814</v>
      </c>
      <c r="R6213" s="7" t="n">
        <v>1.39999997615814</v>
      </c>
      <c r="S6213" s="7" t="n">
        <v>108</v>
      </c>
    </row>
    <row r="6214" spans="1:15">
      <c r="A6214" t="s">
        <v>4</v>
      </c>
      <c r="B6214" s="4" t="s">
        <v>5</v>
      </c>
      <c r="C6214" s="4" t="s">
        <v>10</v>
      </c>
      <c r="D6214" s="4" t="s">
        <v>21</v>
      </c>
      <c r="E6214" s="4" t="s">
        <v>21</v>
      </c>
      <c r="F6214" s="4" t="s">
        <v>21</v>
      </c>
      <c r="G6214" s="4" t="s">
        <v>21</v>
      </c>
    </row>
    <row r="6215" spans="1:15">
      <c r="A6215" t="n">
        <v>55933</v>
      </c>
      <c r="B6215" s="70" t="n">
        <v>131</v>
      </c>
      <c r="C6215" s="7" t="n">
        <v>23</v>
      </c>
      <c r="D6215" s="7" t="n">
        <v>1</v>
      </c>
      <c r="E6215" s="7" t="n">
        <v>0.100000001490116</v>
      </c>
      <c r="F6215" s="7" t="n">
        <v>2</v>
      </c>
      <c r="G6215" s="7" t="n">
        <v>0.25</v>
      </c>
    </row>
    <row r="6216" spans="1:15">
      <c r="A6216" t="s">
        <v>4</v>
      </c>
      <c r="B6216" s="4" t="s">
        <v>5</v>
      </c>
      <c r="C6216" s="4" t="s">
        <v>10</v>
      </c>
      <c r="D6216" s="4" t="s">
        <v>10</v>
      </c>
      <c r="E6216" s="4" t="s">
        <v>21</v>
      </c>
      <c r="F6216" s="4" t="s">
        <v>21</v>
      </c>
      <c r="G6216" s="4" t="s">
        <v>21</v>
      </c>
      <c r="H6216" s="4" t="s">
        <v>21</v>
      </c>
      <c r="I6216" s="4" t="s">
        <v>14</v>
      </c>
      <c r="J6216" s="4" t="s">
        <v>10</v>
      </c>
    </row>
    <row r="6217" spans="1:15">
      <c r="A6217" t="n">
        <v>55952</v>
      </c>
      <c r="B6217" s="52" t="n">
        <v>55</v>
      </c>
      <c r="C6217" s="7" t="n">
        <v>23</v>
      </c>
      <c r="D6217" s="7" t="n">
        <v>65533</v>
      </c>
      <c r="E6217" s="7" t="n">
        <v>0</v>
      </c>
      <c r="F6217" s="7" t="n">
        <v>18.3700008392334</v>
      </c>
      <c r="G6217" s="7" t="n">
        <v>46.7000007629395</v>
      </c>
      <c r="H6217" s="7" t="n">
        <v>4</v>
      </c>
      <c r="I6217" s="7" t="n">
        <v>0</v>
      </c>
      <c r="J6217" s="7" t="n">
        <v>1</v>
      </c>
    </row>
    <row r="6218" spans="1:15">
      <c r="A6218" t="s">
        <v>4</v>
      </c>
      <c r="B6218" s="4" t="s">
        <v>5</v>
      </c>
      <c r="C6218" s="4" t="s">
        <v>10</v>
      </c>
      <c r="D6218" s="4" t="s">
        <v>14</v>
      </c>
    </row>
    <row r="6219" spans="1:15">
      <c r="A6219" t="n">
        <v>55976</v>
      </c>
      <c r="B6219" s="53" t="n">
        <v>56</v>
      </c>
      <c r="C6219" s="7" t="n">
        <v>23</v>
      </c>
      <c r="D6219" s="7" t="n">
        <v>0</v>
      </c>
    </row>
    <row r="6220" spans="1:15">
      <c r="A6220" t="s">
        <v>4</v>
      </c>
      <c r="B6220" s="4" t="s">
        <v>5</v>
      </c>
      <c r="C6220" s="4" t="s">
        <v>10</v>
      </c>
      <c r="D6220" s="4" t="s">
        <v>9</v>
      </c>
    </row>
    <row r="6221" spans="1:15">
      <c r="A6221" t="n">
        <v>55980</v>
      </c>
      <c r="B6221" s="63" t="n">
        <v>44</v>
      </c>
      <c r="C6221" s="7" t="n">
        <v>23</v>
      </c>
      <c r="D6221" s="7" t="n">
        <v>512</v>
      </c>
    </row>
    <row r="6222" spans="1:15">
      <c r="A6222" t="s">
        <v>4</v>
      </c>
      <c r="B6222" s="4" t="s">
        <v>5</v>
      </c>
      <c r="C6222" s="4" t="s">
        <v>14</v>
      </c>
      <c r="D6222" s="4" t="s">
        <v>10</v>
      </c>
      <c r="E6222" s="4" t="s">
        <v>14</v>
      </c>
    </row>
    <row r="6223" spans="1:15">
      <c r="A6223" t="n">
        <v>55987</v>
      </c>
      <c r="B6223" s="31" t="n">
        <v>39</v>
      </c>
      <c r="C6223" s="7" t="n">
        <v>14</v>
      </c>
      <c r="D6223" s="7" t="n">
        <v>65533</v>
      </c>
      <c r="E6223" s="7" t="n">
        <v>108</v>
      </c>
    </row>
    <row r="6224" spans="1:15">
      <c r="A6224" t="s">
        <v>4</v>
      </c>
      <c r="B6224" s="4" t="s">
        <v>5</v>
      </c>
      <c r="C6224" s="4" t="s">
        <v>14</v>
      </c>
      <c r="D6224" s="4" t="s">
        <v>10</v>
      </c>
      <c r="E6224" s="4" t="s">
        <v>10</v>
      </c>
      <c r="F6224" s="4" t="s">
        <v>10</v>
      </c>
      <c r="G6224" s="4" t="s">
        <v>10</v>
      </c>
      <c r="H6224" s="4" t="s">
        <v>10</v>
      </c>
      <c r="I6224" s="4" t="s">
        <v>6</v>
      </c>
      <c r="J6224" s="4" t="s">
        <v>21</v>
      </c>
      <c r="K6224" s="4" t="s">
        <v>21</v>
      </c>
      <c r="L6224" s="4" t="s">
        <v>21</v>
      </c>
      <c r="M6224" s="4" t="s">
        <v>9</v>
      </c>
      <c r="N6224" s="4" t="s">
        <v>9</v>
      </c>
      <c r="O6224" s="4" t="s">
        <v>21</v>
      </c>
      <c r="P6224" s="4" t="s">
        <v>21</v>
      </c>
      <c r="Q6224" s="4" t="s">
        <v>21</v>
      </c>
      <c r="R6224" s="4" t="s">
        <v>21</v>
      </c>
      <c r="S6224" s="4" t="s">
        <v>14</v>
      </c>
    </row>
    <row r="6225" spans="1:19">
      <c r="A6225" t="n">
        <v>55992</v>
      </c>
      <c r="B6225" s="31" t="n">
        <v>39</v>
      </c>
      <c r="C6225" s="7" t="n">
        <v>12</v>
      </c>
      <c r="D6225" s="7" t="n">
        <v>65533</v>
      </c>
      <c r="E6225" s="7" t="n">
        <v>207</v>
      </c>
      <c r="F6225" s="7" t="n">
        <v>0</v>
      </c>
      <c r="G6225" s="7" t="n">
        <v>23</v>
      </c>
      <c r="H6225" s="7" t="n">
        <v>259</v>
      </c>
      <c r="I6225" s="7" t="s">
        <v>13</v>
      </c>
      <c r="J6225" s="7" t="n">
        <v>0</v>
      </c>
      <c r="K6225" s="7" t="n">
        <v>0.600000023841858</v>
      </c>
      <c r="L6225" s="7" t="n">
        <v>0</v>
      </c>
      <c r="M6225" s="7" t="n">
        <v>0</v>
      </c>
      <c r="N6225" s="7" t="n">
        <v>0</v>
      </c>
      <c r="O6225" s="7" t="n">
        <v>0</v>
      </c>
      <c r="P6225" s="7" t="n">
        <v>1</v>
      </c>
      <c r="Q6225" s="7" t="n">
        <v>1</v>
      </c>
      <c r="R6225" s="7" t="n">
        <v>1</v>
      </c>
      <c r="S6225" s="7" t="n">
        <v>255</v>
      </c>
    </row>
    <row r="6226" spans="1:19">
      <c r="A6226" t="s">
        <v>4</v>
      </c>
      <c r="B6226" s="4" t="s">
        <v>5</v>
      </c>
      <c r="C6226" s="4" t="s">
        <v>10</v>
      </c>
      <c r="D6226" s="4" t="s">
        <v>9</v>
      </c>
      <c r="E6226" s="4" t="s">
        <v>9</v>
      </c>
      <c r="F6226" s="4" t="s">
        <v>9</v>
      </c>
      <c r="G6226" s="4" t="s">
        <v>9</v>
      </c>
      <c r="H6226" s="4" t="s">
        <v>10</v>
      </c>
      <c r="I6226" s="4" t="s">
        <v>14</v>
      </c>
    </row>
    <row r="6227" spans="1:19">
      <c r="A6227" t="n">
        <v>56042</v>
      </c>
      <c r="B6227" s="69" t="n">
        <v>66</v>
      </c>
      <c r="C6227" s="7" t="n">
        <v>23</v>
      </c>
      <c r="D6227" s="7" t="n">
        <v>1065353216</v>
      </c>
      <c r="E6227" s="7" t="n">
        <v>1065353216</v>
      </c>
      <c r="F6227" s="7" t="n">
        <v>1065353216</v>
      </c>
      <c r="G6227" s="7" t="n">
        <v>1065353216</v>
      </c>
      <c r="H6227" s="7" t="n">
        <v>1000</v>
      </c>
      <c r="I6227" s="7" t="n">
        <v>3</v>
      </c>
    </row>
    <row r="6228" spans="1:19">
      <c r="A6228" t="s">
        <v>4</v>
      </c>
      <c r="B6228" s="4" t="s">
        <v>5</v>
      </c>
      <c r="C6228" s="4" t="s">
        <v>14</v>
      </c>
      <c r="D6228" s="4" t="s">
        <v>10</v>
      </c>
      <c r="E6228" s="4" t="s">
        <v>21</v>
      </c>
      <c r="F6228" s="4" t="s">
        <v>10</v>
      </c>
      <c r="G6228" s="4" t="s">
        <v>9</v>
      </c>
      <c r="H6228" s="4" t="s">
        <v>9</v>
      </c>
      <c r="I6228" s="4" t="s">
        <v>10</v>
      </c>
      <c r="J6228" s="4" t="s">
        <v>10</v>
      </c>
      <c r="K6228" s="4" t="s">
        <v>9</v>
      </c>
      <c r="L6228" s="4" t="s">
        <v>9</v>
      </c>
      <c r="M6228" s="4" t="s">
        <v>9</v>
      </c>
      <c r="N6228" s="4" t="s">
        <v>9</v>
      </c>
      <c r="O6228" s="4" t="s">
        <v>6</v>
      </c>
    </row>
    <row r="6229" spans="1:19">
      <c r="A6229" t="n">
        <v>56064</v>
      </c>
      <c r="B6229" s="14" t="n">
        <v>50</v>
      </c>
      <c r="C6229" s="7" t="n">
        <v>0</v>
      </c>
      <c r="D6229" s="7" t="n">
        <v>13256</v>
      </c>
      <c r="E6229" s="7" t="n">
        <v>1</v>
      </c>
      <c r="F6229" s="7" t="n">
        <v>0</v>
      </c>
      <c r="G6229" s="7" t="n">
        <v>0</v>
      </c>
      <c r="H6229" s="7" t="n">
        <v>0</v>
      </c>
      <c r="I6229" s="7" t="n">
        <v>0</v>
      </c>
      <c r="J6229" s="7" t="n">
        <v>65533</v>
      </c>
      <c r="K6229" s="7" t="n">
        <v>0</v>
      </c>
      <c r="L6229" s="7" t="n">
        <v>0</v>
      </c>
      <c r="M6229" s="7" t="n">
        <v>0</v>
      </c>
      <c r="N6229" s="7" t="n">
        <v>0</v>
      </c>
      <c r="O6229" s="7" t="s">
        <v>13</v>
      </c>
    </row>
    <row r="6230" spans="1:19">
      <c r="A6230" t="s">
        <v>4</v>
      </c>
      <c r="B6230" s="4" t="s">
        <v>5</v>
      </c>
      <c r="C6230" s="4" t="s">
        <v>10</v>
      </c>
    </row>
    <row r="6231" spans="1:19">
      <c r="A6231" t="n">
        <v>56103</v>
      </c>
      <c r="B6231" s="28" t="n">
        <v>16</v>
      </c>
      <c r="C6231" s="7" t="n">
        <v>1000</v>
      </c>
    </row>
    <row r="6232" spans="1:19">
      <c r="A6232" t="s">
        <v>4</v>
      </c>
      <c r="B6232" s="4" t="s">
        <v>5</v>
      </c>
      <c r="C6232" s="4" t="s">
        <v>14</v>
      </c>
      <c r="D6232" s="4" t="s">
        <v>10</v>
      </c>
    </row>
    <row r="6233" spans="1:19">
      <c r="A6233" t="n">
        <v>56106</v>
      </c>
      <c r="B6233" s="45" t="n">
        <v>45</v>
      </c>
      <c r="C6233" s="7" t="n">
        <v>7</v>
      </c>
      <c r="D6233" s="7" t="n">
        <v>255</v>
      </c>
    </row>
    <row r="6234" spans="1:19">
      <c r="A6234" t="s">
        <v>4</v>
      </c>
      <c r="B6234" s="4" t="s">
        <v>5</v>
      </c>
      <c r="C6234" s="4" t="s">
        <v>10</v>
      </c>
    </row>
    <row r="6235" spans="1:19">
      <c r="A6235" t="n">
        <v>56110</v>
      </c>
      <c r="B6235" s="28" t="n">
        <v>16</v>
      </c>
      <c r="C6235" s="7" t="n">
        <v>1500</v>
      </c>
    </row>
    <row r="6236" spans="1:19">
      <c r="A6236" t="s">
        <v>4</v>
      </c>
      <c r="B6236" s="4" t="s">
        <v>5</v>
      </c>
      <c r="C6236" s="4" t="s">
        <v>14</v>
      </c>
      <c r="D6236" s="4" t="s">
        <v>10</v>
      </c>
      <c r="E6236" s="4" t="s">
        <v>21</v>
      </c>
    </row>
    <row r="6237" spans="1:19">
      <c r="A6237" t="n">
        <v>56113</v>
      </c>
      <c r="B6237" s="21" t="n">
        <v>58</v>
      </c>
      <c r="C6237" s="7" t="n">
        <v>101</v>
      </c>
      <c r="D6237" s="7" t="n">
        <v>500</v>
      </c>
      <c r="E6237" s="7" t="n">
        <v>1</v>
      </c>
    </row>
    <row r="6238" spans="1:19">
      <c r="A6238" t="s">
        <v>4</v>
      </c>
      <c r="B6238" s="4" t="s">
        <v>5</v>
      </c>
      <c r="C6238" s="4" t="s">
        <v>14</v>
      </c>
      <c r="D6238" s="4" t="s">
        <v>10</v>
      </c>
    </row>
    <row r="6239" spans="1:19">
      <c r="A6239" t="n">
        <v>56121</v>
      </c>
      <c r="B6239" s="21" t="n">
        <v>58</v>
      </c>
      <c r="C6239" s="7" t="n">
        <v>254</v>
      </c>
      <c r="D6239" s="7" t="n">
        <v>0</v>
      </c>
    </row>
    <row r="6240" spans="1:19">
      <c r="A6240" t="s">
        <v>4</v>
      </c>
      <c r="B6240" s="4" t="s">
        <v>5</v>
      </c>
      <c r="C6240" s="4" t="s">
        <v>14</v>
      </c>
      <c r="D6240" s="4" t="s">
        <v>14</v>
      </c>
      <c r="E6240" s="4" t="s">
        <v>21</v>
      </c>
      <c r="F6240" s="4" t="s">
        <v>21</v>
      </c>
      <c r="G6240" s="4" t="s">
        <v>21</v>
      </c>
      <c r="H6240" s="4" t="s">
        <v>10</v>
      </c>
    </row>
    <row r="6241" spans="1:19">
      <c r="A6241" t="n">
        <v>56125</v>
      </c>
      <c r="B6241" s="45" t="n">
        <v>45</v>
      </c>
      <c r="C6241" s="7" t="n">
        <v>2</v>
      </c>
      <c r="D6241" s="7" t="n">
        <v>3</v>
      </c>
      <c r="E6241" s="7" t="n">
        <v>0</v>
      </c>
      <c r="F6241" s="7" t="n">
        <v>19.5499992370605</v>
      </c>
      <c r="G6241" s="7" t="n">
        <v>57.4500007629395</v>
      </c>
      <c r="H6241" s="7" t="n">
        <v>0</v>
      </c>
    </row>
    <row r="6242" spans="1:19">
      <c r="A6242" t="s">
        <v>4</v>
      </c>
      <c r="B6242" s="4" t="s">
        <v>5</v>
      </c>
      <c r="C6242" s="4" t="s">
        <v>14</v>
      </c>
      <c r="D6242" s="4" t="s">
        <v>14</v>
      </c>
      <c r="E6242" s="4" t="s">
        <v>21</v>
      </c>
      <c r="F6242" s="4" t="s">
        <v>21</v>
      </c>
      <c r="G6242" s="4" t="s">
        <v>21</v>
      </c>
      <c r="H6242" s="4" t="s">
        <v>10</v>
      </c>
      <c r="I6242" s="4" t="s">
        <v>14</v>
      </c>
    </row>
    <row r="6243" spans="1:19">
      <c r="A6243" t="n">
        <v>56142</v>
      </c>
      <c r="B6243" s="45" t="n">
        <v>45</v>
      </c>
      <c r="C6243" s="7" t="n">
        <v>4</v>
      </c>
      <c r="D6243" s="7" t="n">
        <v>3</v>
      </c>
      <c r="E6243" s="7" t="n">
        <v>350</v>
      </c>
      <c r="F6243" s="7" t="n">
        <v>160</v>
      </c>
      <c r="G6243" s="7" t="n">
        <v>0</v>
      </c>
      <c r="H6243" s="7" t="n">
        <v>0</v>
      </c>
      <c r="I6243" s="7" t="n">
        <v>0</v>
      </c>
    </row>
    <row r="6244" spans="1:19">
      <c r="A6244" t="s">
        <v>4</v>
      </c>
      <c r="B6244" s="4" t="s">
        <v>5</v>
      </c>
      <c r="C6244" s="4" t="s">
        <v>14</v>
      </c>
      <c r="D6244" s="4" t="s">
        <v>14</v>
      </c>
      <c r="E6244" s="4" t="s">
        <v>21</v>
      </c>
      <c r="F6244" s="4" t="s">
        <v>10</v>
      </c>
    </row>
    <row r="6245" spans="1:19">
      <c r="A6245" t="n">
        <v>56160</v>
      </c>
      <c r="B6245" s="45" t="n">
        <v>45</v>
      </c>
      <c r="C6245" s="7" t="n">
        <v>5</v>
      </c>
      <c r="D6245" s="7" t="n">
        <v>3</v>
      </c>
      <c r="E6245" s="7" t="n">
        <v>4</v>
      </c>
      <c r="F6245" s="7" t="n">
        <v>0</v>
      </c>
    </row>
    <row r="6246" spans="1:19">
      <c r="A6246" t="s">
        <v>4</v>
      </c>
      <c r="B6246" s="4" t="s">
        <v>5</v>
      </c>
      <c r="C6246" s="4" t="s">
        <v>14</v>
      </c>
      <c r="D6246" s="4" t="s">
        <v>14</v>
      </c>
      <c r="E6246" s="4" t="s">
        <v>21</v>
      </c>
      <c r="F6246" s="4" t="s">
        <v>10</v>
      </c>
    </row>
    <row r="6247" spans="1:19">
      <c r="A6247" t="n">
        <v>56169</v>
      </c>
      <c r="B6247" s="45" t="n">
        <v>45</v>
      </c>
      <c r="C6247" s="7" t="n">
        <v>11</v>
      </c>
      <c r="D6247" s="7" t="n">
        <v>3</v>
      </c>
      <c r="E6247" s="7" t="n">
        <v>40.0999984741211</v>
      </c>
      <c r="F6247" s="7" t="n">
        <v>0</v>
      </c>
    </row>
    <row r="6248" spans="1:19">
      <c r="A6248" t="s">
        <v>4</v>
      </c>
      <c r="B6248" s="4" t="s">
        <v>5</v>
      </c>
      <c r="C6248" s="4" t="s">
        <v>14</v>
      </c>
      <c r="D6248" s="4" t="s">
        <v>14</v>
      </c>
      <c r="E6248" s="4" t="s">
        <v>21</v>
      </c>
      <c r="F6248" s="4" t="s">
        <v>21</v>
      </c>
      <c r="G6248" s="4" t="s">
        <v>21</v>
      </c>
      <c r="H6248" s="4" t="s">
        <v>10</v>
      </c>
    </row>
    <row r="6249" spans="1:19">
      <c r="A6249" t="n">
        <v>56178</v>
      </c>
      <c r="B6249" s="45" t="n">
        <v>45</v>
      </c>
      <c r="C6249" s="7" t="n">
        <v>2</v>
      </c>
      <c r="D6249" s="7" t="n">
        <v>3</v>
      </c>
      <c r="E6249" s="7" t="n">
        <v>0</v>
      </c>
      <c r="F6249" s="7" t="n">
        <v>19.1499996185303</v>
      </c>
      <c r="G6249" s="7" t="n">
        <v>57.4500007629395</v>
      </c>
      <c r="H6249" s="7" t="n">
        <v>3500</v>
      </c>
    </row>
    <row r="6250" spans="1:19">
      <c r="A6250" t="s">
        <v>4</v>
      </c>
      <c r="B6250" s="4" t="s">
        <v>5</v>
      </c>
      <c r="C6250" s="4" t="s">
        <v>14</v>
      </c>
      <c r="D6250" s="4" t="s">
        <v>14</v>
      </c>
      <c r="E6250" s="4" t="s">
        <v>21</v>
      </c>
      <c r="F6250" s="4" t="s">
        <v>21</v>
      </c>
      <c r="G6250" s="4" t="s">
        <v>21</v>
      </c>
      <c r="H6250" s="4" t="s">
        <v>10</v>
      </c>
      <c r="I6250" s="4" t="s">
        <v>14</v>
      </c>
    </row>
    <row r="6251" spans="1:19">
      <c r="A6251" t="n">
        <v>56195</v>
      </c>
      <c r="B6251" s="45" t="n">
        <v>45</v>
      </c>
      <c r="C6251" s="7" t="n">
        <v>4</v>
      </c>
      <c r="D6251" s="7" t="n">
        <v>3</v>
      </c>
      <c r="E6251" s="7" t="n">
        <v>350</v>
      </c>
      <c r="F6251" s="7" t="n">
        <v>150</v>
      </c>
      <c r="G6251" s="7" t="n">
        <v>0</v>
      </c>
      <c r="H6251" s="7" t="n">
        <v>3500</v>
      </c>
      <c r="I6251" s="7" t="n">
        <v>0</v>
      </c>
    </row>
    <row r="6252" spans="1:19">
      <c r="A6252" t="s">
        <v>4</v>
      </c>
      <c r="B6252" s="4" t="s">
        <v>5</v>
      </c>
      <c r="C6252" s="4" t="s">
        <v>14</v>
      </c>
      <c r="D6252" s="4" t="s">
        <v>14</v>
      </c>
      <c r="E6252" s="4" t="s">
        <v>21</v>
      </c>
      <c r="F6252" s="4" t="s">
        <v>10</v>
      </c>
    </row>
    <row r="6253" spans="1:19">
      <c r="A6253" t="n">
        <v>56213</v>
      </c>
      <c r="B6253" s="45" t="n">
        <v>45</v>
      </c>
      <c r="C6253" s="7" t="n">
        <v>5</v>
      </c>
      <c r="D6253" s="7" t="n">
        <v>3</v>
      </c>
      <c r="E6253" s="7" t="n">
        <v>2.70000004768372</v>
      </c>
      <c r="F6253" s="7" t="n">
        <v>3500</v>
      </c>
    </row>
    <row r="6254" spans="1:19">
      <c r="A6254" t="s">
        <v>4</v>
      </c>
      <c r="B6254" s="4" t="s">
        <v>5</v>
      </c>
      <c r="C6254" s="4" t="s">
        <v>14</v>
      </c>
      <c r="D6254" s="4" t="s">
        <v>10</v>
      </c>
      <c r="E6254" s="4" t="s">
        <v>21</v>
      </c>
      <c r="F6254" s="4" t="s">
        <v>10</v>
      </c>
      <c r="G6254" s="4" t="s">
        <v>9</v>
      </c>
      <c r="H6254" s="4" t="s">
        <v>9</v>
      </c>
      <c r="I6254" s="4" t="s">
        <v>10</v>
      </c>
      <c r="J6254" s="4" t="s">
        <v>10</v>
      </c>
      <c r="K6254" s="4" t="s">
        <v>9</v>
      </c>
      <c r="L6254" s="4" t="s">
        <v>9</v>
      </c>
      <c r="M6254" s="4" t="s">
        <v>9</v>
      </c>
      <c r="N6254" s="4" t="s">
        <v>9</v>
      </c>
      <c r="O6254" s="4" t="s">
        <v>6</v>
      </c>
    </row>
    <row r="6255" spans="1:19">
      <c r="A6255" t="n">
        <v>56222</v>
      </c>
      <c r="B6255" s="14" t="n">
        <v>50</v>
      </c>
      <c r="C6255" s="7" t="n">
        <v>0</v>
      </c>
      <c r="D6255" s="7" t="n">
        <v>4407</v>
      </c>
      <c r="E6255" s="7" t="n">
        <v>0.800000011920929</v>
      </c>
      <c r="F6255" s="7" t="n">
        <v>0</v>
      </c>
      <c r="G6255" s="7" t="n">
        <v>0</v>
      </c>
      <c r="H6255" s="7" t="n">
        <v>0</v>
      </c>
      <c r="I6255" s="7" t="n">
        <v>0</v>
      </c>
      <c r="J6255" s="7" t="n">
        <v>65533</v>
      </c>
      <c r="K6255" s="7" t="n">
        <v>0</v>
      </c>
      <c r="L6255" s="7" t="n">
        <v>0</v>
      </c>
      <c r="M6255" s="7" t="n">
        <v>0</v>
      </c>
      <c r="N6255" s="7" t="n">
        <v>0</v>
      </c>
      <c r="O6255" s="7" t="s">
        <v>13</v>
      </c>
    </row>
    <row r="6256" spans="1:19">
      <c r="A6256" t="s">
        <v>4</v>
      </c>
      <c r="B6256" s="4" t="s">
        <v>5</v>
      </c>
      <c r="C6256" s="4" t="s">
        <v>14</v>
      </c>
      <c r="D6256" s="4" t="s">
        <v>10</v>
      </c>
      <c r="E6256" s="4" t="s">
        <v>21</v>
      </c>
      <c r="F6256" s="4" t="s">
        <v>10</v>
      </c>
      <c r="G6256" s="4" t="s">
        <v>9</v>
      </c>
      <c r="H6256" s="4" t="s">
        <v>9</v>
      </c>
      <c r="I6256" s="4" t="s">
        <v>10</v>
      </c>
      <c r="J6256" s="4" t="s">
        <v>10</v>
      </c>
      <c r="K6256" s="4" t="s">
        <v>9</v>
      </c>
      <c r="L6256" s="4" t="s">
        <v>9</v>
      </c>
      <c r="M6256" s="4" t="s">
        <v>9</v>
      </c>
      <c r="N6256" s="4" t="s">
        <v>9</v>
      </c>
      <c r="O6256" s="4" t="s">
        <v>6</v>
      </c>
    </row>
    <row r="6257" spans="1:15">
      <c r="A6257" t="n">
        <v>56261</v>
      </c>
      <c r="B6257" s="14" t="n">
        <v>50</v>
      </c>
      <c r="C6257" s="7" t="n">
        <v>0</v>
      </c>
      <c r="D6257" s="7" t="n">
        <v>4120</v>
      </c>
      <c r="E6257" s="7" t="n">
        <v>1</v>
      </c>
      <c r="F6257" s="7" t="n">
        <v>0</v>
      </c>
      <c r="G6257" s="7" t="n">
        <v>0</v>
      </c>
      <c r="H6257" s="7" t="n">
        <v>0</v>
      </c>
      <c r="I6257" s="7" t="n">
        <v>0</v>
      </c>
      <c r="J6257" s="7" t="n">
        <v>65533</v>
      </c>
      <c r="K6257" s="7" t="n">
        <v>0</v>
      </c>
      <c r="L6257" s="7" t="n">
        <v>0</v>
      </c>
      <c r="M6257" s="7" t="n">
        <v>0</v>
      </c>
      <c r="N6257" s="7" t="n">
        <v>0</v>
      </c>
      <c r="O6257" s="7" t="s">
        <v>13</v>
      </c>
    </row>
    <row r="6258" spans="1:15">
      <c r="A6258" t="s">
        <v>4</v>
      </c>
      <c r="B6258" s="4" t="s">
        <v>5</v>
      </c>
      <c r="C6258" s="4" t="s">
        <v>14</v>
      </c>
      <c r="D6258" s="4" t="s">
        <v>10</v>
      </c>
      <c r="E6258" s="4" t="s">
        <v>6</v>
      </c>
      <c r="F6258" s="4" t="s">
        <v>6</v>
      </c>
      <c r="G6258" s="4" t="s">
        <v>6</v>
      </c>
      <c r="H6258" s="4" t="s">
        <v>6</v>
      </c>
    </row>
    <row r="6259" spans="1:15">
      <c r="A6259" t="n">
        <v>56300</v>
      </c>
      <c r="B6259" s="41" t="n">
        <v>51</v>
      </c>
      <c r="C6259" s="7" t="n">
        <v>3</v>
      </c>
      <c r="D6259" s="7" t="n">
        <v>0</v>
      </c>
      <c r="E6259" s="7" t="s">
        <v>94</v>
      </c>
      <c r="F6259" s="7" t="s">
        <v>95</v>
      </c>
      <c r="G6259" s="7" t="s">
        <v>96</v>
      </c>
      <c r="H6259" s="7" t="s">
        <v>97</v>
      </c>
    </row>
    <row r="6260" spans="1:15">
      <c r="A6260" t="s">
        <v>4</v>
      </c>
      <c r="B6260" s="4" t="s">
        <v>5</v>
      </c>
      <c r="C6260" s="4" t="s">
        <v>14</v>
      </c>
      <c r="D6260" s="4" t="s">
        <v>10</v>
      </c>
      <c r="E6260" s="4" t="s">
        <v>10</v>
      </c>
      <c r="F6260" s="4" t="s">
        <v>10</v>
      </c>
      <c r="G6260" s="4" t="s">
        <v>10</v>
      </c>
      <c r="H6260" s="4" t="s">
        <v>10</v>
      </c>
      <c r="I6260" s="4" t="s">
        <v>6</v>
      </c>
      <c r="J6260" s="4" t="s">
        <v>21</v>
      </c>
      <c r="K6260" s="4" t="s">
        <v>21</v>
      </c>
      <c r="L6260" s="4" t="s">
        <v>21</v>
      </c>
      <c r="M6260" s="4" t="s">
        <v>9</v>
      </c>
      <c r="N6260" s="4" t="s">
        <v>9</v>
      </c>
      <c r="O6260" s="4" t="s">
        <v>21</v>
      </c>
      <c r="P6260" s="4" t="s">
        <v>21</v>
      </c>
      <c r="Q6260" s="4" t="s">
        <v>21</v>
      </c>
      <c r="R6260" s="4" t="s">
        <v>21</v>
      </c>
      <c r="S6260" s="4" t="s">
        <v>14</v>
      </c>
    </row>
    <row r="6261" spans="1:15">
      <c r="A6261" t="n">
        <v>56313</v>
      </c>
      <c r="B6261" s="31" t="n">
        <v>39</v>
      </c>
      <c r="C6261" s="7" t="n">
        <v>12</v>
      </c>
      <c r="D6261" s="7" t="n">
        <v>65533</v>
      </c>
      <c r="E6261" s="7" t="n">
        <v>206</v>
      </c>
      <c r="F6261" s="7" t="n">
        <v>0</v>
      </c>
      <c r="G6261" s="7" t="n">
        <v>0</v>
      </c>
      <c r="H6261" s="7" t="n">
        <v>259</v>
      </c>
      <c r="I6261" s="7" t="s">
        <v>13</v>
      </c>
      <c r="J6261" s="7" t="n">
        <v>0</v>
      </c>
      <c r="K6261" s="7" t="n">
        <v>0.800000011920929</v>
      </c>
      <c r="L6261" s="7" t="n">
        <v>0</v>
      </c>
      <c r="M6261" s="7" t="n">
        <v>0</v>
      </c>
      <c r="N6261" s="7" t="n">
        <v>0</v>
      </c>
      <c r="O6261" s="7" t="n">
        <v>0</v>
      </c>
      <c r="P6261" s="7" t="n">
        <v>1.39999997615814</v>
      </c>
      <c r="Q6261" s="7" t="n">
        <v>1.39999997615814</v>
      </c>
      <c r="R6261" s="7" t="n">
        <v>1.39999997615814</v>
      </c>
      <c r="S6261" s="7" t="n">
        <v>106</v>
      </c>
    </row>
    <row r="6262" spans="1:15">
      <c r="A6262" t="s">
        <v>4</v>
      </c>
      <c r="B6262" s="4" t="s">
        <v>5</v>
      </c>
      <c r="C6262" s="4" t="s">
        <v>10</v>
      </c>
      <c r="D6262" s="4" t="s">
        <v>21</v>
      </c>
      <c r="E6262" s="4" t="s">
        <v>21</v>
      </c>
      <c r="F6262" s="4" t="s">
        <v>21</v>
      </c>
      <c r="G6262" s="4" t="s">
        <v>21</v>
      </c>
    </row>
    <row r="6263" spans="1:15">
      <c r="A6263" t="n">
        <v>56363</v>
      </c>
      <c r="B6263" s="70" t="n">
        <v>131</v>
      </c>
      <c r="C6263" s="7" t="n">
        <v>0</v>
      </c>
      <c r="D6263" s="7" t="n">
        <v>1</v>
      </c>
      <c r="E6263" s="7" t="n">
        <v>0.100000001490116</v>
      </c>
      <c r="F6263" s="7" t="n">
        <v>2</v>
      </c>
      <c r="G6263" s="7" t="n">
        <v>0.25</v>
      </c>
    </row>
    <row r="6264" spans="1:15">
      <c r="A6264" t="s">
        <v>4</v>
      </c>
      <c r="B6264" s="4" t="s">
        <v>5</v>
      </c>
      <c r="C6264" s="4" t="s">
        <v>10</v>
      </c>
      <c r="D6264" s="4" t="s">
        <v>10</v>
      </c>
      <c r="E6264" s="4" t="s">
        <v>21</v>
      </c>
      <c r="F6264" s="4" t="s">
        <v>21</v>
      </c>
      <c r="G6264" s="4" t="s">
        <v>21</v>
      </c>
      <c r="H6264" s="4" t="s">
        <v>21</v>
      </c>
      <c r="I6264" s="4" t="s">
        <v>14</v>
      </c>
      <c r="J6264" s="4" t="s">
        <v>10</v>
      </c>
    </row>
    <row r="6265" spans="1:15">
      <c r="A6265" t="n">
        <v>56382</v>
      </c>
      <c r="B6265" s="52" t="n">
        <v>55</v>
      </c>
      <c r="C6265" s="7" t="n">
        <v>0</v>
      </c>
      <c r="D6265" s="7" t="n">
        <v>65533</v>
      </c>
      <c r="E6265" s="7" t="n">
        <v>0</v>
      </c>
      <c r="F6265" s="7" t="n">
        <v>18.3700008392334</v>
      </c>
      <c r="G6265" s="7" t="n">
        <v>57</v>
      </c>
      <c r="H6265" s="7" t="n">
        <v>4</v>
      </c>
      <c r="I6265" s="7" t="n">
        <v>0</v>
      </c>
      <c r="J6265" s="7" t="n">
        <v>1</v>
      </c>
    </row>
    <row r="6266" spans="1:15">
      <c r="A6266" t="s">
        <v>4</v>
      </c>
      <c r="B6266" s="4" t="s">
        <v>5</v>
      </c>
      <c r="C6266" s="4" t="s">
        <v>10</v>
      </c>
    </row>
    <row r="6267" spans="1:15">
      <c r="A6267" t="n">
        <v>56406</v>
      </c>
      <c r="B6267" s="28" t="n">
        <v>16</v>
      </c>
      <c r="C6267" s="7" t="n">
        <v>400</v>
      </c>
    </row>
    <row r="6268" spans="1:15">
      <c r="A6268" t="s">
        <v>4</v>
      </c>
      <c r="B6268" s="4" t="s">
        <v>5</v>
      </c>
      <c r="C6268" s="4" t="s">
        <v>14</v>
      </c>
      <c r="D6268" s="4" t="s">
        <v>10</v>
      </c>
      <c r="E6268" s="4" t="s">
        <v>10</v>
      </c>
      <c r="F6268" s="4" t="s">
        <v>10</v>
      </c>
      <c r="G6268" s="4" t="s">
        <v>10</v>
      </c>
      <c r="H6268" s="4" t="s">
        <v>10</v>
      </c>
      <c r="I6268" s="4" t="s">
        <v>6</v>
      </c>
      <c r="J6268" s="4" t="s">
        <v>21</v>
      </c>
      <c r="K6268" s="4" t="s">
        <v>21</v>
      </c>
      <c r="L6268" s="4" t="s">
        <v>21</v>
      </c>
      <c r="M6268" s="4" t="s">
        <v>9</v>
      </c>
      <c r="N6268" s="4" t="s">
        <v>9</v>
      </c>
      <c r="O6268" s="4" t="s">
        <v>21</v>
      </c>
      <c r="P6268" s="4" t="s">
        <v>21</v>
      </c>
      <c r="Q6268" s="4" t="s">
        <v>21</v>
      </c>
      <c r="R6268" s="4" t="s">
        <v>21</v>
      </c>
      <c r="S6268" s="4" t="s">
        <v>14</v>
      </c>
    </row>
    <row r="6269" spans="1:15">
      <c r="A6269" t="n">
        <v>56409</v>
      </c>
      <c r="B6269" s="31" t="n">
        <v>39</v>
      </c>
      <c r="C6269" s="7" t="n">
        <v>12</v>
      </c>
      <c r="D6269" s="7" t="n">
        <v>65533</v>
      </c>
      <c r="E6269" s="7" t="n">
        <v>206</v>
      </c>
      <c r="F6269" s="7" t="n">
        <v>0</v>
      </c>
      <c r="G6269" s="7" t="n">
        <v>7032</v>
      </c>
      <c r="H6269" s="7" t="n">
        <v>259</v>
      </c>
      <c r="I6269" s="7" t="s">
        <v>13</v>
      </c>
      <c r="J6269" s="7" t="n">
        <v>0</v>
      </c>
      <c r="K6269" s="7" t="n">
        <v>0.699999988079071</v>
      </c>
      <c r="L6269" s="7" t="n">
        <v>0</v>
      </c>
      <c r="M6269" s="7" t="n">
        <v>0</v>
      </c>
      <c r="N6269" s="7" t="n">
        <v>0</v>
      </c>
      <c r="O6269" s="7" t="n">
        <v>0</v>
      </c>
      <c r="P6269" s="7" t="n">
        <v>0.800000011920929</v>
      </c>
      <c r="Q6269" s="7" t="n">
        <v>0.800000011920929</v>
      </c>
      <c r="R6269" s="7" t="n">
        <v>0.800000011920929</v>
      </c>
      <c r="S6269" s="7" t="n">
        <v>107</v>
      </c>
    </row>
    <row r="6270" spans="1:15">
      <c r="A6270" t="s">
        <v>4</v>
      </c>
      <c r="B6270" s="4" t="s">
        <v>5</v>
      </c>
      <c r="C6270" s="4" t="s">
        <v>10</v>
      </c>
      <c r="D6270" s="4" t="s">
        <v>21</v>
      </c>
      <c r="E6270" s="4" t="s">
        <v>21</v>
      </c>
      <c r="F6270" s="4" t="s">
        <v>21</v>
      </c>
      <c r="G6270" s="4" t="s">
        <v>21</v>
      </c>
    </row>
    <row r="6271" spans="1:15">
      <c r="A6271" t="n">
        <v>56459</v>
      </c>
      <c r="B6271" s="70" t="n">
        <v>131</v>
      </c>
      <c r="C6271" s="7" t="n">
        <v>7032</v>
      </c>
      <c r="D6271" s="7" t="n">
        <v>1</v>
      </c>
      <c r="E6271" s="7" t="n">
        <v>0.100000001490116</v>
      </c>
      <c r="F6271" s="7" t="n">
        <v>2</v>
      </c>
      <c r="G6271" s="7" t="n">
        <v>0.25</v>
      </c>
    </row>
    <row r="6272" spans="1:15">
      <c r="A6272" t="s">
        <v>4</v>
      </c>
      <c r="B6272" s="4" t="s">
        <v>5</v>
      </c>
      <c r="C6272" s="4" t="s">
        <v>10</v>
      </c>
      <c r="D6272" s="4" t="s">
        <v>10</v>
      </c>
      <c r="E6272" s="4" t="s">
        <v>21</v>
      </c>
      <c r="F6272" s="4" t="s">
        <v>21</v>
      </c>
      <c r="G6272" s="4" t="s">
        <v>21</v>
      </c>
      <c r="H6272" s="4" t="s">
        <v>21</v>
      </c>
      <c r="I6272" s="4" t="s">
        <v>14</v>
      </c>
      <c r="J6272" s="4" t="s">
        <v>10</v>
      </c>
    </row>
    <row r="6273" spans="1:19">
      <c r="A6273" t="n">
        <v>56478</v>
      </c>
      <c r="B6273" s="52" t="n">
        <v>55</v>
      </c>
      <c r="C6273" s="7" t="n">
        <v>7032</v>
      </c>
      <c r="D6273" s="7" t="n">
        <v>65533</v>
      </c>
      <c r="E6273" s="7" t="n">
        <v>0.600000023841858</v>
      </c>
      <c r="F6273" s="7" t="n">
        <v>18.3700008392334</v>
      </c>
      <c r="G6273" s="7" t="n">
        <v>57.3499984741211</v>
      </c>
      <c r="H6273" s="7" t="n">
        <v>4</v>
      </c>
      <c r="I6273" s="7" t="n">
        <v>0</v>
      </c>
      <c r="J6273" s="7" t="n">
        <v>1</v>
      </c>
    </row>
    <row r="6274" spans="1:19">
      <c r="A6274" t="s">
        <v>4</v>
      </c>
      <c r="B6274" s="4" t="s">
        <v>5</v>
      </c>
      <c r="C6274" s="4" t="s">
        <v>10</v>
      </c>
      <c r="D6274" s="4" t="s">
        <v>14</v>
      </c>
    </row>
    <row r="6275" spans="1:19">
      <c r="A6275" t="n">
        <v>56502</v>
      </c>
      <c r="B6275" s="53" t="n">
        <v>56</v>
      </c>
      <c r="C6275" s="7" t="n">
        <v>0</v>
      </c>
      <c r="D6275" s="7" t="n">
        <v>0</v>
      </c>
    </row>
    <row r="6276" spans="1:19">
      <c r="A6276" t="s">
        <v>4</v>
      </c>
      <c r="B6276" s="4" t="s">
        <v>5</v>
      </c>
      <c r="C6276" s="4" t="s">
        <v>14</v>
      </c>
      <c r="D6276" s="4" t="s">
        <v>10</v>
      </c>
      <c r="E6276" s="4" t="s">
        <v>21</v>
      </c>
      <c r="F6276" s="4" t="s">
        <v>10</v>
      </c>
      <c r="G6276" s="4" t="s">
        <v>9</v>
      </c>
      <c r="H6276" s="4" t="s">
        <v>9</v>
      </c>
      <c r="I6276" s="4" t="s">
        <v>10</v>
      </c>
      <c r="J6276" s="4" t="s">
        <v>10</v>
      </c>
      <c r="K6276" s="4" t="s">
        <v>9</v>
      </c>
      <c r="L6276" s="4" t="s">
        <v>9</v>
      </c>
      <c r="M6276" s="4" t="s">
        <v>9</v>
      </c>
      <c r="N6276" s="4" t="s">
        <v>9</v>
      </c>
      <c r="O6276" s="4" t="s">
        <v>6</v>
      </c>
    </row>
    <row r="6277" spans="1:19">
      <c r="A6277" t="n">
        <v>56506</v>
      </c>
      <c r="B6277" s="14" t="n">
        <v>50</v>
      </c>
      <c r="C6277" s="7" t="n">
        <v>0</v>
      </c>
      <c r="D6277" s="7" t="n">
        <v>13256</v>
      </c>
      <c r="E6277" s="7" t="n">
        <v>1</v>
      </c>
      <c r="F6277" s="7" t="n">
        <v>0</v>
      </c>
      <c r="G6277" s="7" t="n">
        <v>0</v>
      </c>
      <c r="H6277" s="7" t="n">
        <v>0</v>
      </c>
      <c r="I6277" s="7" t="n">
        <v>0</v>
      </c>
      <c r="J6277" s="7" t="n">
        <v>65533</v>
      </c>
      <c r="K6277" s="7" t="n">
        <v>0</v>
      </c>
      <c r="L6277" s="7" t="n">
        <v>0</v>
      </c>
      <c r="M6277" s="7" t="n">
        <v>0</v>
      </c>
      <c r="N6277" s="7" t="n">
        <v>0</v>
      </c>
      <c r="O6277" s="7" t="s">
        <v>13</v>
      </c>
    </row>
    <row r="6278" spans="1:19">
      <c r="A6278" t="s">
        <v>4</v>
      </c>
      <c r="B6278" s="4" t="s">
        <v>5</v>
      </c>
      <c r="C6278" s="4" t="s">
        <v>10</v>
      </c>
      <c r="D6278" s="4" t="s">
        <v>9</v>
      </c>
    </row>
    <row r="6279" spans="1:19">
      <c r="A6279" t="n">
        <v>56545</v>
      </c>
      <c r="B6279" s="63" t="n">
        <v>44</v>
      </c>
      <c r="C6279" s="7" t="n">
        <v>0</v>
      </c>
      <c r="D6279" s="7" t="n">
        <v>512</v>
      </c>
    </row>
    <row r="6280" spans="1:19">
      <c r="A6280" t="s">
        <v>4</v>
      </c>
      <c r="B6280" s="4" t="s">
        <v>5</v>
      </c>
      <c r="C6280" s="4" t="s">
        <v>14</v>
      </c>
      <c r="D6280" s="4" t="s">
        <v>10</v>
      </c>
      <c r="E6280" s="4" t="s">
        <v>14</v>
      </c>
    </row>
    <row r="6281" spans="1:19">
      <c r="A6281" t="n">
        <v>56552</v>
      </c>
      <c r="B6281" s="31" t="n">
        <v>39</v>
      </c>
      <c r="C6281" s="7" t="n">
        <v>14</v>
      </c>
      <c r="D6281" s="7" t="n">
        <v>65533</v>
      </c>
      <c r="E6281" s="7" t="n">
        <v>106</v>
      </c>
    </row>
    <row r="6282" spans="1:19">
      <c r="A6282" t="s">
        <v>4</v>
      </c>
      <c r="B6282" s="4" t="s">
        <v>5</v>
      </c>
      <c r="C6282" s="4" t="s">
        <v>14</v>
      </c>
      <c r="D6282" s="4" t="s">
        <v>10</v>
      </c>
      <c r="E6282" s="4" t="s">
        <v>10</v>
      </c>
      <c r="F6282" s="4" t="s">
        <v>10</v>
      </c>
      <c r="G6282" s="4" t="s">
        <v>10</v>
      </c>
      <c r="H6282" s="4" t="s">
        <v>10</v>
      </c>
      <c r="I6282" s="4" t="s">
        <v>6</v>
      </c>
      <c r="J6282" s="4" t="s">
        <v>21</v>
      </c>
      <c r="K6282" s="4" t="s">
        <v>21</v>
      </c>
      <c r="L6282" s="4" t="s">
        <v>21</v>
      </c>
      <c r="M6282" s="4" t="s">
        <v>9</v>
      </c>
      <c r="N6282" s="4" t="s">
        <v>9</v>
      </c>
      <c r="O6282" s="4" t="s">
        <v>21</v>
      </c>
      <c r="P6282" s="4" t="s">
        <v>21</v>
      </c>
      <c r="Q6282" s="4" t="s">
        <v>21</v>
      </c>
      <c r="R6282" s="4" t="s">
        <v>21</v>
      </c>
      <c r="S6282" s="4" t="s">
        <v>14</v>
      </c>
    </row>
    <row r="6283" spans="1:19">
      <c r="A6283" t="n">
        <v>56557</v>
      </c>
      <c r="B6283" s="31" t="n">
        <v>39</v>
      </c>
      <c r="C6283" s="7" t="n">
        <v>12</v>
      </c>
      <c r="D6283" s="7" t="n">
        <v>65533</v>
      </c>
      <c r="E6283" s="7" t="n">
        <v>207</v>
      </c>
      <c r="F6283" s="7" t="n">
        <v>0</v>
      </c>
      <c r="G6283" s="7" t="n">
        <v>0</v>
      </c>
      <c r="H6283" s="7" t="n">
        <v>259</v>
      </c>
      <c r="I6283" s="7" t="s">
        <v>13</v>
      </c>
      <c r="J6283" s="7" t="n">
        <v>0</v>
      </c>
      <c r="K6283" s="7" t="n">
        <v>0.600000023841858</v>
      </c>
      <c r="L6283" s="7" t="n">
        <v>0</v>
      </c>
      <c r="M6283" s="7" t="n">
        <v>0</v>
      </c>
      <c r="N6283" s="7" t="n">
        <v>0</v>
      </c>
      <c r="O6283" s="7" t="n">
        <v>0</v>
      </c>
      <c r="P6283" s="7" t="n">
        <v>1</v>
      </c>
      <c r="Q6283" s="7" t="n">
        <v>1</v>
      </c>
      <c r="R6283" s="7" t="n">
        <v>1</v>
      </c>
      <c r="S6283" s="7" t="n">
        <v>255</v>
      </c>
    </row>
    <row r="6284" spans="1:19">
      <c r="A6284" t="s">
        <v>4</v>
      </c>
      <c r="B6284" s="4" t="s">
        <v>5</v>
      </c>
      <c r="C6284" s="4" t="s">
        <v>10</v>
      </c>
      <c r="D6284" s="4" t="s">
        <v>9</v>
      </c>
      <c r="E6284" s="4" t="s">
        <v>9</v>
      </c>
      <c r="F6284" s="4" t="s">
        <v>9</v>
      </c>
      <c r="G6284" s="4" t="s">
        <v>9</v>
      </c>
      <c r="H6284" s="4" t="s">
        <v>10</v>
      </c>
      <c r="I6284" s="4" t="s">
        <v>14</v>
      </c>
    </row>
    <row r="6285" spans="1:19">
      <c r="A6285" t="n">
        <v>56607</v>
      </c>
      <c r="B6285" s="69" t="n">
        <v>66</v>
      </c>
      <c r="C6285" s="7" t="n">
        <v>0</v>
      </c>
      <c r="D6285" s="7" t="n">
        <v>1065353216</v>
      </c>
      <c r="E6285" s="7" t="n">
        <v>1065353216</v>
      </c>
      <c r="F6285" s="7" t="n">
        <v>1065353216</v>
      </c>
      <c r="G6285" s="7" t="n">
        <v>1065353216</v>
      </c>
      <c r="H6285" s="7" t="n">
        <v>1000</v>
      </c>
      <c r="I6285" s="7" t="n">
        <v>3</v>
      </c>
    </row>
    <row r="6286" spans="1:19">
      <c r="A6286" t="s">
        <v>4</v>
      </c>
      <c r="B6286" s="4" t="s">
        <v>5</v>
      </c>
      <c r="C6286" s="4" t="s">
        <v>10</v>
      </c>
      <c r="D6286" s="4" t="s">
        <v>14</v>
      </c>
    </row>
    <row r="6287" spans="1:19">
      <c r="A6287" t="n">
        <v>56629</v>
      </c>
      <c r="B6287" s="53" t="n">
        <v>56</v>
      </c>
      <c r="C6287" s="7" t="n">
        <v>7032</v>
      </c>
      <c r="D6287" s="7" t="n">
        <v>0</v>
      </c>
    </row>
    <row r="6288" spans="1:19">
      <c r="A6288" t="s">
        <v>4</v>
      </c>
      <c r="B6288" s="4" t="s">
        <v>5</v>
      </c>
      <c r="C6288" s="4" t="s">
        <v>10</v>
      </c>
      <c r="D6288" s="4" t="s">
        <v>9</v>
      </c>
    </row>
    <row r="6289" spans="1:19">
      <c r="A6289" t="n">
        <v>56633</v>
      </c>
      <c r="B6289" s="63" t="n">
        <v>44</v>
      </c>
      <c r="C6289" s="7" t="n">
        <v>7032</v>
      </c>
      <c r="D6289" s="7" t="n">
        <v>512</v>
      </c>
    </row>
    <row r="6290" spans="1:19">
      <c r="A6290" t="s">
        <v>4</v>
      </c>
      <c r="B6290" s="4" t="s">
        <v>5</v>
      </c>
      <c r="C6290" s="4" t="s">
        <v>14</v>
      </c>
      <c r="D6290" s="4" t="s">
        <v>10</v>
      </c>
      <c r="E6290" s="4" t="s">
        <v>14</v>
      </c>
    </row>
    <row r="6291" spans="1:19">
      <c r="A6291" t="n">
        <v>56640</v>
      </c>
      <c r="B6291" s="31" t="n">
        <v>39</v>
      </c>
      <c r="C6291" s="7" t="n">
        <v>14</v>
      </c>
      <c r="D6291" s="7" t="n">
        <v>65533</v>
      </c>
      <c r="E6291" s="7" t="n">
        <v>107</v>
      </c>
    </row>
    <row r="6292" spans="1:19">
      <c r="A6292" t="s">
        <v>4</v>
      </c>
      <c r="B6292" s="4" t="s">
        <v>5</v>
      </c>
      <c r="C6292" s="4" t="s">
        <v>14</v>
      </c>
      <c r="D6292" s="4" t="s">
        <v>10</v>
      </c>
      <c r="E6292" s="4" t="s">
        <v>10</v>
      </c>
      <c r="F6292" s="4" t="s">
        <v>10</v>
      </c>
      <c r="G6292" s="4" t="s">
        <v>10</v>
      </c>
      <c r="H6292" s="4" t="s">
        <v>10</v>
      </c>
      <c r="I6292" s="4" t="s">
        <v>6</v>
      </c>
      <c r="J6292" s="4" t="s">
        <v>21</v>
      </c>
      <c r="K6292" s="4" t="s">
        <v>21</v>
      </c>
      <c r="L6292" s="4" t="s">
        <v>21</v>
      </c>
      <c r="M6292" s="4" t="s">
        <v>9</v>
      </c>
      <c r="N6292" s="4" t="s">
        <v>9</v>
      </c>
      <c r="O6292" s="4" t="s">
        <v>21</v>
      </c>
      <c r="P6292" s="4" t="s">
        <v>21</v>
      </c>
      <c r="Q6292" s="4" t="s">
        <v>21</v>
      </c>
      <c r="R6292" s="4" t="s">
        <v>21</v>
      </c>
      <c r="S6292" s="4" t="s">
        <v>14</v>
      </c>
    </row>
    <row r="6293" spans="1:19">
      <c r="A6293" t="n">
        <v>56645</v>
      </c>
      <c r="B6293" s="31" t="n">
        <v>39</v>
      </c>
      <c r="C6293" s="7" t="n">
        <v>12</v>
      </c>
      <c r="D6293" s="7" t="n">
        <v>65533</v>
      </c>
      <c r="E6293" s="7" t="n">
        <v>207</v>
      </c>
      <c r="F6293" s="7" t="n">
        <v>0</v>
      </c>
      <c r="G6293" s="7" t="n">
        <v>7032</v>
      </c>
      <c r="H6293" s="7" t="n">
        <v>259</v>
      </c>
      <c r="I6293" s="7" t="s">
        <v>13</v>
      </c>
      <c r="J6293" s="7" t="n">
        <v>0</v>
      </c>
      <c r="K6293" s="7" t="n">
        <v>0.400000005960464</v>
      </c>
      <c r="L6293" s="7" t="n">
        <v>0</v>
      </c>
      <c r="M6293" s="7" t="n">
        <v>0</v>
      </c>
      <c r="N6293" s="7" t="n">
        <v>0</v>
      </c>
      <c r="O6293" s="7" t="n">
        <v>0</v>
      </c>
      <c r="P6293" s="7" t="n">
        <v>0.600000023841858</v>
      </c>
      <c r="Q6293" s="7" t="n">
        <v>0.600000023841858</v>
      </c>
      <c r="R6293" s="7" t="n">
        <v>0.600000023841858</v>
      </c>
      <c r="S6293" s="7" t="n">
        <v>255</v>
      </c>
    </row>
    <row r="6294" spans="1:19">
      <c r="A6294" t="s">
        <v>4</v>
      </c>
      <c r="B6294" s="4" t="s">
        <v>5</v>
      </c>
      <c r="C6294" s="4" t="s">
        <v>10</v>
      </c>
      <c r="D6294" s="4" t="s">
        <v>9</v>
      </c>
      <c r="E6294" s="4" t="s">
        <v>9</v>
      </c>
      <c r="F6294" s="4" t="s">
        <v>9</v>
      </c>
      <c r="G6294" s="4" t="s">
        <v>9</v>
      </c>
      <c r="H6294" s="4" t="s">
        <v>10</v>
      </c>
      <c r="I6294" s="4" t="s">
        <v>14</v>
      </c>
    </row>
    <row r="6295" spans="1:19">
      <c r="A6295" t="n">
        <v>56695</v>
      </c>
      <c r="B6295" s="69" t="n">
        <v>66</v>
      </c>
      <c r="C6295" s="7" t="n">
        <v>7032</v>
      </c>
      <c r="D6295" s="7" t="n">
        <v>1065353216</v>
      </c>
      <c r="E6295" s="7" t="n">
        <v>1065353216</v>
      </c>
      <c r="F6295" s="7" t="n">
        <v>1065353216</v>
      </c>
      <c r="G6295" s="7" t="n">
        <v>1065353216</v>
      </c>
      <c r="H6295" s="7" t="n">
        <v>1000</v>
      </c>
      <c r="I6295" s="7" t="n">
        <v>3</v>
      </c>
    </row>
    <row r="6296" spans="1:19">
      <c r="A6296" t="s">
        <v>4</v>
      </c>
      <c r="B6296" s="4" t="s">
        <v>5</v>
      </c>
      <c r="C6296" s="4" t="s">
        <v>10</v>
      </c>
    </row>
    <row r="6297" spans="1:19">
      <c r="A6297" t="n">
        <v>56717</v>
      </c>
      <c r="B6297" s="28" t="n">
        <v>16</v>
      </c>
      <c r="C6297" s="7" t="n">
        <v>1000</v>
      </c>
    </row>
    <row r="6298" spans="1:19">
      <c r="A6298" t="s">
        <v>4</v>
      </c>
      <c r="B6298" s="4" t="s">
        <v>5</v>
      </c>
      <c r="C6298" s="4" t="s">
        <v>14</v>
      </c>
      <c r="D6298" s="4" t="s">
        <v>10</v>
      </c>
    </row>
    <row r="6299" spans="1:19">
      <c r="A6299" t="n">
        <v>56720</v>
      </c>
      <c r="B6299" s="45" t="n">
        <v>45</v>
      </c>
      <c r="C6299" s="7" t="n">
        <v>7</v>
      </c>
      <c r="D6299" s="7" t="n">
        <v>255</v>
      </c>
    </row>
    <row r="6300" spans="1:19">
      <c r="A6300" t="s">
        <v>4</v>
      </c>
      <c r="B6300" s="4" t="s">
        <v>5</v>
      </c>
      <c r="C6300" s="4" t="s">
        <v>10</v>
      </c>
    </row>
    <row r="6301" spans="1:19">
      <c r="A6301" t="n">
        <v>56724</v>
      </c>
      <c r="B6301" s="28" t="n">
        <v>16</v>
      </c>
      <c r="C6301" s="7" t="n">
        <v>300</v>
      </c>
    </row>
    <row r="6302" spans="1:19">
      <c r="A6302" t="s">
        <v>4</v>
      </c>
      <c r="B6302" s="4" t="s">
        <v>5</v>
      </c>
      <c r="C6302" s="4" t="s">
        <v>10</v>
      </c>
      <c r="D6302" s="4" t="s">
        <v>10</v>
      </c>
      <c r="E6302" s="4" t="s">
        <v>10</v>
      </c>
    </row>
    <row r="6303" spans="1:19">
      <c r="A6303" t="n">
        <v>56727</v>
      </c>
      <c r="B6303" s="42" t="n">
        <v>61</v>
      </c>
      <c r="C6303" s="7" t="n">
        <v>7032</v>
      </c>
      <c r="D6303" s="7" t="n">
        <v>0</v>
      </c>
      <c r="E6303" s="7" t="n">
        <v>1000</v>
      </c>
    </row>
    <row r="6304" spans="1:19">
      <c r="A6304" t="s">
        <v>4</v>
      </c>
      <c r="B6304" s="4" t="s">
        <v>5</v>
      </c>
      <c r="C6304" s="4" t="s">
        <v>14</v>
      </c>
      <c r="D6304" s="4" t="s">
        <v>10</v>
      </c>
      <c r="E6304" s="4" t="s">
        <v>6</v>
      </c>
    </row>
    <row r="6305" spans="1:19">
      <c r="A6305" t="n">
        <v>56734</v>
      </c>
      <c r="B6305" s="41" t="n">
        <v>51</v>
      </c>
      <c r="C6305" s="7" t="n">
        <v>4</v>
      </c>
      <c r="D6305" s="7" t="n">
        <v>7032</v>
      </c>
      <c r="E6305" s="7" t="s">
        <v>181</v>
      </c>
    </row>
    <row r="6306" spans="1:19">
      <c r="A6306" t="s">
        <v>4</v>
      </c>
      <c r="B6306" s="4" t="s">
        <v>5</v>
      </c>
      <c r="C6306" s="4" t="s">
        <v>10</v>
      </c>
    </row>
    <row r="6307" spans="1:19">
      <c r="A6307" t="n">
        <v>56747</v>
      </c>
      <c r="B6307" s="28" t="n">
        <v>16</v>
      </c>
      <c r="C6307" s="7" t="n">
        <v>0</v>
      </c>
    </row>
    <row r="6308" spans="1:19">
      <c r="A6308" t="s">
        <v>4</v>
      </c>
      <c r="B6308" s="4" t="s">
        <v>5</v>
      </c>
      <c r="C6308" s="4" t="s">
        <v>10</v>
      </c>
      <c r="D6308" s="4" t="s">
        <v>14</v>
      </c>
      <c r="E6308" s="4" t="s">
        <v>9</v>
      </c>
      <c r="F6308" s="4" t="s">
        <v>112</v>
      </c>
      <c r="G6308" s="4" t="s">
        <v>14</v>
      </c>
      <c r="H6308" s="4" t="s">
        <v>14</v>
      </c>
    </row>
    <row r="6309" spans="1:19">
      <c r="A6309" t="n">
        <v>56750</v>
      </c>
      <c r="B6309" s="49" t="n">
        <v>26</v>
      </c>
      <c r="C6309" s="7" t="n">
        <v>7032</v>
      </c>
      <c r="D6309" s="7" t="n">
        <v>17</v>
      </c>
      <c r="E6309" s="7" t="n">
        <v>18522</v>
      </c>
      <c r="F6309" s="7" t="s">
        <v>462</v>
      </c>
      <c r="G6309" s="7" t="n">
        <v>2</v>
      </c>
      <c r="H6309" s="7" t="n">
        <v>0</v>
      </c>
    </row>
    <row r="6310" spans="1:19">
      <c r="A6310" t="s">
        <v>4</v>
      </c>
      <c r="B6310" s="4" t="s">
        <v>5</v>
      </c>
    </row>
    <row r="6311" spans="1:19">
      <c r="A6311" t="n">
        <v>56788</v>
      </c>
      <c r="B6311" s="50" t="n">
        <v>28</v>
      </c>
    </row>
    <row r="6312" spans="1:19">
      <c r="A6312" t="s">
        <v>4</v>
      </c>
      <c r="B6312" s="4" t="s">
        <v>5</v>
      </c>
      <c r="C6312" s="4" t="s">
        <v>14</v>
      </c>
      <c r="D6312" s="4" t="s">
        <v>10</v>
      </c>
      <c r="E6312" s="4" t="s">
        <v>6</v>
      </c>
    </row>
    <row r="6313" spans="1:19">
      <c r="A6313" t="n">
        <v>56789</v>
      </c>
      <c r="B6313" s="41" t="n">
        <v>51</v>
      </c>
      <c r="C6313" s="7" t="n">
        <v>4</v>
      </c>
      <c r="D6313" s="7" t="n">
        <v>0</v>
      </c>
      <c r="E6313" s="7" t="s">
        <v>463</v>
      </c>
    </row>
    <row r="6314" spans="1:19">
      <c r="A6314" t="s">
        <v>4</v>
      </c>
      <c r="B6314" s="4" t="s">
        <v>5</v>
      </c>
      <c r="C6314" s="4" t="s">
        <v>10</v>
      </c>
    </row>
    <row r="6315" spans="1:19">
      <c r="A6315" t="n">
        <v>56803</v>
      </c>
      <c r="B6315" s="28" t="n">
        <v>16</v>
      </c>
      <c r="C6315" s="7" t="n">
        <v>0</v>
      </c>
    </row>
    <row r="6316" spans="1:19">
      <c r="A6316" t="s">
        <v>4</v>
      </c>
      <c r="B6316" s="4" t="s">
        <v>5</v>
      </c>
      <c r="C6316" s="4" t="s">
        <v>10</v>
      </c>
      <c r="D6316" s="4" t="s">
        <v>14</v>
      </c>
      <c r="E6316" s="4" t="s">
        <v>9</v>
      </c>
      <c r="F6316" s="4" t="s">
        <v>112</v>
      </c>
      <c r="G6316" s="4" t="s">
        <v>14</v>
      </c>
      <c r="H6316" s="4" t="s">
        <v>14</v>
      </c>
    </row>
    <row r="6317" spans="1:19">
      <c r="A6317" t="n">
        <v>56806</v>
      </c>
      <c r="B6317" s="49" t="n">
        <v>26</v>
      </c>
      <c r="C6317" s="7" t="n">
        <v>0</v>
      </c>
      <c r="D6317" s="7" t="n">
        <v>17</v>
      </c>
      <c r="E6317" s="7" t="n">
        <v>53124</v>
      </c>
      <c r="F6317" s="7" t="s">
        <v>464</v>
      </c>
      <c r="G6317" s="7" t="n">
        <v>2</v>
      </c>
      <c r="H6317" s="7" t="n">
        <v>0</v>
      </c>
    </row>
    <row r="6318" spans="1:19">
      <c r="A6318" t="s">
        <v>4</v>
      </c>
      <c r="B6318" s="4" t="s">
        <v>5</v>
      </c>
      <c r="C6318" s="4" t="s">
        <v>10</v>
      </c>
    </row>
    <row r="6319" spans="1:19">
      <c r="A6319" t="n">
        <v>56848</v>
      </c>
      <c r="B6319" s="28" t="n">
        <v>16</v>
      </c>
      <c r="C6319" s="7" t="n">
        <v>2000</v>
      </c>
    </row>
    <row r="6320" spans="1:19">
      <c r="A6320" t="s">
        <v>4</v>
      </c>
      <c r="B6320" s="4" t="s">
        <v>5</v>
      </c>
      <c r="C6320" s="4" t="s">
        <v>14</v>
      </c>
      <c r="D6320" s="4" t="s">
        <v>10</v>
      </c>
      <c r="E6320" s="4" t="s">
        <v>6</v>
      </c>
      <c r="F6320" s="4" t="s">
        <v>6</v>
      </c>
      <c r="G6320" s="4" t="s">
        <v>6</v>
      </c>
      <c r="H6320" s="4" t="s">
        <v>6</v>
      </c>
    </row>
    <row r="6321" spans="1:8">
      <c r="A6321" t="n">
        <v>56851</v>
      </c>
      <c r="B6321" s="41" t="n">
        <v>51</v>
      </c>
      <c r="C6321" s="7" t="n">
        <v>3</v>
      </c>
      <c r="D6321" s="7" t="n">
        <v>0</v>
      </c>
      <c r="E6321" s="7" t="s">
        <v>94</v>
      </c>
      <c r="F6321" s="7" t="s">
        <v>13</v>
      </c>
      <c r="G6321" s="7" t="s">
        <v>96</v>
      </c>
      <c r="H6321" s="7" t="s">
        <v>97</v>
      </c>
    </row>
    <row r="6322" spans="1:8">
      <c r="A6322" t="s">
        <v>4</v>
      </c>
      <c r="B6322" s="4" t="s">
        <v>5</v>
      </c>
    </row>
    <row r="6323" spans="1:8">
      <c r="A6323" t="n">
        <v>56863</v>
      </c>
      <c r="B6323" s="50" t="n">
        <v>28</v>
      </c>
    </row>
    <row r="6324" spans="1:8">
      <c r="A6324" t="s">
        <v>4</v>
      </c>
      <c r="B6324" s="4" t="s">
        <v>5</v>
      </c>
      <c r="C6324" s="4" t="s">
        <v>10</v>
      </c>
      <c r="D6324" s="4" t="s">
        <v>14</v>
      </c>
    </row>
    <row r="6325" spans="1:8">
      <c r="A6325" t="n">
        <v>56864</v>
      </c>
      <c r="B6325" s="51" t="n">
        <v>89</v>
      </c>
      <c r="C6325" s="7" t="n">
        <v>65533</v>
      </c>
      <c r="D6325" s="7" t="n">
        <v>1</v>
      </c>
    </row>
    <row r="6326" spans="1:8">
      <c r="A6326" t="s">
        <v>4</v>
      </c>
      <c r="B6326" s="4" t="s">
        <v>5</v>
      </c>
      <c r="C6326" s="4" t="s">
        <v>14</v>
      </c>
      <c r="D6326" s="4" t="s">
        <v>10</v>
      </c>
      <c r="E6326" s="4" t="s">
        <v>21</v>
      </c>
    </row>
    <row r="6327" spans="1:8">
      <c r="A6327" t="n">
        <v>56868</v>
      </c>
      <c r="B6327" s="21" t="n">
        <v>58</v>
      </c>
      <c r="C6327" s="7" t="n">
        <v>101</v>
      </c>
      <c r="D6327" s="7" t="n">
        <v>500</v>
      </c>
      <c r="E6327" s="7" t="n">
        <v>1</v>
      </c>
    </row>
    <row r="6328" spans="1:8">
      <c r="A6328" t="s">
        <v>4</v>
      </c>
      <c r="B6328" s="4" t="s">
        <v>5</v>
      </c>
      <c r="C6328" s="4" t="s">
        <v>14</v>
      </c>
      <c r="D6328" s="4" t="s">
        <v>10</v>
      </c>
    </row>
    <row r="6329" spans="1:8">
      <c r="A6329" t="n">
        <v>56876</v>
      </c>
      <c r="B6329" s="21" t="n">
        <v>58</v>
      </c>
      <c r="C6329" s="7" t="n">
        <v>254</v>
      </c>
      <c r="D6329" s="7" t="n">
        <v>0</v>
      </c>
    </row>
    <row r="6330" spans="1:8">
      <c r="A6330" t="s">
        <v>4</v>
      </c>
      <c r="B6330" s="4" t="s">
        <v>5</v>
      </c>
      <c r="C6330" s="4" t="s">
        <v>14</v>
      </c>
      <c r="D6330" s="4" t="s">
        <v>14</v>
      </c>
      <c r="E6330" s="4" t="s">
        <v>21</v>
      </c>
      <c r="F6330" s="4" t="s">
        <v>21</v>
      </c>
      <c r="G6330" s="4" t="s">
        <v>21</v>
      </c>
      <c r="H6330" s="4" t="s">
        <v>10</v>
      </c>
    </row>
    <row r="6331" spans="1:8">
      <c r="A6331" t="n">
        <v>56880</v>
      </c>
      <c r="B6331" s="45" t="n">
        <v>45</v>
      </c>
      <c r="C6331" s="7" t="n">
        <v>2</v>
      </c>
      <c r="D6331" s="7" t="n">
        <v>3</v>
      </c>
      <c r="E6331" s="7" t="n">
        <v>-2.15000009536743</v>
      </c>
      <c r="F6331" s="7" t="n">
        <v>19.6000003814697</v>
      </c>
      <c r="G6331" s="7" t="n">
        <v>57</v>
      </c>
      <c r="H6331" s="7" t="n">
        <v>0</v>
      </c>
    </row>
    <row r="6332" spans="1:8">
      <c r="A6332" t="s">
        <v>4</v>
      </c>
      <c r="B6332" s="4" t="s">
        <v>5</v>
      </c>
      <c r="C6332" s="4" t="s">
        <v>14</v>
      </c>
      <c r="D6332" s="4" t="s">
        <v>14</v>
      </c>
      <c r="E6332" s="4" t="s">
        <v>21</v>
      </c>
      <c r="F6332" s="4" t="s">
        <v>21</v>
      </c>
      <c r="G6332" s="4" t="s">
        <v>21</v>
      </c>
      <c r="H6332" s="4" t="s">
        <v>10</v>
      </c>
      <c r="I6332" s="4" t="s">
        <v>14</v>
      </c>
    </row>
    <row r="6333" spans="1:8">
      <c r="A6333" t="n">
        <v>56897</v>
      </c>
      <c r="B6333" s="45" t="n">
        <v>45</v>
      </c>
      <c r="C6333" s="7" t="n">
        <v>4</v>
      </c>
      <c r="D6333" s="7" t="n">
        <v>3</v>
      </c>
      <c r="E6333" s="7" t="n">
        <v>10.6999998092651</v>
      </c>
      <c r="F6333" s="7" t="n">
        <v>200</v>
      </c>
      <c r="G6333" s="7" t="n">
        <v>0</v>
      </c>
      <c r="H6333" s="7" t="n">
        <v>0</v>
      </c>
      <c r="I6333" s="7" t="n">
        <v>0</v>
      </c>
    </row>
    <row r="6334" spans="1:8">
      <c r="A6334" t="s">
        <v>4</v>
      </c>
      <c r="B6334" s="4" t="s">
        <v>5</v>
      </c>
      <c r="C6334" s="4" t="s">
        <v>14</v>
      </c>
      <c r="D6334" s="4" t="s">
        <v>14</v>
      </c>
      <c r="E6334" s="4" t="s">
        <v>21</v>
      </c>
      <c r="F6334" s="4" t="s">
        <v>10</v>
      </c>
    </row>
    <row r="6335" spans="1:8">
      <c r="A6335" t="n">
        <v>56915</v>
      </c>
      <c r="B6335" s="45" t="n">
        <v>45</v>
      </c>
      <c r="C6335" s="7" t="n">
        <v>5</v>
      </c>
      <c r="D6335" s="7" t="n">
        <v>3</v>
      </c>
      <c r="E6335" s="7" t="n">
        <v>5</v>
      </c>
      <c r="F6335" s="7" t="n">
        <v>0</v>
      </c>
    </row>
    <row r="6336" spans="1:8">
      <c r="A6336" t="s">
        <v>4</v>
      </c>
      <c r="B6336" s="4" t="s">
        <v>5</v>
      </c>
      <c r="C6336" s="4" t="s">
        <v>14</v>
      </c>
      <c r="D6336" s="4" t="s">
        <v>14</v>
      </c>
      <c r="E6336" s="4" t="s">
        <v>21</v>
      </c>
      <c r="F6336" s="4" t="s">
        <v>10</v>
      </c>
    </row>
    <row r="6337" spans="1:9">
      <c r="A6337" t="n">
        <v>56924</v>
      </c>
      <c r="B6337" s="45" t="n">
        <v>45</v>
      </c>
      <c r="C6337" s="7" t="n">
        <v>11</v>
      </c>
      <c r="D6337" s="7" t="n">
        <v>3</v>
      </c>
      <c r="E6337" s="7" t="n">
        <v>32.5999984741211</v>
      </c>
      <c r="F6337" s="7" t="n">
        <v>0</v>
      </c>
    </row>
    <row r="6338" spans="1:9">
      <c r="A6338" t="s">
        <v>4</v>
      </c>
      <c r="B6338" s="4" t="s">
        <v>5</v>
      </c>
      <c r="C6338" s="4" t="s">
        <v>14</v>
      </c>
      <c r="D6338" s="4" t="s">
        <v>14</v>
      </c>
      <c r="E6338" s="4" t="s">
        <v>21</v>
      </c>
      <c r="F6338" s="4" t="s">
        <v>21</v>
      </c>
      <c r="G6338" s="4" t="s">
        <v>21</v>
      </c>
      <c r="H6338" s="4" t="s">
        <v>10</v>
      </c>
    </row>
    <row r="6339" spans="1:9">
      <c r="A6339" t="n">
        <v>56933</v>
      </c>
      <c r="B6339" s="45" t="n">
        <v>45</v>
      </c>
      <c r="C6339" s="7" t="n">
        <v>2</v>
      </c>
      <c r="D6339" s="7" t="n">
        <v>3</v>
      </c>
      <c r="E6339" s="7" t="n">
        <v>-0.689999997615814</v>
      </c>
      <c r="F6339" s="7" t="n">
        <v>19.3600006103516</v>
      </c>
      <c r="G6339" s="7" t="n">
        <v>56.9799995422363</v>
      </c>
      <c r="H6339" s="7" t="n">
        <v>4000</v>
      </c>
    </row>
    <row r="6340" spans="1:9">
      <c r="A6340" t="s">
        <v>4</v>
      </c>
      <c r="B6340" s="4" t="s">
        <v>5</v>
      </c>
      <c r="C6340" s="4" t="s">
        <v>14</v>
      </c>
      <c r="D6340" s="4" t="s">
        <v>14</v>
      </c>
      <c r="E6340" s="4" t="s">
        <v>21</v>
      </c>
      <c r="F6340" s="4" t="s">
        <v>21</v>
      </c>
      <c r="G6340" s="4" t="s">
        <v>21</v>
      </c>
      <c r="H6340" s="4" t="s">
        <v>10</v>
      </c>
      <c r="I6340" s="4" t="s">
        <v>14</v>
      </c>
    </row>
    <row r="6341" spans="1:9">
      <c r="A6341" t="n">
        <v>56950</v>
      </c>
      <c r="B6341" s="45" t="n">
        <v>45</v>
      </c>
      <c r="C6341" s="7" t="n">
        <v>4</v>
      </c>
      <c r="D6341" s="7" t="n">
        <v>3</v>
      </c>
      <c r="E6341" s="7" t="n">
        <v>5.17999982833862</v>
      </c>
      <c r="F6341" s="7" t="n">
        <v>150</v>
      </c>
      <c r="G6341" s="7" t="n">
        <v>0</v>
      </c>
      <c r="H6341" s="7" t="n">
        <v>4000</v>
      </c>
      <c r="I6341" s="7" t="n">
        <v>1</v>
      </c>
    </row>
    <row r="6342" spans="1:9">
      <c r="A6342" t="s">
        <v>4</v>
      </c>
      <c r="B6342" s="4" t="s">
        <v>5</v>
      </c>
      <c r="C6342" s="4" t="s">
        <v>14</v>
      </c>
      <c r="D6342" s="4" t="s">
        <v>14</v>
      </c>
      <c r="E6342" s="4" t="s">
        <v>21</v>
      </c>
      <c r="F6342" s="4" t="s">
        <v>10</v>
      </c>
    </row>
    <row r="6343" spans="1:9">
      <c r="A6343" t="n">
        <v>56968</v>
      </c>
      <c r="B6343" s="45" t="n">
        <v>45</v>
      </c>
      <c r="C6343" s="7" t="n">
        <v>5</v>
      </c>
      <c r="D6343" s="7" t="n">
        <v>3</v>
      </c>
      <c r="E6343" s="7" t="n">
        <v>3.20000004768372</v>
      </c>
      <c r="F6343" s="7" t="n">
        <v>4000</v>
      </c>
    </row>
    <row r="6344" spans="1:9">
      <c r="A6344" t="s">
        <v>4</v>
      </c>
      <c r="B6344" s="4" t="s">
        <v>5</v>
      </c>
      <c r="C6344" s="4" t="s">
        <v>14</v>
      </c>
      <c r="D6344" s="4" t="s">
        <v>14</v>
      </c>
      <c r="E6344" s="4" t="s">
        <v>21</v>
      </c>
      <c r="F6344" s="4" t="s">
        <v>10</v>
      </c>
    </row>
    <row r="6345" spans="1:9">
      <c r="A6345" t="n">
        <v>56977</v>
      </c>
      <c r="B6345" s="45" t="n">
        <v>45</v>
      </c>
      <c r="C6345" s="7" t="n">
        <v>11</v>
      </c>
      <c r="D6345" s="7" t="n">
        <v>3</v>
      </c>
      <c r="E6345" s="7" t="n">
        <v>32.5999984741211</v>
      </c>
      <c r="F6345" s="7" t="n">
        <v>4000</v>
      </c>
    </row>
    <row r="6346" spans="1:9">
      <c r="A6346" t="s">
        <v>4</v>
      </c>
      <c r="B6346" s="4" t="s">
        <v>5</v>
      </c>
      <c r="C6346" s="4" t="s">
        <v>14</v>
      </c>
      <c r="D6346" s="4" t="s">
        <v>14</v>
      </c>
      <c r="E6346" s="4" t="s">
        <v>10</v>
      </c>
      <c r="F6346" s="4" t="s">
        <v>10</v>
      </c>
      <c r="G6346" s="4" t="s">
        <v>10</v>
      </c>
      <c r="H6346" s="4" t="s">
        <v>10</v>
      </c>
      <c r="I6346" s="4" t="s">
        <v>10</v>
      </c>
      <c r="J6346" s="4" t="s">
        <v>10</v>
      </c>
      <c r="K6346" s="4" t="s">
        <v>10</v>
      </c>
      <c r="L6346" s="4" t="s">
        <v>10</v>
      </c>
      <c r="M6346" s="4" t="s">
        <v>10</v>
      </c>
      <c r="N6346" s="4" t="s">
        <v>10</v>
      </c>
      <c r="O6346" s="4" t="s">
        <v>10</v>
      </c>
      <c r="P6346" s="4" t="s">
        <v>10</v>
      </c>
      <c r="Q6346" s="4" t="s">
        <v>10</v>
      </c>
      <c r="R6346" s="4" t="s">
        <v>10</v>
      </c>
      <c r="S6346" s="4" t="s">
        <v>10</v>
      </c>
      <c r="T6346" s="4" t="s">
        <v>10</v>
      </c>
    </row>
    <row r="6347" spans="1:9">
      <c r="A6347" t="n">
        <v>56986</v>
      </c>
      <c r="B6347" s="76" t="n">
        <v>154</v>
      </c>
      <c r="C6347" s="7" t="n">
        <v>1</v>
      </c>
      <c r="D6347" s="7" t="n">
        <v>0</v>
      </c>
      <c r="E6347" s="7" t="n">
        <v>1</v>
      </c>
      <c r="F6347" s="7" t="n">
        <v>2</v>
      </c>
      <c r="G6347" s="7" t="n">
        <v>3</v>
      </c>
      <c r="H6347" s="7" t="n">
        <v>4</v>
      </c>
      <c r="I6347" s="7" t="n">
        <v>5</v>
      </c>
      <c r="J6347" s="7" t="n">
        <v>6</v>
      </c>
      <c r="K6347" s="7" t="n">
        <v>7</v>
      </c>
      <c r="L6347" s="7" t="n">
        <v>8</v>
      </c>
      <c r="M6347" s="7" t="n">
        <v>9</v>
      </c>
      <c r="N6347" s="7" t="n">
        <v>11</v>
      </c>
      <c r="O6347" s="7" t="n">
        <v>13</v>
      </c>
      <c r="P6347" s="7" t="n">
        <v>18</v>
      </c>
      <c r="Q6347" s="7" t="n">
        <v>65533</v>
      </c>
      <c r="R6347" s="7" t="n">
        <v>65533</v>
      </c>
      <c r="S6347" s="7" t="n">
        <v>65533</v>
      </c>
      <c r="T6347" s="7" t="n">
        <v>65533</v>
      </c>
    </row>
    <row r="6348" spans="1:9">
      <c r="A6348" t="s">
        <v>4</v>
      </c>
      <c r="B6348" s="4" t="s">
        <v>5</v>
      </c>
      <c r="C6348" s="4" t="s">
        <v>14</v>
      </c>
      <c r="D6348" s="4" t="s">
        <v>14</v>
      </c>
      <c r="E6348" s="4" t="s">
        <v>14</v>
      </c>
      <c r="F6348" s="4" t="s">
        <v>9</v>
      </c>
      <c r="G6348" s="4" t="s">
        <v>14</v>
      </c>
      <c r="H6348" s="4" t="s">
        <v>14</v>
      </c>
      <c r="I6348" s="4" t="s">
        <v>14</v>
      </c>
      <c r="J6348" s="4" t="s">
        <v>14</v>
      </c>
      <c r="K6348" s="4" t="s">
        <v>9</v>
      </c>
      <c r="L6348" s="4" t="s">
        <v>14</v>
      </c>
      <c r="M6348" s="4" t="s">
        <v>14</v>
      </c>
      <c r="N6348" s="4" t="s">
        <v>14</v>
      </c>
      <c r="O6348" s="4" t="s">
        <v>14</v>
      </c>
      <c r="P6348" s="4" t="s">
        <v>14</v>
      </c>
      <c r="Q6348" s="4" t="s">
        <v>9</v>
      </c>
      <c r="R6348" s="4" t="s">
        <v>14</v>
      </c>
      <c r="S6348" s="4" t="s">
        <v>14</v>
      </c>
      <c r="T6348" s="4" t="s">
        <v>14</v>
      </c>
      <c r="U6348" s="4" t="s">
        <v>14</v>
      </c>
      <c r="V6348" s="4" t="s">
        <v>14</v>
      </c>
      <c r="W6348" s="4" t="s">
        <v>9</v>
      </c>
      <c r="X6348" s="4" t="s">
        <v>14</v>
      </c>
      <c r="Y6348" s="4" t="s">
        <v>14</v>
      </c>
      <c r="Z6348" s="4" t="s">
        <v>14</v>
      </c>
      <c r="AA6348" s="4" t="s">
        <v>19</v>
      </c>
    </row>
    <row r="6349" spans="1:9">
      <c r="A6349" t="n">
        <v>57021</v>
      </c>
      <c r="B6349" s="10" t="n">
        <v>5</v>
      </c>
      <c r="C6349" s="7" t="n">
        <v>35</v>
      </c>
      <c r="D6349" s="7" t="n">
        <v>30</v>
      </c>
      <c r="E6349" s="7" t="n">
        <v>0</v>
      </c>
      <c r="F6349" s="7" t="n">
        <v>11</v>
      </c>
      <c r="G6349" s="7" t="n">
        <v>2</v>
      </c>
      <c r="H6349" s="7" t="n">
        <v>35</v>
      </c>
      <c r="I6349" s="7" t="n">
        <v>30</v>
      </c>
      <c r="J6349" s="7" t="n">
        <v>0</v>
      </c>
      <c r="K6349" s="7" t="n">
        <v>13</v>
      </c>
      <c r="L6349" s="7" t="n">
        <v>2</v>
      </c>
      <c r="M6349" s="7" t="n">
        <v>11</v>
      </c>
      <c r="N6349" s="7" t="n">
        <v>35</v>
      </c>
      <c r="O6349" s="7" t="n">
        <v>30</v>
      </c>
      <c r="P6349" s="7" t="n">
        <v>0</v>
      </c>
      <c r="Q6349" s="7" t="n">
        <v>18</v>
      </c>
      <c r="R6349" s="7" t="n">
        <v>2</v>
      </c>
      <c r="S6349" s="7" t="n">
        <v>11</v>
      </c>
      <c r="T6349" s="7" t="n">
        <v>35</v>
      </c>
      <c r="U6349" s="7" t="n">
        <v>30</v>
      </c>
      <c r="V6349" s="7" t="n">
        <v>0</v>
      </c>
      <c r="W6349" s="7" t="n">
        <v>65533</v>
      </c>
      <c r="X6349" s="7" t="n">
        <v>2</v>
      </c>
      <c r="Y6349" s="7" t="n">
        <v>11</v>
      </c>
      <c r="Z6349" s="7" t="n">
        <v>1</v>
      </c>
      <c r="AA6349" s="11" t="n">
        <f t="normal" ca="1">A6353</f>
        <v>0</v>
      </c>
    </row>
    <row r="6350" spans="1:9">
      <c r="A6350" t="s">
        <v>4</v>
      </c>
      <c r="B6350" s="4" t="s">
        <v>5</v>
      </c>
      <c r="C6350" s="4" t="s">
        <v>14</v>
      </c>
      <c r="D6350" s="4" t="s">
        <v>14</v>
      </c>
      <c r="E6350" s="4" t="s">
        <v>10</v>
      </c>
      <c r="F6350" s="4" t="s">
        <v>10</v>
      </c>
      <c r="G6350" s="4" t="s">
        <v>10</v>
      </c>
      <c r="H6350" s="4" t="s">
        <v>10</v>
      </c>
      <c r="I6350" s="4" t="s">
        <v>10</v>
      </c>
      <c r="J6350" s="4" t="s">
        <v>10</v>
      </c>
      <c r="K6350" s="4" t="s">
        <v>10</v>
      </c>
      <c r="L6350" s="4" t="s">
        <v>10</v>
      </c>
      <c r="M6350" s="4" t="s">
        <v>10</v>
      </c>
      <c r="N6350" s="4" t="s">
        <v>10</v>
      </c>
      <c r="O6350" s="4" t="s">
        <v>10</v>
      </c>
      <c r="P6350" s="4" t="s">
        <v>10</v>
      </c>
      <c r="Q6350" s="4" t="s">
        <v>10</v>
      </c>
      <c r="R6350" s="4" t="s">
        <v>10</v>
      </c>
      <c r="S6350" s="4" t="s">
        <v>10</v>
      </c>
      <c r="T6350" s="4" t="s">
        <v>10</v>
      </c>
    </row>
    <row r="6351" spans="1:9">
      <c r="A6351" t="n">
        <v>57062</v>
      </c>
      <c r="B6351" s="76" t="n">
        <v>154</v>
      </c>
      <c r="C6351" s="7" t="n">
        <v>0</v>
      </c>
      <c r="D6351" s="7" t="n">
        <v>0</v>
      </c>
      <c r="E6351" s="7" t="n">
        <v>1</v>
      </c>
      <c r="F6351" s="7" t="n">
        <v>2</v>
      </c>
      <c r="G6351" s="7" t="n">
        <v>3</v>
      </c>
      <c r="H6351" s="7" t="n">
        <v>4</v>
      </c>
      <c r="I6351" s="7" t="n">
        <v>5</v>
      </c>
      <c r="J6351" s="7" t="n">
        <v>6</v>
      </c>
      <c r="K6351" s="7" t="n">
        <v>7</v>
      </c>
      <c r="L6351" s="7" t="n">
        <v>8</v>
      </c>
      <c r="M6351" s="7" t="n">
        <v>9</v>
      </c>
      <c r="N6351" s="7" t="n">
        <v>65533</v>
      </c>
      <c r="O6351" s="7" t="n">
        <v>65533</v>
      </c>
      <c r="P6351" s="7" t="n">
        <v>65533</v>
      </c>
      <c r="Q6351" s="7" t="n">
        <v>65533</v>
      </c>
      <c r="R6351" s="7" t="n">
        <v>65533</v>
      </c>
      <c r="S6351" s="7" t="n">
        <v>65533</v>
      </c>
      <c r="T6351" s="7" t="n">
        <v>65533</v>
      </c>
    </row>
    <row r="6352" spans="1:9">
      <c r="A6352" t="s">
        <v>4</v>
      </c>
      <c r="B6352" s="4" t="s">
        <v>5</v>
      </c>
      <c r="C6352" s="4" t="s">
        <v>10</v>
      </c>
      <c r="D6352" s="4" t="s">
        <v>21</v>
      </c>
      <c r="E6352" s="4" t="s">
        <v>21</v>
      </c>
      <c r="F6352" s="4" t="s">
        <v>21</v>
      </c>
      <c r="G6352" s="4" t="s">
        <v>21</v>
      </c>
    </row>
    <row r="6353" spans="1:27">
      <c r="A6353" t="n">
        <v>57097</v>
      </c>
      <c r="B6353" s="36" t="n">
        <v>46</v>
      </c>
      <c r="C6353" s="7" t="n">
        <v>0</v>
      </c>
      <c r="D6353" s="7" t="n">
        <v>0</v>
      </c>
      <c r="E6353" s="7" t="n">
        <v>18.3700008392334</v>
      </c>
      <c r="F6353" s="7" t="n">
        <v>57</v>
      </c>
      <c r="G6353" s="7" t="n">
        <v>180</v>
      </c>
    </row>
    <row r="6354" spans="1:27">
      <c r="A6354" t="s">
        <v>4</v>
      </c>
      <c r="B6354" s="4" t="s">
        <v>5</v>
      </c>
      <c r="C6354" s="4" t="s">
        <v>10</v>
      </c>
      <c r="D6354" s="4" t="s">
        <v>21</v>
      </c>
      <c r="E6354" s="4" t="s">
        <v>21</v>
      </c>
      <c r="F6354" s="4" t="s">
        <v>21</v>
      </c>
      <c r="G6354" s="4" t="s">
        <v>21</v>
      </c>
    </row>
    <row r="6355" spans="1:27">
      <c r="A6355" t="n">
        <v>57116</v>
      </c>
      <c r="B6355" s="36" t="n">
        <v>46</v>
      </c>
      <c r="C6355" s="7" t="n">
        <v>7032</v>
      </c>
      <c r="D6355" s="7" t="n">
        <v>0.600000023841858</v>
      </c>
      <c r="E6355" s="7" t="n">
        <v>18.3700008392334</v>
      </c>
      <c r="F6355" s="7" t="n">
        <v>57.3499984741211</v>
      </c>
      <c r="G6355" s="7" t="n">
        <v>180</v>
      </c>
    </row>
    <row r="6356" spans="1:27">
      <c r="A6356" t="s">
        <v>4</v>
      </c>
      <c r="B6356" s="4" t="s">
        <v>5</v>
      </c>
      <c r="C6356" s="4" t="s">
        <v>14</v>
      </c>
      <c r="D6356" s="4" t="s">
        <v>14</v>
      </c>
      <c r="E6356" s="4" t="s">
        <v>14</v>
      </c>
      <c r="F6356" s="4" t="s">
        <v>9</v>
      </c>
      <c r="G6356" s="4" t="s">
        <v>14</v>
      </c>
      <c r="H6356" s="4" t="s">
        <v>14</v>
      </c>
      <c r="I6356" s="4" t="s">
        <v>19</v>
      </c>
    </row>
    <row r="6357" spans="1:27">
      <c r="A6357" t="n">
        <v>57135</v>
      </c>
      <c r="B6357" s="10" t="n">
        <v>5</v>
      </c>
      <c r="C6357" s="7" t="n">
        <v>35</v>
      </c>
      <c r="D6357" s="7" t="n">
        <v>30</v>
      </c>
      <c r="E6357" s="7" t="n">
        <v>0</v>
      </c>
      <c r="F6357" s="7" t="n">
        <v>1</v>
      </c>
      <c r="G6357" s="7" t="n">
        <v>2</v>
      </c>
      <c r="H6357" s="7" t="n">
        <v>1</v>
      </c>
      <c r="I6357" s="11" t="n">
        <f t="normal" ca="1">A6381</f>
        <v>0</v>
      </c>
    </row>
    <row r="6358" spans="1:27">
      <c r="A6358" t="s">
        <v>4</v>
      </c>
      <c r="B6358" s="4" t="s">
        <v>5</v>
      </c>
      <c r="C6358" s="4" t="s">
        <v>10</v>
      </c>
      <c r="D6358" s="4" t="s">
        <v>14</v>
      </c>
      <c r="E6358" s="4" t="s">
        <v>14</v>
      </c>
      <c r="F6358" s="4" t="s">
        <v>6</v>
      </c>
    </row>
    <row r="6359" spans="1:27">
      <c r="A6359" t="n">
        <v>57149</v>
      </c>
      <c r="B6359" s="18" t="n">
        <v>20</v>
      </c>
      <c r="C6359" s="7" t="n">
        <v>1</v>
      </c>
      <c r="D6359" s="7" t="n">
        <v>2</v>
      </c>
      <c r="E6359" s="7" t="n">
        <v>11</v>
      </c>
      <c r="F6359" s="7" t="s">
        <v>465</v>
      </c>
    </row>
    <row r="6360" spans="1:27">
      <c r="A6360" t="s">
        <v>4</v>
      </c>
      <c r="B6360" s="4" t="s">
        <v>5</v>
      </c>
      <c r="C6360" s="4" t="s">
        <v>10</v>
      </c>
      <c r="D6360" s="4" t="s">
        <v>14</v>
      </c>
      <c r="E6360" s="4" t="s">
        <v>14</v>
      </c>
      <c r="F6360" s="4" t="s">
        <v>6</v>
      </c>
    </row>
    <row r="6361" spans="1:27">
      <c r="A6361" t="n">
        <v>57172</v>
      </c>
      <c r="B6361" s="18" t="n">
        <v>20</v>
      </c>
      <c r="C6361" s="7" t="n">
        <v>3</v>
      </c>
      <c r="D6361" s="7" t="n">
        <v>2</v>
      </c>
      <c r="E6361" s="7" t="n">
        <v>11</v>
      </c>
      <c r="F6361" s="7" t="s">
        <v>466</v>
      </c>
    </row>
    <row r="6362" spans="1:27">
      <c r="A6362" t="s">
        <v>4</v>
      </c>
      <c r="B6362" s="4" t="s">
        <v>5</v>
      </c>
      <c r="C6362" s="4" t="s">
        <v>10</v>
      </c>
      <c r="D6362" s="4" t="s">
        <v>14</v>
      </c>
      <c r="E6362" s="4" t="s">
        <v>14</v>
      </c>
      <c r="F6362" s="4" t="s">
        <v>6</v>
      </c>
    </row>
    <row r="6363" spans="1:27">
      <c r="A6363" t="n">
        <v>57195</v>
      </c>
      <c r="B6363" s="18" t="n">
        <v>20</v>
      </c>
      <c r="C6363" s="7" t="n">
        <v>2</v>
      </c>
      <c r="D6363" s="7" t="n">
        <v>2</v>
      </c>
      <c r="E6363" s="7" t="n">
        <v>11</v>
      </c>
      <c r="F6363" s="7" t="s">
        <v>467</v>
      </c>
    </row>
    <row r="6364" spans="1:27">
      <c r="A6364" t="s">
        <v>4</v>
      </c>
      <c r="B6364" s="4" t="s">
        <v>5</v>
      </c>
      <c r="C6364" s="4" t="s">
        <v>10</v>
      </c>
      <c r="D6364" s="4" t="s">
        <v>14</v>
      </c>
      <c r="E6364" s="4" t="s">
        <v>14</v>
      </c>
      <c r="F6364" s="4" t="s">
        <v>6</v>
      </c>
    </row>
    <row r="6365" spans="1:27">
      <c r="A6365" t="n">
        <v>57218</v>
      </c>
      <c r="B6365" s="18" t="n">
        <v>20</v>
      </c>
      <c r="C6365" s="7" t="n">
        <v>11</v>
      </c>
      <c r="D6365" s="7" t="n">
        <v>2</v>
      </c>
      <c r="E6365" s="7" t="n">
        <v>11</v>
      </c>
      <c r="F6365" s="7" t="s">
        <v>468</v>
      </c>
    </row>
    <row r="6366" spans="1:27">
      <c r="A6366" t="s">
        <v>4</v>
      </c>
      <c r="B6366" s="4" t="s">
        <v>5</v>
      </c>
      <c r="C6366" s="4" t="s">
        <v>10</v>
      </c>
      <c r="D6366" s="4" t="s">
        <v>14</v>
      </c>
      <c r="E6366" s="4" t="s">
        <v>14</v>
      </c>
      <c r="F6366" s="4" t="s">
        <v>6</v>
      </c>
    </row>
    <row r="6367" spans="1:27">
      <c r="A6367" t="n">
        <v>57241</v>
      </c>
      <c r="B6367" s="18" t="n">
        <v>20</v>
      </c>
      <c r="C6367" s="7" t="n">
        <v>6</v>
      </c>
      <c r="D6367" s="7" t="n">
        <v>2</v>
      </c>
      <c r="E6367" s="7" t="n">
        <v>11</v>
      </c>
      <c r="F6367" s="7" t="s">
        <v>469</v>
      </c>
    </row>
    <row r="6368" spans="1:27">
      <c r="A6368" t="s">
        <v>4</v>
      </c>
      <c r="B6368" s="4" t="s">
        <v>5</v>
      </c>
      <c r="C6368" s="4" t="s">
        <v>10</v>
      </c>
      <c r="D6368" s="4" t="s">
        <v>14</v>
      </c>
      <c r="E6368" s="4" t="s">
        <v>14</v>
      </c>
      <c r="F6368" s="4" t="s">
        <v>6</v>
      </c>
    </row>
    <row r="6369" spans="1:9">
      <c r="A6369" t="n">
        <v>57264</v>
      </c>
      <c r="B6369" s="18" t="n">
        <v>20</v>
      </c>
      <c r="C6369" s="7" t="n">
        <v>9</v>
      </c>
      <c r="D6369" s="7" t="n">
        <v>2</v>
      </c>
      <c r="E6369" s="7" t="n">
        <v>11</v>
      </c>
      <c r="F6369" s="7" t="s">
        <v>470</v>
      </c>
    </row>
    <row r="6370" spans="1:9">
      <c r="A6370" t="s">
        <v>4</v>
      </c>
      <c r="B6370" s="4" t="s">
        <v>5</v>
      </c>
      <c r="C6370" s="4" t="s">
        <v>10</v>
      </c>
      <c r="D6370" s="4" t="s">
        <v>14</v>
      </c>
      <c r="E6370" s="4" t="s">
        <v>14</v>
      </c>
      <c r="F6370" s="4" t="s">
        <v>6</v>
      </c>
    </row>
    <row r="6371" spans="1:9">
      <c r="A6371" t="n">
        <v>57287</v>
      </c>
      <c r="B6371" s="18" t="n">
        <v>20</v>
      </c>
      <c r="C6371" s="7" t="n">
        <v>5</v>
      </c>
      <c r="D6371" s="7" t="n">
        <v>2</v>
      </c>
      <c r="E6371" s="7" t="n">
        <v>11</v>
      </c>
      <c r="F6371" s="7" t="s">
        <v>471</v>
      </c>
    </row>
    <row r="6372" spans="1:9">
      <c r="A6372" t="s">
        <v>4</v>
      </c>
      <c r="B6372" s="4" t="s">
        <v>5</v>
      </c>
      <c r="C6372" s="4" t="s">
        <v>10</v>
      </c>
      <c r="D6372" s="4" t="s">
        <v>14</v>
      </c>
      <c r="E6372" s="4" t="s">
        <v>14</v>
      </c>
      <c r="F6372" s="4" t="s">
        <v>6</v>
      </c>
    </row>
    <row r="6373" spans="1:9">
      <c r="A6373" t="n">
        <v>57310</v>
      </c>
      <c r="B6373" s="18" t="n">
        <v>20</v>
      </c>
      <c r="C6373" s="7" t="n">
        <v>8</v>
      </c>
      <c r="D6373" s="7" t="n">
        <v>2</v>
      </c>
      <c r="E6373" s="7" t="n">
        <v>11</v>
      </c>
      <c r="F6373" s="7" t="s">
        <v>472</v>
      </c>
    </row>
    <row r="6374" spans="1:9">
      <c r="A6374" t="s">
        <v>4</v>
      </c>
      <c r="B6374" s="4" t="s">
        <v>5</v>
      </c>
      <c r="C6374" s="4" t="s">
        <v>10</v>
      </c>
      <c r="D6374" s="4" t="s">
        <v>14</v>
      </c>
      <c r="E6374" s="4" t="s">
        <v>14</v>
      </c>
      <c r="F6374" s="4" t="s">
        <v>6</v>
      </c>
    </row>
    <row r="6375" spans="1:9">
      <c r="A6375" t="n">
        <v>57333</v>
      </c>
      <c r="B6375" s="18" t="n">
        <v>20</v>
      </c>
      <c r="C6375" s="7" t="n">
        <v>4</v>
      </c>
      <c r="D6375" s="7" t="n">
        <v>2</v>
      </c>
      <c r="E6375" s="7" t="n">
        <v>11</v>
      </c>
      <c r="F6375" s="7" t="s">
        <v>473</v>
      </c>
    </row>
    <row r="6376" spans="1:9">
      <c r="A6376" t="s">
        <v>4</v>
      </c>
      <c r="B6376" s="4" t="s">
        <v>5</v>
      </c>
      <c r="C6376" s="4" t="s">
        <v>10</v>
      </c>
      <c r="D6376" s="4" t="s">
        <v>14</v>
      </c>
      <c r="E6376" s="4" t="s">
        <v>14</v>
      </c>
      <c r="F6376" s="4" t="s">
        <v>6</v>
      </c>
    </row>
    <row r="6377" spans="1:9">
      <c r="A6377" t="n">
        <v>57356</v>
      </c>
      <c r="B6377" s="18" t="n">
        <v>20</v>
      </c>
      <c r="C6377" s="7" t="n">
        <v>7</v>
      </c>
      <c r="D6377" s="7" t="n">
        <v>2</v>
      </c>
      <c r="E6377" s="7" t="n">
        <v>11</v>
      </c>
      <c r="F6377" s="7" t="s">
        <v>474</v>
      </c>
    </row>
    <row r="6378" spans="1:9">
      <c r="A6378" t="s">
        <v>4</v>
      </c>
      <c r="B6378" s="4" t="s">
        <v>5</v>
      </c>
      <c r="C6378" s="4" t="s">
        <v>19</v>
      </c>
    </row>
    <row r="6379" spans="1:9">
      <c r="A6379" t="n">
        <v>57380</v>
      </c>
      <c r="B6379" s="15" t="n">
        <v>3</v>
      </c>
      <c r="C6379" s="11" t="n">
        <f t="normal" ca="1">A6571</f>
        <v>0</v>
      </c>
    </row>
    <row r="6380" spans="1:9">
      <c r="A6380" t="s">
        <v>4</v>
      </c>
      <c r="B6380" s="4" t="s">
        <v>5</v>
      </c>
      <c r="C6380" s="4" t="s">
        <v>14</v>
      </c>
      <c r="D6380" s="4" t="s">
        <v>14</v>
      </c>
      <c r="E6380" s="4" t="s">
        <v>14</v>
      </c>
      <c r="F6380" s="4" t="s">
        <v>9</v>
      </c>
      <c r="G6380" s="4" t="s">
        <v>14</v>
      </c>
      <c r="H6380" s="4" t="s">
        <v>14</v>
      </c>
      <c r="I6380" s="4" t="s">
        <v>19</v>
      </c>
    </row>
    <row r="6381" spans="1:9">
      <c r="A6381" t="n">
        <v>57385</v>
      </c>
      <c r="B6381" s="10" t="n">
        <v>5</v>
      </c>
      <c r="C6381" s="7" t="n">
        <v>35</v>
      </c>
      <c r="D6381" s="7" t="n">
        <v>30</v>
      </c>
      <c r="E6381" s="7" t="n">
        <v>0</v>
      </c>
      <c r="F6381" s="7" t="n">
        <v>3</v>
      </c>
      <c r="G6381" s="7" t="n">
        <v>2</v>
      </c>
      <c r="H6381" s="7" t="n">
        <v>1</v>
      </c>
      <c r="I6381" s="11" t="n">
        <f t="normal" ca="1">A6405</f>
        <v>0</v>
      </c>
    </row>
    <row r="6382" spans="1:9">
      <c r="A6382" t="s">
        <v>4</v>
      </c>
      <c r="B6382" s="4" t="s">
        <v>5</v>
      </c>
      <c r="C6382" s="4" t="s">
        <v>10</v>
      </c>
      <c r="D6382" s="4" t="s">
        <v>14</v>
      </c>
      <c r="E6382" s="4" t="s">
        <v>14</v>
      </c>
      <c r="F6382" s="4" t="s">
        <v>6</v>
      </c>
    </row>
    <row r="6383" spans="1:9">
      <c r="A6383" t="n">
        <v>57399</v>
      </c>
      <c r="B6383" s="18" t="n">
        <v>20</v>
      </c>
      <c r="C6383" s="7" t="n">
        <v>1</v>
      </c>
      <c r="D6383" s="7" t="n">
        <v>2</v>
      </c>
      <c r="E6383" s="7" t="n">
        <v>11</v>
      </c>
      <c r="F6383" s="7" t="s">
        <v>466</v>
      </c>
    </row>
    <row r="6384" spans="1:9">
      <c r="A6384" t="s">
        <v>4</v>
      </c>
      <c r="B6384" s="4" t="s">
        <v>5</v>
      </c>
      <c r="C6384" s="4" t="s">
        <v>10</v>
      </c>
      <c r="D6384" s="4" t="s">
        <v>14</v>
      </c>
      <c r="E6384" s="4" t="s">
        <v>14</v>
      </c>
      <c r="F6384" s="4" t="s">
        <v>6</v>
      </c>
    </row>
    <row r="6385" spans="1:9">
      <c r="A6385" t="n">
        <v>57422</v>
      </c>
      <c r="B6385" s="18" t="n">
        <v>20</v>
      </c>
      <c r="C6385" s="7" t="n">
        <v>3</v>
      </c>
      <c r="D6385" s="7" t="n">
        <v>2</v>
      </c>
      <c r="E6385" s="7" t="n">
        <v>11</v>
      </c>
      <c r="F6385" s="7" t="s">
        <v>465</v>
      </c>
    </row>
    <row r="6386" spans="1:9">
      <c r="A6386" t="s">
        <v>4</v>
      </c>
      <c r="B6386" s="4" t="s">
        <v>5</v>
      </c>
      <c r="C6386" s="4" t="s">
        <v>10</v>
      </c>
      <c r="D6386" s="4" t="s">
        <v>14</v>
      </c>
      <c r="E6386" s="4" t="s">
        <v>14</v>
      </c>
      <c r="F6386" s="4" t="s">
        <v>6</v>
      </c>
    </row>
    <row r="6387" spans="1:9">
      <c r="A6387" t="n">
        <v>57445</v>
      </c>
      <c r="B6387" s="18" t="n">
        <v>20</v>
      </c>
      <c r="C6387" s="7" t="n">
        <v>2</v>
      </c>
      <c r="D6387" s="7" t="n">
        <v>2</v>
      </c>
      <c r="E6387" s="7" t="n">
        <v>11</v>
      </c>
      <c r="F6387" s="7" t="s">
        <v>467</v>
      </c>
    </row>
    <row r="6388" spans="1:9">
      <c r="A6388" t="s">
        <v>4</v>
      </c>
      <c r="B6388" s="4" t="s">
        <v>5</v>
      </c>
      <c r="C6388" s="4" t="s">
        <v>10</v>
      </c>
      <c r="D6388" s="4" t="s">
        <v>14</v>
      </c>
      <c r="E6388" s="4" t="s">
        <v>14</v>
      </c>
      <c r="F6388" s="4" t="s">
        <v>6</v>
      </c>
    </row>
    <row r="6389" spans="1:9">
      <c r="A6389" t="n">
        <v>57468</v>
      </c>
      <c r="B6389" s="18" t="n">
        <v>20</v>
      </c>
      <c r="C6389" s="7" t="n">
        <v>11</v>
      </c>
      <c r="D6389" s="7" t="n">
        <v>2</v>
      </c>
      <c r="E6389" s="7" t="n">
        <v>11</v>
      </c>
      <c r="F6389" s="7" t="s">
        <v>468</v>
      </c>
    </row>
    <row r="6390" spans="1:9">
      <c r="A6390" t="s">
        <v>4</v>
      </c>
      <c r="B6390" s="4" t="s">
        <v>5</v>
      </c>
      <c r="C6390" s="4" t="s">
        <v>10</v>
      </c>
      <c r="D6390" s="4" t="s">
        <v>14</v>
      </c>
      <c r="E6390" s="4" t="s">
        <v>14</v>
      </c>
      <c r="F6390" s="4" t="s">
        <v>6</v>
      </c>
    </row>
    <row r="6391" spans="1:9">
      <c r="A6391" t="n">
        <v>57491</v>
      </c>
      <c r="B6391" s="18" t="n">
        <v>20</v>
      </c>
      <c r="C6391" s="7" t="n">
        <v>6</v>
      </c>
      <c r="D6391" s="7" t="n">
        <v>2</v>
      </c>
      <c r="E6391" s="7" t="n">
        <v>11</v>
      </c>
      <c r="F6391" s="7" t="s">
        <v>469</v>
      </c>
    </row>
    <row r="6392" spans="1:9">
      <c r="A6392" t="s">
        <v>4</v>
      </c>
      <c r="B6392" s="4" t="s">
        <v>5</v>
      </c>
      <c r="C6392" s="4" t="s">
        <v>10</v>
      </c>
      <c r="D6392" s="4" t="s">
        <v>14</v>
      </c>
      <c r="E6392" s="4" t="s">
        <v>14</v>
      </c>
      <c r="F6392" s="4" t="s">
        <v>6</v>
      </c>
    </row>
    <row r="6393" spans="1:9">
      <c r="A6393" t="n">
        <v>57514</v>
      </c>
      <c r="B6393" s="18" t="n">
        <v>20</v>
      </c>
      <c r="C6393" s="7" t="n">
        <v>9</v>
      </c>
      <c r="D6393" s="7" t="n">
        <v>2</v>
      </c>
      <c r="E6393" s="7" t="n">
        <v>11</v>
      </c>
      <c r="F6393" s="7" t="s">
        <v>470</v>
      </c>
    </row>
    <row r="6394" spans="1:9">
      <c r="A6394" t="s">
        <v>4</v>
      </c>
      <c r="B6394" s="4" t="s">
        <v>5</v>
      </c>
      <c r="C6394" s="4" t="s">
        <v>10</v>
      </c>
      <c r="D6394" s="4" t="s">
        <v>14</v>
      </c>
      <c r="E6394" s="4" t="s">
        <v>14</v>
      </c>
      <c r="F6394" s="4" t="s">
        <v>6</v>
      </c>
    </row>
    <row r="6395" spans="1:9">
      <c r="A6395" t="n">
        <v>57537</v>
      </c>
      <c r="B6395" s="18" t="n">
        <v>20</v>
      </c>
      <c r="C6395" s="7" t="n">
        <v>5</v>
      </c>
      <c r="D6395" s="7" t="n">
        <v>2</v>
      </c>
      <c r="E6395" s="7" t="n">
        <v>11</v>
      </c>
      <c r="F6395" s="7" t="s">
        <v>471</v>
      </c>
    </row>
    <row r="6396" spans="1:9">
      <c r="A6396" t="s">
        <v>4</v>
      </c>
      <c r="B6396" s="4" t="s">
        <v>5</v>
      </c>
      <c r="C6396" s="4" t="s">
        <v>10</v>
      </c>
      <c r="D6396" s="4" t="s">
        <v>14</v>
      </c>
      <c r="E6396" s="4" t="s">
        <v>14</v>
      </c>
      <c r="F6396" s="4" t="s">
        <v>6</v>
      </c>
    </row>
    <row r="6397" spans="1:9">
      <c r="A6397" t="n">
        <v>57560</v>
      </c>
      <c r="B6397" s="18" t="n">
        <v>20</v>
      </c>
      <c r="C6397" s="7" t="n">
        <v>8</v>
      </c>
      <c r="D6397" s="7" t="n">
        <v>2</v>
      </c>
      <c r="E6397" s="7" t="n">
        <v>11</v>
      </c>
      <c r="F6397" s="7" t="s">
        <v>472</v>
      </c>
    </row>
    <row r="6398" spans="1:9">
      <c r="A6398" t="s">
        <v>4</v>
      </c>
      <c r="B6398" s="4" t="s">
        <v>5</v>
      </c>
      <c r="C6398" s="4" t="s">
        <v>10</v>
      </c>
      <c r="D6398" s="4" t="s">
        <v>14</v>
      </c>
      <c r="E6398" s="4" t="s">
        <v>14</v>
      </c>
      <c r="F6398" s="4" t="s">
        <v>6</v>
      </c>
    </row>
    <row r="6399" spans="1:9">
      <c r="A6399" t="n">
        <v>57583</v>
      </c>
      <c r="B6399" s="18" t="n">
        <v>20</v>
      </c>
      <c r="C6399" s="7" t="n">
        <v>4</v>
      </c>
      <c r="D6399" s="7" t="n">
        <v>2</v>
      </c>
      <c r="E6399" s="7" t="n">
        <v>11</v>
      </c>
      <c r="F6399" s="7" t="s">
        <v>473</v>
      </c>
    </row>
    <row r="6400" spans="1:9">
      <c r="A6400" t="s">
        <v>4</v>
      </c>
      <c r="B6400" s="4" t="s">
        <v>5</v>
      </c>
      <c r="C6400" s="4" t="s">
        <v>10</v>
      </c>
      <c r="D6400" s="4" t="s">
        <v>14</v>
      </c>
      <c r="E6400" s="4" t="s">
        <v>14</v>
      </c>
      <c r="F6400" s="4" t="s">
        <v>6</v>
      </c>
    </row>
    <row r="6401" spans="1:6">
      <c r="A6401" t="n">
        <v>57606</v>
      </c>
      <c r="B6401" s="18" t="n">
        <v>20</v>
      </c>
      <c r="C6401" s="7" t="n">
        <v>7</v>
      </c>
      <c r="D6401" s="7" t="n">
        <v>2</v>
      </c>
      <c r="E6401" s="7" t="n">
        <v>11</v>
      </c>
      <c r="F6401" s="7" t="s">
        <v>474</v>
      </c>
    </row>
    <row r="6402" spans="1:6">
      <c r="A6402" t="s">
        <v>4</v>
      </c>
      <c r="B6402" s="4" t="s">
        <v>5</v>
      </c>
      <c r="C6402" s="4" t="s">
        <v>19</v>
      </c>
    </row>
    <row r="6403" spans="1:6">
      <c r="A6403" t="n">
        <v>57630</v>
      </c>
      <c r="B6403" s="15" t="n">
        <v>3</v>
      </c>
      <c r="C6403" s="11" t="n">
        <f t="normal" ca="1">A6571</f>
        <v>0</v>
      </c>
    </row>
    <row r="6404" spans="1:6">
      <c r="A6404" t="s">
        <v>4</v>
      </c>
      <c r="B6404" s="4" t="s">
        <v>5</v>
      </c>
      <c r="C6404" s="4" t="s">
        <v>14</v>
      </c>
      <c r="D6404" s="4" t="s">
        <v>14</v>
      </c>
      <c r="E6404" s="4" t="s">
        <v>14</v>
      </c>
      <c r="F6404" s="4" t="s">
        <v>9</v>
      </c>
      <c r="G6404" s="4" t="s">
        <v>14</v>
      </c>
      <c r="H6404" s="4" t="s">
        <v>14</v>
      </c>
      <c r="I6404" s="4" t="s">
        <v>19</v>
      </c>
    </row>
    <row r="6405" spans="1:6">
      <c r="A6405" t="n">
        <v>57635</v>
      </c>
      <c r="B6405" s="10" t="n">
        <v>5</v>
      </c>
      <c r="C6405" s="7" t="n">
        <v>35</v>
      </c>
      <c r="D6405" s="7" t="n">
        <v>30</v>
      </c>
      <c r="E6405" s="7" t="n">
        <v>0</v>
      </c>
      <c r="F6405" s="7" t="n">
        <v>5</v>
      </c>
      <c r="G6405" s="7" t="n">
        <v>2</v>
      </c>
      <c r="H6405" s="7" t="n">
        <v>1</v>
      </c>
      <c r="I6405" s="11" t="n">
        <f t="normal" ca="1">A6429</f>
        <v>0</v>
      </c>
    </row>
    <row r="6406" spans="1:6">
      <c r="A6406" t="s">
        <v>4</v>
      </c>
      <c r="B6406" s="4" t="s">
        <v>5</v>
      </c>
      <c r="C6406" s="4" t="s">
        <v>10</v>
      </c>
      <c r="D6406" s="4" t="s">
        <v>14</v>
      </c>
      <c r="E6406" s="4" t="s">
        <v>14</v>
      </c>
      <c r="F6406" s="4" t="s">
        <v>6</v>
      </c>
    </row>
    <row r="6407" spans="1:6">
      <c r="A6407" t="n">
        <v>57649</v>
      </c>
      <c r="B6407" s="18" t="n">
        <v>20</v>
      </c>
      <c r="C6407" s="7" t="n">
        <v>1</v>
      </c>
      <c r="D6407" s="7" t="n">
        <v>2</v>
      </c>
      <c r="E6407" s="7" t="n">
        <v>11</v>
      </c>
      <c r="F6407" s="7" t="s">
        <v>471</v>
      </c>
    </row>
    <row r="6408" spans="1:6">
      <c r="A6408" t="s">
        <v>4</v>
      </c>
      <c r="B6408" s="4" t="s">
        <v>5</v>
      </c>
      <c r="C6408" s="4" t="s">
        <v>10</v>
      </c>
      <c r="D6408" s="4" t="s">
        <v>14</v>
      </c>
      <c r="E6408" s="4" t="s">
        <v>14</v>
      </c>
      <c r="F6408" s="4" t="s">
        <v>6</v>
      </c>
    </row>
    <row r="6409" spans="1:6">
      <c r="A6409" t="n">
        <v>57672</v>
      </c>
      <c r="B6409" s="18" t="n">
        <v>20</v>
      </c>
      <c r="C6409" s="7" t="n">
        <v>3</v>
      </c>
      <c r="D6409" s="7" t="n">
        <v>2</v>
      </c>
      <c r="E6409" s="7" t="n">
        <v>11</v>
      </c>
      <c r="F6409" s="7" t="s">
        <v>466</v>
      </c>
    </row>
    <row r="6410" spans="1:6">
      <c r="A6410" t="s">
        <v>4</v>
      </c>
      <c r="B6410" s="4" t="s">
        <v>5</v>
      </c>
      <c r="C6410" s="4" t="s">
        <v>10</v>
      </c>
      <c r="D6410" s="4" t="s">
        <v>14</v>
      </c>
      <c r="E6410" s="4" t="s">
        <v>14</v>
      </c>
      <c r="F6410" s="4" t="s">
        <v>6</v>
      </c>
    </row>
    <row r="6411" spans="1:6">
      <c r="A6411" t="n">
        <v>57695</v>
      </c>
      <c r="B6411" s="18" t="n">
        <v>20</v>
      </c>
      <c r="C6411" s="7" t="n">
        <v>2</v>
      </c>
      <c r="D6411" s="7" t="n">
        <v>2</v>
      </c>
      <c r="E6411" s="7" t="n">
        <v>11</v>
      </c>
      <c r="F6411" s="7" t="s">
        <v>467</v>
      </c>
    </row>
    <row r="6412" spans="1:6">
      <c r="A6412" t="s">
        <v>4</v>
      </c>
      <c r="B6412" s="4" t="s">
        <v>5</v>
      </c>
      <c r="C6412" s="4" t="s">
        <v>10</v>
      </c>
      <c r="D6412" s="4" t="s">
        <v>14</v>
      </c>
      <c r="E6412" s="4" t="s">
        <v>14</v>
      </c>
      <c r="F6412" s="4" t="s">
        <v>6</v>
      </c>
    </row>
    <row r="6413" spans="1:6">
      <c r="A6413" t="n">
        <v>57718</v>
      </c>
      <c r="B6413" s="18" t="n">
        <v>20</v>
      </c>
      <c r="C6413" s="7" t="n">
        <v>11</v>
      </c>
      <c r="D6413" s="7" t="n">
        <v>2</v>
      </c>
      <c r="E6413" s="7" t="n">
        <v>11</v>
      </c>
      <c r="F6413" s="7" t="s">
        <v>468</v>
      </c>
    </row>
    <row r="6414" spans="1:6">
      <c r="A6414" t="s">
        <v>4</v>
      </c>
      <c r="B6414" s="4" t="s">
        <v>5</v>
      </c>
      <c r="C6414" s="4" t="s">
        <v>10</v>
      </c>
      <c r="D6414" s="4" t="s">
        <v>14</v>
      </c>
      <c r="E6414" s="4" t="s">
        <v>14</v>
      </c>
      <c r="F6414" s="4" t="s">
        <v>6</v>
      </c>
    </row>
    <row r="6415" spans="1:6">
      <c r="A6415" t="n">
        <v>57741</v>
      </c>
      <c r="B6415" s="18" t="n">
        <v>20</v>
      </c>
      <c r="C6415" s="7" t="n">
        <v>6</v>
      </c>
      <c r="D6415" s="7" t="n">
        <v>2</v>
      </c>
      <c r="E6415" s="7" t="n">
        <v>11</v>
      </c>
      <c r="F6415" s="7" t="s">
        <v>469</v>
      </c>
    </row>
    <row r="6416" spans="1:6">
      <c r="A6416" t="s">
        <v>4</v>
      </c>
      <c r="B6416" s="4" t="s">
        <v>5</v>
      </c>
      <c r="C6416" s="4" t="s">
        <v>10</v>
      </c>
      <c r="D6416" s="4" t="s">
        <v>14</v>
      </c>
      <c r="E6416" s="4" t="s">
        <v>14</v>
      </c>
      <c r="F6416" s="4" t="s">
        <v>6</v>
      </c>
    </row>
    <row r="6417" spans="1:9">
      <c r="A6417" t="n">
        <v>57764</v>
      </c>
      <c r="B6417" s="18" t="n">
        <v>20</v>
      </c>
      <c r="C6417" s="7" t="n">
        <v>9</v>
      </c>
      <c r="D6417" s="7" t="n">
        <v>2</v>
      </c>
      <c r="E6417" s="7" t="n">
        <v>11</v>
      </c>
      <c r="F6417" s="7" t="s">
        <v>470</v>
      </c>
    </row>
    <row r="6418" spans="1:9">
      <c r="A6418" t="s">
        <v>4</v>
      </c>
      <c r="B6418" s="4" t="s">
        <v>5</v>
      </c>
      <c r="C6418" s="4" t="s">
        <v>10</v>
      </c>
      <c r="D6418" s="4" t="s">
        <v>14</v>
      </c>
      <c r="E6418" s="4" t="s">
        <v>14</v>
      </c>
      <c r="F6418" s="4" t="s">
        <v>6</v>
      </c>
    </row>
    <row r="6419" spans="1:9">
      <c r="A6419" t="n">
        <v>57787</v>
      </c>
      <c r="B6419" s="18" t="n">
        <v>20</v>
      </c>
      <c r="C6419" s="7" t="n">
        <v>5</v>
      </c>
      <c r="D6419" s="7" t="n">
        <v>2</v>
      </c>
      <c r="E6419" s="7" t="n">
        <v>11</v>
      </c>
      <c r="F6419" s="7" t="s">
        <v>465</v>
      </c>
    </row>
    <row r="6420" spans="1:9">
      <c r="A6420" t="s">
        <v>4</v>
      </c>
      <c r="B6420" s="4" t="s">
        <v>5</v>
      </c>
      <c r="C6420" s="4" t="s">
        <v>10</v>
      </c>
      <c r="D6420" s="4" t="s">
        <v>14</v>
      </c>
      <c r="E6420" s="4" t="s">
        <v>14</v>
      </c>
      <c r="F6420" s="4" t="s">
        <v>6</v>
      </c>
    </row>
    <row r="6421" spans="1:9">
      <c r="A6421" t="n">
        <v>57810</v>
      </c>
      <c r="B6421" s="18" t="n">
        <v>20</v>
      </c>
      <c r="C6421" s="7" t="n">
        <v>8</v>
      </c>
      <c r="D6421" s="7" t="n">
        <v>2</v>
      </c>
      <c r="E6421" s="7" t="n">
        <v>11</v>
      </c>
      <c r="F6421" s="7" t="s">
        <v>472</v>
      </c>
    </row>
    <row r="6422" spans="1:9">
      <c r="A6422" t="s">
        <v>4</v>
      </c>
      <c r="B6422" s="4" t="s">
        <v>5</v>
      </c>
      <c r="C6422" s="4" t="s">
        <v>10</v>
      </c>
      <c r="D6422" s="4" t="s">
        <v>14</v>
      </c>
      <c r="E6422" s="4" t="s">
        <v>14</v>
      </c>
      <c r="F6422" s="4" t="s">
        <v>6</v>
      </c>
    </row>
    <row r="6423" spans="1:9">
      <c r="A6423" t="n">
        <v>57833</v>
      </c>
      <c r="B6423" s="18" t="n">
        <v>20</v>
      </c>
      <c r="C6423" s="7" t="n">
        <v>4</v>
      </c>
      <c r="D6423" s="7" t="n">
        <v>2</v>
      </c>
      <c r="E6423" s="7" t="n">
        <v>11</v>
      </c>
      <c r="F6423" s="7" t="s">
        <v>473</v>
      </c>
    </row>
    <row r="6424" spans="1:9">
      <c r="A6424" t="s">
        <v>4</v>
      </c>
      <c r="B6424" s="4" t="s">
        <v>5</v>
      </c>
      <c r="C6424" s="4" t="s">
        <v>10</v>
      </c>
      <c r="D6424" s="4" t="s">
        <v>14</v>
      </c>
      <c r="E6424" s="4" t="s">
        <v>14</v>
      </c>
      <c r="F6424" s="4" t="s">
        <v>6</v>
      </c>
    </row>
    <row r="6425" spans="1:9">
      <c r="A6425" t="n">
        <v>57856</v>
      </c>
      <c r="B6425" s="18" t="n">
        <v>20</v>
      </c>
      <c r="C6425" s="7" t="n">
        <v>7</v>
      </c>
      <c r="D6425" s="7" t="n">
        <v>2</v>
      </c>
      <c r="E6425" s="7" t="n">
        <v>11</v>
      </c>
      <c r="F6425" s="7" t="s">
        <v>474</v>
      </c>
    </row>
    <row r="6426" spans="1:9">
      <c r="A6426" t="s">
        <v>4</v>
      </c>
      <c r="B6426" s="4" t="s">
        <v>5</v>
      </c>
      <c r="C6426" s="4" t="s">
        <v>19</v>
      </c>
    </row>
    <row r="6427" spans="1:9">
      <c r="A6427" t="n">
        <v>57880</v>
      </c>
      <c r="B6427" s="15" t="n">
        <v>3</v>
      </c>
      <c r="C6427" s="11" t="n">
        <f t="normal" ca="1">A6571</f>
        <v>0</v>
      </c>
    </row>
    <row r="6428" spans="1:9">
      <c r="A6428" t="s">
        <v>4</v>
      </c>
      <c r="B6428" s="4" t="s">
        <v>5</v>
      </c>
      <c r="C6428" s="4" t="s">
        <v>14</v>
      </c>
      <c r="D6428" s="4" t="s">
        <v>14</v>
      </c>
      <c r="E6428" s="4" t="s">
        <v>14</v>
      </c>
      <c r="F6428" s="4" t="s">
        <v>9</v>
      </c>
      <c r="G6428" s="4" t="s">
        <v>14</v>
      </c>
      <c r="H6428" s="4" t="s">
        <v>14</v>
      </c>
      <c r="I6428" s="4" t="s">
        <v>19</v>
      </c>
    </row>
    <row r="6429" spans="1:9">
      <c r="A6429" t="n">
        <v>57885</v>
      </c>
      <c r="B6429" s="10" t="n">
        <v>5</v>
      </c>
      <c r="C6429" s="7" t="n">
        <v>35</v>
      </c>
      <c r="D6429" s="7" t="n">
        <v>30</v>
      </c>
      <c r="E6429" s="7" t="n">
        <v>0</v>
      </c>
      <c r="F6429" s="7" t="n">
        <v>7</v>
      </c>
      <c r="G6429" s="7" t="n">
        <v>2</v>
      </c>
      <c r="H6429" s="7" t="n">
        <v>1</v>
      </c>
      <c r="I6429" s="11" t="n">
        <f t="normal" ca="1">A6453</f>
        <v>0</v>
      </c>
    </row>
    <row r="6430" spans="1:9">
      <c r="A6430" t="s">
        <v>4</v>
      </c>
      <c r="B6430" s="4" t="s">
        <v>5</v>
      </c>
      <c r="C6430" s="4" t="s">
        <v>10</v>
      </c>
      <c r="D6430" s="4" t="s">
        <v>14</v>
      </c>
      <c r="E6430" s="4" t="s">
        <v>14</v>
      </c>
      <c r="F6430" s="4" t="s">
        <v>6</v>
      </c>
    </row>
    <row r="6431" spans="1:9">
      <c r="A6431" t="n">
        <v>57899</v>
      </c>
      <c r="B6431" s="18" t="n">
        <v>20</v>
      </c>
      <c r="C6431" s="7" t="n">
        <v>1</v>
      </c>
      <c r="D6431" s="7" t="n">
        <v>2</v>
      </c>
      <c r="E6431" s="7" t="n">
        <v>11</v>
      </c>
      <c r="F6431" s="7" t="s">
        <v>474</v>
      </c>
    </row>
    <row r="6432" spans="1:9">
      <c r="A6432" t="s">
        <v>4</v>
      </c>
      <c r="B6432" s="4" t="s">
        <v>5</v>
      </c>
      <c r="C6432" s="4" t="s">
        <v>10</v>
      </c>
      <c r="D6432" s="4" t="s">
        <v>14</v>
      </c>
      <c r="E6432" s="4" t="s">
        <v>14</v>
      </c>
      <c r="F6432" s="4" t="s">
        <v>6</v>
      </c>
    </row>
    <row r="6433" spans="1:9">
      <c r="A6433" t="n">
        <v>57923</v>
      </c>
      <c r="B6433" s="18" t="n">
        <v>20</v>
      </c>
      <c r="C6433" s="7" t="n">
        <v>3</v>
      </c>
      <c r="D6433" s="7" t="n">
        <v>2</v>
      </c>
      <c r="E6433" s="7" t="n">
        <v>11</v>
      </c>
      <c r="F6433" s="7" t="s">
        <v>466</v>
      </c>
    </row>
    <row r="6434" spans="1:9">
      <c r="A6434" t="s">
        <v>4</v>
      </c>
      <c r="B6434" s="4" t="s">
        <v>5</v>
      </c>
      <c r="C6434" s="4" t="s">
        <v>10</v>
      </c>
      <c r="D6434" s="4" t="s">
        <v>14</v>
      </c>
      <c r="E6434" s="4" t="s">
        <v>14</v>
      </c>
      <c r="F6434" s="4" t="s">
        <v>6</v>
      </c>
    </row>
    <row r="6435" spans="1:9">
      <c r="A6435" t="n">
        <v>57946</v>
      </c>
      <c r="B6435" s="18" t="n">
        <v>20</v>
      </c>
      <c r="C6435" s="7" t="n">
        <v>2</v>
      </c>
      <c r="D6435" s="7" t="n">
        <v>2</v>
      </c>
      <c r="E6435" s="7" t="n">
        <v>11</v>
      </c>
      <c r="F6435" s="7" t="s">
        <v>467</v>
      </c>
    </row>
    <row r="6436" spans="1:9">
      <c r="A6436" t="s">
        <v>4</v>
      </c>
      <c r="B6436" s="4" t="s">
        <v>5</v>
      </c>
      <c r="C6436" s="4" t="s">
        <v>10</v>
      </c>
      <c r="D6436" s="4" t="s">
        <v>14</v>
      </c>
      <c r="E6436" s="4" t="s">
        <v>14</v>
      </c>
      <c r="F6436" s="4" t="s">
        <v>6</v>
      </c>
    </row>
    <row r="6437" spans="1:9">
      <c r="A6437" t="n">
        <v>57969</v>
      </c>
      <c r="B6437" s="18" t="n">
        <v>20</v>
      </c>
      <c r="C6437" s="7" t="n">
        <v>11</v>
      </c>
      <c r="D6437" s="7" t="n">
        <v>2</v>
      </c>
      <c r="E6437" s="7" t="n">
        <v>11</v>
      </c>
      <c r="F6437" s="7" t="s">
        <v>468</v>
      </c>
    </row>
    <row r="6438" spans="1:9">
      <c r="A6438" t="s">
        <v>4</v>
      </c>
      <c r="B6438" s="4" t="s">
        <v>5</v>
      </c>
      <c r="C6438" s="4" t="s">
        <v>10</v>
      </c>
      <c r="D6438" s="4" t="s">
        <v>14</v>
      </c>
      <c r="E6438" s="4" t="s">
        <v>14</v>
      </c>
      <c r="F6438" s="4" t="s">
        <v>6</v>
      </c>
    </row>
    <row r="6439" spans="1:9">
      <c r="A6439" t="n">
        <v>57992</v>
      </c>
      <c r="B6439" s="18" t="n">
        <v>20</v>
      </c>
      <c r="C6439" s="7" t="n">
        <v>6</v>
      </c>
      <c r="D6439" s="7" t="n">
        <v>2</v>
      </c>
      <c r="E6439" s="7" t="n">
        <v>11</v>
      </c>
      <c r="F6439" s="7" t="s">
        <v>469</v>
      </c>
    </row>
    <row r="6440" spans="1:9">
      <c r="A6440" t="s">
        <v>4</v>
      </c>
      <c r="B6440" s="4" t="s">
        <v>5</v>
      </c>
      <c r="C6440" s="4" t="s">
        <v>10</v>
      </c>
      <c r="D6440" s="4" t="s">
        <v>14</v>
      </c>
      <c r="E6440" s="4" t="s">
        <v>14</v>
      </c>
      <c r="F6440" s="4" t="s">
        <v>6</v>
      </c>
    </row>
    <row r="6441" spans="1:9">
      <c r="A6441" t="n">
        <v>58015</v>
      </c>
      <c r="B6441" s="18" t="n">
        <v>20</v>
      </c>
      <c r="C6441" s="7" t="n">
        <v>9</v>
      </c>
      <c r="D6441" s="7" t="n">
        <v>2</v>
      </c>
      <c r="E6441" s="7" t="n">
        <v>11</v>
      </c>
      <c r="F6441" s="7" t="s">
        <v>470</v>
      </c>
    </row>
    <row r="6442" spans="1:9">
      <c r="A6442" t="s">
        <v>4</v>
      </c>
      <c r="B6442" s="4" t="s">
        <v>5</v>
      </c>
      <c r="C6442" s="4" t="s">
        <v>10</v>
      </c>
      <c r="D6442" s="4" t="s">
        <v>14</v>
      </c>
      <c r="E6442" s="4" t="s">
        <v>14</v>
      </c>
      <c r="F6442" s="4" t="s">
        <v>6</v>
      </c>
    </row>
    <row r="6443" spans="1:9">
      <c r="A6443" t="n">
        <v>58038</v>
      </c>
      <c r="B6443" s="18" t="n">
        <v>20</v>
      </c>
      <c r="C6443" s="7" t="n">
        <v>5</v>
      </c>
      <c r="D6443" s="7" t="n">
        <v>2</v>
      </c>
      <c r="E6443" s="7" t="n">
        <v>11</v>
      </c>
      <c r="F6443" s="7" t="s">
        <v>471</v>
      </c>
    </row>
    <row r="6444" spans="1:9">
      <c r="A6444" t="s">
        <v>4</v>
      </c>
      <c r="B6444" s="4" t="s">
        <v>5</v>
      </c>
      <c r="C6444" s="4" t="s">
        <v>10</v>
      </c>
      <c r="D6444" s="4" t="s">
        <v>14</v>
      </c>
      <c r="E6444" s="4" t="s">
        <v>14</v>
      </c>
      <c r="F6444" s="4" t="s">
        <v>6</v>
      </c>
    </row>
    <row r="6445" spans="1:9">
      <c r="A6445" t="n">
        <v>58061</v>
      </c>
      <c r="B6445" s="18" t="n">
        <v>20</v>
      </c>
      <c r="C6445" s="7" t="n">
        <v>8</v>
      </c>
      <c r="D6445" s="7" t="n">
        <v>2</v>
      </c>
      <c r="E6445" s="7" t="n">
        <v>11</v>
      </c>
      <c r="F6445" s="7" t="s">
        <v>472</v>
      </c>
    </row>
    <row r="6446" spans="1:9">
      <c r="A6446" t="s">
        <v>4</v>
      </c>
      <c r="B6446" s="4" t="s">
        <v>5</v>
      </c>
      <c r="C6446" s="4" t="s">
        <v>10</v>
      </c>
      <c r="D6446" s="4" t="s">
        <v>14</v>
      </c>
      <c r="E6446" s="4" t="s">
        <v>14</v>
      </c>
      <c r="F6446" s="4" t="s">
        <v>6</v>
      </c>
    </row>
    <row r="6447" spans="1:9">
      <c r="A6447" t="n">
        <v>58084</v>
      </c>
      <c r="B6447" s="18" t="n">
        <v>20</v>
      </c>
      <c r="C6447" s="7" t="n">
        <v>4</v>
      </c>
      <c r="D6447" s="7" t="n">
        <v>2</v>
      </c>
      <c r="E6447" s="7" t="n">
        <v>11</v>
      </c>
      <c r="F6447" s="7" t="s">
        <v>473</v>
      </c>
    </row>
    <row r="6448" spans="1:9">
      <c r="A6448" t="s">
        <v>4</v>
      </c>
      <c r="B6448" s="4" t="s">
        <v>5</v>
      </c>
      <c r="C6448" s="4" t="s">
        <v>10</v>
      </c>
      <c r="D6448" s="4" t="s">
        <v>14</v>
      </c>
      <c r="E6448" s="4" t="s">
        <v>14</v>
      </c>
      <c r="F6448" s="4" t="s">
        <v>6</v>
      </c>
    </row>
    <row r="6449" spans="1:6">
      <c r="A6449" t="n">
        <v>58107</v>
      </c>
      <c r="B6449" s="18" t="n">
        <v>20</v>
      </c>
      <c r="C6449" s="7" t="n">
        <v>7</v>
      </c>
      <c r="D6449" s="7" t="n">
        <v>2</v>
      </c>
      <c r="E6449" s="7" t="n">
        <v>11</v>
      </c>
      <c r="F6449" s="7" t="s">
        <v>465</v>
      </c>
    </row>
    <row r="6450" spans="1:6">
      <c r="A6450" t="s">
        <v>4</v>
      </c>
      <c r="B6450" s="4" t="s">
        <v>5</v>
      </c>
      <c r="C6450" s="4" t="s">
        <v>19</v>
      </c>
    </row>
    <row r="6451" spans="1:6">
      <c r="A6451" t="n">
        <v>58130</v>
      </c>
      <c r="B6451" s="15" t="n">
        <v>3</v>
      </c>
      <c r="C6451" s="11" t="n">
        <f t="normal" ca="1">A6571</f>
        <v>0</v>
      </c>
    </row>
    <row r="6452" spans="1:6">
      <c r="A6452" t="s">
        <v>4</v>
      </c>
      <c r="B6452" s="4" t="s">
        <v>5</v>
      </c>
      <c r="C6452" s="4" t="s">
        <v>14</v>
      </c>
      <c r="D6452" s="4" t="s">
        <v>14</v>
      </c>
      <c r="E6452" s="4" t="s">
        <v>14</v>
      </c>
      <c r="F6452" s="4" t="s">
        <v>9</v>
      </c>
      <c r="G6452" s="4" t="s">
        <v>14</v>
      </c>
      <c r="H6452" s="4" t="s">
        <v>14</v>
      </c>
      <c r="I6452" s="4" t="s">
        <v>19</v>
      </c>
    </row>
    <row r="6453" spans="1:6">
      <c r="A6453" t="n">
        <v>58135</v>
      </c>
      <c r="B6453" s="10" t="n">
        <v>5</v>
      </c>
      <c r="C6453" s="7" t="n">
        <v>35</v>
      </c>
      <c r="D6453" s="7" t="n">
        <v>30</v>
      </c>
      <c r="E6453" s="7" t="n">
        <v>0</v>
      </c>
      <c r="F6453" s="7" t="n">
        <v>9</v>
      </c>
      <c r="G6453" s="7" t="n">
        <v>2</v>
      </c>
      <c r="H6453" s="7" t="n">
        <v>1</v>
      </c>
      <c r="I6453" s="11" t="n">
        <f t="normal" ca="1">A6477</f>
        <v>0</v>
      </c>
    </row>
    <row r="6454" spans="1:6">
      <c r="A6454" t="s">
        <v>4</v>
      </c>
      <c r="B6454" s="4" t="s">
        <v>5</v>
      </c>
      <c r="C6454" s="4" t="s">
        <v>10</v>
      </c>
      <c r="D6454" s="4" t="s">
        <v>14</v>
      </c>
      <c r="E6454" s="4" t="s">
        <v>14</v>
      </c>
      <c r="F6454" s="4" t="s">
        <v>6</v>
      </c>
    </row>
    <row r="6455" spans="1:6">
      <c r="A6455" t="n">
        <v>58149</v>
      </c>
      <c r="B6455" s="18" t="n">
        <v>20</v>
      </c>
      <c r="C6455" s="7" t="n">
        <v>1</v>
      </c>
      <c r="D6455" s="7" t="n">
        <v>2</v>
      </c>
      <c r="E6455" s="7" t="n">
        <v>11</v>
      </c>
      <c r="F6455" s="7" t="s">
        <v>470</v>
      </c>
    </row>
    <row r="6456" spans="1:6">
      <c r="A6456" t="s">
        <v>4</v>
      </c>
      <c r="B6456" s="4" t="s">
        <v>5</v>
      </c>
      <c r="C6456" s="4" t="s">
        <v>10</v>
      </c>
      <c r="D6456" s="4" t="s">
        <v>14</v>
      </c>
      <c r="E6456" s="4" t="s">
        <v>14</v>
      </c>
      <c r="F6456" s="4" t="s">
        <v>6</v>
      </c>
    </row>
    <row r="6457" spans="1:6">
      <c r="A6457" t="n">
        <v>58172</v>
      </c>
      <c r="B6457" s="18" t="n">
        <v>20</v>
      </c>
      <c r="C6457" s="7" t="n">
        <v>3</v>
      </c>
      <c r="D6457" s="7" t="n">
        <v>2</v>
      </c>
      <c r="E6457" s="7" t="n">
        <v>11</v>
      </c>
      <c r="F6457" s="7" t="s">
        <v>466</v>
      </c>
    </row>
    <row r="6458" spans="1:6">
      <c r="A6458" t="s">
        <v>4</v>
      </c>
      <c r="B6458" s="4" t="s">
        <v>5</v>
      </c>
      <c r="C6458" s="4" t="s">
        <v>10</v>
      </c>
      <c r="D6458" s="4" t="s">
        <v>14</v>
      </c>
      <c r="E6458" s="4" t="s">
        <v>14</v>
      </c>
      <c r="F6458" s="4" t="s">
        <v>6</v>
      </c>
    </row>
    <row r="6459" spans="1:6">
      <c r="A6459" t="n">
        <v>58195</v>
      </c>
      <c r="B6459" s="18" t="n">
        <v>20</v>
      </c>
      <c r="C6459" s="7" t="n">
        <v>2</v>
      </c>
      <c r="D6459" s="7" t="n">
        <v>2</v>
      </c>
      <c r="E6459" s="7" t="n">
        <v>11</v>
      </c>
      <c r="F6459" s="7" t="s">
        <v>467</v>
      </c>
    </row>
    <row r="6460" spans="1:6">
      <c r="A6460" t="s">
        <v>4</v>
      </c>
      <c r="B6460" s="4" t="s">
        <v>5</v>
      </c>
      <c r="C6460" s="4" t="s">
        <v>10</v>
      </c>
      <c r="D6460" s="4" t="s">
        <v>14</v>
      </c>
      <c r="E6460" s="4" t="s">
        <v>14</v>
      </c>
      <c r="F6460" s="4" t="s">
        <v>6</v>
      </c>
    </row>
    <row r="6461" spans="1:6">
      <c r="A6461" t="n">
        <v>58218</v>
      </c>
      <c r="B6461" s="18" t="n">
        <v>20</v>
      </c>
      <c r="C6461" s="7" t="n">
        <v>11</v>
      </c>
      <c r="D6461" s="7" t="n">
        <v>2</v>
      </c>
      <c r="E6461" s="7" t="n">
        <v>11</v>
      </c>
      <c r="F6461" s="7" t="s">
        <v>468</v>
      </c>
    </row>
    <row r="6462" spans="1:6">
      <c r="A6462" t="s">
        <v>4</v>
      </c>
      <c r="B6462" s="4" t="s">
        <v>5</v>
      </c>
      <c r="C6462" s="4" t="s">
        <v>10</v>
      </c>
      <c r="D6462" s="4" t="s">
        <v>14</v>
      </c>
      <c r="E6462" s="4" t="s">
        <v>14</v>
      </c>
      <c r="F6462" s="4" t="s">
        <v>6</v>
      </c>
    </row>
    <row r="6463" spans="1:6">
      <c r="A6463" t="n">
        <v>58241</v>
      </c>
      <c r="B6463" s="18" t="n">
        <v>20</v>
      </c>
      <c r="C6463" s="7" t="n">
        <v>6</v>
      </c>
      <c r="D6463" s="7" t="n">
        <v>2</v>
      </c>
      <c r="E6463" s="7" t="n">
        <v>11</v>
      </c>
      <c r="F6463" s="7" t="s">
        <v>469</v>
      </c>
    </row>
    <row r="6464" spans="1:6">
      <c r="A6464" t="s">
        <v>4</v>
      </c>
      <c r="B6464" s="4" t="s">
        <v>5</v>
      </c>
      <c r="C6464" s="4" t="s">
        <v>10</v>
      </c>
      <c r="D6464" s="4" t="s">
        <v>14</v>
      </c>
      <c r="E6464" s="4" t="s">
        <v>14</v>
      </c>
      <c r="F6464" s="4" t="s">
        <v>6</v>
      </c>
    </row>
    <row r="6465" spans="1:9">
      <c r="A6465" t="n">
        <v>58264</v>
      </c>
      <c r="B6465" s="18" t="n">
        <v>20</v>
      </c>
      <c r="C6465" s="7" t="n">
        <v>9</v>
      </c>
      <c r="D6465" s="7" t="n">
        <v>2</v>
      </c>
      <c r="E6465" s="7" t="n">
        <v>11</v>
      </c>
      <c r="F6465" s="7" t="s">
        <v>465</v>
      </c>
    </row>
    <row r="6466" spans="1:9">
      <c r="A6466" t="s">
        <v>4</v>
      </c>
      <c r="B6466" s="4" t="s">
        <v>5</v>
      </c>
      <c r="C6466" s="4" t="s">
        <v>10</v>
      </c>
      <c r="D6466" s="4" t="s">
        <v>14</v>
      </c>
      <c r="E6466" s="4" t="s">
        <v>14</v>
      </c>
      <c r="F6466" s="4" t="s">
        <v>6</v>
      </c>
    </row>
    <row r="6467" spans="1:9">
      <c r="A6467" t="n">
        <v>58287</v>
      </c>
      <c r="B6467" s="18" t="n">
        <v>20</v>
      </c>
      <c r="C6467" s="7" t="n">
        <v>5</v>
      </c>
      <c r="D6467" s="7" t="n">
        <v>2</v>
      </c>
      <c r="E6467" s="7" t="n">
        <v>11</v>
      </c>
      <c r="F6467" s="7" t="s">
        <v>471</v>
      </c>
    </row>
    <row r="6468" spans="1:9">
      <c r="A6468" t="s">
        <v>4</v>
      </c>
      <c r="B6468" s="4" t="s">
        <v>5</v>
      </c>
      <c r="C6468" s="4" t="s">
        <v>10</v>
      </c>
      <c r="D6468" s="4" t="s">
        <v>14</v>
      </c>
      <c r="E6468" s="4" t="s">
        <v>14</v>
      </c>
      <c r="F6468" s="4" t="s">
        <v>6</v>
      </c>
    </row>
    <row r="6469" spans="1:9">
      <c r="A6469" t="n">
        <v>58310</v>
      </c>
      <c r="B6469" s="18" t="n">
        <v>20</v>
      </c>
      <c r="C6469" s="7" t="n">
        <v>8</v>
      </c>
      <c r="D6469" s="7" t="n">
        <v>2</v>
      </c>
      <c r="E6469" s="7" t="n">
        <v>11</v>
      </c>
      <c r="F6469" s="7" t="s">
        <v>472</v>
      </c>
    </row>
    <row r="6470" spans="1:9">
      <c r="A6470" t="s">
        <v>4</v>
      </c>
      <c r="B6470" s="4" t="s">
        <v>5</v>
      </c>
      <c r="C6470" s="4" t="s">
        <v>10</v>
      </c>
      <c r="D6470" s="4" t="s">
        <v>14</v>
      </c>
      <c r="E6470" s="4" t="s">
        <v>14</v>
      </c>
      <c r="F6470" s="4" t="s">
        <v>6</v>
      </c>
    </row>
    <row r="6471" spans="1:9">
      <c r="A6471" t="n">
        <v>58333</v>
      </c>
      <c r="B6471" s="18" t="n">
        <v>20</v>
      </c>
      <c r="C6471" s="7" t="n">
        <v>4</v>
      </c>
      <c r="D6471" s="7" t="n">
        <v>2</v>
      </c>
      <c r="E6471" s="7" t="n">
        <v>11</v>
      </c>
      <c r="F6471" s="7" t="s">
        <v>473</v>
      </c>
    </row>
    <row r="6472" spans="1:9">
      <c r="A6472" t="s">
        <v>4</v>
      </c>
      <c r="B6472" s="4" t="s">
        <v>5</v>
      </c>
      <c r="C6472" s="4" t="s">
        <v>10</v>
      </c>
      <c r="D6472" s="4" t="s">
        <v>14</v>
      </c>
      <c r="E6472" s="4" t="s">
        <v>14</v>
      </c>
      <c r="F6472" s="4" t="s">
        <v>6</v>
      </c>
    </row>
    <row r="6473" spans="1:9">
      <c r="A6473" t="n">
        <v>58356</v>
      </c>
      <c r="B6473" s="18" t="n">
        <v>20</v>
      </c>
      <c r="C6473" s="7" t="n">
        <v>7</v>
      </c>
      <c r="D6473" s="7" t="n">
        <v>2</v>
      </c>
      <c r="E6473" s="7" t="n">
        <v>11</v>
      </c>
      <c r="F6473" s="7" t="s">
        <v>474</v>
      </c>
    </row>
    <row r="6474" spans="1:9">
      <c r="A6474" t="s">
        <v>4</v>
      </c>
      <c r="B6474" s="4" t="s">
        <v>5</v>
      </c>
      <c r="C6474" s="4" t="s">
        <v>19</v>
      </c>
    </row>
    <row r="6475" spans="1:9">
      <c r="A6475" t="n">
        <v>58380</v>
      </c>
      <c r="B6475" s="15" t="n">
        <v>3</v>
      </c>
      <c r="C6475" s="11" t="n">
        <f t="normal" ca="1">A6571</f>
        <v>0</v>
      </c>
    </row>
    <row r="6476" spans="1:9">
      <c r="A6476" t="s">
        <v>4</v>
      </c>
      <c r="B6476" s="4" t="s">
        <v>5</v>
      </c>
      <c r="C6476" s="4" t="s">
        <v>14</v>
      </c>
      <c r="D6476" s="4" t="s">
        <v>14</v>
      </c>
      <c r="E6476" s="4" t="s">
        <v>14</v>
      </c>
      <c r="F6476" s="4" t="s">
        <v>9</v>
      </c>
      <c r="G6476" s="4" t="s">
        <v>14</v>
      </c>
      <c r="H6476" s="4" t="s">
        <v>14</v>
      </c>
      <c r="I6476" s="4" t="s">
        <v>19</v>
      </c>
    </row>
    <row r="6477" spans="1:9">
      <c r="A6477" t="n">
        <v>58385</v>
      </c>
      <c r="B6477" s="10" t="n">
        <v>5</v>
      </c>
      <c r="C6477" s="7" t="n">
        <v>35</v>
      </c>
      <c r="D6477" s="7" t="n">
        <v>30</v>
      </c>
      <c r="E6477" s="7" t="n">
        <v>0</v>
      </c>
      <c r="F6477" s="7" t="n">
        <v>2</v>
      </c>
      <c r="G6477" s="7" t="n">
        <v>2</v>
      </c>
      <c r="H6477" s="7" t="n">
        <v>1</v>
      </c>
      <c r="I6477" s="11" t="n">
        <f t="normal" ca="1">A6501</f>
        <v>0</v>
      </c>
    </row>
    <row r="6478" spans="1:9">
      <c r="A6478" t="s">
        <v>4</v>
      </c>
      <c r="B6478" s="4" t="s">
        <v>5</v>
      </c>
      <c r="C6478" s="4" t="s">
        <v>10</v>
      </c>
      <c r="D6478" s="4" t="s">
        <v>14</v>
      </c>
      <c r="E6478" s="4" t="s">
        <v>14</v>
      </c>
      <c r="F6478" s="4" t="s">
        <v>6</v>
      </c>
    </row>
    <row r="6479" spans="1:9">
      <c r="A6479" t="n">
        <v>58399</v>
      </c>
      <c r="B6479" s="18" t="n">
        <v>20</v>
      </c>
      <c r="C6479" s="7" t="n">
        <v>1</v>
      </c>
      <c r="D6479" s="7" t="n">
        <v>2</v>
      </c>
      <c r="E6479" s="7" t="n">
        <v>11</v>
      </c>
      <c r="F6479" s="7" t="s">
        <v>467</v>
      </c>
    </row>
    <row r="6480" spans="1:9">
      <c r="A6480" t="s">
        <v>4</v>
      </c>
      <c r="B6480" s="4" t="s">
        <v>5</v>
      </c>
      <c r="C6480" s="4" t="s">
        <v>10</v>
      </c>
      <c r="D6480" s="4" t="s">
        <v>14</v>
      </c>
      <c r="E6480" s="4" t="s">
        <v>14</v>
      </c>
      <c r="F6480" s="4" t="s">
        <v>6</v>
      </c>
    </row>
    <row r="6481" spans="1:9">
      <c r="A6481" t="n">
        <v>58422</v>
      </c>
      <c r="B6481" s="18" t="n">
        <v>20</v>
      </c>
      <c r="C6481" s="7" t="n">
        <v>3</v>
      </c>
      <c r="D6481" s="7" t="n">
        <v>2</v>
      </c>
      <c r="E6481" s="7" t="n">
        <v>11</v>
      </c>
      <c r="F6481" s="7" t="s">
        <v>466</v>
      </c>
    </row>
    <row r="6482" spans="1:9">
      <c r="A6482" t="s">
        <v>4</v>
      </c>
      <c r="B6482" s="4" t="s">
        <v>5</v>
      </c>
      <c r="C6482" s="4" t="s">
        <v>10</v>
      </c>
      <c r="D6482" s="4" t="s">
        <v>14</v>
      </c>
      <c r="E6482" s="4" t="s">
        <v>14</v>
      </c>
      <c r="F6482" s="4" t="s">
        <v>6</v>
      </c>
    </row>
    <row r="6483" spans="1:9">
      <c r="A6483" t="n">
        <v>58445</v>
      </c>
      <c r="B6483" s="18" t="n">
        <v>20</v>
      </c>
      <c r="C6483" s="7" t="n">
        <v>2</v>
      </c>
      <c r="D6483" s="7" t="n">
        <v>2</v>
      </c>
      <c r="E6483" s="7" t="n">
        <v>11</v>
      </c>
      <c r="F6483" s="7" t="s">
        <v>465</v>
      </c>
    </row>
    <row r="6484" spans="1:9">
      <c r="A6484" t="s">
        <v>4</v>
      </c>
      <c r="B6484" s="4" t="s">
        <v>5</v>
      </c>
      <c r="C6484" s="4" t="s">
        <v>10</v>
      </c>
      <c r="D6484" s="4" t="s">
        <v>14</v>
      </c>
      <c r="E6484" s="4" t="s">
        <v>14</v>
      </c>
      <c r="F6484" s="4" t="s">
        <v>6</v>
      </c>
    </row>
    <row r="6485" spans="1:9">
      <c r="A6485" t="n">
        <v>58468</v>
      </c>
      <c r="B6485" s="18" t="n">
        <v>20</v>
      </c>
      <c r="C6485" s="7" t="n">
        <v>11</v>
      </c>
      <c r="D6485" s="7" t="n">
        <v>2</v>
      </c>
      <c r="E6485" s="7" t="n">
        <v>11</v>
      </c>
      <c r="F6485" s="7" t="s">
        <v>468</v>
      </c>
    </row>
    <row r="6486" spans="1:9">
      <c r="A6486" t="s">
        <v>4</v>
      </c>
      <c r="B6486" s="4" t="s">
        <v>5</v>
      </c>
      <c r="C6486" s="4" t="s">
        <v>10</v>
      </c>
      <c r="D6486" s="4" t="s">
        <v>14</v>
      </c>
      <c r="E6486" s="4" t="s">
        <v>14</v>
      </c>
      <c r="F6486" s="4" t="s">
        <v>6</v>
      </c>
    </row>
    <row r="6487" spans="1:9">
      <c r="A6487" t="n">
        <v>58491</v>
      </c>
      <c r="B6487" s="18" t="n">
        <v>20</v>
      </c>
      <c r="C6487" s="7" t="n">
        <v>6</v>
      </c>
      <c r="D6487" s="7" t="n">
        <v>2</v>
      </c>
      <c r="E6487" s="7" t="n">
        <v>11</v>
      </c>
      <c r="F6487" s="7" t="s">
        <v>469</v>
      </c>
    </row>
    <row r="6488" spans="1:9">
      <c r="A6488" t="s">
        <v>4</v>
      </c>
      <c r="B6488" s="4" t="s">
        <v>5</v>
      </c>
      <c r="C6488" s="4" t="s">
        <v>10</v>
      </c>
      <c r="D6488" s="4" t="s">
        <v>14</v>
      </c>
      <c r="E6488" s="4" t="s">
        <v>14</v>
      </c>
      <c r="F6488" s="4" t="s">
        <v>6</v>
      </c>
    </row>
    <row r="6489" spans="1:9">
      <c r="A6489" t="n">
        <v>58514</v>
      </c>
      <c r="B6489" s="18" t="n">
        <v>20</v>
      </c>
      <c r="C6489" s="7" t="n">
        <v>9</v>
      </c>
      <c r="D6489" s="7" t="n">
        <v>2</v>
      </c>
      <c r="E6489" s="7" t="n">
        <v>11</v>
      </c>
      <c r="F6489" s="7" t="s">
        <v>470</v>
      </c>
    </row>
    <row r="6490" spans="1:9">
      <c r="A6490" t="s">
        <v>4</v>
      </c>
      <c r="B6490" s="4" t="s">
        <v>5</v>
      </c>
      <c r="C6490" s="4" t="s">
        <v>10</v>
      </c>
      <c r="D6490" s="4" t="s">
        <v>14</v>
      </c>
      <c r="E6490" s="4" t="s">
        <v>14</v>
      </c>
      <c r="F6490" s="4" t="s">
        <v>6</v>
      </c>
    </row>
    <row r="6491" spans="1:9">
      <c r="A6491" t="n">
        <v>58537</v>
      </c>
      <c r="B6491" s="18" t="n">
        <v>20</v>
      </c>
      <c r="C6491" s="7" t="n">
        <v>5</v>
      </c>
      <c r="D6491" s="7" t="n">
        <v>2</v>
      </c>
      <c r="E6491" s="7" t="n">
        <v>11</v>
      </c>
      <c r="F6491" s="7" t="s">
        <v>471</v>
      </c>
    </row>
    <row r="6492" spans="1:9">
      <c r="A6492" t="s">
        <v>4</v>
      </c>
      <c r="B6492" s="4" t="s">
        <v>5</v>
      </c>
      <c r="C6492" s="4" t="s">
        <v>10</v>
      </c>
      <c r="D6492" s="4" t="s">
        <v>14</v>
      </c>
      <c r="E6492" s="4" t="s">
        <v>14</v>
      </c>
      <c r="F6492" s="4" t="s">
        <v>6</v>
      </c>
    </row>
    <row r="6493" spans="1:9">
      <c r="A6493" t="n">
        <v>58560</v>
      </c>
      <c r="B6493" s="18" t="n">
        <v>20</v>
      </c>
      <c r="C6493" s="7" t="n">
        <v>8</v>
      </c>
      <c r="D6493" s="7" t="n">
        <v>2</v>
      </c>
      <c r="E6493" s="7" t="n">
        <v>11</v>
      </c>
      <c r="F6493" s="7" t="s">
        <v>472</v>
      </c>
    </row>
    <row r="6494" spans="1:9">
      <c r="A6494" t="s">
        <v>4</v>
      </c>
      <c r="B6494" s="4" t="s">
        <v>5</v>
      </c>
      <c r="C6494" s="4" t="s">
        <v>10</v>
      </c>
      <c r="D6494" s="4" t="s">
        <v>14</v>
      </c>
      <c r="E6494" s="4" t="s">
        <v>14</v>
      </c>
      <c r="F6494" s="4" t="s">
        <v>6</v>
      </c>
    </row>
    <row r="6495" spans="1:9">
      <c r="A6495" t="n">
        <v>58583</v>
      </c>
      <c r="B6495" s="18" t="n">
        <v>20</v>
      </c>
      <c r="C6495" s="7" t="n">
        <v>4</v>
      </c>
      <c r="D6495" s="7" t="n">
        <v>2</v>
      </c>
      <c r="E6495" s="7" t="n">
        <v>11</v>
      </c>
      <c r="F6495" s="7" t="s">
        <v>473</v>
      </c>
    </row>
    <row r="6496" spans="1:9">
      <c r="A6496" t="s">
        <v>4</v>
      </c>
      <c r="B6496" s="4" t="s">
        <v>5</v>
      </c>
      <c r="C6496" s="4" t="s">
        <v>10</v>
      </c>
      <c r="D6496" s="4" t="s">
        <v>14</v>
      </c>
      <c r="E6496" s="4" t="s">
        <v>14</v>
      </c>
      <c r="F6496" s="4" t="s">
        <v>6</v>
      </c>
    </row>
    <row r="6497" spans="1:6">
      <c r="A6497" t="n">
        <v>58606</v>
      </c>
      <c r="B6497" s="18" t="n">
        <v>20</v>
      </c>
      <c r="C6497" s="7" t="n">
        <v>7</v>
      </c>
      <c r="D6497" s="7" t="n">
        <v>2</v>
      </c>
      <c r="E6497" s="7" t="n">
        <v>11</v>
      </c>
      <c r="F6497" s="7" t="s">
        <v>474</v>
      </c>
    </row>
    <row r="6498" spans="1:6">
      <c r="A6498" t="s">
        <v>4</v>
      </c>
      <c r="B6498" s="4" t="s">
        <v>5</v>
      </c>
      <c r="C6498" s="4" t="s">
        <v>19</v>
      </c>
    </row>
    <row r="6499" spans="1:6">
      <c r="A6499" t="n">
        <v>58630</v>
      </c>
      <c r="B6499" s="15" t="n">
        <v>3</v>
      </c>
      <c r="C6499" s="11" t="n">
        <f t="normal" ca="1">A6571</f>
        <v>0</v>
      </c>
    </row>
    <row r="6500" spans="1:6">
      <c r="A6500" t="s">
        <v>4</v>
      </c>
      <c r="B6500" s="4" t="s">
        <v>5</v>
      </c>
      <c r="C6500" s="4" t="s">
        <v>14</v>
      </c>
      <c r="D6500" s="4" t="s">
        <v>14</v>
      </c>
      <c r="E6500" s="4" t="s">
        <v>14</v>
      </c>
      <c r="F6500" s="4" t="s">
        <v>9</v>
      </c>
      <c r="G6500" s="4" t="s">
        <v>14</v>
      </c>
      <c r="H6500" s="4" t="s">
        <v>14</v>
      </c>
      <c r="I6500" s="4" t="s">
        <v>19</v>
      </c>
    </row>
    <row r="6501" spans="1:6">
      <c r="A6501" t="n">
        <v>58635</v>
      </c>
      <c r="B6501" s="10" t="n">
        <v>5</v>
      </c>
      <c r="C6501" s="7" t="n">
        <v>35</v>
      </c>
      <c r="D6501" s="7" t="n">
        <v>30</v>
      </c>
      <c r="E6501" s="7" t="n">
        <v>0</v>
      </c>
      <c r="F6501" s="7" t="n">
        <v>4</v>
      </c>
      <c r="G6501" s="7" t="n">
        <v>2</v>
      </c>
      <c r="H6501" s="7" t="n">
        <v>1</v>
      </c>
      <c r="I6501" s="11" t="n">
        <f t="normal" ca="1">A6525</f>
        <v>0</v>
      </c>
    </row>
    <row r="6502" spans="1:6">
      <c r="A6502" t="s">
        <v>4</v>
      </c>
      <c r="B6502" s="4" t="s">
        <v>5</v>
      </c>
      <c r="C6502" s="4" t="s">
        <v>10</v>
      </c>
      <c r="D6502" s="4" t="s">
        <v>14</v>
      </c>
      <c r="E6502" s="4" t="s">
        <v>14</v>
      </c>
      <c r="F6502" s="4" t="s">
        <v>6</v>
      </c>
    </row>
    <row r="6503" spans="1:6">
      <c r="A6503" t="n">
        <v>58649</v>
      </c>
      <c r="B6503" s="18" t="n">
        <v>20</v>
      </c>
      <c r="C6503" s="7" t="n">
        <v>1</v>
      </c>
      <c r="D6503" s="7" t="n">
        <v>2</v>
      </c>
      <c r="E6503" s="7" t="n">
        <v>11</v>
      </c>
      <c r="F6503" s="7" t="s">
        <v>473</v>
      </c>
    </row>
    <row r="6504" spans="1:6">
      <c r="A6504" t="s">
        <v>4</v>
      </c>
      <c r="B6504" s="4" t="s">
        <v>5</v>
      </c>
      <c r="C6504" s="4" t="s">
        <v>10</v>
      </c>
      <c r="D6504" s="4" t="s">
        <v>14</v>
      </c>
      <c r="E6504" s="4" t="s">
        <v>14</v>
      </c>
      <c r="F6504" s="4" t="s">
        <v>6</v>
      </c>
    </row>
    <row r="6505" spans="1:6">
      <c r="A6505" t="n">
        <v>58672</v>
      </c>
      <c r="B6505" s="18" t="n">
        <v>20</v>
      </c>
      <c r="C6505" s="7" t="n">
        <v>3</v>
      </c>
      <c r="D6505" s="7" t="n">
        <v>2</v>
      </c>
      <c r="E6505" s="7" t="n">
        <v>11</v>
      </c>
      <c r="F6505" s="7" t="s">
        <v>466</v>
      </c>
    </row>
    <row r="6506" spans="1:6">
      <c r="A6506" t="s">
        <v>4</v>
      </c>
      <c r="B6506" s="4" t="s">
        <v>5</v>
      </c>
      <c r="C6506" s="4" t="s">
        <v>10</v>
      </c>
      <c r="D6506" s="4" t="s">
        <v>14</v>
      </c>
      <c r="E6506" s="4" t="s">
        <v>14</v>
      </c>
      <c r="F6506" s="4" t="s">
        <v>6</v>
      </c>
    </row>
    <row r="6507" spans="1:6">
      <c r="A6507" t="n">
        <v>58695</v>
      </c>
      <c r="B6507" s="18" t="n">
        <v>20</v>
      </c>
      <c r="C6507" s="7" t="n">
        <v>2</v>
      </c>
      <c r="D6507" s="7" t="n">
        <v>2</v>
      </c>
      <c r="E6507" s="7" t="n">
        <v>11</v>
      </c>
      <c r="F6507" s="7" t="s">
        <v>467</v>
      </c>
    </row>
    <row r="6508" spans="1:6">
      <c r="A6508" t="s">
        <v>4</v>
      </c>
      <c r="B6508" s="4" t="s">
        <v>5</v>
      </c>
      <c r="C6508" s="4" t="s">
        <v>10</v>
      </c>
      <c r="D6508" s="4" t="s">
        <v>14</v>
      </c>
      <c r="E6508" s="4" t="s">
        <v>14</v>
      </c>
      <c r="F6508" s="4" t="s">
        <v>6</v>
      </c>
    </row>
    <row r="6509" spans="1:6">
      <c r="A6509" t="n">
        <v>58718</v>
      </c>
      <c r="B6509" s="18" t="n">
        <v>20</v>
      </c>
      <c r="C6509" s="7" t="n">
        <v>11</v>
      </c>
      <c r="D6509" s="7" t="n">
        <v>2</v>
      </c>
      <c r="E6509" s="7" t="n">
        <v>11</v>
      </c>
      <c r="F6509" s="7" t="s">
        <v>468</v>
      </c>
    </row>
    <row r="6510" spans="1:6">
      <c r="A6510" t="s">
        <v>4</v>
      </c>
      <c r="B6510" s="4" t="s">
        <v>5</v>
      </c>
      <c r="C6510" s="4" t="s">
        <v>10</v>
      </c>
      <c r="D6510" s="4" t="s">
        <v>14</v>
      </c>
      <c r="E6510" s="4" t="s">
        <v>14</v>
      </c>
      <c r="F6510" s="4" t="s">
        <v>6</v>
      </c>
    </row>
    <row r="6511" spans="1:6">
      <c r="A6511" t="n">
        <v>58741</v>
      </c>
      <c r="B6511" s="18" t="n">
        <v>20</v>
      </c>
      <c r="C6511" s="7" t="n">
        <v>6</v>
      </c>
      <c r="D6511" s="7" t="n">
        <v>2</v>
      </c>
      <c r="E6511" s="7" t="n">
        <v>11</v>
      </c>
      <c r="F6511" s="7" t="s">
        <v>469</v>
      </c>
    </row>
    <row r="6512" spans="1:6">
      <c r="A6512" t="s">
        <v>4</v>
      </c>
      <c r="B6512" s="4" t="s">
        <v>5</v>
      </c>
      <c r="C6512" s="4" t="s">
        <v>10</v>
      </c>
      <c r="D6512" s="4" t="s">
        <v>14</v>
      </c>
      <c r="E6512" s="4" t="s">
        <v>14</v>
      </c>
      <c r="F6512" s="4" t="s">
        <v>6</v>
      </c>
    </row>
    <row r="6513" spans="1:9">
      <c r="A6513" t="n">
        <v>58764</v>
      </c>
      <c r="B6513" s="18" t="n">
        <v>20</v>
      </c>
      <c r="C6513" s="7" t="n">
        <v>9</v>
      </c>
      <c r="D6513" s="7" t="n">
        <v>2</v>
      </c>
      <c r="E6513" s="7" t="n">
        <v>11</v>
      </c>
      <c r="F6513" s="7" t="s">
        <v>470</v>
      </c>
    </row>
    <row r="6514" spans="1:9">
      <c r="A6514" t="s">
        <v>4</v>
      </c>
      <c r="B6514" s="4" t="s">
        <v>5</v>
      </c>
      <c r="C6514" s="4" t="s">
        <v>10</v>
      </c>
      <c r="D6514" s="4" t="s">
        <v>14</v>
      </c>
      <c r="E6514" s="4" t="s">
        <v>14</v>
      </c>
      <c r="F6514" s="4" t="s">
        <v>6</v>
      </c>
    </row>
    <row r="6515" spans="1:9">
      <c r="A6515" t="n">
        <v>58787</v>
      </c>
      <c r="B6515" s="18" t="n">
        <v>20</v>
      </c>
      <c r="C6515" s="7" t="n">
        <v>5</v>
      </c>
      <c r="D6515" s="7" t="n">
        <v>2</v>
      </c>
      <c r="E6515" s="7" t="n">
        <v>11</v>
      </c>
      <c r="F6515" s="7" t="s">
        <v>471</v>
      </c>
    </row>
    <row r="6516" spans="1:9">
      <c r="A6516" t="s">
        <v>4</v>
      </c>
      <c r="B6516" s="4" t="s">
        <v>5</v>
      </c>
      <c r="C6516" s="4" t="s">
        <v>10</v>
      </c>
      <c r="D6516" s="4" t="s">
        <v>14</v>
      </c>
      <c r="E6516" s="4" t="s">
        <v>14</v>
      </c>
      <c r="F6516" s="4" t="s">
        <v>6</v>
      </c>
    </row>
    <row r="6517" spans="1:9">
      <c r="A6517" t="n">
        <v>58810</v>
      </c>
      <c r="B6517" s="18" t="n">
        <v>20</v>
      </c>
      <c r="C6517" s="7" t="n">
        <v>8</v>
      </c>
      <c r="D6517" s="7" t="n">
        <v>2</v>
      </c>
      <c r="E6517" s="7" t="n">
        <v>11</v>
      </c>
      <c r="F6517" s="7" t="s">
        <v>472</v>
      </c>
    </row>
    <row r="6518" spans="1:9">
      <c r="A6518" t="s">
        <v>4</v>
      </c>
      <c r="B6518" s="4" t="s">
        <v>5</v>
      </c>
      <c r="C6518" s="4" t="s">
        <v>10</v>
      </c>
      <c r="D6518" s="4" t="s">
        <v>14</v>
      </c>
      <c r="E6518" s="4" t="s">
        <v>14</v>
      </c>
      <c r="F6518" s="4" t="s">
        <v>6</v>
      </c>
    </row>
    <row r="6519" spans="1:9">
      <c r="A6519" t="n">
        <v>58833</v>
      </c>
      <c r="B6519" s="18" t="n">
        <v>20</v>
      </c>
      <c r="C6519" s="7" t="n">
        <v>4</v>
      </c>
      <c r="D6519" s="7" t="n">
        <v>2</v>
      </c>
      <c r="E6519" s="7" t="n">
        <v>11</v>
      </c>
      <c r="F6519" s="7" t="s">
        <v>465</v>
      </c>
    </row>
    <row r="6520" spans="1:9">
      <c r="A6520" t="s">
        <v>4</v>
      </c>
      <c r="B6520" s="4" t="s">
        <v>5</v>
      </c>
      <c r="C6520" s="4" t="s">
        <v>10</v>
      </c>
      <c r="D6520" s="4" t="s">
        <v>14</v>
      </c>
      <c r="E6520" s="4" t="s">
        <v>14</v>
      </c>
      <c r="F6520" s="4" t="s">
        <v>6</v>
      </c>
    </row>
    <row r="6521" spans="1:9">
      <c r="A6521" t="n">
        <v>58856</v>
      </c>
      <c r="B6521" s="18" t="n">
        <v>20</v>
      </c>
      <c r="C6521" s="7" t="n">
        <v>7</v>
      </c>
      <c r="D6521" s="7" t="n">
        <v>2</v>
      </c>
      <c r="E6521" s="7" t="n">
        <v>11</v>
      </c>
      <c r="F6521" s="7" t="s">
        <v>474</v>
      </c>
    </row>
    <row r="6522" spans="1:9">
      <c r="A6522" t="s">
        <v>4</v>
      </c>
      <c r="B6522" s="4" t="s">
        <v>5</v>
      </c>
      <c r="C6522" s="4" t="s">
        <v>19</v>
      </c>
    </row>
    <row r="6523" spans="1:9">
      <c r="A6523" t="n">
        <v>58880</v>
      </c>
      <c r="B6523" s="15" t="n">
        <v>3</v>
      </c>
      <c r="C6523" s="11" t="n">
        <f t="normal" ca="1">A6571</f>
        <v>0</v>
      </c>
    </row>
    <row r="6524" spans="1:9">
      <c r="A6524" t="s">
        <v>4</v>
      </c>
      <c r="B6524" s="4" t="s">
        <v>5</v>
      </c>
      <c r="C6524" s="4" t="s">
        <v>14</v>
      </c>
      <c r="D6524" s="4" t="s">
        <v>14</v>
      </c>
      <c r="E6524" s="4" t="s">
        <v>14</v>
      </c>
      <c r="F6524" s="4" t="s">
        <v>9</v>
      </c>
      <c r="G6524" s="4" t="s">
        <v>14</v>
      </c>
      <c r="H6524" s="4" t="s">
        <v>14</v>
      </c>
      <c r="I6524" s="4" t="s">
        <v>19</v>
      </c>
    </row>
    <row r="6525" spans="1:9">
      <c r="A6525" t="n">
        <v>58885</v>
      </c>
      <c r="B6525" s="10" t="n">
        <v>5</v>
      </c>
      <c r="C6525" s="7" t="n">
        <v>35</v>
      </c>
      <c r="D6525" s="7" t="n">
        <v>30</v>
      </c>
      <c r="E6525" s="7" t="n">
        <v>0</v>
      </c>
      <c r="F6525" s="7" t="n">
        <v>6</v>
      </c>
      <c r="G6525" s="7" t="n">
        <v>2</v>
      </c>
      <c r="H6525" s="7" t="n">
        <v>1</v>
      </c>
      <c r="I6525" s="11" t="n">
        <f t="normal" ca="1">A6549</f>
        <v>0</v>
      </c>
    </row>
    <row r="6526" spans="1:9">
      <c r="A6526" t="s">
        <v>4</v>
      </c>
      <c r="B6526" s="4" t="s">
        <v>5</v>
      </c>
      <c r="C6526" s="4" t="s">
        <v>10</v>
      </c>
      <c r="D6526" s="4" t="s">
        <v>14</v>
      </c>
      <c r="E6526" s="4" t="s">
        <v>14</v>
      </c>
      <c r="F6526" s="4" t="s">
        <v>6</v>
      </c>
    </row>
    <row r="6527" spans="1:9">
      <c r="A6527" t="n">
        <v>58899</v>
      </c>
      <c r="B6527" s="18" t="n">
        <v>20</v>
      </c>
      <c r="C6527" s="7" t="n">
        <v>1</v>
      </c>
      <c r="D6527" s="7" t="n">
        <v>2</v>
      </c>
      <c r="E6527" s="7" t="n">
        <v>11</v>
      </c>
      <c r="F6527" s="7" t="s">
        <v>469</v>
      </c>
    </row>
    <row r="6528" spans="1:9">
      <c r="A6528" t="s">
        <v>4</v>
      </c>
      <c r="B6528" s="4" t="s">
        <v>5</v>
      </c>
      <c r="C6528" s="4" t="s">
        <v>10</v>
      </c>
      <c r="D6528" s="4" t="s">
        <v>14</v>
      </c>
      <c r="E6528" s="4" t="s">
        <v>14</v>
      </c>
      <c r="F6528" s="4" t="s">
        <v>6</v>
      </c>
    </row>
    <row r="6529" spans="1:9">
      <c r="A6529" t="n">
        <v>58922</v>
      </c>
      <c r="B6529" s="18" t="n">
        <v>20</v>
      </c>
      <c r="C6529" s="7" t="n">
        <v>3</v>
      </c>
      <c r="D6529" s="7" t="n">
        <v>2</v>
      </c>
      <c r="E6529" s="7" t="n">
        <v>11</v>
      </c>
      <c r="F6529" s="7" t="s">
        <v>466</v>
      </c>
    </row>
    <row r="6530" spans="1:9">
      <c r="A6530" t="s">
        <v>4</v>
      </c>
      <c r="B6530" s="4" t="s">
        <v>5</v>
      </c>
      <c r="C6530" s="4" t="s">
        <v>10</v>
      </c>
      <c r="D6530" s="4" t="s">
        <v>14</v>
      </c>
      <c r="E6530" s="4" t="s">
        <v>14</v>
      </c>
      <c r="F6530" s="4" t="s">
        <v>6</v>
      </c>
    </row>
    <row r="6531" spans="1:9">
      <c r="A6531" t="n">
        <v>58945</v>
      </c>
      <c r="B6531" s="18" t="n">
        <v>20</v>
      </c>
      <c r="C6531" s="7" t="n">
        <v>2</v>
      </c>
      <c r="D6531" s="7" t="n">
        <v>2</v>
      </c>
      <c r="E6531" s="7" t="n">
        <v>11</v>
      </c>
      <c r="F6531" s="7" t="s">
        <v>467</v>
      </c>
    </row>
    <row r="6532" spans="1:9">
      <c r="A6532" t="s">
        <v>4</v>
      </c>
      <c r="B6532" s="4" t="s">
        <v>5</v>
      </c>
      <c r="C6532" s="4" t="s">
        <v>10</v>
      </c>
      <c r="D6532" s="4" t="s">
        <v>14</v>
      </c>
      <c r="E6532" s="4" t="s">
        <v>14</v>
      </c>
      <c r="F6532" s="4" t="s">
        <v>6</v>
      </c>
    </row>
    <row r="6533" spans="1:9">
      <c r="A6533" t="n">
        <v>58968</v>
      </c>
      <c r="B6533" s="18" t="n">
        <v>20</v>
      </c>
      <c r="C6533" s="7" t="n">
        <v>11</v>
      </c>
      <c r="D6533" s="7" t="n">
        <v>2</v>
      </c>
      <c r="E6533" s="7" t="n">
        <v>11</v>
      </c>
      <c r="F6533" s="7" t="s">
        <v>468</v>
      </c>
    </row>
    <row r="6534" spans="1:9">
      <c r="A6534" t="s">
        <v>4</v>
      </c>
      <c r="B6534" s="4" t="s">
        <v>5</v>
      </c>
      <c r="C6534" s="4" t="s">
        <v>10</v>
      </c>
      <c r="D6534" s="4" t="s">
        <v>14</v>
      </c>
      <c r="E6534" s="4" t="s">
        <v>14</v>
      </c>
      <c r="F6534" s="4" t="s">
        <v>6</v>
      </c>
    </row>
    <row r="6535" spans="1:9">
      <c r="A6535" t="n">
        <v>58991</v>
      </c>
      <c r="B6535" s="18" t="n">
        <v>20</v>
      </c>
      <c r="C6535" s="7" t="n">
        <v>6</v>
      </c>
      <c r="D6535" s="7" t="n">
        <v>2</v>
      </c>
      <c r="E6535" s="7" t="n">
        <v>11</v>
      </c>
      <c r="F6535" s="7" t="s">
        <v>465</v>
      </c>
    </row>
    <row r="6536" spans="1:9">
      <c r="A6536" t="s">
        <v>4</v>
      </c>
      <c r="B6536" s="4" t="s">
        <v>5</v>
      </c>
      <c r="C6536" s="4" t="s">
        <v>10</v>
      </c>
      <c r="D6536" s="4" t="s">
        <v>14</v>
      </c>
      <c r="E6536" s="4" t="s">
        <v>14</v>
      </c>
      <c r="F6536" s="4" t="s">
        <v>6</v>
      </c>
    </row>
    <row r="6537" spans="1:9">
      <c r="A6537" t="n">
        <v>59014</v>
      </c>
      <c r="B6537" s="18" t="n">
        <v>20</v>
      </c>
      <c r="C6537" s="7" t="n">
        <v>9</v>
      </c>
      <c r="D6537" s="7" t="n">
        <v>2</v>
      </c>
      <c r="E6537" s="7" t="n">
        <v>11</v>
      </c>
      <c r="F6537" s="7" t="s">
        <v>470</v>
      </c>
    </row>
    <row r="6538" spans="1:9">
      <c r="A6538" t="s">
        <v>4</v>
      </c>
      <c r="B6538" s="4" t="s">
        <v>5</v>
      </c>
      <c r="C6538" s="4" t="s">
        <v>10</v>
      </c>
      <c r="D6538" s="4" t="s">
        <v>14</v>
      </c>
      <c r="E6538" s="4" t="s">
        <v>14</v>
      </c>
      <c r="F6538" s="4" t="s">
        <v>6</v>
      </c>
    </row>
    <row r="6539" spans="1:9">
      <c r="A6539" t="n">
        <v>59037</v>
      </c>
      <c r="B6539" s="18" t="n">
        <v>20</v>
      </c>
      <c r="C6539" s="7" t="n">
        <v>5</v>
      </c>
      <c r="D6539" s="7" t="n">
        <v>2</v>
      </c>
      <c r="E6539" s="7" t="n">
        <v>11</v>
      </c>
      <c r="F6539" s="7" t="s">
        <v>471</v>
      </c>
    </row>
    <row r="6540" spans="1:9">
      <c r="A6540" t="s">
        <v>4</v>
      </c>
      <c r="B6540" s="4" t="s">
        <v>5</v>
      </c>
      <c r="C6540" s="4" t="s">
        <v>10</v>
      </c>
      <c r="D6540" s="4" t="s">
        <v>14</v>
      </c>
      <c r="E6540" s="4" t="s">
        <v>14</v>
      </c>
      <c r="F6540" s="4" t="s">
        <v>6</v>
      </c>
    </row>
    <row r="6541" spans="1:9">
      <c r="A6541" t="n">
        <v>59060</v>
      </c>
      <c r="B6541" s="18" t="n">
        <v>20</v>
      </c>
      <c r="C6541" s="7" t="n">
        <v>8</v>
      </c>
      <c r="D6541" s="7" t="n">
        <v>2</v>
      </c>
      <c r="E6541" s="7" t="n">
        <v>11</v>
      </c>
      <c r="F6541" s="7" t="s">
        <v>472</v>
      </c>
    </row>
    <row r="6542" spans="1:9">
      <c r="A6542" t="s">
        <v>4</v>
      </c>
      <c r="B6542" s="4" t="s">
        <v>5</v>
      </c>
      <c r="C6542" s="4" t="s">
        <v>10</v>
      </c>
      <c r="D6542" s="4" t="s">
        <v>14</v>
      </c>
      <c r="E6542" s="4" t="s">
        <v>14</v>
      </c>
      <c r="F6542" s="4" t="s">
        <v>6</v>
      </c>
    </row>
    <row r="6543" spans="1:9">
      <c r="A6543" t="n">
        <v>59083</v>
      </c>
      <c r="B6543" s="18" t="n">
        <v>20</v>
      </c>
      <c r="C6543" s="7" t="n">
        <v>4</v>
      </c>
      <c r="D6543" s="7" t="n">
        <v>2</v>
      </c>
      <c r="E6543" s="7" t="n">
        <v>11</v>
      </c>
      <c r="F6543" s="7" t="s">
        <v>473</v>
      </c>
    </row>
    <row r="6544" spans="1:9">
      <c r="A6544" t="s">
        <v>4</v>
      </c>
      <c r="B6544" s="4" t="s">
        <v>5</v>
      </c>
      <c r="C6544" s="4" t="s">
        <v>10</v>
      </c>
      <c r="D6544" s="4" t="s">
        <v>14</v>
      </c>
      <c r="E6544" s="4" t="s">
        <v>14</v>
      </c>
      <c r="F6544" s="4" t="s">
        <v>6</v>
      </c>
    </row>
    <row r="6545" spans="1:6">
      <c r="A6545" t="n">
        <v>59106</v>
      </c>
      <c r="B6545" s="18" t="n">
        <v>20</v>
      </c>
      <c r="C6545" s="7" t="n">
        <v>7</v>
      </c>
      <c r="D6545" s="7" t="n">
        <v>2</v>
      </c>
      <c r="E6545" s="7" t="n">
        <v>11</v>
      </c>
      <c r="F6545" s="7" t="s">
        <v>474</v>
      </c>
    </row>
    <row r="6546" spans="1:6">
      <c r="A6546" t="s">
        <v>4</v>
      </c>
      <c r="B6546" s="4" t="s">
        <v>5</v>
      </c>
      <c r="C6546" s="4" t="s">
        <v>19</v>
      </c>
    </row>
    <row r="6547" spans="1:6">
      <c r="A6547" t="n">
        <v>59130</v>
      </c>
      <c r="B6547" s="15" t="n">
        <v>3</v>
      </c>
      <c r="C6547" s="11" t="n">
        <f t="normal" ca="1">A6571</f>
        <v>0</v>
      </c>
    </row>
    <row r="6548" spans="1:6">
      <c r="A6548" t="s">
        <v>4</v>
      </c>
      <c r="B6548" s="4" t="s">
        <v>5</v>
      </c>
      <c r="C6548" s="4" t="s">
        <v>14</v>
      </c>
      <c r="D6548" s="4" t="s">
        <v>14</v>
      </c>
      <c r="E6548" s="4" t="s">
        <v>14</v>
      </c>
      <c r="F6548" s="4" t="s">
        <v>9</v>
      </c>
      <c r="G6548" s="4" t="s">
        <v>14</v>
      </c>
      <c r="H6548" s="4" t="s">
        <v>14</v>
      </c>
      <c r="I6548" s="4" t="s">
        <v>19</v>
      </c>
    </row>
    <row r="6549" spans="1:6">
      <c r="A6549" t="n">
        <v>59135</v>
      </c>
      <c r="B6549" s="10" t="n">
        <v>5</v>
      </c>
      <c r="C6549" s="7" t="n">
        <v>35</v>
      </c>
      <c r="D6549" s="7" t="n">
        <v>30</v>
      </c>
      <c r="E6549" s="7" t="n">
        <v>0</v>
      </c>
      <c r="F6549" s="7" t="n">
        <v>8</v>
      </c>
      <c r="G6549" s="7" t="n">
        <v>2</v>
      </c>
      <c r="H6549" s="7" t="n">
        <v>1</v>
      </c>
      <c r="I6549" s="11" t="n">
        <f t="normal" ca="1">A6571</f>
        <v>0</v>
      </c>
    </row>
    <row r="6550" spans="1:6">
      <c r="A6550" t="s">
        <v>4</v>
      </c>
      <c r="B6550" s="4" t="s">
        <v>5</v>
      </c>
      <c r="C6550" s="4" t="s">
        <v>10</v>
      </c>
      <c r="D6550" s="4" t="s">
        <v>14</v>
      </c>
      <c r="E6550" s="4" t="s">
        <v>14</v>
      </c>
      <c r="F6550" s="4" t="s">
        <v>6</v>
      </c>
    </row>
    <row r="6551" spans="1:6">
      <c r="A6551" t="n">
        <v>59149</v>
      </c>
      <c r="B6551" s="18" t="n">
        <v>20</v>
      </c>
      <c r="C6551" s="7" t="n">
        <v>1</v>
      </c>
      <c r="D6551" s="7" t="n">
        <v>2</v>
      </c>
      <c r="E6551" s="7" t="n">
        <v>11</v>
      </c>
      <c r="F6551" s="7" t="s">
        <v>472</v>
      </c>
    </row>
    <row r="6552" spans="1:6">
      <c r="A6552" t="s">
        <v>4</v>
      </c>
      <c r="B6552" s="4" t="s">
        <v>5</v>
      </c>
      <c r="C6552" s="4" t="s">
        <v>10</v>
      </c>
      <c r="D6552" s="4" t="s">
        <v>14</v>
      </c>
      <c r="E6552" s="4" t="s">
        <v>14</v>
      </c>
      <c r="F6552" s="4" t="s">
        <v>6</v>
      </c>
    </row>
    <row r="6553" spans="1:6">
      <c r="A6553" t="n">
        <v>59172</v>
      </c>
      <c r="B6553" s="18" t="n">
        <v>20</v>
      </c>
      <c r="C6553" s="7" t="n">
        <v>3</v>
      </c>
      <c r="D6553" s="7" t="n">
        <v>2</v>
      </c>
      <c r="E6553" s="7" t="n">
        <v>11</v>
      </c>
      <c r="F6553" s="7" t="s">
        <v>466</v>
      </c>
    </row>
    <row r="6554" spans="1:6">
      <c r="A6554" t="s">
        <v>4</v>
      </c>
      <c r="B6554" s="4" t="s">
        <v>5</v>
      </c>
      <c r="C6554" s="4" t="s">
        <v>10</v>
      </c>
      <c r="D6554" s="4" t="s">
        <v>14</v>
      </c>
      <c r="E6554" s="4" t="s">
        <v>14</v>
      </c>
      <c r="F6554" s="4" t="s">
        <v>6</v>
      </c>
    </row>
    <row r="6555" spans="1:6">
      <c r="A6555" t="n">
        <v>59195</v>
      </c>
      <c r="B6555" s="18" t="n">
        <v>20</v>
      </c>
      <c r="C6555" s="7" t="n">
        <v>2</v>
      </c>
      <c r="D6555" s="7" t="n">
        <v>2</v>
      </c>
      <c r="E6555" s="7" t="n">
        <v>11</v>
      </c>
      <c r="F6555" s="7" t="s">
        <v>467</v>
      </c>
    </row>
    <row r="6556" spans="1:6">
      <c r="A6556" t="s">
        <v>4</v>
      </c>
      <c r="B6556" s="4" t="s">
        <v>5</v>
      </c>
      <c r="C6556" s="4" t="s">
        <v>10</v>
      </c>
      <c r="D6556" s="4" t="s">
        <v>14</v>
      </c>
      <c r="E6556" s="4" t="s">
        <v>14</v>
      </c>
      <c r="F6556" s="4" t="s">
        <v>6</v>
      </c>
    </row>
    <row r="6557" spans="1:6">
      <c r="A6557" t="n">
        <v>59218</v>
      </c>
      <c r="B6557" s="18" t="n">
        <v>20</v>
      </c>
      <c r="C6557" s="7" t="n">
        <v>11</v>
      </c>
      <c r="D6557" s="7" t="n">
        <v>2</v>
      </c>
      <c r="E6557" s="7" t="n">
        <v>11</v>
      </c>
      <c r="F6557" s="7" t="s">
        <v>468</v>
      </c>
    </row>
    <row r="6558" spans="1:6">
      <c r="A6558" t="s">
        <v>4</v>
      </c>
      <c r="B6558" s="4" t="s">
        <v>5</v>
      </c>
      <c r="C6558" s="4" t="s">
        <v>10</v>
      </c>
      <c r="D6558" s="4" t="s">
        <v>14</v>
      </c>
      <c r="E6558" s="4" t="s">
        <v>14</v>
      </c>
      <c r="F6558" s="4" t="s">
        <v>6</v>
      </c>
    </row>
    <row r="6559" spans="1:6">
      <c r="A6559" t="n">
        <v>59241</v>
      </c>
      <c r="B6559" s="18" t="n">
        <v>20</v>
      </c>
      <c r="C6559" s="7" t="n">
        <v>6</v>
      </c>
      <c r="D6559" s="7" t="n">
        <v>2</v>
      </c>
      <c r="E6559" s="7" t="n">
        <v>11</v>
      </c>
      <c r="F6559" s="7" t="s">
        <v>469</v>
      </c>
    </row>
    <row r="6560" spans="1:6">
      <c r="A6560" t="s">
        <v>4</v>
      </c>
      <c r="B6560" s="4" t="s">
        <v>5</v>
      </c>
      <c r="C6560" s="4" t="s">
        <v>10</v>
      </c>
      <c r="D6560" s="4" t="s">
        <v>14</v>
      </c>
      <c r="E6560" s="4" t="s">
        <v>14</v>
      </c>
      <c r="F6560" s="4" t="s">
        <v>6</v>
      </c>
    </row>
    <row r="6561" spans="1:9">
      <c r="A6561" t="n">
        <v>59264</v>
      </c>
      <c r="B6561" s="18" t="n">
        <v>20</v>
      </c>
      <c r="C6561" s="7" t="n">
        <v>9</v>
      </c>
      <c r="D6561" s="7" t="n">
        <v>2</v>
      </c>
      <c r="E6561" s="7" t="n">
        <v>11</v>
      </c>
      <c r="F6561" s="7" t="s">
        <v>470</v>
      </c>
    </row>
    <row r="6562" spans="1:9">
      <c r="A6562" t="s">
        <v>4</v>
      </c>
      <c r="B6562" s="4" t="s">
        <v>5</v>
      </c>
      <c r="C6562" s="4" t="s">
        <v>10</v>
      </c>
      <c r="D6562" s="4" t="s">
        <v>14</v>
      </c>
      <c r="E6562" s="4" t="s">
        <v>14</v>
      </c>
      <c r="F6562" s="4" t="s">
        <v>6</v>
      </c>
    </row>
    <row r="6563" spans="1:9">
      <c r="A6563" t="n">
        <v>59287</v>
      </c>
      <c r="B6563" s="18" t="n">
        <v>20</v>
      </c>
      <c r="C6563" s="7" t="n">
        <v>5</v>
      </c>
      <c r="D6563" s="7" t="n">
        <v>2</v>
      </c>
      <c r="E6563" s="7" t="n">
        <v>11</v>
      </c>
      <c r="F6563" s="7" t="s">
        <v>471</v>
      </c>
    </row>
    <row r="6564" spans="1:9">
      <c r="A6564" t="s">
        <v>4</v>
      </c>
      <c r="B6564" s="4" t="s">
        <v>5</v>
      </c>
      <c r="C6564" s="4" t="s">
        <v>10</v>
      </c>
      <c r="D6564" s="4" t="s">
        <v>14</v>
      </c>
      <c r="E6564" s="4" t="s">
        <v>14</v>
      </c>
      <c r="F6564" s="4" t="s">
        <v>6</v>
      </c>
    </row>
    <row r="6565" spans="1:9">
      <c r="A6565" t="n">
        <v>59310</v>
      </c>
      <c r="B6565" s="18" t="n">
        <v>20</v>
      </c>
      <c r="C6565" s="7" t="n">
        <v>8</v>
      </c>
      <c r="D6565" s="7" t="n">
        <v>2</v>
      </c>
      <c r="E6565" s="7" t="n">
        <v>11</v>
      </c>
      <c r="F6565" s="7" t="s">
        <v>465</v>
      </c>
    </row>
    <row r="6566" spans="1:9">
      <c r="A6566" t="s">
        <v>4</v>
      </c>
      <c r="B6566" s="4" t="s">
        <v>5</v>
      </c>
      <c r="C6566" s="4" t="s">
        <v>10</v>
      </c>
      <c r="D6566" s="4" t="s">
        <v>14</v>
      </c>
      <c r="E6566" s="4" t="s">
        <v>14</v>
      </c>
      <c r="F6566" s="4" t="s">
        <v>6</v>
      </c>
    </row>
    <row r="6567" spans="1:9">
      <c r="A6567" t="n">
        <v>59333</v>
      </c>
      <c r="B6567" s="18" t="n">
        <v>20</v>
      </c>
      <c r="C6567" s="7" t="n">
        <v>4</v>
      </c>
      <c r="D6567" s="7" t="n">
        <v>2</v>
      </c>
      <c r="E6567" s="7" t="n">
        <v>11</v>
      </c>
      <c r="F6567" s="7" t="s">
        <v>473</v>
      </c>
    </row>
    <row r="6568" spans="1:9">
      <c r="A6568" t="s">
        <v>4</v>
      </c>
      <c r="B6568" s="4" t="s">
        <v>5</v>
      </c>
      <c r="C6568" s="4" t="s">
        <v>10</v>
      </c>
      <c r="D6568" s="4" t="s">
        <v>14</v>
      </c>
      <c r="E6568" s="4" t="s">
        <v>14</v>
      </c>
      <c r="F6568" s="4" t="s">
        <v>6</v>
      </c>
    </row>
    <row r="6569" spans="1:9">
      <c r="A6569" t="n">
        <v>59356</v>
      </c>
      <c r="B6569" s="18" t="n">
        <v>20</v>
      </c>
      <c r="C6569" s="7" t="n">
        <v>7</v>
      </c>
      <c r="D6569" s="7" t="n">
        <v>2</v>
      </c>
      <c r="E6569" s="7" t="n">
        <v>11</v>
      </c>
      <c r="F6569" s="7" t="s">
        <v>474</v>
      </c>
    </row>
    <row r="6570" spans="1:9">
      <c r="A6570" t="s">
        <v>4</v>
      </c>
      <c r="B6570" s="4" t="s">
        <v>5</v>
      </c>
      <c r="C6570" s="4" t="s">
        <v>14</v>
      </c>
      <c r="D6570" s="4" t="s">
        <v>10</v>
      </c>
    </row>
    <row r="6571" spans="1:9">
      <c r="A6571" t="n">
        <v>59380</v>
      </c>
      <c r="B6571" s="21" t="n">
        <v>58</v>
      </c>
      <c r="C6571" s="7" t="n">
        <v>255</v>
      </c>
      <c r="D6571" s="7" t="n">
        <v>0</v>
      </c>
    </row>
    <row r="6572" spans="1:9">
      <c r="A6572" t="s">
        <v>4</v>
      </c>
      <c r="B6572" s="4" t="s">
        <v>5</v>
      </c>
      <c r="C6572" s="4" t="s">
        <v>10</v>
      </c>
    </row>
    <row r="6573" spans="1:9">
      <c r="A6573" t="n">
        <v>59384</v>
      </c>
      <c r="B6573" s="28" t="n">
        <v>16</v>
      </c>
      <c r="C6573" s="7" t="n">
        <v>1000</v>
      </c>
    </row>
    <row r="6574" spans="1:9">
      <c r="A6574" t="s">
        <v>4</v>
      </c>
      <c r="B6574" s="4" t="s">
        <v>5</v>
      </c>
      <c r="C6574" s="4" t="s">
        <v>14</v>
      </c>
      <c r="D6574" s="4" t="s">
        <v>14</v>
      </c>
      <c r="E6574" s="4" t="s">
        <v>14</v>
      </c>
      <c r="F6574" s="4" t="s">
        <v>14</v>
      </c>
    </row>
    <row r="6575" spans="1:9">
      <c r="A6575" t="n">
        <v>59387</v>
      </c>
      <c r="B6575" s="19" t="n">
        <v>14</v>
      </c>
      <c r="C6575" s="7" t="n">
        <v>0</v>
      </c>
      <c r="D6575" s="7" t="n">
        <v>1</v>
      </c>
      <c r="E6575" s="7" t="n">
        <v>0</v>
      </c>
      <c r="F6575" s="7" t="n">
        <v>0</v>
      </c>
    </row>
    <row r="6576" spans="1:9">
      <c r="A6576" t="s">
        <v>4</v>
      </c>
      <c r="B6576" s="4" t="s">
        <v>5</v>
      </c>
      <c r="C6576" s="4" t="s">
        <v>14</v>
      </c>
      <c r="D6576" s="4" t="s">
        <v>14</v>
      </c>
      <c r="E6576" s="4" t="s">
        <v>14</v>
      </c>
      <c r="F6576" s="4" t="s">
        <v>9</v>
      </c>
      <c r="G6576" s="4" t="s">
        <v>14</v>
      </c>
      <c r="H6576" s="4" t="s">
        <v>14</v>
      </c>
      <c r="I6576" s="4" t="s">
        <v>19</v>
      </c>
    </row>
    <row r="6577" spans="1:9">
      <c r="A6577" t="n">
        <v>59392</v>
      </c>
      <c r="B6577" s="10" t="n">
        <v>5</v>
      </c>
      <c r="C6577" s="7" t="n">
        <v>35</v>
      </c>
      <c r="D6577" s="7" t="n">
        <v>30</v>
      </c>
      <c r="E6577" s="7" t="n">
        <v>0</v>
      </c>
      <c r="F6577" s="7" t="n">
        <v>1</v>
      </c>
      <c r="G6577" s="7" t="n">
        <v>2</v>
      </c>
      <c r="H6577" s="7" t="n">
        <v>1</v>
      </c>
      <c r="I6577" s="11" t="n">
        <f t="normal" ca="1">A6589</f>
        <v>0</v>
      </c>
    </row>
    <row r="6578" spans="1:9">
      <c r="A6578" t="s">
        <v>4</v>
      </c>
      <c r="B6578" s="4" t="s">
        <v>5</v>
      </c>
      <c r="C6578" s="4" t="s">
        <v>14</v>
      </c>
      <c r="D6578" s="4" t="s">
        <v>10</v>
      </c>
      <c r="E6578" s="4" t="s">
        <v>6</v>
      </c>
    </row>
    <row r="6579" spans="1:9">
      <c r="A6579" t="n">
        <v>59406</v>
      </c>
      <c r="B6579" s="41" t="n">
        <v>51</v>
      </c>
      <c r="C6579" s="7" t="n">
        <v>4</v>
      </c>
      <c r="D6579" s="7" t="n">
        <v>1</v>
      </c>
      <c r="E6579" s="7" t="s">
        <v>289</v>
      </c>
    </row>
    <row r="6580" spans="1:9">
      <c r="A6580" t="s">
        <v>4</v>
      </c>
      <c r="B6580" s="4" t="s">
        <v>5</v>
      </c>
      <c r="C6580" s="4" t="s">
        <v>10</v>
      </c>
    </row>
    <row r="6581" spans="1:9">
      <c r="A6581" t="n">
        <v>59419</v>
      </c>
      <c r="B6581" s="28" t="n">
        <v>16</v>
      </c>
      <c r="C6581" s="7" t="n">
        <v>0</v>
      </c>
    </row>
    <row r="6582" spans="1:9">
      <c r="A6582" t="s">
        <v>4</v>
      </c>
      <c r="B6582" s="4" t="s">
        <v>5</v>
      </c>
      <c r="C6582" s="4" t="s">
        <v>10</v>
      </c>
      <c r="D6582" s="4" t="s">
        <v>14</v>
      </c>
      <c r="E6582" s="4" t="s">
        <v>9</v>
      </c>
      <c r="F6582" s="4" t="s">
        <v>112</v>
      </c>
      <c r="G6582" s="4" t="s">
        <v>14</v>
      </c>
      <c r="H6582" s="4" t="s">
        <v>14</v>
      </c>
    </row>
    <row r="6583" spans="1:9">
      <c r="A6583" t="n">
        <v>59422</v>
      </c>
      <c r="B6583" s="49" t="n">
        <v>26</v>
      </c>
      <c r="C6583" s="7" t="n">
        <v>1</v>
      </c>
      <c r="D6583" s="7" t="n">
        <v>17</v>
      </c>
      <c r="E6583" s="7" t="n">
        <v>1467</v>
      </c>
      <c r="F6583" s="7" t="s">
        <v>475</v>
      </c>
      <c r="G6583" s="7" t="n">
        <v>2</v>
      </c>
      <c r="H6583" s="7" t="n">
        <v>0</v>
      </c>
    </row>
    <row r="6584" spans="1:9">
      <c r="A6584" t="s">
        <v>4</v>
      </c>
      <c r="B6584" s="4" t="s">
        <v>5</v>
      </c>
    </row>
    <row r="6585" spans="1:9">
      <c r="A6585" t="n">
        <v>59440</v>
      </c>
      <c r="B6585" s="50" t="n">
        <v>28</v>
      </c>
    </row>
    <row r="6586" spans="1:9">
      <c r="A6586" t="s">
        <v>4</v>
      </c>
      <c r="B6586" s="4" t="s">
        <v>5</v>
      </c>
      <c r="C6586" s="4" t="s">
        <v>19</v>
      </c>
    </row>
    <row r="6587" spans="1:9">
      <c r="A6587" t="n">
        <v>59441</v>
      </c>
      <c r="B6587" s="15" t="n">
        <v>3</v>
      </c>
      <c r="C6587" s="11" t="n">
        <f t="normal" ca="1">A6683</f>
        <v>0</v>
      </c>
    </row>
    <row r="6588" spans="1:9">
      <c r="A6588" t="s">
        <v>4</v>
      </c>
      <c r="B6588" s="4" t="s">
        <v>5</v>
      </c>
      <c r="C6588" s="4" t="s">
        <v>14</v>
      </c>
      <c r="D6588" s="4" t="s">
        <v>14</v>
      </c>
      <c r="E6588" s="4" t="s">
        <v>14</v>
      </c>
      <c r="F6588" s="4" t="s">
        <v>9</v>
      </c>
      <c r="G6588" s="4" t="s">
        <v>14</v>
      </c>
      <c r="H6588" s="4" t="s">
        <v>14</v>
      </c>
      <c r="I6588" s="4" t="s">
        <v>19</v>
      </c>
    </row>
    <row r="6589" spans="1:9">
      <c r="A6589" t="n">
        <v>59446</v>
      </c>
      <c r="B6589" s="10" t="n">
        <v>5</v>
      </c>
      <c r="C6589" s="7" t="n">
        <v>35</v>
      </c>
      <c r="D6589" s="7" t="n">
        <v>30</v>
      </c>
      <c r="E6589" s="7" t="n">
        <v>0</v>
      </c>
      <c r="F6589" s="7" t="n">
        <v>3</v>
      </c>
      <c r="G6589" s="7" t="n">
        <v>2</v>
      </c>
      <c r="H6589" s="7" t="n">
        <v>1</v>
      </c>
      <c r="I6589" s="11" t="n">
        <f t="normal" ca="1">A6601</f>
        <v>0</v>
      </c>
    </row>
    <row r="6590" spans="1:9">
      <c r="A6590" t="s">
        <v>4</v>
      </c>
      <c r="B6590" s="4" t="s">
        <v>5</v>
      </c>
      <c r="C6590" s="4" t="s">
        <v>14</v>
      </c>
      <c r="D6590" s="4" t="s">
        <v>10</v>
      </c>
      <c r="E6590" s="4" t="s">
        <v>6</v>
      </c>
    </row>
    <row r="6591" spans="1:9">
      <c r="A6591" t="n">
        <v>59460</v>
      </c>
      <c r="B6591" s="41" t="n">
        <v>51</v>
      </c>
      <c r="C6591" s="7" t="n">
        <v>4</v>
      </c>
      <c r="D6591" s="7" t="n">
        <v>3</v>
      </c>
      <c r="E6591" s="7" t="s">
        <v>289</v>
      </c>
    </row>
    <row r="6592" spans="1:9">
      <c r="A6592" t="s">
        <v>4</v>
      </c>
      <c r="B6592" s="4" t="s">
        <v>5</v>
      </c>
      <c r="C6592" s="4" t="s">
        <v>10</v>
      </c>
    </row>
    <row r="6593" spans="1:9">
      <c r="A6593" t="n">
        <v>59473</v>
      </c>
      <c r="B6593" s="28" t="n">
        <v>16</v>
      </c>
      <c r="C6593" s="7" t="n">
        <v>0</v>
      </c>
    </row>
    <row r="6594" spans="1:9">
      <c r="A6594" t="s">
        <v>4</v>
      </c>
      <c r="B6594" s="4" t="s">
        <v>5</v>
      </c>
      <c r="C6594" s="4" t="s">
        <v>10</v>
      </c>
      <c r="D6594" s="4" t="s">
        <v>14</v>
      </c>
      <c r="E6594" s="4" t="s">
        <v>9</v>
      </c>
      <c r="F6594" s="4" t="s">
        <v>112</v>
      </c>
      <c r="G6594" s="4" t="s">
        <v>14</v>
      </c>
      <c r="H6594" s="4" t="s">
        <v>14</v>
      </c>
    </row>
    <row r="6595" spans="1:9">
      <c r="A6595" t="n">
        <v>59476</v>
      </c>
      <c r="B6595" s="49" t="n">
        <v>26</v>
      </c>
      <c r="C6595" s="7" t="n">
        <v>3</v>
      </c>
      <c r="D6595" s="7" t="n">
        <v>17</v>
      </c>
      <c r="E6595" s="7" t="n">
        <v>2450</v>
      </c>
      <c r="F6595" s="7" t="s">
        <v>475</v>
      </c>
      <c r="G6595" s="7" t="n">
        <v>2</v>
      </c>
      <c r="H6595" s="7" t="n">
        <v>0</v>
      </c>
    </row>
    <row r="6596" spans="1:9">
      <c r="A6596" t="s">
        <v>4</v>
      </c>
      <c r="B6596" s="4" t="s">
        <v>5</v>
      </c>
    </row>
    <row r="6597" spans="1:9">
      <c r="A6597" t="n">
        <v>59494</v>
      </c>
      <c r="B6597" s="50" t="n">
        <v>28</v>
      </c>
    </row>
    <row r="6598" spans="1:9">
      <c r="A6598" t="s">
        <v>4</v>
      </c>
      <c r="B6598" s="4" t="s">
        <v>5</v>
      </c>
      <c r="C6598" s="4" t="s">
        <v>19</v>
      </c>
    </row>
    <row r="6599" spans="1:9">
      <c r="A6599" t="n">
        <v>59495</v>
      </c>
      <c r="B6599" s="15" t="n">
        <v>3</v>
      </c>
      <c r="C6599" s="11" t="n">
        <f t="normal" ca="1">A6683</f>
        <v>0</v>
      </c>
    </row>
    <row r="6600" spans="1:9">
      <c r="A6600" t="s">
        <v>4</v>
      </c>
      <c r="B6600" s="4" t="s">
        <v>5</v>
      </c>
      <c r="C6600" s="4" t="s">
        <v>14</v>
      </c>
      <c r="D6600" s="4" t="s">
        <v>14</v>
      </c>
      <c r="E6600" s="4" t="s">
        <v>14</v>
      </c>
      <c r="F6600" s="4" t="s">
        <v>9</v>
      </c>
      <c r="G6600" s="4" t="s">
        <v>14</v>
      </c>
      <c r="H6600" s="4" t="s">
        <v>14</v>
      </c>
      <c r="I6600" s="4" t="s">
        <v>19</v>
      </c>
    </row>
    <row r="6601" spans="1:9">
      <c r="A6601" t="n">
        <v>59500</v>
      </c>
      <c r="B6601" s="10" t="n">
        <v>5</v>
      </c>
      <c r="C6601" s="7" t="n">
        <v>35</v>
      </c>
      <c r="D6601" s="7" t="n">
        <v>30</v>
      </c>
      <c r="E6601" s="7" t="n">
        <v>0</v>
      </c>
      <c r="F6601" s="7" t="n">
        <v>5</v>
      </c>
      <c r="G6601" s="7" t="n">
        <v>2</v>
      </c>
      <c r="H6601" s="7" t="n">
        <v>1</v>
      </c>
      <c r="I6601" s="11" t="n">
        <f t="normal" ca="1">A6613</f>
        <v>0</v>
      </c>
    </row>
    <row r="6602" spans="1:9">
      <c r="A6602" t="s">
        <v>4</v>
      </c>
      <c r="B6602" s="4" t="s">
        <v>5</v>
      </c>
      <c r="C6602" s="4" t="s">
        <v>14</v>
      </c>
      <c r="D6602" s="4" t="s">
        <v>10</v>
      </c>
      <c r="E6602" s="4" t="s">
        <v>6</v>
      </c>
    </row>
    <row r="6603" spans="1:9">
      <c r="A6603" t="n">
        <v>59514</v>
      </c>
      <c r="B6603" s="41" t="n">
        <v>51</v>
      </c>
      <c r="C6603" s="7" t="n">
        <v>4</v>
      </c>
      <c r="D6603" s="7" t="n">
        <v>5</v>
      </c>
      <c r="E6603" s="7" t="s">
        <v>149</v>
      </c>
    </row>
    <row r="6604" spans="1:9">
      <c r="A6604" t="s">
        <v>4</v>
      </c>
      <c r="B6604" s="4" t="s">
        <v>5</v>
      </c>
      <c r="C6604" s="4" t="s">
        <v>10</v>
      </c>
    </row>
    <row r="6605" spans="1:9">
      <c r="A6605" t="n">
        <v>59527</v>
      </c>
      <c r="B6605" s="28" t="n">
        <v>16</v>
      </c>
      <c r="C6605" s="7" t="n">
        <v>0</v>
      </c>
    </row>
    <row r="6606" spans="1:9">
      <c r="A6606" t="s">
        <v>4</v>
      </c>
      <c r="B6606" s="4" t="s">
        <v>5</v>
      </c>
      <c r="C6606" s="4" t="s">
        <v>10</v>
      </c>
      <c r="D6606" s="4" t="s">
        <v>14</v>
      </c>
      <c r="E6606" s="4" t="s">
        <v>9</v>
      </c>
      <c r="F6606" s="4" t="s">
        <v>112</v>
      </c>
      <c r="G6606" s="4" t="s">
        <v>14</v>
      </c>
      <c r="H6606" s="4" t="s">
        <v>14</v>
      </c>
    </row>
    <row r="6607" spans="1:9">
      <c r="A6607" t="n">
        <v>59530</v>
      </c>
      <c r="B6607" s="49" t="n">
        <v>26</v>
      </c>
      <c r="C6607" s="7" t="n">
        <v>5</v>
      </c>
      <c r="D6607" s="7" t="n">
        <v>17</v>
      </c>
      <c r="E6607" s="7" t="n">
        <v>3469</v>
      </c>
      <c r="F6607" s="7" t="s">
        <v>475</v>
      </c>
      <c r="G6607" s="7" t="n">
        <v>2</v>
      </c>
      <c r="H6607" s="7" t="n">
        <v>0</v>
      </c>
    </row>
    <row r="6608" spans="1:9">
      <c r="A6608" t="s">
        <v>4</v>
      </c>
      <c r="B6608" s="4" t="s">
        <v>5</v>
      </c>
    </row>
    <row r="6609" spans="1:9">
      <c r="A6609" t="n">
        <v>59548</v>
      </c>
      <c r="B6609" s="50" t="n">
        <v>28</v>
      </c>
    </row>
    <row r="6610" spans="1:9">
      <c r="A6610" t="s">
        <v>4</v>
      </c>
      <c r="B6610" s="4" t="s">
        <v>5</v>
      </c>
      <c r="C6610" s="4" t="s">
        <v>19</v>
      </c>
    </row>
    <row r="6611" spans="1:9">
      <c r="A6611" t="n">
        <v>59549</v>
      </c>
      <c r="B6611" s="15" t="n">
        <v>3</v>
      </c>
      <c r="C6611" s="11" t="n">
        <f t="normal" ca="1">A6683</f>
        <v>0</v>
      </c>
    </row>
    <row r="6612" spans="1:9">
      <c r="A6612" t="s">
        <v>4</v>
      </c>
      <c r="B6612" s="4" t="s">
        <v>5</v>
      </c>
      <c r="C6612" s="4" t="s">
        <v>14</v>
      </c>
      <c r="D6612" s="4" t="s">
        <v>14</v>
      </c>
      <c r="E6612" s="4" t="s">
        <v>14</v>
      </c>
      <c r="F6612" s="4" t="s">
        <v>9</v>
      </c>
      <c r="G6612" s="4" t="s">
        <v>14</v>
      </c>
      <c r="H6612" s="4" t="s">
        <v>14</v>
      </c>
      <c r="I6612" s="4" t="s">
        <v>19</v>
      </c>
    </row>
    <row r="6613" spans="1:9">
      <c r="A6613" t="n">
        <v>59554</v>
      </c>
      <c r="B6613" s="10" t="n">
        <v>5</v>
      </c>
      <c r="C6613" s="7" t="n">
        <v>35</v>
      </c>
      <c r="D6613" s="7" t="n">
        <v>30</v>
      </c>
      <c r="E6613" s="7" t="n">
        <v>0</v>
      </c>
      <c r="F6613" s="7" t="n">
        <v>7</v>
      </c>
      <c r="G6613" s="7" t="n">
        <v>2</v>
      </c>
      <c r="H6613" s="7" t="n">
        <v>1</v>
      </c>
      <c r="I6613" s="11" t="n">
        <f t="normal" ca="1">A6625</f>
        <v>0</v>
      </c>
    </row>
    <row r="6614" spans="1:9">
      <c r="A6614" t="s">
        <v>4</v>
      </c>
      <c r="B6614" s="4" t="s">
        <v>5</v>
      </c>
      <c r="C6614" s="4" t="s">
        <v>14</v>
      </c>
      <c r="D6614" s="4" t="s">
        <v>10</v>
      </c>
      <c r="E6614" s="4" t="s">
        <v>6</v>
      </c>
    </row>
    <row r="6615" spans="1:9">
      <c r="A6615" t="n">
        <v>59568</v>
      </c>
      <c r="B6615" s="41" t="n">
        <v>51</v>
      </c>
      <c r="C6615" s="7" t="n">
        <v>4</v>
      </c>
      <c r="D6615" s="7" t="n">
        <v>7</v>
      </c>
      <c r="E6615" s="7" t="s">
        <v>289</v>
      </c>
    </row>
    <row r="6616" spans="1:9">
      <c r="A6616" t="s">
        <v>4</v>
      </c>
      <c r="B6616" s="4" t="s">
        <v>5</v>
      </c>
      <c r="C6616" s="4" t="s">
        <v>10</v>
      </c>
    </row>
    <row r="6617" spans="1:9">
      <c r="A6617" t="n">
        <v>59581</v>
      </c>
      <c r="B6617" s="28" t="n">
        <v>16</v>
      </c>
      <c r="C6617" s="7" t="n">
        <v>0</v>
      </c>
    </row>
    <row r="6618" spans="1:9">
      <c r="A6618" t="s">
        <v>4</v>
      </c>
      <c r="B6618" s="4" t="s">
        <v>5</v>
      </c>
      <c r="C6618" s="4" t="s">
        <v>10</v>
      </c>
      <c r="D6618" s="4" t="s">
        <v>14</v>
      </c>
      <c r="E6618" s="4" t="s">
        <v>9</v>
      </c>
      <c r="F6618" s="4" t="s">
        <v>112</v>
      </c>
      <c r="G6618" s="4" t="s">
        <v>14</v>
      </c>
      <c r="H6618" s="4" t="s">
        <v>14</v>
      </c>
    </row>
    <row r="6619" spans="1:9">
      <c r="A6619" t="n">
        <v>59584</v>
      </c>
      <c r="B6619" s="49" t="n">
        <v>26</v>
      </c>
      <c r="C6619" s="7" t="n">
        <v>7</v>
      </c>
      <c r="D6619" s="7" t="n">
        <v>17</v>
      </c>
      <c r="E6619" s="7" t="n">
        <v>4483</v>
      </c>
      <c r="F6619" s="7" t="s">
        <v>475</v>
      </c>
      <c r="G6619" s="7" t="n">
        <v>2</v>
      </c>
      <c r="H6619" s="7" t="n">
        <v>0</v>
      </c>
    </row>
    <row r="6620" spans="1:9">
      <c r="A6620" t="s">
        <v>4</v>
      </c>
      <c r="B6620" s="4" t="s">
        <v>5</v>
      </c>
    </row>
    <row r="6621" spans="1:9">
      <c r="A6621" t="n">
        <v>59602</v>
      </c>
      <c r="B6621" s="50" t="n">
        <v>28</v>
      </c>
    </row>
    <row r="6622" spans="1:9">
      <c r="A6622" t="s">
        <v>4</v>
      </c>
      <c r="B6622" s="4" t="s">
        <v>5</v>
      </c>
      <c r="C6622" s="4" t="s">
        <v>19</v>
      </c>
    </row>
    <row r="6623" spans="1:9">
      <c r="A6623" t="n">
        <v>59603</v>
      </c>
      <c r="B6623" s="15" t="n">
        <v>3</v>
      </c>
      <c r="C6623" s="11" t="n">
        <f t="normal" ca="1">A6683</f>
        <v>0</v>
      </c>
    </row>
    <row r="6624" spans="1:9">
      <c r="A6624" t="s">
        <v>4</v>
      </c>
      <c r="B6624" s="4" t="s">
        <v>5</v>
      </c>
      <c r="C6624" s="4" t="s">
        <v>14</v>
      </c>
      <c r="D6624" s="4" t="s">
        <v>14</v>
      </c>
      <c r="E6624" s="4" t="s">
        <v>14</v>
      </c>
      <c r="F6624" s="4" t="s">
        <v>9</v>
      </c>
      <c r="G6624" s="4" t="s">
        <v>14</v>
      </c>
      <c r="H6624" s="4" t="s">
        <v>14</v>
      </c>
      <c r="I6624" s="4" t="s">
        <v>19</v>
      </c>
    </row>
    <row r="6625" spans="1:9">
      <c r="A6625" t="n">
        <v>59608</v>
      </c>
      <c r="B6625" s="10" t="n">
        <v>5</v>
      </c>
      <c r="C6625" s="7" t="n">
        <v>35</v>
      </c>
      <c r="D6625" s="7" t="n">
        <v>30</v>
      </c>
      <c r="E6625" s="7" t="n">
        <v>0</v>
      </c>
      <c r="F6625" s="7" t="n">
        <v>9</v>
      </c>
      <c r="G6625" s="7" t="n">
        <v>2</v>
      </c>
      <c r="H6625" s="7" t="n">
        <v>1</v>
      </c>
      <c r="I6625" s="11" t="n">
        <f t="normal" ca="1">A6637</f>
        <v>0</v>
      </c>
    </row>
    <row r="6626" spans="1:9">
      <c r="A6626" t="s">
        <v>4</v>
      </c>
      <c r="B6626" s="4" t="s">
        <v>5</v>
      </c>
      <c r="C6626" s="4" t="s">
        <v>14</v>
      </c>
      <c r="D6626" s="4" t="s">
        <v>10</v>
      </c>
      <c r="E6626" s="4" t="s">
        <v>6</v>
      </c>
    </row>
    <row r="6627" spans="1:9">
      <c r="A6627" t="n">
        <v>59622</v>
      </c>
      <c r="B6627" s="41" t="n">
        <v>51</v>
      </c>
      <c r="C6627" s="7" t="n">
        <v>4</v>
      </c>
      <c r="D6627" s="7" t="n">
        <v>9</v>
      </c>
      <c r="E6627" s="7" t="s">
        <v>149</v>
      </c>
    </row>
    <row r="6628" spans="1:9">
      <c r="A6628" t="s">
        <v>4</v>
      </c>
      <c r="B6628" s="4" t="s">
        <v>5</v>
      </c>
      <c r="C6628" s="4" t="s">
        <v>10</v>
      </c>
    </row>
    <row r="6629" spans="1:9">
      <c r="A6629" t="n">
        <v>59635</v>
      </c>
      <c r="B6629" s="28" t="n">
        <v>16</v>
      </c>
      <c r="C6629" s="7" t="n">
        <v>0</v>
      </c>
    </row>
    <row r="6630" spans="1:9">
      <c r="A6630" t="s">
        <v>4</v>
      </c>
      <c r="B6630" s="4" t="s">
        <v>5</v>
      </c>
      <c r="C6630" s="4" t="s">
        <v>10</v>
      </c>
      <c r="D6630" s="4" t="s">
        <v>14</v>
      </c>
      <c r="E6630" s="4" t="s">
        <v>9</v>
      </c>
      <c r="F6630" s="4" t="s">
        <v>112</v>
      </c>
      <c r="G6630" s="4" t="s">
        <v>14</v>
      </c>
      <c r="H6630" s="4" t="s">
        <v>14</v>
      </c>
    </row>
    <row r="6631" spans="1:9">
      <c r="A6631" t="n">
        <v>59638</v>
      </c>
      <c r="B6631" s="49" t="n">
        <v>26</v>
      </c>
      <c r="C6631" s="7" t="n">
        <v>9</v>
      </c>
      <c r="D6631" s="7" t="n">
        <v>17</v>
      </c>
      <c r="E6631" s="7" t="n">
        <v>5415</v>
      </c>
      <c r="F6631" s="7" t="s">
        <v>475</v>
      </c>
      <c r="G6631" s="7" t="n">
        <v>2</v>
      </c>
      <c r="H6631" s="7" t="n">
        <v>0</v>
      </c>
    </row>
    <row r="6632" spans="1:9">
      <c r="A6632" t="s">
        <v>4</v>
      </c>
      <c r="B6632" s="4" t="s">
        <v>5</v>
      </c>
    </row>
    <row r="6633" spans="1:9">
      <c r="A6633" t="n">
        <v>59656</v>
      </c>
      <c r="B6633" s="50" t="n">
        <v>28</v>
      </c>
    </row>
    <row r="6634" spans="1:9">
      <c r="A6634" t="s">
        <v>4</v>
      </c>
      <c r="B6634" s="4" t="s">
        <v>5</v>
      </c>
      <c r="C6634" s="4" t="s">
        <v>19</v>
      </c>
    </row>
    <row r="6635" spans="1:9">
      <c r="A6635" t="n">
        <v>59657</v>
      </c>
      <c r="B6635" s="15" t="n">
        <v>3</v>
      </c>
      <c r="C6635" s="11" t="n">
        <f t="normal" ca="1">A6683</f>
        <v>0</v>
      </c>
    </row>
    <row r="6636" spans="1:9">
      <c r="A6636" t="s">
        <v>4</v>
      </c>
      <c r="B6636" s="4" t="s">
        <v>5</v>
      </c>
      <c r="C6636" s="4" t="s">
        <v>14</v>
      </c>
      <c r="D6636" s="4" t="s">
        <v>14</v>
      </c>
      <c r="E6636" s="4" t="s">
        <v>14</v>
      </c>
      <c r="F6636" s="4" t="s">
        <v>9</v>
      </c>
      <c r="G6636" s="4" t="s">
        <v>14</v>
      </c>
      <c r="H6636" s="4" t="s">
        <v>14</v>
      </c>
      <c r="I6636" s="4" t="s">
        <v>19</v>
      </c>
    </row>
    <row r="6637" spans="1:9">
      <c r="A6637" t="n">
        <v>59662</v>
      </c>
      <c r="B6637" s="10" t="n">
        <v>5</v>
      </c>
      <c r="C6637" s="7" t="n">
        <v>35</v>
      </c>
      <c r="D6637" s="7" t="n">
        <v>30</v>
      </c>
      <c r="E6637" s="7" t="n">
        <v>0</v>
      </c>
      <c r="F6637" s="7" t="n">
        <v>2</v>
      </c>
      <c r="G6637" s="7" t="n">
        <v>2</v>
      </c>
      <c r="H6637" s="7" t="n">
        <v>1</v>
      </c>
      <c r="I6637" s="11" t="n">
        <f t="normal" ca="1">A6649</f>
        <v>0</v>
      </c>
    </row>
    <row r="6638" spans="1:9">
      <c r="A6638" t="s">
        <v>4</v>
      </c>
      <c r="B6638" s="4" t="s">
        <v>5</v>
      </c>
      <c r="C6638" s="4" t="s">
        <v>14</v>
      </c>
      <c r="D6638" s="4" t="s">
        <v>10</v>
      </c>
      <c r="E6638" s="4" t="s">
        <v>6</v>
      </c>
    </row>
    <row r="6639" spans="1:9">
      <c r="A6639" t="n">
        <v>59676</v>
      </c>
      <c r="B6639" s="41" t="n">
        <v>51</v>
      </c>
      <c r="C6639" s="7" t="n">
        <v>4</v>
      </c>
      <c r="D6639" s="7" t="n">
        <v>2</v>
      </c>
      <c r="E6639" s="7" t="s">
        <v>149</v>
      </c>
    </row>
    <row r="6640" spans="1:9">
      <c r="A6640" t="s">
        <v>4</v>
      </c>
      <c r="B6640" s="4" t="s">
        <v>5</v>
      </c>
      <c r="C6640" s="4" t="s">
        <v>10</v>
      </c>
    </row>
    <row r="6641" spans="1:9">
      <c r="A6641" t="n">
        <v>59689</v>
      </c>
      <c r="B6641" s="28" t="n">
        <v>16</v>
      </c>
      <c r="C6641" s="7" t="n">
        <v>0</v>
      </c>
    </row>
    <row r="6642" spans="1:9">
      <c r="A6642" t="s">
        <v>4</v>
      </c>
      <c r="B6642" s="4" t="s">
        <v>5</v>
      </c>
      <c r="C6642" s="4" t="s">
        <v>10</v>
      </c>
      <c r="D6642" s="4" t="s">
        <v>14</v>
      </c>
      <c r="E6642" s="4" t="s">
        <v>9</v>
      </c>
      <c r="F6642" s="4" t="s">
        <v>112</v>
      </c>
      <c r="G6642" s="4" t="s">
        <v>14</v>
      </c>
      <c r="H6642" s="4" t="s">
        <v>14</v>
      </c>
    </row>
    <row r="6643" spans="1:9">
      <c r="A6643" t="n">
        <v>59692</v>
      </c>
      <c r="B6643" s="49" t="n">
        <v>26</v>
      </c>
      <c r="C6643" s="7" t="n">
        <v>2</v>
      </c>
      <c r="D6643" s="7" t="n">
        <v>17</v>
      </c>
      <c r="E6643" s="7" t="n">
        <v>6472</v>
      </c>
      <c r="F6643" s="7" t="s">
        <v>475</v>
      </c>
      <c r="G6643" s="7" t="n">
        <v>2</v>
      </c>
      <c r="H6643" s="7" t="n">
        <v>0</v>
      </c>
    </row>
    <row r="6644" spans="1:9">
      <c r="A6644" t="s">
        <v>4</v>
      </c>
      <c r="B6644" s="4" t="s">
        <v>5</v>
      </c>
    </row>
    <row r="6645" spans="1:9">
      <c r="A6645" t="n">
        <v>59710</v>
      </c>
      <c r="B6645" s="50" t="n">
        <v>28</v>
      </c>
    </row>
    <row r="6646" spans="1:9">
      <c r="A6646" t="s">
        <v>4</v>
      </c>
      <c r="B6646" s="4" t="s">
        <v>5</v>
      </c>
      <c r="C6646" s="4" t="s">
        <v>19</v>
      </c>
    </row>
    <row r="6647" spans="1:9">
      <c r="A6647" t="n">
        <v>59711</v>
      </c>
      <c r="B6647" s="15" t="n">
        <v>3</v>
      </c>
      <c r="C6647" s="11" t="n">
        <f t="normal" ca="1">A6683</f>
        <v>0</v>
      </c>
    </row>
    <row r="6648" spans="1:9">
      <c r="A6648" t="s">
        <v>4</v>
      </c>
      <c r="B6648" s="4" t="s">
        <v>5</v>
      </c>
      <c r="C6648" s="4" t="s">
        <v>14</v>
      </c>
      <c r="D6648" s="4" t="s">
        <v>14</v>
      </c>
      <c r="E6648" s="4" t="s">
        <v>14</v>
      </c>
      <c r="F6648" s="4" t="s">
        <v>9</v>
      </c>
      <c r="G6648" s="4" t="s">
        <v>14</v>
      </c>
      <c r="H6648" s="4" t="s">
        <v>14</v>
      </c>
      <c r="I6648" s="4" t="s">
        <v>19</v>
      </c>
    </row>
    <row r="6649" spans="1:9">
      <c r="A6649" t="n">
        <v>59716</v>
      </c>
      <c r="B6649" s="10" t="n">
        <v>5</v>
      </c>
      <c r="C6649" s="7" t="n">
        <v>35</v>
      </c>
      <c r="D6649" s="7" t="n">
        <v>30</v>
      </c>
      <c r="E6649" s="7" t="n">
        <v>0</v>
      </c>
      <c r="F6649" s="7" t="n">
        <v>4</v>
      </c>
      <c r="G6649" s="7" t="n">
        <v>2</v>
      </c>
      <c r="H6649" s="7" t="n">
        <v>1</v>
      </c>
      <c r="I6649" s="11" t="n">
        <f t="normal" ca="1">A6661</f>
        <v>0</v>
      </c>
    </row>
    <row r="6650" spans="1:9">
      <c r="A6650" t="s">
        <v>4</v>
      </c>
      <c r="B6650" s="4" t="s">
        <v>5</v>
      </c>
      <c r="C6650" s="4" t="s">
        <v>14</v>
      </c>
      <c r="D6650" s="4" t="s">
        <v>10</v>
      </c>
      <c r="E6650" s="4" t="s">
        <v>6</v>
      </c>
    </row>
    <row r="6651" spans="1:9">
      <c r="A6651" t="n">
        <v>59730</v>
      </c>
      <c r="B6651" s="41" t="n">
        <v>51</v>
      </c>
      <c r="C6651" s="7" t="n">
        <v>4</v>
      </c>
      <c r="D6651" s="7" t="n">
        <v>4</v>
      </c>
      <c r="E6651" s="7" t="s">
        <v>289</v>
      </c>
    </row>
    <row r="6652" spans="1:9">
      <c r="A6652" t="s">
        <v>4</v>
      </c>
      <c r="B6652" s="4" t="s">
        <v>5</v>
      </c>
      <c r="C6652" s="4" t="s">
        <v>10</v>
      </c>
    </row>
    <row r="6653" spans="1:9">
      <c r="A6653" t="n">
        <v>59743</v>
      </c>
      <c r="B6653" s="28" t="n">
        <v>16</v>
      </c>
      <c r="C6653" s="7" t="n">
        <v>0</v>
      </c>
    </row>
    <row r="6654" spans="1:9">
      <c r="A6654" t="s">
        <v>4</v>
      </c>
      <c r="B6654" s="4" t="s">
        <v>5</v>
      </c>
      <c r="C6654" s="4" t="s">
        <v>10</v>
      </c>
      <c r="D6654" s="4" t="s">
        <v>14</v>
      </c>
      <c r="E6654" s="4" t="s">
        <v>9</v>
      </c>
      <c r="F6654" s="4" t="s">
        <v>112</v>
      </c>
      <c r="G6654" s="4" t="s">
        <v>14</v>
      </c>
      <c r="H6654" s="4" t="s">
        <v>14</v>
      </c>
    </row>
    <row r="6655" spans="1:9">
      <c r="A6655" t="n">
        <v>59746</v>
      </c>
      <c r="B6655" s="49" t="n">
        <v>26</v>
      </c>
      <c r="C6655" s="7" t="n">
        <v>4</v>
      </c>
      <c r="D6655" s="7" t="n">
        <v>17</v>
      </c>
      <c r="E6655" s="7" t="n">
        <v>7462</v>
      </c>
      <c r="F6655" s="7" t="s">
        <v>475</v>
      </c>
      <c r="G6655" s="7" t="n">
        <v>2</v>
      </c>
      <c r="H6655" s="7" t="n">
        <v>0</v>
      </c>
    </row>
    <row r="6656" spans="1:9">
      <c r="A6656" t="s">
        <v>4</v>
      </c>
      <c r="B6656" s="4" t="s">
        <v>5</v>
      </c>
    </row>
    <row r="6657" spans="1:9">
      <c r="A6657" t="n">
        <v>59764</v>
      </c>
      <c r="B6657" s="50" t="n">
        <v>28</v>
      </c>
    </row>
    <row r="6658" spans="1:9">
      <c r="A6658" t="s">
        <v>4</v>
      </c>
      <c r="B6658" s="4" t="s">
        <v>5</v>
      </c>
      <c r="C6658" s="4" t="s">
        <v>19</v>
      </c>
    </row>
    <row r="6659" spans="1:9">
      <c r="A6659" t="n">
        <v>59765</v>
      </c>
      <c r="B6659" s="15" t="n">
        <v>3</v>
      </c>
      <c r="C6659" s="11" t="n">
        <f t="normal" ca="1">A6683</f>
        <v>0</v>
      </c>
    </row>
    <row r="6660" spans="1:9">
      <c r="A6660" t="s">
        <v>4</v>
      </c>
      <c r="B6660" s="4" t="s">
        <v>5</v>
      </c>
      <c r="C6660" s="4" t="s">
        <v>14</v>
      </c>
      <c r="D6660" s="4" t="s">
        <v>14</v>
      </c>
      <c r="E6660" s="4" t="s">
        <v>14</v>
      </c>
      <c r="F6660" s="4" t="s">
        <v>9</v>
      </c>
      <c r="G6660" s="4" t="s">
        <v>14</v>
      </c>
      <c r="H6660" s="4" t="s">
        <v>14</v>
      </c>
      <c r="I6660" s="4" t="s">
        <v>19</v>
      </c>
    </row>
    <row r="6661" spans="1:9">
      <c r="A6661" t="n">
        <v>59770</v>
      </c>
      <c r="B6661" s="10" t="n">
        <v>5</v>
      </c>
      <c r="C6661" s="7" t="n">
        <v>35</v>
      </c>
      <c r="D6661" s="7" t="n">
        <v>30</v>
      </c>
      <c r="E6661" s="7" t="n">
        <v>0</v>
      </c>
      <c r="F6661" s="7" t="n">
        <v>6</v>
      </c>
      <c r="G6661" s="7" t="n">
        <v>2</v>
      </c>
      <c r="H6661" s="7" t="n">
        <v>1</v>
      </c>
      <c r="I6661" s="11" t="n">
        <f t="normal" ca="1">A6673</f>
        <v>0</v>
      </c>
    </row>
    <row r="6662" spans="1:9">
      <c r="A6662" t="s">
        <v>4</v>
      </c>
      <c r="B6662" s="4" t="s">
        <v>5</v>
      </c>
      <c r="C6662" s="4" t="s">
        <v>14</v>
      </c>
      <c r="D6662" s="4" t="s">
        <v>10</v>
      </c>
      <c r="E6662" s="4" t="s">
        <v>6</v>
      </c>
    </row>
    <row r="6663" spans="1:9">
      <c r="A6663" t="n">
        <v>59784</v>
      </c>
      <c r="B6663" s="41" t="n">
        <v>51</v>
      </c>
      <c r="C6663" s="7" t="n">
        <v>4</v>
      </c>
      <c r="D6663" s="7" t="n">
        <v>6</v>
      </c>
      <c r="E6663" s="7" t="s">
        <v>111</v>
      </c>
    </row>
    <row r="6664" spans="1:9">
      <c r="A6664" t="s">
        <v>4</v>
      </c>
      <c r="B6664" s="4" t="s">
        <v>5</v>
      </c>
      <c r="C6664" s="4" t="s">
        <v>10</v>
      </c>
    </row>
    <row r="6665" spans="1:9">
      <c r="A6665" t="n">
        <v>59797</v>
      </c>
      <c r="B6665" s="28" t="n">
        <v>16</v>
      </c>
      <c r="C6665" s="7" t="n">
        <v>0</v>
      </c>
    </row>
    <row r="6666" spans="1:9">
      <c r="A6666" t="s">
        <v>4</v>
      </c>
      <c r="B6666" s="4" t="s">
        <v>5</v>
      </c>
      <c r="C6666" s="4" t="s">
        <v>10</v>
      </c>
      <c r="D6666" s="4" t="s">
        <v>14</v>
      </c>
      <c r="E6666" s="4" t="s">
        <v>9</v>
      </c>
      <c r="F6666" s="4" t="s">
        <v>112</v>
      </c>
      <c r="G6666" s="4" t="s">
        <v>14</v>
      </c>
      <c r="H6666" s="4" t="s">
        <v>14</v>
      </c>
    </row>
    <row r="6667" spans="1:9">
      <c r="A6667" t="n">
        <v>59800</v>
      </c>
      <c r="B6667" s="49" t="n">
        <v>26</v>
      </c>
      <c r="C6667" s="7" t="n">
        <v>6</v>
      </c>
      <c r="D6667" s="7" t="n">
        <v>17</v>
      </c>
      <c r="E6667" s="7" t="n">
        <v>8489</v>
      </c>
      <c r="F6667" s="7" t="s">
        <v>475</v>
      </c>
      <c r="G6667" s="7" t="n">
        <v>2</v>
      </c>
      <c r="H6667" s="7" t="n">
        <v>0</v>
      </c>
    </row>
    <row r="6668" spans="1:9">
      <c r="A6668" t="s">
        <v>4</v>
      </c>
      <c r="B6668" s="4" t="s">
        <v>5</v>
      </c>
    </row>
    <row r="6669" spans="1:9">
      <c r="A6669" t="n">
        <v>59818</v>
      </c>
      <c r="B6669" s="50" t="n">
        <v>28</v>
      </c>
    </row>
    <row r="6670" spans="1:9">
      <c r="A6670" t="s">
        <v>4</v>
      </c>
      <c r="B6670" s="4" t="s">
        <v>5</v>
      </c>
      <c r="C6670" s="4" t="s">
        <v>19</v>
      </c>
    </row>
    <row r="6671" spans="1:9">
      <c r="A6671" t="n">
        <v>59819</v>
      </c>
      <c r="B6671" s="15" t="n">
        <v>3</v>
      </c>
      <c r="C6671" s="11" t="n">
        <f t="normal" ca="1">A6683</f>
        <v>0</v>
      </c>
    </row>
    <row r="6672" spans="1:9">
      <c r="A6672" t="s">
        <v>4</v>
      </c>
      <c r="B6672" s="4" t="s">
        <v>5</v>
      </c>
      <c r="C6672" s="4" t="s">
        <v>14</v>
      </c>
      <c r="D6672" s="4" t="s">
        <v>14</v>
      </c>
      <c r="E6672" s="4" t="s">
        <v>14</v>
      </c>
      <c r="F6672" s="4" t="s">
        <v>9</v>
      </c>
      <c r="G6672" s="4" t="s">
        <v>14</v>
      </c>
      <c r="H6672" s="4" t="s">
        <v>14</v>
      </c>
      <c r="I6672" s="4" t="s">
        <v>19</v>
      </c>
    </row>
    <row r="6673" spans="1:9">
      <c r="A6673" t="n">
        <v>59824</v>
      </c>
      <c r="B6673" s="10" t="n">
        <v>5</v>
      </c>
      <c r="C6673" s="7" t="n">
        <v>35</v>
      </c>
      <c r="D6673" s="7" t="n">
        <v>30</v>
      </c>
      <c r="E6673" s="7" t="n">
        <v>0</v>
      </c>
      <c r="F6673" s="7" t="n">
        <v>8</v>
      </c>
      <c r="G6673" s="7" t="n">
        <v>2</v>
      </c>
      <c r="H6673" s="7" t="n">
        <v>1</v>
      </c>
      <c r="I6673" s="11" t="n">
        <f t="normal" ca="1">A6683</f>
        <v>0</v>
      </c>
    </row>
    <row r="6674" spans="1:9">
      <c r="A6674" t="s">
        <v>4</v>
      </c>
      <c r="B6674" s="4" t="s">
        <v>5</v>
      </c>
      <c r="C6674" s="4" t="s">
        <v>14</v>
      </c>
      <c r="D6674" s="4" t="s">
        <v>10</v>
      </c>
      <c r="E6674" s="4" t="s">
        <v>6</v>
      </c>
    </row>
    <row r="6675" spans="1:9">
      <c r="A6675" t="n">
        <v>59838</v>
      </c>
      <c r="B6675" s="41" t="n">
        <v>51</v>
      </c>
      <c r="C6675" s="7" t="n">
        <v>4</v>
      </c>
      <c r="D6675" s="7" t="n">
        <v>8</v>
      </c>
      <c r="E6675" s="7" t="s">
        <v>476</v>
      </c>
    </row>
    <row r="6676" spans="1:9">
      <c r="A6676" t="s">
        <v>4</v>
      </c>
      <c r="B6676" s="4" t="s">
        <v>5</v>
      </c>
      <c r="C6676" s="4" t="s">
        <v>10</v>
      </c>
    </row>
    <row r="6677" spans="1:9">
      <c r="A6677" t="n">
        <v>59851</v>
      </c>
      <c r="B6677" s="28" t="n">
        <v>16</v>
      </c>
      <c r="C6677" s="7" t="n">
        <v>0</v>
      </c>
    </row>
    <row r="6678" spans="1:9">
      <c r="A6678" t="s">
        <v>4</v>
      </c>
      <c r="B6678" s="4" t="s">
        <v>5</v>
      </c>
      <c r="C6678" s="4" t="s">
        <v>10</v>
      </c>
      <c r="D6678" s="4" t="s">
        <v>14</v>
      </c>
      <c r="E6678" s="4" t="s">
        <v>9</v>
      </c>
      <c r="F6678" s="4" t="s">
        <v>112</v>
      </c>
      <c r="G6678" s="4" t="s">
        <v>14</v>
      </c>
      <c r="H6678" s="4" t="s">
        <v>14</v>
      </c>
    </row>
    <row r="6679" spans="1:9">
      <c r="A6679" t="n">
        <v>59854</v>
      </c>
      <c r="B6679" s="49" t="n">
        <v>26</v>
      </c>
      <c r="C6679" s="7" t="n">
        <v>8</v>
      </c>
      <c r="D6679" s="7" t="n">
        <v>17</v>
      </c>
      <c r="E6679" s="7" t="n">
        <v>9412</v>
      </c>
      <c r="F6679" s="7" t="s">
        <v>475</v>
      </c>
      <c r="G6679" s="7" t="n">
        <v>2</v>
      </c>
      <c r="H6679" s="7" t="n">
        <v>0</v>
      </c>
    </row>
    <row r="6680" spans="1:9">
      <c r="A6680" t="s">
        <v>4</v>
      </c>
      <c r="B6680" s="4" t="s">
        <v>5</v>
      </c>
    </row>
    <row r="6681" spans="1:9">
      <c r="A6681" t="n">
        <v>59872</v>
      </c>
      <c r="B6681" s="50" t="n">
        <v>28</v>
      </c>
    </row>
    <row r="6682" spans="1:9">
      <c r="A6682" t="s">
        <v>4</v>
      </c>
      <c r="B6682" s="4" t="s">
        <v>5</v>
      </c>
      <c r="C6682" s="4" t="s">
        <v>10</v>
      </c>
      <c r="D6682" s="4" t="s">
        <v>14</v>
      </c>
    </row>
    <row r="6683" spans="1:9">
      <c r="A6683" t="n">
        <v>59873</v>
      </c>
      <c r="B6683" s="68" t="n">
        <v>67</v>
      </c>
      <c r="C6683" s="7" t="n">
        <v>1</v>
      </c>
      <c r="D6683" s="7" t="n">
        <v>2</v>
      </c>
    </row>
    <row r="6684" spans="1:9">
      <c r="A6684" t="s">
        <v>4</v>
      </c>
      <c r="B6684" s="4" t="s">
        <v>5</v>
      </c>
      <c r="C6684" s="4" t="s">
        <v>10</v>
      </c>
      <c r="D6684" s="4" t="s">
        <v>14</v>
      </c>
    </row>
    <row r="6685" spans="1:9">
      <c r="A6685" t="n">
        <v>59877</v>
      </c>
      <c r="B6685" s="68" t="n">
        <v>67</v>
      </c>
      <c r="C6685" s="7" t="n">
        <v>2</v>
      </c>
      <c r="D6685" s="7" t="n">
        <v>2</v>
      </c>
    </row>
    <row r="6686" spans="1:9">
      <c r="A6686" t="s">
        <v>4</v>
      </c>
      <c r="B6686" s="4" t="s">
        <v>5</v>
      </c>
      <c r="C6686" s="4" t="s">
        <v>10</v>
      </c>
      <c r="D6686" s="4" t="s">
        <v>14</v>
      </c>
    </row>
    <row r="6687" spans="1:9">
      <c r="A6687" t="n">
        <v>59881</v>
      </c>
      <c r="B6687" s="68" t="n">
        <v>67</v>
      </c>
      <c r="C6687" s="7" t="n">
        <v>3</v>
      </c>
      <c r="D6687" s="7" t="n">
        <v>2</v>
      </c>
    </row>
    <row r="6688" spans="1:9">
      <c r="A6688" t="s">
        <v>4</v>
      </c>
      <c r="B6688" s="4" t="s">
        <v>5</v>
      </c>
      <c r="C6688" s="4" t="s">
        <v>10</v>
      </c>
      <c r="D6688" s="4" t="s">
        <v>14</v>
      </c>
    </row>
    <row r="6689" spans="1:9">
      <c r="A6689" t="n">
        <v>59885</v>
      </c>
      <c r="B6689" s="68" t="n">
        <v>67</v>
      </c>
      <c r="C6689" s="7" t="n">
        <v>4</v>
      </c>
      <c r="D6689" s="7" t="n">
        <v>2</v>
      </c>
    </row>
    <row r="6690" spans="1:9">
      <c r="A6690" t="s">
        <v>4</v>
      </c>
      <c r="B6690" s="4" t="s">
        <v>5</v>
      </c>
      <c r="C6690" s="4" t="s">
        <v>10</v>
      </c>
      <c r="D6690" s="4" t="s">
        <v>14</v>
      </c>
    </row>
    <row r="6691" spans="1:9">
      <c r="A6691" t="n">
        <v>59889</v>
      </c>
      <c r="B6691" s="68" t="n">
        <v>67</v>
      </c>
      <c r="C6691" s="7" t="n">
        <v>5</v>
      </c>
      <c r="D6691" s="7" t="n">
        <v>2</v>
      </c>
    </row>
    <row r="6692" spans="1:9">
      <c r="A6692" t="s">
        <v>4</v>
      </c>
      <c r="B6692" s="4" t="s">
        <v>5</v>
      </c>
      <c r="C6692" s="4" t="s">
        <v>10</v>
      </c>
      <c r="D6692" s="4" t="s">
        <v>14</v>
      </c>
    </row>
    <row r="6693" spans="1:9">
      <c r="A6693" t="n">
        <v>59893</v>
      </c>
      <c r="B6693" s="68" t="n">
        <v>67</v>
      </c>
      <c r="C6693" s="7" t="n">
        <v>6</v>
      </c>
      <c r="D6693" s="7" t="n">
        <v>2</v>
      </c>
    </row>
    <row r="6694" spans="1:9">
      <c r="A6694" t="s">
        <v>4</v>
      </c>
      <c r="B6694" s="4" t="s">
        <v>5</v>
      </c>
      <c r="C6694" s="4" t="s">
        <v>10</v>
      </c>
      <c r="D6694" s="4" t="s">
        <v>14</v>
      </c>
    </row>
    <row r="6695" spans="1:9">
      <c r="A6695" t="n">
        <v>59897</v>
      </c>
      <c r="B6695" s="68" t="n">
        <v>67</v>
      </c>
      <c r="C6695" s="7" t="n">
        <v>7</v>
      </c>
      <c r="D6695" s="7" t="n">
        <v>2</v>
      </c>
    </row>
    <row r="6696" spans="1:9">
      <c r="A6696" t="s">
        <v>4</v>
      </c>
      <c r="B6696" s="4" t="s">
        <v>5</v>
      </c>
      <c r="C6696" s="4" t="s">
        <v>10</v>
      </c>
      <c r="D6696" s="4" t="s">
        <v>14</v>
      </c>
    </row>
    <row r="6697" spans="1:9">
      <c r="A6697" t="n">
        <v>59901</v>
      </c>
      <c r="B6697" s="68" t="n">
        <v>67</v>
      </c>
      <c r="C6697" s="7" t="n">
        <v>8</v>
      </c>
      <c r="D6697" s="7" t="n">
        <v>2</v>
      </c>
    </row>
    <row r="6698" spans="1:9">
      <c r="A6698" t="s">
        <v>4</v>
      </c>
      <c r="B6698" s="4" t="s">
        <v>5</v>
      </c>
      <c r="C6698" s="4" t="s">
        <v>10</v>
      </c>
      <c r="D6698" s="4" t="s">
        <v>14</v>
      </c>
    </row>
    <row r="6699" spans="1:9">
      <c r="A6699" t="n">
        <v>59905</v>
      </c>
      <c r="B6699" s="68" t="n">
        <v>67</v>
      </c>
      <c r="C6699" s="7" t="n">
        <v>9</v>
      </c>
      <c r="D6699" s="7" t="n">
        <v>2</v>
      </c>
    </row>
    <row r="6700" spans="1:9">
      <c r="A6700" t="s">
        <v>4</v>
      </c>
      <c r="B6700" s="4" t="s">
        <v>5</v>
      </c>
      <c r="C6700" s="4" t="s">
        <v>10</v>
      </c>
      <c r="D6700" s="4" t="s">
        <v>14</v>
      </c>
    </row>
    <row r="6701" spans="1:9">
      <c r="A6701" t="n">
        <v>59909</v>
      </c>
      <c r="B6701" s="68" t="n">
        <v>67</v>
      </c>
      <c r="C6701" s="7" t="n">
        <v>7032</v>
      </c>
      <c r="D6701" s="7" t="n">
        <v>2</v>
      </c>
    </row>
    <row r="6702" spans="1:9">
      <c r="A6702" t="s">
        <v>4</v>
      </c>
      <c r="B6702" s="4" t="s">
        <v>5</v>
      </c>
      <c r="C6702" s="4" t="s">
        <v>10</v>
      </c>
      <c r="D6702" s="4" t="s">
        <v>14</v>
      </c>
    </row>
    <row r="6703" spans="1:9">
      <c r="A6703" t="n">
        <v>59913</v>
      </c>
      <c r="B6703" s="68" t="n">
        <v>67</v>
      </c>
      <c r="C6703" s="7" t="n">
        <v>11</v>
      </c>
      <c r="D6703" s="7" t="n">
        <v>2</v>
      </c>
    </row>
    <row r="6704" spans="1:9">
      <c r="A6704" t="s">
        <v>4</v>
      </c>
      <c r="B6704" s="4" t="s">
        <v>5</v>
      </c>
      <c r="C6704" s="4" t="s">
        <v>14</v>
      </c>
      <c r="D6704" s="4" t="s">
        <v>10</v>
      </c>
    </row>
    <row r="6705" spans="1:4">
      <c r="A6705" t="n">
        <v>59917</v>
      </c>
      <c r="B6705" s="45" t="n">
        <v>45</v>
      </c>
      <c r="C6705" s="7" t="n">
        <v>7</v>
      </c>
      <c r="D6705" s="7" t="n">
        <v>255</v>
      </c>
    </row>
    <row r="6706" spans="1:4">
      <c r="A6706" t="s">
        <v>4</v>
      </c>
      <c r="B6706" s="4" t="s">
        <v>5</v>
      </c>
      <c r="C6706" s="4" t="s">
        <v>9</v>
      </c>
    </row>
    <row r="6707" spans="1:4">
      <c r="A6707" t="n">
        <v>59921</v>
      </c>
      <c r="B6707" s="48" t="n">
        <v>15</v>
      </c>
      <c r="C6707" s="7" t="n">
        <v>256</v>
      </c>
    </row>
    <row r="6708" spans="1:4">
      <c r="A6708" t="s">
        <v>4</v>
      </c>
      <c r="B6708" s="4" t="s">
        <v>5</v>
      </c>
      <c r="C6708" s="4" t="s">
        <v>10</v>
      </c>
      <c r="D6708" s="4" t="s">
        <v>10</v>
      </c>
      <c r="E6708" s="4" t="s">
        <v>10</v>
      </c>
    </row>
    <row r="6709" spans="1:4">
      <c r="A6709" t="n">
        <v>59926</v>
      </c>
      <c r="B6709" s="42" t="n">
        <v>61</v>
      </c>
      <c r="C6709" s="7" t="n">
        <v>0</v>
      </c>
      <c r="D6709" s="7" t="n">
        <v>1</v>
      </c>
      <c r="E6709" s="7" t="n">
        <v>500</v>
      </c>
    </row>
    <row r="6710" spans="1:4">
      <c r="A6710" t="s">
        <v>4</v>
      </c>
      <c r="B6710" s="4" t="s">
        <v>5</v>
      </c>
      <c r="C6710" s="4" t="s">
        <v>10</v>
      </c>
    </row>
    <row r="6711" spans="1:4">
      <c r="A6711" t="n">
        <v>59933</v>
      </c>
      <c r="B6711" s="28" t="n">
        <v>16</v>
      </c>
      <c r="C6711" s="7" t="n">
        <v>500</v>
      </c>
    </row>
    <row r="6712" spans="1:4">
      <c r="A6712" t="s">
        <v>4</v>
      </c>
      <c r="B6712" s="4" t="s">
        <v>5</v>
      </c>
      <c r="C6712" s="4" t="s">
        <v>14</v>
      </c>
      <c r="D6712" s="4" t="s">
        <v>10</v>
      </c>
      <c r="E6712" s="4" t="s">
        <v>6</v>
      </c>
    </row>
    <row r="6713" spans="1:4">
      <c r="A6713" t="n">
        <v>59936</v>
      </c>
      <c r="B6713" s="41" t="n">
        <v>51</v>
      </c>
      <c r="C6713" s="7" t="n">
        <v>4</v>
      </c>
      <c r="D6713" s="7" t="n">
        <v>0</v>
      </c>
      <c r="E6713" s="7" t="s">
        <v>477</v>
      </c>
    </row>
    <row r="6714" spans="1:4">
      <c r="A6714" t="s">
        <v>4</v>
      </c>
      <c r="B6714" s="4" t="s">
        <v>5</v>
      </c>
      <c r="C6714" s="4" t="s">
        <v>10</v>
      </c>
    </row>
    <row r="6715" spans="1:4">
      <c r="A6715" t="n">
        <v>59949</v>
      </c>
      <c r="B6715" s="28" t="n">
        <v>16</v>
      </c>
      <c r="C6715" s="7" t="n">
        <v>0</v>
      </c>
    </row>
    <row r="6716" spans="1:4">
      <c r="A6716" t="s">
        <v>4</v>
      </c>
      <c r="B6716" s="4" t="s">
        <v>5</v>
      </c>
      <c r="C6716" s="4" t="s">
        <v>10</v>
      </c>
      <c r="D6716" s="4" t="s">
        <v>14</v>
      </c>
      <c r="E6716" s="4" t="s">
        <v>9</v>
      </c>
      <c r="F6716" s="4" t="s">
        <v>112</v>
      </c>
      <c r="G6716" s="4" t="s">
        <v>14</v>
      </c>
      <c r="H6716" s="4" t="s">
        <v>14</v>
      </c>
      <c r="I6716" s="4" t="s">
        <v>14</v>
      </c>
      <c r="J6716" s="4" t="s">
        <v>9</v>
      </c>
      <c r="K6716" s="4" t="s">
        <v>112</v>
      </c>
      <c r="L6716" s="4" t="s">
        <v>14</v>
      </c>
      <c r="M6716" s="4" t="s">
        <v>14</v>
      </c>
    </row>
    <row r="6717" spans="1:4">
      <c r="A6717" t="n">
        <v>59952</v>
      </c>
      <c r="B6717" s="49" t="n">
        <v>26</v>
      </c>
      <c r="C6717" s="7" t="n">
        <v>0</v>
      </c>
      <c r="D6717" s="7" t="n">
        <v>17</v>
      </c>
      <c r="E6717" s="7" t="n">
        <v>53125</v>
      </c>
      <c r="F6717" s="7" t="s">
        <v>478</v>
      </c>
      <c r="G6717" s="7" t="n">
        <v>2</v>
      </c>
      <c r="H6717" s="7" t="n">
        <v>3</v>
      </c>
      <c r="I6717" s="7" t="n">
        <v>17</v>
      </c>
      <c r="J6717" s="7" t="n">
        <v>53126</v>
      </c>
      <c r="K6717" s="7" t="s">
        <v>479</v>
      </c>
      <c r="L6717" s="7" t="n">
        <v>2</v>
      </c>
      <c r="M6717" s="7" t="n">
        <v>0</v>
      </c>
    </row>
    <row r="6718" spans="1:4">
      <c r="A6718" t="s">
        <v>4</v>
      </c>
      <c r="B6718" s="4" t="s">
        <v>5</v>
      </c>
    </row>
    <row r="6719" spans="1:4">
      <c r="A6719" t="n">
        <v>60055</v>
      </c>
      <c r="B6719" s="50" t="n">
        <v>28</v>
      </c>
    </row>
    <row r="6720" spans="1:4">
      <c r="A6720" t="s">
        <v>4</v>
      </c>
      <c r="B6720" s="4" t="s">
        <v>5</v>
      </c>
      <c r="C6720" s="4" t="s">
        <v>10</v>
      </c>
      <c r="D6720" s="4" t="s">
        <v>14</v>
      </c>
    </row>
    <row r="6721" spans="1:13">
      <c r="A6721" t="n">
        <v>60056</v>
      </c>
      <c r="B6721" s="51" t="n">
        <v>89</v>
      </c>
      <c r="C6721" s="7" t="n">
        <v>65533</v>
      </c>
      <c r="D6721" s="7" t="n">
        <v>1</v>
      </c>
    </row>
    <row r="6722" spans="1:13">
      <c r="A6722" t="s">
        <v>4</v>
      </c>
      <c r="B6722" s="4" t="s">
        <v>5</v>
      </c>
      <c r="C6722" s="4" t="s">
        <v>14</v>
      </c>
      <c r="D6722" s="4" t="s">
        <v>10</v>
      </c>
      <c r="E6722" s="4" t="s">
        <v>6</v>
      </c>
    </row>
    <row r="6723" spans="1:13">
      <c r="A6723" t="n">
        <v>60060</v>
      </c>
      <c r="B6723" s="41" t="n">
        <v>51</v>
      </c>
      <c r="C6723" s="7" t="n">
        <v>4</v>
      </c>
      <c r="D6723" s="7" t="n">
        <v>1</v>
      </c>
      <c r="E6723" s="7" t="s">
        <v>289</v>
      </c>
    </row>
    <row r="6724" spans="1:13">
      <c r="A6724" t="s">
        <v>4</v>
      </c>
      <c r="B6724" s="4" t="s">
        <v>5</v>
      </c>
      <c r="C6724" s="4" t="s">
        <v>10</v>
      </c>
    </row>
    <row r="6725" spans="1:13">
      <c r="A6725" t="n">
        <v>60073</v>
      </c>
      <c r="B6725" s="28" t="n">
        <v>16</v>
      </c>
      <c r="C6725" s="7" t="n">
        <v>0</v>
      </c>
    </row>
    <row r="6726" spans="1:13">
      <c r="A6726" t="s">
        <v>4</v>
      </c>
      <c r="B6726" s="4" t="s">
        <v>5</v>
      </c>
      <c r="C6726" s="4" t="s">
        <v>10</v>
      </c>
      <c r="D6726" s="4" t="s">
        <v>14</v>
      </c>
      <c r="E6726" s="4" t="s">
        <v>9</v>
      </c>
      <c r="F6726" s="4" t="s">
        <v>112</v>
      </c>
      <c r="G6726" s="4" t="s">
        <v>14</v>
      </c>
      <c r="H6726" s="4" t="s">
        <v>14</v>
      </c>
    </row>
    <row r="6727" spans="1:13">
      <c r="A6727" t="n">
        <v>60076</v>
      </c>
      <c r="B6727" s="49" t="n">
        <v>26</v>
      </c>
      <c r="C6727" s="7" t="n">
        <v>1</v>
      </c>
      <c r="D6727" s="7" t="n">
        <v>17</v>
      </c>
      <c r="E6727" s="7" t="n">
        <v>1468</v>
      </c>
      <c r="F6727" s="7" t="s">
        <v>480</v>
      </c>
      <c r="G6727" s="7" t="n">
        <v>2</v>
      </c>
      <c r="H6727" s="7" t="n">
        <v>0</v>
      </c>
    </row>
    <row r="6728" spans="1:13">
      <c r="A6728" t="s">
        <v>4</v>
      </c>
      <c r="B6728" s="4" t="s">
        <v>5</v>
      </c>
    </row>
    <row r="6729" spans="1:13">
      <c r="A6729" t="n">
        <v>60106</v>
      </c>
      <c r="B6729" s="50" t="n">
        <v>28</v>
      </c>
    </row>
    <row r="6730" spans="1:13">
      <c r="A6730" t="s">
        <v>4</v>
      </c>
      <c r="B6730" s="4" t="s">
        <v>5</v>
      </c>
      <c r="C6730" s="4" t="s">
        <v>10</v>
      </c>
      <c r="D6730" s="4" t="s">
        <v>14</v>
      </c>
      <c r="E6730" s="4" t="s">
        <v>6</v>
      </c>
      <c r="F6730" s="4" t="s">
        <v>21</v>
      </c>
      <c r="G6730" s="4" t="s">
        <v>21</v>
      </c>
      <c r="H6730" s="4" t="s">
        <v>21</v>
      </c>
    </row>
    <row r="6731" spans="1:13">
      <c r="A6731" t="n">
        <v>60107</v>
      </c>
      <c r="B6731" s="37" t="n">
        <v>48</v>
      </c>
      <c r="C6731" s="7" t="n">
        <v>2</v>
      </c>
      <c r="D6731" s="7" t="n">
        <v>0</v>
      </c>
      <c r="E6731" s="7" t="s">
        <v>433</v>
      </c>
      <c r="F6731" s="7" t="n">
        <v>-1</v>
      </c>
      <c r="G6731" s="7" t="n">
        <v>1</v>
      </c>
      <c r="H6731" s="7" t="n">
        <v>0</v>
      </c>
    </row>
    <row r="6732" spans="1:13">
      <c r="A6732" t="s">
        <v>4</v>
      </c>
      <c r="B6732" s="4" t="s">
        <v>5</v>
      </c>
      <c r="C6732" s="4" t="s">
        <v>10</v>
      </c>
    </row>
    <row r="6733" spans="1:13">
      <c r="A6733" t="n">
        <v>60136</v>
      </c>
      <c r="B6733" s="28" t="n">
        <v>16</v>
      </c>
      <c r="C6733" s="7" t="n">
        <v>300</v>
      </c>
    </row>
    <row r="6734" spans="1:13">
      <c r="A6734" t="s">
        <v>4</v>
      </c>
      <c r="B6734" s="4" t="s">
        <v>5</v>
      </c>
      <c r="C6734" s="4" t="s">
        <v>14</v>
      </c>
      <c r="D6734" s="4" t="s">
        <v>10</v>
      </c>
      <c r="E6734" s="4" t="s">
        <v>6</v>
      </c>
    </row>
    <row r="6735" spans="1:13">
      <c r="A6735" t="n">
        <v>60139</v>
      </c>
      <c r="B6735" s="41" t="n">
        <v>51</v>
      </c>
      <c r="C6735" s="7" t="n">
        <v>4</v>
      </c>
      <c r="D6735" s="7" t="n">
        <v>2</v>
      </c>
      <c r="E6735" s="7" t="s">
        <v>289</v>
      </c>
    </row>
    <row r="6736" spans="1:13">
      <c r="A6736" t="s">
        <v>4</v>
      </c>
      <c r="B6736" s="4" t="s">
        <v>5</v>
      </c>
      <c r="C6736" s="4" t="s">
        <v>10</v>
      </c>
    </row>
    <row r="6737" spans="1:8">
      <c r="A6737" t="n">
        <v>60152</v>
      </c>
      <c r="B6737" s="28" t="n">
        <v>16</v>
      </c>
      <c r="C6737" s="7" t="n">
        <v>0</v>
      </c>
    </row>
    <row r="6738" spans="1:8">
      <c r="A6738" t="s">
        <v>4</v>
      </c>
      <c r="B6738" s="4" t="s">
        <v>5</v>
      </c>
      <c r="C6738" s="4" t="s">
        <v>10</v>
      </c>
      <c r="D6738" s="4" t="s">
        <v>14</v>
      </c>
      <c r="E6738" s="4" t="s">
        <v>9</v>
      </c>
      <c r="F6738" s="4" t="s">
        <v>112</v>
      </c>
      <c r="G6738" s="4" t="s">
        <v>14</v>
      </c>
      <c r="H6738" s="4" t="s">
        <v>14</v>
      </c>
    </row>
    <row r="6739" spans="1:8">
      <c r="A6739" t="n">
        <v>60155</v>
      </c>
      <c r="B6739" s="49" t="n">
        <v>26</v>
      </c>
      <c r="C6739" s="7" t="n">
        <v>2</v>
      </c>
      <c r="D6739" s="7" t="n">
        <v>17</v>
      </c>
      <c r="E6739" s="7" t="n">
        <v>6473</v>
      </c>
      <c r="F6739" s="7" t="s">
        <v>481</v>
      </c>
      <c r="G6739" s="7" t="n">
        <v>2</v>
      </c>
      <c r="H6739" s="7" t="n">
        <v>0</v>
      </c>
    </row>
    <row r="6740" spans="1:8">
      <c r="A6740" t="s">
        <v>4</v>
      </c>
      <c r="B6740" s="4" t="s">
        <v>5</v>
      </c>
    </row>
    <row r="6741" spans="1:8">
      <c r="A6741" t="n">
        <v>60213</v>
      </c>
      <c r="B6741" s="50" t="n">
        <v>28</v>
      </c>
    </row>
    <row r="6742" spans="1:8">
      <c r="A6742" t="s">
        <v>4</v>
      </c>
      <c r="B6742" s="4" t="s">
        <v>5</v>
      </c>
      <c r="C6742" s="4" t="s">
        <v>10</v>
      </c>
      <c r="D6742" s="4" t="s">
        <v>14</v>
      </c>
    </row>
    <row r="6743" spans="1:8">
      <c r="A6743" t="n">
        <v>60214</v>
      </c>
      <c r="B6743" s="51" t="n">
        <v>89</v>
      </c>
      <c r="C6743" s="7" t="n">
        <v>65533</v>
      </c>
      <c r="D6743" s="7" t="n">
        <v>1</v>
      </c>
    </row>
    <row r="6744" spans="1:8">
      <c r="A6744" t="s">
        <v>4</v>
      </c>
      <c r="B6744" s="4" t="s">
        <v>5</v>
      </c>
      <c r="C6744" s="4" t="s">
        <v>14</v>
      </c>
      <c r="D6744" s="4" t="s">
        <v>10</v>
      </c>
      <c r="E6744" s="4" t="s">
        <v>6</v>
      </c>
    </row>
    <row r="6745" spans="1:8">
      <c r="A6745" t="n">
        <v>60218</v>
      </c>
      <c r="B6745" s="41" t="n">
        <v>51</v>
      </c>
      <c r="C6745" s="7" t="n">
        <v>4</v>
      </c>
      <c r="D6745" s="7" t="n">
        <v>8</v>
      </c>
      <c r="E6745" s="7" t="s">
        <v>134</v>
      </c>
    </row>
    <row r="6746" spans="1:8">
      <c r="A6746" t="s">
        <v>4</v>
      </c>
      <c r="B6746" s="4" t="s">
        <v>5</v>
      </c>
      <c r="C6746" s="4" t="s">
        <v>10</v>
      </c>
    </row>
    <row r="6747" spans="1:8">
      <c r="A6747" t="n">
        <v>60232</v>
      </c>
      <c r="B6747" s="28" t="n">
        <v>16</v>
      </c>
      <c r="C6747" s="7" t="n">
        <v>0</v>
      </c>
    </row>
    <row r="6748" spans="1:8">
      <c r="A6748" t="s">
        <v>4</v>
      </c>
      <c r="B6748" s="4" t="s">
        <v>5</v>
      </c>
      <c r="C6748" s="4" t="s">
        <v>10</v>
      </c>
      <c r="D6748" s="4" t="s">
        <v>14</v>
      </c>
      <c r="E6748" s="4" t="s">
        <v>9</v>
      </c>
      <c r="F6748" s="4" t="s">
        <v>112</v>
      </c>
      <c r="G6748" s="4" t="s">
        <v>14</v>
      </c>
      <c r="H6748" s="4" t="s">
        <v>14</v>
      </c>
    </row>
    <row r="6749" spans="1:8">
      <c r="A6749" t="n">
        <v>60235</v>
      </c>
      <c r="B6749" s="49" t="n">
        <v>26</v>
      </c>
      <c r="C6749" s="7" t="n">
        <v>8</v>
      </c>
      <c r="D6749" s="7" t="n">
        <v>17</v>
      </c>
      <c r="E6749" s="7" t="n">
        <v>9413</v>
      </c>
      <c r="F6749" s="7" t="s">
        <v>482</v>
      </c>
      <c r="G6749" s="7" t="n">
        <v>2</v>
      </c>
      <c r="H6749" s="7" t="n">
        <v>0</v>
      </c>
    </row>
    <row r="6750" spans="1:8">
      <c r="A6750" t="s">
        <v>4</v>
      </c>
      <c r="B6750" s="4" t="s">
        <v>5</v>
      </c>
    </row>
    <row r="6751" spans="1:8">
      <c r="A6751" t="n">
        <v>60322</v>
      </c>
      <c r="B6751" s="50" t="n">
        <v>28</v>
      </c>
    </row>
    <row r="6752" spans="1:8">
      <c r="A6752" t="s">
        <v>4</v>
      </c>
      <c r="B6752" s="4" t="s">
        <v>5</v>
      </c>
      <c r="C6752" s="4" t="s">
        <v>10</v>
      </c>
      <c r="D6752" s="4" t="s">
        <v>14</v>
      </c>
      <c r="E6752" s="4" t="s">
        <v>14</v>
      </c>
      <c r="F6752" s="4" t="s">
        <v>6</v>
      </c>
    </row>
    <row r="6753" spans="1:8">
      <c r="A6753" t="n">
        <v>60323</v>
      </c>
      <c r="B6753" s="18" t="n">
        <v>20</v>
      </c>
      <c r="C6753" s="7" t="n">
        <v>3</v>
      </c>
      <c r="D6753" s="7" t="n">
        <v>2</v>
      </c>
      <c r="E6753" s="7" t="n">
        <v>10</v>
      </c>
      <c r="F6753" s="7" t="s">
        <v>122</v>
      </c>
    </row>
    <row r="6754" spans="1:8">
      <c r="A6754" t="s">
        <v>4</v>
      </c>
      <c r="B6754" s="4" t="s">
        <v>5</v>
      </c>
      <c r="C6754" s="4" t="s">
        <v>10</v>
      </c>
    </row>
    <row r="6755" spans="1:8">
      <c r="A6755" t="n">
        <v>60344</v>
      </c>
      <c r="B6755" s="28" t="n">
        <v>16</v>
      </c>
      <c r="C6755" s="7" t="n">
        <v>300</v>
      </c>
    </row>
    <row r="6756" spans="1:8">
      <c r="A6756" t="s">
        <v>4</v>
      </c>
      <c r="B6756" s="4" t="s">
        <v>5</v>
      </c>
      <c r="C6756" s="4" t="s">
        <v>14</v>
      </c>
      <c r="D6756" s="4" t="s">
        <v>10</v>
      </c>
      <c r="E6756" s="4" t="s">
        <v>6</v>
      </c>
    </row>
    <row r="6757" spans="1:8">
      <c r="A6757" t="n">
        <v>60347</v>
      </c>
      <c r="B6757" s="41" t="n">
        <v>51</v>
      </c>
      <c r="C6757" s="7" t="n">
        <v>4</v>
      </c>
      <c r="D6757" s="7" t="n">
        <v>3</v>
      </c>
      <c r="E6757" s="7" t="s">
        <v>289</v>
      </c>
    </row>
    <row r="6758" spans="1:8">
      <c r="A6758" t="s">
        <v>4</v>
      </c>
      <c r="B6758" s="4" t="s">
        <v>5</v>
      </c>
      <c r="C6758" s="4" t="s">
        <v>10</v>
      </c>
    </row>
    <row r="6759" spans="1:8">
      <c r="A6759" t="n">
        <v>60360</v>
      </c>
      <c r="B6759" s="28" t="n">
        <v>16</v>
      </c>
      <c r="C6759" s="7" t="n">
        <v>0</v>
      </c>
    </row>
    <row r="6760" spans="1:8">
      <c r="A6760" t="s">
        <v>4</v>
      </c>
      <c r="B6760" s="4" t="s">
        <v>5</v>
      </c>
      <c r="C6760" s="4" t="s">
        <v>10</v>
      </c>
      <c r="D6760" s="4" t="s">
        <v>14</v>
      </c>
      <c r="E6760" s="4" t="s">
        <v>9</v>
      </c>
      <c r="F6760" s="4" t="s">
        <v>112</v>
      </c>
      <c r="G6760" s="4" t="s">
        <v>14</v>
      </c>
      <c r="H6760" s="4" t="s">
        <v>14</v>
      </c>
    </row>
    <row r="6761" spans="1:8">
      <c r="A6761" t="n">
        <v>60363</v>
      </c>
      <c r="B6761" s="49" t="n">
        <v>26</v>
      </c>
      <c r="C6761" s="7" t="n">
        <v>3</v>
      </c>
      <c r="D6761" s="7" t="n">
        <v>17</v>
      </c>
      <c r="E6761" s="7" t="n">
        <v>2451</v>
      </c>
      <c r="F6761" s="7" t="s">
        <v>483</v>
      </c>
      <c r="G6761" s="7" t="n">
        <v>2</v>
      </c>
      <c r="H6761" s="7" t="n">
        <v>0</v>
      </c>
    </row>
    <row r="6762" spans="1:8">
      <c r="A6762" t="s">
        <v>4</v>
      </c>
      <c r="B6762" s="4" t="s">
        <v>5</v>
      </c>
    </row>
    <row r="6763" spans="1:8">
      <c r="A6763" t="n">
        <v>60406</v>
      </c>
      <c r="B6763" s="50" t="n">
        <v>28</v>
      </c>
    </row>
    <row r="6764" spans="1:8">
      <c r="A6764" t="s">
        <v>4</v>
      </c>
      <c r="B6764" s="4" t="s">
        <v>5</v>
      </c>
      <c r="C6764" s="4" t="s">
        <v>10</v>
      </c>
      <c r="D6764" s="4" t="s">
        <v>14</v>
      </c>
    </row>
    <row r="6765" spans="1:8">
      <c r="A6765" t="n">
        <v>60407</v>
      </c>
      <c r="B6765" s="51" t="n">
        <v>89</v>
      </c>
      <c r="C6765" s="7" t="n">
        <v>65533</v>
      </c>
      <c r="D6765" s="7" t="n">
        <v>1</v>
      </c>
    </row>
    <row r="6766" spans="1:8">
      <c r="A6766" t="s">
        <v>4</v>
      </c>
      <c r="B6766" s="4" t="s">
        <v>5</v>
      </c>
      <c r="C6766" s="4" t="s">
        <v>14</v>
      </c>
      <c r="D6766" s="4" t="s">
        <v>10</v>
      </c>
      <c r="E6766" s="4" t="s">
        <v>6</v>
      </c>
    </row>
    <row r="6767" spans="1:8">
      <c r="A6767" t="n">
        <v>60411</v>
      </c>
      <c r="B6767" s="41" t="n">
        <v>51</v>
      </c>
      <c r="C6767" s="7" t="n">
        <v>4</v>
      </c>
      <c r="D6767" s="7" t="n">
        <v>0</v>
      </c>
      <c r="E6767" s="7" t="s">
        <v>484</v>
      </c>
    </row>
    <row r="6768" spans="1:8">
      <c r="A6768" t="s">
        <v>4</v>
      </c>
      <c r="B6768" s="4" t="s">
        <v>5</v>
      </c>
      <c r="C6768" s="4" t="s">
        <v>10</v>
      </c>
    </row>
    <row r="6769" spans="1:8">
      <c r="A6769" t="n">
        <v>60425</v>
      </c>
      <c r="B6769" s="28" t="n">
        <v>16</v>
      </c>
      <c r="C6769" s="7" t="n">
        <v>0</v>
      </c>
    </row>
    <row r="6770" spans="1:8">
      <c r="A6770" t="s">
        <v>4</v>
      </c>
      <c r="B6770" s="4" t="s">
        <v>5</v>
      </c>
      <c r="C6770" s="4" t="s">
        <v>10</v>
      </c>
      <c r="D6770" s="4" t="s">
        <v>14</v>
      </c>
      <c r="E6770" s="4" t="s">
        <v>9</v>
      </c>
      <c r="F6770" s="4" t="s">
        <v>112</v>
      </c>
      <c r="G6770" s="4" t="s">
        <v>14</v>
      </c>
      <c r="H6770" s="4" t="s">
        <v>14</v>
      </c>
    </row>
    <row r="6771" spans="1:8">
      <c r="A6771" t="n">
        <v>60428</v>
      </c>
      <c r="B6771" s="49" t="n">
        <v>26</v>
      </c>
      <c r="C6771" s="7" t="n">
        <v>0</v>
      </c>
      <c r="D6771" s="7" t="n">
        <v>17</v>
      </c>
      <c r="E6771" s="7" t="n">
        <v>53127</v>
      </c>
      <c r="F6771" s="7" t="s">
        <v>485</v>
      </c>
      <c r="G6771" s="7" t="n">
        <v>2</v>
      </c>
      <c r="H6771" s="7" t="n">
        <v>0</v>
      </c>
    </row>
    <row r="6772" spans="1:8">
      <c r="A6772" t="s">
        <v>4</v>
      </c>
      <c r="B6772" s="4" t="s">
        <v>5</v>
      </c>
    </row>
    <row r="6773" spans="1:8">
      <c r="A6773" t="n">
        <v>60453</v>
      </c>
      <c r="B6773" s="50" t="n">
        <v>28</v>
      </c>
    </row>
    <row r="6774" spans="1:8">
      <c r="A6774" t="s">
        <v>4</v>
      </c>
      <c r="B6774" s="4" t="s">
        <v>5</v>
      </c>
      <c r="C6774" s="4" t="s">
        <v>14</v>
      </c>
      <c r="D6774" s="4" t="s">
        <v>14</v>
      </c>
      <c r="E6774" s="4" t="s">
        <v>21</v>
      </c>
      <c r="F6774" s="4" t="s">
        <v>21</v>
      </c>
      <c r="G6774" s="4" t="s">
        <v>21</v>
      </c>
      <c r="H6774" s="4" t="s">
        <v>10</v>
      </c>
    </row>
    <row r="6775" spans="1:8">
      <c r="A6775" t="n">
        <v>60454</v>
      </c>
      <c r="B6775" s="45" t="n">
        <v>45</v>
      </c>
      <c r="C6775" s="7" t="n">
        <v>2</v>
      </c>
      <c r="D6775" s="7" t="n">
        <v>3</v>
      </c>
      <c r="E6775" s="7" t="n">
        <v>-0.649999976158142</v>
      </c>
      <c r="F6775" s="7" t="n">
        <v>19.6000003814697</v>
      </c>
      <c r="G6775" s="7" t="n">
        <v>57</v>
      </c>
      <c r="H6775" s="7" t="n">
        <v>2000</v>
      </c>
    </row>
    <row r="6776" spans="1:8">
      <c r="A6776" t="s">
        <v>4</v>
      </c>
      <c r="B6776" s="4" t="s">
        <v>5</v>
      </c>
      <c r="C6776" s="4" t="s">
        <v>10</v>
      </c>
      <c r="D6776" s="4" t="s">
        <v>14</v>
      </c>
      <c r="E6776" s="4" t="s">
        <v>6</v>
      </c>
      <c r="F6776" s="4" t="s">
        <v>21</v>
      </c>
      <c r="G6776" s="4" t="s">
        <v>21</v>
      </c>
      <c r="H6776" s="4" t="s">
        <v>21</v>
      </c>
    </row>
    <row r="6777" spans="1:8">
      <c r="A6777" t="n">
        <v>60471</v>
      </c>
      <c r="B6777" s="37" t="n">
        <v>48</v>
      </c>
      <c r="C6777" s="7" t="n">
        <v>0</v>
      </c>
      <c r="D6777" s="7" t="n">
        <v>0</v>
      </c>
      <c r="E6777" s="7" t="s">
        <v>416</v>
      </c>
      <c r="F6777" s="7" t="n">
        <v>-1</v>
      </c>
      <c r="G6777" s="7" t="n">
        <v>1</v>
      </c>
      <c r="H6777" s="7" t="n">
        <v>2.80259692864963e-45</v>
      </c>
    </row>
    <row r="6778" spans="1:8">
      <c r="A6778" t="s">
        <v>4</v>
      </c>
      <c r="B6778" s="4" t="s">
        <v>5</v>
      </c>
      <c r="C6778" s="4" t="s">
        <v>10</v>
      </c>
    </row>
    <row r="6779" spans="1:8">
      <c r="A6779" t="n">
        <v>60500</v>
      </c>
      <c r="B6779" s="28" t="n">
        <v>16</v>
      </c>
      <c r="C6779" s="7" t="n">
        <v>1500</v>
      </c>
    </row>
    <row r="6780" spans="1:8">
      <c r="A6780" t="s">
        <v>4</v>
      </c>
      <c r="B6780" s="4" t="s">
        <v>5</v>
      </c>
      <c r="C6780" s="4" t="s">
        <v>10</v>
      </c>
      <c r="D6780" s="4" t="s">
        <v>21</v>
      </c>
      <c r="E6780" s="4" t="s">
        <v>21</v>
      </c>
      <c r="F6780" s="4" t="s">
        <v>14</v>
      </c>
    </row>
    <row r="6781" spans="1:8">
      <c r="A6781" t="n">
        <v>60503</v>
      </c>
      <c r="B6781" s="55" t="n">
        <v>52</v>
      </c>
      <c r="C6781" s="7" t="n">
        <v>0</v>
      </c>
      <c r="D6781" s="7" t="n">
        <v>260</v>
      </c>
      <c r="E6781" s="7" t="n">
        <v>10</v>
      </c>
      <c r="F6781" s="7" t="n">
        <v>0</v>
      </c>
    </row>
    <row r="6782" spans="1:8">
      <c r="A6782" t="s">
        <v>4</v>
      </c>
      <c r="B6782" s="4" t="s">
        <v>5</v>
      </c>
      <c r="C6782" s="4" t="s">
        <v>10</v>
      </c>
    </row>
    <row r="6783" spans="1:8">
      <c r="A6783" t="n">
        <v>60515</v>
      </c>
      <c r="B6783" s="56" t="n">
        <v>54</v>
      </c>
      <c r="C6783" s="7" t="n">
        <v>0</v>
      </c>
    </row>
    <row r="6784" spans="1:8">
      <c r="A6784" t="s">
        <v>4</v>
      </c>
      <c r="B6784" s="4" t="s">
        <v>5</v>
      </c>
      <c r="C6784" s="4" t="s">
        <v>14</v>
      </c>
      <c r="D6784" s="4" t="s">
        <v>10</v>
      </c>
      <c r="E6784" s="4" t="s">
        <v>21</v>
      </c>
    </row>
    <row r="6785" spans="1:8">
      <c r="A6785" t="n">
        <v>60518</v>
      </c>
      <c r="B6785" s="21" t="n">
        <v>58</v>
      </c>
      <c r="C6785" s="7" t="n">
        <v>101</v>
      </c>
      <c r="D6785" s="7" t="n">
        <v>300</v>
      </c>
      <c r="E6785" s="7" t="n">
        <v>1</v>
      </c>
    </row>
    <row r="6786" spans="1:8">
      <c r="A6786" t="s">
        <v>4</v>
      </c>
      <c r="B6786" s="4" t="s">
        <v>5</v>
      </c>
      <c r="C6786" s="4" t="s">
        <v>14</v>
      </c>
      <c r="D6786" s="4" t="s">
        <v>10</v>
      </c>
    </row>
    <row r="6787" spans="1:8">
      <c r="A6787" t="n">
        <v>60526</v>
      </c>
      <c r="B6787" s="21" t="n">
        <v>58</v>
      </c>
      <c r="C6787" s="7" t="n">
        <v>254</v>
      </c>
      <c r="D6787" s="7" t="n">
        <v>0</v>
      </c>
    </row>
    <row r="6788" spans="1:8">
      <c r="A6788" t="s">
        <v>4</v>
      </c>
      <c r="B6788" s="4" t="s">
        <v>5</v>
      </c>
      <c r="C6788" s="4" t="s">
        <v>14</v>
      </c>
      <c r="D6788" s="4" t="s">
        <v>14</v>
      </c>
      <c r="E6788" s="4" t="s">
        <v>21</v>
      </c>
      <c r="F6788" s="4" t="s">
        <v>21</v>
      </c>
      <c r="G6788" s="4" t="s">
        <v>21</v>
      </c>
      <c r="H6788" s="4" t="s">
        <v>10</v>
      </c>
    </row>
    <row r="6789" spans="1:8">
      <c r="A6789" t="n">
        <v>60530</v>
      </c>
      <c r="B6789" s="45" t="n">
        <v>45</v>
      </c>
      <c r="C6789" s="7" t="n">
        <v>2</v>
      </c>
      <c r="D6789" s="7" t="n">
        <v>3</v>
      </c>
      <c r="E6789" s="7" t="n">
        <v>-1.39999997615814</v>
      </c>
      <c r="F6789" s="7" t="n">
        <v>19.75</v>
      </c>
      <c r="G6789" s="7" t="n">
        <v>56.9700012207031</v>
      </c>
      <c r="H6789" s="7" t="n">
        <v>0</v>
      </c>
    </row>
    <row r="6790" spans="1:8">
      <c r="A6790" t="s">
        <v>4</v>
      </c>
      <c r="B6790" s="4" t="s">
        <v>5</v>
      </c>
      <c r="C6790" s="4" t="s">
        <v>14</v>
      </c>
      <c r="D6790" s="4" t="s">
        <v>14</v>
      </c>
      <c r="E6790" s="4" t="s">
        <v>21</v>
      </c>
      <c r="F6790" s="4" t="s">
        <v>21</v>
      </c>
      <c r="G6790" s="4" t="s">
        <v>21</v>
      </c>
      <c r="H6790" s="4" t="s">
        <v>10</v>
      </c>
      <c r="I6790" s="4" t="s">
        <v>14</v>
      </c>
    </row>
    <row r="6791" spans="1:8">
      <c r="A6791" t="n">
        <v>60547</v>
      </c>
      <c r="B6791" s="45" t="n">
        <v>45</v>
      </c>
      <c r="C6791" s="7" t="n">
        <v>4</v>
      </c>
      <c r="D6791" s="7" t="n">
        <v>3</v>
      </c>
      <c r="E6791" s="7" t="n">
        <v>9.72999954223633</v>
      </c>
      <c r="F6791" s="7" t="n">
        <v>121.930000305176</v>
      </c>
      <c r="G6791" s="7" t="n">
        <v>0</v>
      </c>
      <c r="H6791" s="7" t="n">
        <v>0</v>
      </c>
      <c r="I6791" s="7" t="n">
        <v>0</v>
      </c>
    </row>
    <row r="6792" spans="1:8">
      <c r="A6792" t="s">
        <v>4</v>
      </c>
      <c r="B6792" s="4" t="s">
        <v>5</v>
      </c>
      <c r="C6792" s="4" t="s">
        <v>14</v>
      </c>
      <c r="D6792" s="4" t="s">
        <v>14</v>
      </c>
      <c r="E6792" s="4" t="s">
        <v>21</v>
      </c>
      <c r="F6792" s="4" t="s">
        <v>10</v>
      </c>
    </row>
    <row r="6793" spans="1:8">
      <c r="A6793" t="n">
        <v>60565</v>
      </c>
      <c r="B6793" s="45" t="n">
        <v>45</v>
      </c>
      <c r="C6793" s="7" t="n">
        <v>5</v>
      </c>
      <c r="D6793" s="7" t="n">
        <v>3</v>
      </c>
      <c r="E6793" s="7" t="n">
        <v>3.29999995231628</v>
      </c>
      <c r="F6793" s="7" t="n">
        <v>0</v>
      </c>
    </row>
    <row r="6794" spans="1:8">
      <c r="A6794" t="s">
        <v>4</v>
      </c>
      <c r="B6794" s="4" t="s">
        <v>5</v>
      </c>
      <c r="C6794" s="4" t="s">
        <v>14</v>
      </c>
      <c r="D6794" s="4" t="s">
        <v>14</v>
      </c>
      <c r="E6794" s="4" t="s">
        <v>21</v>
      </c>
      <c r="F6794" s="4" t="s">
        <v>10</v>
      </c>
    </row>
    <row r="6795" spans="1:8">
      <c r="A6795" t="n">
        <v>60574</v>
      </c>
      <c r="B6795" s="45" t="n">
        <v>45</v>
      </c>
      <c r="C6795" s="7" t="n">
        <v>5</v>
      </c>
      <c r="D6795" s="7" t="n">
        <v>3</v>
      </c>
      <c r="E6795" s="7" t="n">
        <v>3.79999995231628</v>
      </c>
      <c r="F6795" s="7" t="n">
        <v>40000</v>
      </c>
    </row>
    <row r="6796" spans="1:8">
      <c r="A6796" t="s">
        <v>4</v>
      </c>
      <c r="B6796" s="4" t="s">
        <v>5</v>
      </c>
      <c r="C6796" s="4" t="s">
        <v>14</v>
      </c>
      <c r="D6796" s="4" t="s">
        <v>14</v>
      </c>
      <c r="E6796" s="4" t="s">
        <v>21</v>
      </c>
      <c r="F6796" s="4" t="s">
        <v>10</v>
      </c>
    </row>
    <row r="6797" spans="1:8">
      <c r="A6797" t="n">
        <v>60583</v>
      </c>
      <c r="B6797" s="45" t="n">
        <v>45</v>
      </c>
      <c r="C6797" s="7" t="n">
        <v>11</v>
      </c>
      <c r="D6797" s="7" t="n">
        <v>3</v>
      </c>
      <c r="E6797" s="7" t="n">
        <v>32.5999984741211</v>
      </c>
      <c r="F6797" s="7" t="n">
        <v>0</v>
      </c>
    </row>
    <row r="6798" spans="1:8">
      <c r="A6798" t="s">
        <v>4</v>
      </c>
      <c r="B6798" s="4" t="s">
        <v>5</v>
      </c>
      <c r="C6798" s="4" t="s">
        <v>10</v>
      </c>
      <c r="D6798" s="4" t="s">
        <v>21</v>
      </c>
      <c r="E6798" s="4" t="s">
        <v>21</v>
      </c>
      <c r="F6798" s="4" t="s">
        <v>21</v>
      </c>
      <c r="G6798" s="4" t="s">
        <v>10</v>
      </c>
      <c r="H6798" s="4" t="s">
        <v>10</v>
      </c>
    </row>
    <row r="6799" spans="1:8">
      <c r="A6799" t="n">
        <v>60592</v>
      </c>
      <c r="B6799" s="54" t="n">
        <v>60</v>
      </c>
      <c r="C6799" s="7" t="n">
        <v>0</v>
      </c>
      <c r="D6799" s="7" t="n">
        <v>0</v>
      </c>
      <c r="E6799" s="7" t="n">
        <v>0</v>
      </c>
      <c r="F6799" s="7" t="n">
        <v>0</v>
      </c>
      <c r="G6799" s="7" t="n">
        <v>0</v>
      </c>
      <c r="H6799" s="7" t="n">
        <v>1</v>
      </c>
    </row>
    <row r="6800" spans="1:8">
      <c r="A6800" t="s">
        <v>4</v>
      </c>
      <c r="B6800" s="4" t="s">
        <v>5</v>
      </c>
      <c r="C6800" s="4" t="s">
        <v>10</v>
      </c>
      <c r="D6800" s="4" t="s">
        <v>21</v>
      </c>
      <c r="E6800" s="4" t="s">
        <v>21</v>
      </c>
      <c r="F6800" s="4" t="s">
        <v>21</v>
      </c>
      <c r="G6800" s="4" t="s">
        <v>10</v>
      </c>
      <c r="H6800" s="4" t="s">
        <v>10</v>
      </c>
    </row>
    <row r="6801" spans="1:9">
      <c r="A6801" t="n">
        <v>60611</v>
      </c>
      <c r="B6801" s="54" t="n">
        <v>60</v>
      </c>
      <c r="C6801" s="7" t="n">
        <v>0</v>
      </c>
      <c r="D6801" s="7" t="n">
        <v>0</v>
      </c>
      <c r="E6801" s="7" t="n">
        <v>0</v>
      </c>
      <c r="F6801" s="7" t="n">
        <v>0</v>
      </c>
      <c r="G6801" s="7" t="n">
        <v>0</v>
      </c>
      <c r="H6801" s="7" t="n">
        <v>0</v>
      </c>
    </row>
    <row r="6802" spans="1:9">
      <c r="A6802" t="s">
        <v>4</v>
      </c>
      <c r="B6802" s="4" t="s">
        <v>5</v>
      </c>
      <c r="C6802" s="4" t="s">
        <v>10</v>
      </c>
      <c r="D6802" s="4" t="s">
        <v>10</v>
      </c>
      <c r="E6802" s="4" t="s">
        <v>10</v>
      </c>
    </row>
    <row r="6803" spans="1:9">
      <c r="A6803" t="n">
        <v>60630</v>
      </c>
      <c r="B6803" s="42" t="n">
        <v>61</v>
      </c>
      <c r="C6803" s="7" t="n">
        <v>0</v>
      </c>
      <c r="D6803" s="7" t="n">
        <v>65533</v>
      </c>
      <c r="E6803" s="7" t="n">
        <v>0</v>
      </c>
    </row>
    <row r="6804" spans="1:9">
      <c r="A6804" t="s">
        <v>4</v>
      </c>
      <c r="B6804" s="4" t="s">
        <v>5</v>
      </c>
      <c r="C6804" s="4" t="s">
        <v>10</v>
      </c>
      <c r="D6804" s="4" t="s">
        <v>14</v>
      </c>
      <c r="E6804" s="4" t="s">
        <v>6</v>
      </c>
      <c r="F6804" s="4" t="s">
        <v>21</v>
      </c>
      <c r="G6804" s="4" t="s">
        <v>21</v>
      </c>
      <c r="H6804" s="4" t="s">
        <v>21</v>
      </c>
    </row>
    <row r="6805" spans="1:9">
      <c r="A6805" t="n">
        <v>60637</v>
      </c>
      <c r="B6805" s="37" t="n">
        <v>48</v>
      </c>
      <c r="C6805" s="7" t="n">
        <v>7</v>
      </c>
      <c r="D6805" s="7" t="n">
        <v>0</v>
      </c>
      <c r="E6805" s="7" t="s">
        <v>438</v>
      </c>
      <c r="F6805" s="7" t="n">
        <v>-1</v>
      </c>
      <c r="G6805" s="7" t="n">
        <v>1</v>
      </c>
      <c r="H6805" s="7" t="n">
        <v>0</v>
      </c>
    </row>
    <row r="6806" spans="1:9">
      <c r="A6806" t="s">
        <v>4</v>
      </c>
      <c r="B6806" s="4" t="s">
        <v>5</v>
      </c>
      <c r="C6806" s="4" t="s">
        <v>14</v>
      </c>
      <c r="D6806" s="4" t="s">
        <v>10</v>
      </c>
    </row>
    <row r="6807" spans="1:9">
      <c r="A6807" t="n">
        <v>60668</v>
      </c>
      <c r="B6807" s="21" t="n">
        <v>58</v>
      </c>
      <c r="C6807" s="7" t="n">
        <v>255</v>
      </c>
      <c r="D6807" s="7" t="n">
        <v>0</v>
      </c>
    </row>
    <row r="6808" spans="1:9">
      <c r="A6808" t="s">
        <v>4</v>
      </c>
      <c r="B6808" s="4" t="s">
        <v>5</v>
      </c>
      <c r="C6808" s="4" t="s">
        <v>10</v>
      </c>
    </row>
    <row r="6809" spans="1:9">
      <c r="A6809" t="n">
        <v>60672</v>
      </c>
      <c r="B6809" s="28" t="n">
        <v>16</v>
      </c>
      <c r="C6809" s="7" t="n">
        <v>300</v>
      </c>
    </row>
    <row r="6810" spans="1:9">
      <c r="A6810" t="s">
        <v>4</v>
      </c>
      <c r="B6810" s="4" t="s">
        <v>5</v>
      </c>
      <c r="C6810" s="4" t="s">
        <v>14</v>
      </c>
      <c r="D6810" s="4" t="s">
        <v>10</v>
      </c>
      <c r="E6810" s="4" t="s">
        <v>6</v>
      </c>
    </row>
    <row r="6811" spans="1:9">
      <c r="A6811" t="n">
        <v>60675</v>
      </c>
      <c r="B6811" s="41" t="n">
        <v>51</v>
      </c>
      <c r="C6811" s="7" t="n">
        <v>4</v>
      </c>
      <c r="D6811" s="7" t="n">
        <v>7</v>
      </c>
      <c r="E6811" s="7" t="s">
        <v>486</v>
      </c>
    </row>
    <row r="6812" spans="1:9">
      <c r="A6812" t="s">
        <v>4</v>
      </c>
      <c r="B6812" s="4" t="s">
        <v>5</v>
      </c>
      <c r="C6812" s="4" t="s">
        <v>10</v>
      </c>
    </row>
    <row r="6813" spans="1:9">
      <c r="A6813" t="n">
        <v>60689</v>
      </c>
      <c r="B6813" s="28" t="n">
        <v>16</v>
      </c>
      <c r="C6813" s="7" t="n">
        <v>0</v>
      </c>
    </row>
    <row r="6814" spans="1:9">
      <c r="A6814" t="s">
        <v>4</v>
      </c>
      <c r="B6814" s="4" t="s">
        <v>5</v>
      </c>
      <c r="C6814" s="4" t="s">
        <v>10</v>
      </c>
      <c r="D6814" s="4" t="s">
        <v>14</v>
      </c>
      <c r="E6814" s="4" t="s">
        <v>9</v>
      </c>
      <c r="F6814" s="4" t="s">
        <v>112</v>
      </c>
      <c r="G6814" s="4" t="s">
        <v>14</v>
      </c>
      <c r="H6814" s="4" t="s">
        <v>14</v>
      </c>
    </row>
    <row r="6815" spans="1:9">
      <c r="A6815" t="n">
        <v>60692</v>
      </c>
      <c r="B6815" s="49" t="n">
        <v>26</v>
      </c>
      <c r="C6815" s="7" t="n">
        <v>7</v>
      </c>
      <c r="D6815" s="7" t="n">
        <v>17</v>
      </c>
      <c r="E6815" s="7" t="n">
        <v>4484</v>
      </c>
      <c r="F6815" s="7" t="s">
        <v>487</v>
      </c>
      <c r="G6815" s="7" t="n">
        <v>2</v>
      </c>
      <c r="H6815" s="7" t="n">
        <v>0</v>
      </c>
    </row>
    <row r="6816" spans="1:9">
      <c r="A6816" t="s">
        <v>4</v>
      </c>
      <c r="B6816" s="4" t="s">
        <v>5</v>
      </c>
    </row>
    <row r="6817" spans="1:8">
      <c r="A6817" t="n">
        <v>60754</v>
      </c>
      <c r="B6817" s="50" t="n">
        <v>28</v>
      </c>
    </row>
    <row r="6818" spans="1:8">
      <c r="A6818" t="s">
        <v>4</v>
      </c>
      <c r="B6818" s="4" t="s">
        <v>5</v>
      </c>
      <c r="C6818" s="4" t="s">
        <v>10</v>
      </c>
      <c r="D6818" s="4" t="s">
        <v>14</v>
      </c>
      <c r="E6818" s="4" t="s">
        <v>6</v>
      </c>
      <c r="F6818" s="4" t="s">
        <v>21</v>
      </c>
      <c r="G6818" s="4" t="s">
        <v>21</v>
      </c>
      <c r="H6818" s="4" t="s">
        <v>21</v>
      </c>
    </row>
    <row r="6819" spans="1:8">
      <c r="A6819" t="n">
        <v>60755</v>
      </c>
      <c r="B6819" s="37" t="n">
        <v>48</v>
      </c>
      <c r="C6819" s="7" t="n">
        <v>5</v>
      </c>
      <c r="D6819" s="7" t="n">
        <v>0</v>
      </c>
      <c r="E6819" s="7" t="s">
        <v>435</v>
      </c>
      <c r="F6819" s="7" t="n">
        <v>-1</v>
      </c>
      <c r="G6819" s="7" t="n">
        <v>1</v>
      </c>
      <c r="H6819" s="7" t="n">
        <v>0</v>
      </c>
    </row>
    <row r="6820" spans="1:8">
      <c r="A6820" t="s">
        <v>4</v>
      </c>
      <c r="B6820" s="4" t="s">
        <v>5</v>
      </c>
      <c r="C6820" s="4" t="s">
        <v>10</v>
      </c>
    </row>
    <row r="6821" spans="1:8">
      <c r="A6821" t="n">
        <v>60782</v>
      </c>
      <c r="B6821" s="28" t="n">
        <v>16</v>
      </c>
      <c r="C6821" s="7" t="n">
        <v>300</v>
      </c>
    </row>
    <row r="6822" spans="1:8">
      <c r="A6822" t="s">
        <v>4</v>
      </c>
      <c r="B6822" s="4" t="s">
        <v>5</v>
      </c>
      <c r="C6822" s="4" t="s">
        <v>14</v>
      </c>
      <c r="D6822" s="4" t="s">
        <v>10</v>
      </c>
      <c r="E6822" s="4" t="s">
        <v>6</v>
      </c>
    </row>
    <row r="6823" spans="1:8">
      <c r="A6823" t="n">
        <v>60785</v>
      </c>
      <c r="B6823" s="41" t="n">
        <v>51</v>
      </c>
      <c r="C6823" s="7" t="n">
        <v>4</v>
      </c>
      <c r="D6823" s="7" t="n">
        <v>5</v>
      </c>
      <c r="E6823" s="7" t="s">
        <v>488</v>
      </c>
    </row>
    <row r="6824" spans="1:8">
      <c r="A6824" t="s">
        <v>4</v>
      </c>
      <c r="B6824" s="4" t="s">
        <v>5</v>
      </c>
      <c r="C6824" s="4" t="s">
        <v>10</v>
      </c>
    </row>
    <row r="6825" spans="1:8">
      <c r="A6825" t="n">
        <v>60799</v>
      </c>
      <c r="B6825" s="28" t="n">
        <v>16</v>
      </c>
      <c r="C6825" s="7" t="n">
        <v>0</v>
      </c>
    </row>
    <row r="6826" spans="1:8">
      <c r="A6826" t="s">
        <v>4</v>
      </c>
      <c r="B6826" s="4" t="s">
        <v>5</v>
      </c>
      <c r="C6826" s="4" t="s">
        <v>10</v>
      </c>
      <c r="D6826" s="4" t="s">
        <v>14</v>
      </c>
      <c r="E6826" s="4" t="s">
        <v>9</v>
      </c>
      <c r="F6826" s="4" t="s">
        <v>112</v>
      </c>
      <c r="G6826" s="4" t="s">
        <v>14</v>
      </c>
      <c r="H6826" s="4" t="s">
        <v>14</v>
      </c>
    </row>
    <row r="6827" spans="1:8">
      <c r="A6827" t="n">
        <v>60802</v>
      </c>
      <c r="B6827" s="49" t="n">
        <v>26</v>
      </c>
      <c r="C6827" s="7" t="n">
        <v>5</v>
      </c>
      <c r="D6827" s="7" t="n">
        <v>17</v>
      </c>
      <c r="E6827" s="7" t="n">
        <v>3470</v>
      </c>
      <c r="F6827" s="7" t="s">
        <v>489</v>
      </c>
      <c r="G6827" s="7" t="n">
        <v>2</v>
      </c>
      <c r="H6827" s="7" t="n">
        <v>0</v>
      </c>
    </row>
    <row r="6828" spans="1:8">
      <c r="A6828" t="s">
        <v>4</v>
      </c>
      <c r="B6828" s="4" t="s">
        <v>5</v>
      </c>
    </row>
    <row r="6829" spans="1:8">
      <c r="A6829" t="n">
        <v>60886</v>
      </c>
      <c r="B6829" s="50" t="n">
        <v>28</v>
      </c>
    </row>
    <row r="6830" spans="1:8">
      <c r="A6830" t="s">
        <v>4</v>
      </c>
      <c r="B6830" s="4" t="s">
        <v>5</v>
      </c>
      <c r="C6830" s="4" t="s">
        <v>10</v>
      </c>
      <c r="D6830" s="4" t="s">
        <v>14</v>
      </c>
    </row>
    <row r="6831" spans="1:8">
      <c r="A6831" t="n">
        <v>60887</v>
      </c>
      <c r="B6831" s="51" t="n">
        <v>89</v>
      </c>
      <c r="C6831" s="7" t="n">
        <v>65533</v>
      </c>
      <c r="D6831" s="7" t="n">
        <v>1</v>
      </c>
    </row>
    <row r="6832" spans="1:8">
      <c r="A6832" t="s">
        <v>4</v>
      </c>
      <c r="B6832" s="4" t="s">
        <v>5</v>
      </c>
      <c r="C6832" s="4" t="s">
        <v>14</v>
      </c>
      <c r="D6832" s="4" t="s">
        <v>10</v>
      </c>
      <c r="E6832" s="4" t="s">
        <v>6</v>
      </c>
    </row>
    <row r="6833" spans="1:8">
      <c r="A6833" t="n">
        <v>60891</v>
      </c>
      <c r="B6833" s="41" t="n">
        <v>51</v>
      </c>
      <c r="C6833" s="7" t="n">
        <v>4</v>
      </c>
      <c r="D6833" s="7" t="n">
        <v>9</v>
      </c>
      <c r="E6833" s="7" t="s">
        <v>488</v>
      </c>
    </row>
    <row r="6834" spans="1:8">
      <c r="A6834" t="s">
        <v>4</v>
      </c>
      <c r="B6834" s="4" t="s">
        <v>5</v>
      </c>
      <c r="C6834" s="4" t="s">
        <v>10</v>
      </c>
    </row>
    <row r="6835" spans="1:8">
      <c r="A6835" t="n">
        <v>60905</v>
      </c>
      <c r="B6835" s="28" t="n">
        <v>16</v>
      </c>
      <c r="C6835" s="7" t="n">
        <v>0</v>
      </c>
    </row>
    <row r="6836" spans="1:8">
      <c r="A6836" t="s">
        <v>4</v>
      </c>
      <c r="B6836" s="4" t="s">
        <v>5</v>
      </c>
      <c r="C6836" s="4" t="s">
        <v>10</v>
      </c>
      <c r="D6836" s="4" t="s">
        <v>14</v>
      </c>
      <c r="E6836" s="4" t="s">
        <v>9</v>
      </c>
      <c r="F6836" s="4" t="s">
        <v>112</v>
      </c>
      <c r="G6836" s="4" t="s">
        <v>14</v>
      </c>
      <c r="H6836" s="4" t="s">
        <v>14</v>
      </c>
    </row>
    <row r="6837" spans="1:8">
      <c r="A6837" t="n">
        <v>60908</v>
      </c>
      <c r="B6837" s="49" t="n">
        <v>26</v>
      </c>
      <c r="C6837" s="7" t="n">
        <v>9</v>
      </c>
      <c r="D6837" s="7" t="n">
        <v>17</v>
      </c>
      <c r="E6837" s="7" t="n">
        <v>5416</v>
      </c>
      <c r="F6837" s="7" t="s">
        <v>490</v>
      </c>
      <c r="G6837" s="7" t="n">
        <v>2</v>
      </c>
      <c r="H6837" s="7" t="n">
        <v>0</v>
      </c>
    </row>
    <row r="6838" spans="1:8">
      <c r="A6838" t="s">
        <v>4</v>
      </c>
      <c r="B6838" s="4" t="s">
        <v>5</v>
      </c>
    </row>
    <row r="6839" spans="1:8">
      <c r="A6839" t="n">
        <v>60974</v>
      </c>
      <c r="B6839" s="50" t="n">
        <v>28</v>
      </c>
    </row>
    <row r="6840" spans="1:8">
      <c r="A6840" t="s">
        <v>4</v>
      </c>
      <c r="B6840" s="4" t="s">
        <v>5</v>
      </c>
      <c r="C6840" s="4" t="s">
        <v>10</v>
      </c>
      <c r="D6840" s="4" t="s">
        <v>14</v>
      </c>
      <c r="E6840" s="4" t="s">
        <v>6</v>
      </c>
      <c r="F6840" s="4" t="s">
        <v>21</v>
      </c>
      <c r="G6840" s="4" t="s">
        <v>21</v>
      </c>
      <c r="H6840" s="4" t="s">
        <v>21</v>
      </c>
    </row>
    <row r="6841" spans="1:8">
      <c r="A6841" t="n">
        <v>60975</v>
      </c>
      <c r="B6841" s="37" t="n">
        <v>48</v>
      </c>
      <c r="C6841" s="7" t="n">
        <v>6</v>
      </c>
      <c r="D6841" s="7" t="n">
        <v>0</v>
      </c>
      <c r="E6841" s="7" t="s">
        <v>78</v>
      </c>
      <c r="F6841" s="7" t="n">
        <v>-1</v>
      </c>
      <c r="G6841" s="7" t="n">
        <v>1</v>
      </c>
      <c r="H6841" s="7" t="n">
        <v>0</v>
      </c>
    </row>
    <row r="6842" spans="1:8">
      <c r="A6842" t="s">
        <v>4</v>
      </c>
      <c r="B6842" s="4" t="s">
        <v>5</v>
      </c>
      <c r="C6842" s="4" t="s">
        <v>10</v>
      </c>
    </row>
    <row r="6843" spans="1:8">
      <c r="A6843" t="n">
        <v>61004</v>
      </c>
      <c r="B6843" s="28" t="n">
        <v>16</v>
      </c>
      <c r="C6843" s="7" t="n">
        <v>300</v>
      </c>
    </row>
    <row r="6844" spans="1:8">
      <c r="A6844" t="s">
        <v>4</v>
      </c>
      <c r="B6844" s="4" t="s">
        <v>5</v>
      </c>
      <c r="C6844" s="4" t="s">
        <v>14</v>
      </c>
      <c r="D6844" s="4" t="s">
        <v>10</v>
      </c>
      <c r="E6844" s="4" t="s">
        <v>6</v>
      </c>
    </row>
    <row r="6845" spans="1:8">
      <c r="A6845" t="n">
        <v>61007</v>
      </c>
      <c r="B6845" s="41" t="n">
        <v>51</v>
      </c>
      <c r="C6845" s="7" t="n">
        <v>4</v>
      </c>
      <c r="D6845" s="7" t="n">
        <v>6</v>
      </c>
      <c r="E6845" s="7" t="s">
        <v>134</v>
      </c>
    </row>
    <row r="6846" spans="1:8">
      <c r="A6846" t="s">
        <v>4</v>
      </c>
      <c r="B6846" s="4" t="s">
        <v>5</v>
      </c>
      <c r="C6846" s="4" t="s">
        <v>10</v>
      </c>
    </row>
    <row r="6847" spans="1:8">
      <c r="A6847" t="n">
        <v>61021</v>
      </c>
      <c r="B6847" s="28" t="n">
        <v>16</v>
      </c>
      <c r="C6847" s="7" t="n">
        <v>0</v>
      </c>
    </row>
    <row r="6848" spans="1:8">
      <c r="A6848" t="s">
        <v>4</v>
      </c>
      <c r="B6848" s="4" t="s">
        <v>5</v>
      </c>
      <c r="C6848" s="4" t="s">
        <v>10</v>
      </c>
      <c r="D6848" s="4" t="s">
        <v>14</v>
      </c>
      <c r="E6848" s="4" t="s">
        <v>9</v>
      </c>
      <c r="F6848" s="4" t="s">
        <v>112</v>
      </c>
      <c r="G6848" s="4" t="s">
        <v>14</v>
      </c>
      <c r="H6848" s="4" t="s">
        <v>14</v>
      </c>
    </row>
    <row r="6849" spans="1:8">
      <c r="A6849" t="n">
        <v>61024</v>
      </c>
      <c r="B6849" s="49" t="n">
        <v>26</v>
      </c>
      <c r="C6849" s="7" t="n">
        <v>6</v>
      </c>
      <c r="D6849" s="7" t="n">
        <v>17</v>
      </c>
      <c r="E6849" s="7" t="n">
        <v>8490</v>
      </c>
      <c r="F6849" s="7" t="s">
        <v>491</v>
      </c>
      <c r="G6849" s="7" t="n">
        <v>2</v>
      </c>
      <c r="H6849" s="7" t="n">
        <v>0</v>
      </c>
    </row>
    <row r="6850" spans="1:8">
      <c r="A6850" t="s">
        <v>4</v>
      </c>
      <c r="B6850" s="4" t="s">
        <v>5</v>
      </c>
    </row>
    <row r="6851" spans="1:8">
      <c r="A6851" t="n">
        <v>61132</v>
      </c>
      <c r="B6851" s="50" t="n">
        <v>28</v>
      </c>
    </row>
    <row r="6852" spans="1:8">
      <c r="A6852" t="s">
        <v>4</v>
      </c>
      <c r="B6852" s="4" t="s">
        <v>5</v>
      </c>
      <c r="C6852" s="4" t="s">
        <v>10</v>
      </c>
      <c r="D6852" s="4" t="s">
        <v>10</v>
      </c>
      <c r="E6852" s="4" t="s">
        <v>10</v>
      </c>
    </row>
    <row r="6853" spans="1:8">
      <c r="A6853" t="n">
        <v>61133</v>
      </c>
      <c r="B6853" s="42" t="n">
        <v>61</v>
      </c>
      <c r="C6853" s="7" t="n">
        <v>4</v>
      </c>
      <c r="D6853" s="7" t="n">
        <v>6</v>
      </c>
      <c r="E6853" s="7" t="n">
        <v>1000</v>
      </c>
    </row>
    <row r="6854" spans="1:8">
      <c r="A6854" t="s">
        <v>4</v>
      </c>
      <c r="B6854" s="4" t="s">
        <v>5</v>
      </c>
      <c r="C6854" s="4" t="s">
        <v>10</v>
      </c>
      <c r="D6854" s="4" t="s">
        <v>14</v>
      </c>
      <c r="E6854" s="4" t="s">
        <v>6</v>
      </c>
      <c r="F6854" s="4" t="s">
        <v>21</v>
      </c>
      <c r="G6854" s="4" t="s">
        <v>21</v>
      </c>
      <c r="H6854" s="4" t="s">
        <v>21</v>
      </c>
    </row>
    <row r="6855" spans="1:8">
      <c r="A6855" t="n">
        <v>61140</v>
      </c>
      <c r="B6855" s="37" t="n">
        <v>48</v>
      </c>
      <c r="C6855" s="7" t="n">
        <v>4</v>
      </c>
      <c r="D6855" s="7" t="n">
        <v>0</v>
      </c>
      <c r="E6855" s="7" t="s">
        <v>281</v>
      </c>
      <c r="F6855" s="7" t="n">
        <v>-1</v>
      </c>
      <c r="G6855" s="7" t="n">
        <v>1</v>
      </c>
      <c r="H6855" s="7" t="n">
        <v>1.12103877145985e-44</v>
      </c>
    </row>
    <row r="6856" spans="1:8">
      <c r="A6856" t="s">
        <v>4</v>
      </c>
      <c r="B6856" s="4" t="s">
        <v>5</v>
      </c>
      <c r="C6856" s="4" t="s">
        <v>10</v>
      </c>
    </row>
    <row r="6857" spans="1:8">
      <c r="A6857" t="n">
        <v>61169</v>
      </c>
      <c r="B6857" s="28" t="n">
        <v>16</v>
      </c>
      <c r="C6857" s="7" t="n">
        <v>300</v>
      </c>
    </row>
    <row r="6858" spans="1:8">
      <c r="A6858" t="s">
        <v>4</v>
      </c>
      <c r="B6858" s="4" t="s">
        <v>5</v>
      </c>
      <c r="C6858" s="4" t="s">
        <v>14</v>
      </c>
      <c r="D6858" s="4" t="s">
        <v>10</v>
      </c>
      <c r="E6858" s="4" t="s">
        <v>6</v>
      </c>
    </row>
    <row r="6859" spans="1:8">
      <c r="A6859" t="n">
        <v>61172</v>
      </c>
      <c r="B6859" s="41" t="n">
        <v>51</v>
      </c>
      <c r="C6859" s="7" t="n">
        <v>4</v>
      </c>
      <c r="D6859" s="7" t="n">
        <v>4</v>
      </c>
      <c r="E6859" s="7" t="s">
        <v>492</v>
      </c>
    </row>
    <row r="6860" spans="1:8">
      <c r="A6860" t="s">
        <v>4</v>
      </c>
      <c r="B6860" s="4" t="s">
        <v>5</v>
      </c>
      <c r="C6860" s="4" t="s">
        <v>10</v>
      </c>
    </row>
    <row r="6861" spans="1:8">
      <c r="A6861" t="n">
        <v>61186</v>
      </c>
      <c r="B6861" s="28" t="n">
        <v>16</v>
      </c>
      <c r="C6861" s="7" t="n">
        <v>0</v>
      </c>
    </row>
    <row r="6862" spans="1:8">
      <c r="A6862" t="s">
        <v>4</v>
      </c>
      <c r="B6862" s="4" t="s">
        <v>5</v>
      </c>
      <c r="C6862" s="4" t="s">
        <v>10</v>
      </c>
      <c r="D6862" s="4" t="s">
        <v>14</v>
      </c>
      <c r="E6862" s="4" t="s">
        <v>9</v>
      </c>
      <c r="F6862" s="4" t="s">
        <v>112</v>
      </c>
      <c r="G6862" s="4" t="s">
        <v>14</v>
      </c>
      <c r="H6862" s="4" t="s">
        <v>14</v>
      </c>
    </row>
    <row r="6863" spans="1:8">
      <c r="A6863" t="n">
        <v>61189</v>
      </c>
      <c r="B6863" s="49" t="n">
        <v>26</v>
      </c>
      <c r="C6863" s="7" t="n">
        <v>4</v>
      </c>
      <c r="D6863" s="7" t="n">
        <v>17</v>
      </c>
      <c r="E6863" s="7" t="n">
        <v>7463</v>
      </c>
      <c r="F6863" s="7" t="s">
        <v>493</v>
      </c>
      <c r="G6863" s="7" t="n">
        <v>2</v>
      </c>
      <c r="H6863" s="7" t="n">
        <v>0</v>
      </c>
    </row>
    <row r="6864" spans="1:8">
      <c r="A6864" t="s">
        <v>4</v>
      </c>
      <c r="B6864" s="4" t="s">
        <v>5</v>
      </c>
    </row>
    <row r="6865" spans="1:8">
      <c r="A6865" t="n">
        <v>61267</v>
      </c>
      <c r="B6865" s="50" t="n">
        <v>28</v>
      </c>
    </row>
    <row r="6866" spans="1:8">
      <c r="A6866" t="s">
        <v>4</v>
      </c>
      <c r="B6866" s="4" t="s">
        <v>5</v>
      </c>
      <c r="C6866" s="4" t="s">
        <v>10</v>
      </c>
      <c r="D6866" s="4" t="s">
        <v>14</v>
      </c>
    </row>
    <row r="6867" spans="1:8">
      <c r="A6867" t="n">
        <v>61268</v>
      </c>
      <c r="B6867" s="51" t="n">
        <v>89</v>
      </c>
      <c r="C6867" s="7" t="n">
        <v>65533</v>
      </c>
      <c r="D6867" s="7" t="n">
        <v>1</v>
      </c>
    </row>
    <row r="6868" spans="1:8">
      <c r="A6868" t="s">
        <v>4</v>
      </c>
      <c r="B6868" s="4" t="s">
        <v>5</v>
      </c>
      <c r="C6868" s="4" t="s">
        <v>14</v>
      </c>
      <c r="D6868" s="4" t="s">
        <v>10</v>
      </c>
      <c r="E6868" s="4" t="s">
        <v>6</v>
      </c>
    </row>
    <row r="6869" spans="1:8">
      <c r="A6869" t="n">
        <v>61272</v>
      </c>
      <c r="B6869" s="41" t="n">
        <v>51</v>
      </c>
      <c r="C6869" s="7" t="n">
        <v>4</v>
      </c>
      <c r="D6869" s="7" t="n">
        <v>0</v>
      </c>
      <c r="E6869" s="7" t="s">
        <v>289</v>
      </c>
    </row>
    <row r="6870" spans="1:8">
      <c r="A6870" t="s">
        <v>4</v>
      </c>
      <c r="B6870" s="4" t="s">
        <v>5</v>
      </c>
      <c r="C6870" s="4" t="s">
        <v>10</v>
      </c>
    </row>
    <row r="6871" spans="1:8">
      <c r="A6871" t="n">
        <v>61285</v>
      </c>
      <c r="B6871" s="28" t="n">
        <v>16</v>
      </c>
      <c r="C6871" s="7" t="n">
        <v>0</v>
      </c>
    </row>
    <row r="6872" spans="1:8">
      <c r="A6872" t="s">
        <v>4</v>
      </c>
      <c r="B6872" s="4" t="s">
        <v>5</v>
      </c>
      <c r="C6872" s="4" t="s">
        <v>10</v>
      </c>
      <c r="D6872" s="4" t="s">
        <v>14</v>
      </c>
      <c r="E6872" s="4" t="s">
        <v>9</v>
      </c>
      <c r="F6872" s="4" t="s">
        <v>112</v>
      </c>
      <c r="G6872" s="4" t="s">
        <v>14</v>
      </c>
      <c r="H6872" s="4" t="s">
        <v>14</v>
      </c>
    </row>
    <row r="6873" spans="1:8">
      <c r="A6873" t="n">
        <v>61288</v>
      </c>
      <c r="B6873" s="49" t="n">
        <v>26</v>
      </c>
      <c r="C6873" s="7" t="n">
        <v>0</v>
      </c>
      <c r="D6873" s="7" t="n">
        <v>17</v>
      </c>
      <c r="E6873" s="7" t="n">
        <v>53128</v>
      </c>
      <c r="F6873" s="7" t="s">
        <v>494</v>
      </c>
      <c r="G6873" s="7" t="n">
        <v>2</v>
      </c>
      <c r="H6873" s="7" t="n">
        <v>0</v>
      </c>
    </row>
    <row r="6874" spans="1:8">
      <c r="A6874" t="s">
        <v>4</v>
      </c>
      <c r="B6874" s="4" t="s">
        <v>5</v>
      </c>
    </row>
    <row r="6875" spans="1:8">
      <c r="A6875" t="n">
        <v>61313</v>
      </c>
      <c r="B6875" s="50" t="n">
        <v>28</v>
      </c>
    </row>
    <row r="6876" spans="1:8">
      <c r="A6876" t="s">
        <v>4</v>
      </c>
      <c r="B6876" s="4" t="s">
        <v>5</v>
      </c>
      <c r="C6876" s="4" t="s">
        <v>10</v>
      </c>
      <c r="D6876" s="4" t="s">
        <v>14</v>
      </c>
      <c r="E6876" s="4" t="s">
        <v>6</v>
      </c>
      <c r="F6876" s="4" t="s">
        <v>21</v>
      </c>
      <c r="G6876" s="4" t="s">
        <v>21</v>
      </c>
      <c r="H6876" s="4" t="s">
        <v>21</v>
      </c>
    </row>
    <row r="6877" spans="1:8">
      <c r="A6877" t="n">
        <v>61314</v>
      </c>
      <c r="B6877" s="37" t="n">
        <v>48</v>
      </c>
      <c r="C6877" s="7" t="n">
        <v>11</v>
      </c>
      <c r="D6877" s="7" t="n">
        <v>0</v>
      </c>
      <c r="E6877" s="7" t="s">
        <v>87</v>
      </c>
      <c r="F6877" s="7" t="n">
        <v>-1</v>
      </c>
      <c r="G6877" s="7" t="n">
        <v>1</v>
      </c>
      <c r="H6877" s="7" t="n">
        <v>5.60519385729927e-45</v>
      </c>
    </row>
    <row r="6878" spans="1:8">
      <c r="A6878" t="s">
        <v>4</v>
      </c>
      <c r="B6878" s="4" t="s">
        <v>5</v>
      </c>
      <c r="C6878" s="4" t="s">
        <v>10</v>
      </c>
    </row>
    <row r="6879" spans="1:8">
      <c r="A6879" t="n">
        <v>61342</v>
      </c>
      <c r="B6879" s="28" t="n">
        <v>16</v>
      </c>
      <c r="C6879" s="7" t="n">
        <v>300</v>
      </c>
    </row>
    <row r="6880" spans="1:8">
      <c r="A6880" t="s">
        <v>4</v>
      </c>
      <c r="B6880" s="4" t="s">
        <v>5</v>
      </c>
      <c r="C6880" s="4" t="s">
        <v>14</v>
      </c>
      <c r="D6880" s="4" t="s">
        <v>10</v>
      </c>
      <c r="E6880" s="4" t="s">
        <v>6</v>
      </c>
    </row>
    <row r="6881" spans="1:8">
      <c r="A6881" t="n">
        <v>61345</v>
      </c>
      <c r="B6881" s="41" t="n">
        <v>51</v>
      </c>
      <c r="C6881" s="7" t="n">
        <v>4</v>
      </c>
      <c r="D6881" s="7" t="n">
        <v>11</v>
      </c>
      <c r="E6881" s="7" t="s">
        <v>495</v>
      </c>
    </row>
    <row r="6882" spans="1:8">
      <c r="A6882" t="s">
        <v>4</v>
      </c>
      <c r="B6882" s="4" t="s">
        <v>5</v>
      </c>
      <c r="C6882" s="4" t="s">
        <v>10</v>
      </c>
    </row>
    <row r="6883" spans="1:8">
      <c r="A6883" t="n">
        <v>61358</v>
      </c>
      <c r="B6883" s="28" t="n">
        <v>16</v>
      </c>
      <c r="C6883" s="7" t="n">
        <v>0</v>
      </c>
    </row>
    <row r="6884" spans="1:8">
      <c r="A6884" t="s">
        <v>4</v>
      </c>
      <c r="B6884" s="4" t="s">
        <v>5</v>
      </c>
      <c r="C6884" s="4" t="s">
        <v>10</v>
      </c>
      <c r="D6884" s="4" t="s">
        <v>14</v>
      </c>
      <c r="E6884" s="4" t="s">
        <v>9</v>
      </c>
      <c r="F6884" s="4" t="s">
        <v>112</v>
      </c>
      <c r="G6884" s="4" t="s">
        <v>14</v>
      </c>
      <c r="H6884" s="4" t="s">
        <v>14</v>
      </c>
    </row>
    <row r="6885" spans="1:8">
      <c r="A6885" t="n">
        <v>61361</v>
      </c>
      <c r="B6885" s="49" t="n">
        <v>26</v>
      </c>
      <c r="C6885" s="7" t="n">
        <v>11</v>
      </c>
      <c r="D6885" s="7" t="n">
        <v>17</v>
      </c>
      <c r="E6885" s="7" t="n">
        <v>10446</v>
      </c>
      <c r="F6885" s="7" t="s">
        <v>496</v>
      </c>
      <c r="G6885" s="7" t="n">
        <v>2</v>
      </c>
      <c r="H6885" s="7" t="n">
        <v>0</v>
      </c>
    </row>
    <row r="6886" spans="1:8">
      <c r="A6886" t="s">
        <v>4</v>
      </c>
      <c r="B6886" s="4" t="s">
        <v>5</v>
      </c>
    </row>
    <row r="6887" spans="1:8">
      <c r="A6887" t="n">
        <v>61403</v>
      </c>
      <c r="B6887" s="50" t="n">
        <v>28</v>
      </c>
    </row>
    <row r="6888" spans="1:8">
      <c r="A6888" t="s">
        <v>4</v>
      </c>
      <c r="B6888" s="4" t="s">
        <v>5</v>
      </c>
      <c r="C6888" s="4" t="s">
        <v>10</v>
      </c>
      <c r="D6888" s="4" t="s">
        <v>14</v>
      </c>
    </row>
    <row r="6889" spans="1:8">
      <c r="A6889" t="n">
        <v>61404</v>
      </c>
      <c r="B6889" s="51" t="n">
        <v>89</v>
      </c>
      <c r="C6889" s="7" t="n">
        <v>65533</v>
      </c>
      <c r="D6889" s="7" t="n">
        <v>1</v>
      </c>
    </row>
    <row r="6890" spans="1:8">
      <c r="A6890" t="s">
        <v>4</v>
      </c>
      <c r="B6890" s="4" t="s">
        <v>5</v>
      </c>
      <c r="C6890" s="4" t="s">
        <v>14</v>
      </c>
      <c r="D6890" s="4" t="s">
        <v>10</v>
      </c>
      <c r="E6890" s="4" t="s">
        <v>10</v>
      </c>
      <c r="F6890" s="4" t="s">
        <v>14</v>
      </c>
    </row>
    <row r="6891" spans="1:8">
      <c r="A6891" t="n">
        <v>61408</v>
      </c>
      <c r="B6891" s="59" t="n">
        <v>25</v>
      </c>
      <c r="C6891" s="7" t="n">
        <v>1</v>
      </c>
      <c r="D6891" s="7" t="n">
        <v>60</v>
      </c>
      <c r="E6891" s="7" t="n">
        <v>640</v>
      </c>
      <c r="F6891" s="7" t="n">
        <v>2</v>
      </c>
    </row>
    <row r="6892" spans="1:8">
      <c r="A6892" t="s">
        <v>4</v>
      </c>
      <c r="B6892" s="4" t="s">
        <v>5</v>
      </c>
      <c r="C6892" s="4" t="s">
        <v>14</v>
      </c>
      <c r="D6892" s="4" t="s">
        <v>10</v>
      </c>
      <c r="E6892" s="4" t="s">
        <v>6</v>
      </c>
    </row>
    <row r="6893" spans="1:8">
      <c r="A6893" t="n">
        <v>61415</v>
      </c>
      <c r="B6893" s="41" t="n">
        <v>51</v>
      </c>
      <c r="C6893" s="7" t="n">
        <v>4</v>
      </c>
      <c r="D6893" s="7" t="n">
        <v>23</v>
      </c>
      <c r="E6893" s="7" t="s">
        <v>130</v>
      </c>
    </row>
    <row r="6894" spans="1:8">
      <c r="A6894" t="s">
        <v>4</v>
      </c>
      <c r="B6894" s="4" t="s">
        <v>5</v>
      </c>
      <c r="C6894" s="4" t="s">
        <v>10</v>
      </c>
    </row>
    <row r="6895" spans="1:8">
      <c r="A6895" t="n">
        <v>61429</v>
      </c>
      <c r="B6895" s="28" t="n">
        <v>16</v>
      </c>
      <c r="C6895" s="7" t="n">
        <v>0</v>
      </c>
    </row>
    <row r="6896" spans="1:8">
      <c r="A6896" t="s">
        <v>4</v>
      </c>
      <c r="B6896" s="4" t="s">
        <v>5</v>
      </c>
      <c r="C6896" s="4" t="s">
        <v>10</v>
      </c>
      <c r="D6896" s="4" t="s">
        <v>14</v>
      </c>
      <c r="E6896" s="4" t="s">
        <v>9</v>
      </c>
      <c r="F6896" s="4" t="s">
        <v>112</v>
      </c>
      <c r="G6896" s="4" t="s">
        <v>14</v>
      </c>
      <c r="H6896" s="4" t="s">
        <v>14</v>
      </c>
    </row>
    <row r="6897" spans="1:8">
      <c r="A6897" t="n">
        <v>61432</v>
      </c>
      <c r="B6897" s="49" t="n">
        <v>26</v>
      </c>
      <c r="C6897" s="7" t="n">
        <v>23</v>
      </c>
      <c r="D6897" s="7" t="n">
        <v>17</v>
      </c>
      <c r="E6897" s="7" t="n">
        <v>28539</v>
      </c>
      <c r="F6897" s="7" t="s">
        <v>497</v>
      </c>
      <c r="G6897" s="7" t="n">
        <v>2</v>
      </c>
      <c r="H6897" s="7" t="n">
        <v>0</v>
      </c>
    </row>
    <row r="6898" spans="1:8">
      <c r="A6898" t="s">
        <v>4</v>
      </c>
      <c r="B6898" s="4" t="s">
        <v>5</v>
      </c>
    </row>
    <row r="6899" spans="1:8">
      <c r="A6899" t="n">
        <v>61461</v>
      </c>
      <c r="B6899" s="50" t="n">
        <v>28</v>
      </c>
    </row>
    <row r="6900" spans="1:8">
      <c r="A6900" t="s">
        <v>4</v>
      </c>
      <c r="B6900" s="4" t="s">
        <v>5</v>
      </c>
      <c r="C6900" s="4" t="s">
        <v>14</v>
      </c>
      <c r="D6900" s="4" t="s">
        <v>10</v>
      </c>
      <c r="E6900" s="4" t="s">
        <v>10</v>
      </c>
      <c r="F6900" s="4" t="s">
        <v>14</v>
      </c>
    </row>
    <row r="6901" spans="1:8">
      <c r="A6901" t="n">
        <v>61462</v>
      </c>
      <c r="B6901" s="59" t="n">
        <v>25</v>
      </c>
      <c r="C6901" s="7" t="n">
        <v>1</v>
      </c>
      <c r="D6901" s="7" t="n">
        <v>65535</v>
      </c>
      <c r="E6901" s="7" t="n">
        <v>65535</v>
      </c>
      <c r="F6901" s="7" t="n">
        <v>0</v>
      </c>
    </row>
    <row r="6902" spans="1:8">
      <c r="A6902" t="s">
        <v>4</v>
      </c>
      <c r="B6902" s="4" t="s">
        <v>5</v>
      </c>
      <c r="C6902" s="4" t="s">
        <v>14</v>
      </c>
      <c r="D6902" s="4" t="s">
        <v>10</v>
      </c>
      <c r="E6902" s="4" t="s">
        <v>6</v>
      </c>
      <c r="F6902" s="4" t="s">
        <v>6</v>
      </c>
      <c r="G6902" s="4" t="s">
        <v>6</v>
      </c>
      <c r="H6902" s="4" t="s">
        <v>6</v>
      </c>
    </row>
    <row r="6903" spans="1:8">
      <c r="A6903" t="n">
        <v>61469</v>
      </c>
      <c r="B6903" s="41" t="n">
        <v>51</v>
      </c>
      <c r="C6903" s="7" t="n">
        <v>3</v>
      </c>
      <c r="D6903" s="7" t="n">
        <v>0</v>
      </c>
      <c r="E6903" s="7" t="s">
        <v>498</v>
      </c>
      <c r="F6903" s="7" t="s">
        <v>97</v>
      </c>
      <c r="G6903" s="7" t="s">
        <v>96</v>
      </c>
      <c r="H6903" s="7" t="s">
        <v>97</v>
      </c>
    </row>
    <row r="6904" spans="1:8">
      <c r="A6904" t="s">
        <v>4</v>
      </c>
      <c r="B6904" s="4" t="s">
        <v>5</v>
      </c>
      <c r="C6904" s="4" t="s">
        <v>14</v>
      </c>
      <c r="D6904" s="4" t="s">
        <v>10</v>
      </c>
      <c r="E6904" s="4" t="s">
        <v>6</v>
      </c>
      <c r="F6904" s="4" t="s">
        <v>6</v>
      </c>
      <c r="G6904" s="4" t="s">
        <v>6</v>
      </c>
      <c r="H6904" s="4" t="s">
        <v>6</v>
      </c>
    </row>
    <row r="6905" spans="1:8">
      <c r="A6905" t="n">
        <v>61490</v>
      </c>
      <c r="B6905" s="41" t="n">
        <v>51</v>
      </c>
      <c r="C6905" s="7" t="n">
        <v>3</v>
      </c>
      <c r="D6905" s="7" t="n">
        <v>1</v>
      </c>
      <c r="E6905" s="7" t="s">
        <v>499</v>
      </c>
      <c r="F6905" s="7" t="s">
        <v>94</v>
      </c>
      <c r="G6905" s="7" t="s">
        <v>96</v>
      </c>
      <c r="H6905" s="7" t="s">
        <v>97</v>
      </c>
    </row>
    <row r="6906" spans="1:8">
      <c r="A6906" t="s">
        <v>4</v>
      </c>
      <c r="B6906" s="4" t="s">
        <v>5</v>
      </c>
      <c r="C6906" s="4" t="s">
        <v>14</v>
      </c>
      <c r="D6906" s="4" t="s">
        <v>10</v>
      </c>
      <c r="E6906" s="4" t="s">
        <v>6</v>
      </c>
      <c r="F6906" s="4" t="s">
        <v>6</v>
      </c>
      <c r="G6906" s="4" t="s">
        <v>6</v>
      </c>
      <c r="H6906" s="4" t="s">
        <v>6</v>
      </c>
    </row>
    <row r="6907" spans="1:8">
      <c r="A6907" t="n">
        <v>61511</v>
      </c>
      <c r="B6907" s="41" t="n">
        <v>51</v>
      </c>
      <c r="C6907" s="7" t="n">
        <v>3</v>
      </c>
      <c r="D6907" s="7" t="n">
        <v>2</v>
      </c>
      <c r="E6907" s="7" t="s">
        <v>498</v>
      </c>
      <c r="F6907" s="7" t="s">
        <v>97</v>
      </c>
      <c r="G6907" s="7" t="s">
        <v>96</v>
      </c>
      <c r="H6907" s="7" t="s">
        <v>97</v>
      </c>
    </row>
    <row r="6908" spans="1:8">
      <c r="A6908" t="s">
        <v>4</v>
      </c>
      <c r="B6908" s="4" t="s">
        <v>5</v>
      </c>
      <c r="C6908" s="4" t="s">
        <v>14</v>
      </c>
      <c r="D6908" s="4" t="s">
        <v>10</v>
      </c>
      <c r="E6908" s="4" t="s">
        <v>6</v>
      </c>
      <c r="F6908" s="4" t="s">
        <v>6</v>
      </c>
      <c r="G6908" s="4" t="s">
        <v>6</v>
      </c>
      <c r="H6908" s="4" t="s">
        <v>6</v>
      </c>
    </row>
    <row r="6909" spans="1:8">
      <c r="A6909" t="n">
        <v>61532</v>
      </c>
      <c r="B6909" s="41" t="n">
        <v>51</v>
      </c>
      <c r="C6909" s="7" t="n">
        <v>3</v>
      </c>
      <c r="D6909" s="7" t="n">
        <v>3</v>
      </c>
      <c r="E6909" s="7" t="s">
        <v>498</v>
      </c>
      <c r="F6909" s="7" t="s">
        <v>97</v>
      </c>
      <c r="G6909" s="7" t="s">
        <v>96</v>
      </c>
      <c r="H6909" s="7" t="s">
        <v>97</v>
      </c>
    </row>
    <row r="6910" spans="1:8">
      <c r="A6910" t="s">
        <v>4</v>
      </c>
      <c r="B6910" s="4" t="s">
        <v>5</v>
      </c>
      <c r="C6910" s="4" t="s">
        <v>14</v>
      </c>
      <c r="D6910" s="4" t="s">
        <v>10</v>
      </c>
      <c r="E6910" s="4" t="s">
        <v>6</v>
      </c>
      <c r="F6910" s="4" t="s">
        <v>6</v>
      </c>
      <c r="G6910" s="4" t="s">
        <v>6</v>
      </c>
      <c r="H6910" s="4" t="s">
        <v>6</v>
      </c>
    </row>
    <row r="6911" spans="1:8">
      <c r="A6911" t="n">
        <v>61553</v>
      </c>
      <c r="B6911" s="41" t="n">
        <v>51</v>
      </c>
      <c r="C6911" s="7" t="n">
        <v>3</v>
      </c>
      <c r="D6911" s="7" t="n">
        <v>4</v>
      </c>
      <c r="E6911" s="7" t="s">
        <v>498</v>
      </c>
      <c r="F6911" s="7" t="s">
        <v>97</v>
      </c>
      <c r="G6911" s="7" t="s">
        <v>96</v>
      </c>
      <c r="H6911" s="7" t="s">
        <v>97</v>
      </c>
    </row>
    <row r="6912" spans="1:8">
      <c r="A6912" t="s">
        <v>4</v>
      </c>
      <c r="B6912" s="4" t="s">
        <v>5</v>
      </c>
      <c r="C6912" s="4" t="s">
        <v>14</v>
      </c>
      <c r="D6912" s="4" t="s">
        <v>10</v>
      </c>
      <c r="E6912" s="4" t="s">
        <v>6</v>
      </c>
      <c r="F6912" s="4" t="s">
        <v>6</v>
      </c>
      <c r="G6912" s="4" t="s">
        <v>6</v>
      </c>
      <c r="H6912" s="4" t="s">
        <v>6</v>
      </c>
    </row>
    <row r="6913" spans="1:8">
      <c r="A6913" t="n">
        <v>61574</v>
      </c>
      <c r="B6913" s="41" t="n">
        <v>51</v>
      </c>
      <c r="C6913" s="7" t="n">
        <v>3</v>
      </c>
      <c r="D6913" s="7" t="n">
        <v>5</v>
      </c>
      <c r="E6913" s="7" t="s">
        <v>498</v>
      </c>
      <c r="F6913" s="7" t="s">
        <v>97</v>
      </c>
      <c r="G6913" s="7" t="s">
        <v>96</v>
      </c>
      <c r="H6913" s="7" t="s">
        <v>97</v>
      </c>
    </row>
    <row r="6914" spans="1:8">
      <c r="A6914" t="s">
        <v>4</v>
      </c>
      <c r="B6914" s="4" t="s">
        <v>5</v>
      </c>
      <c r="C6914" s="4" t="s">
        <v>14</v>
      </c>
      <c r="D6914" s="4" t="s">
        <v>10</v>
      </c>
      <c r="E6914" s="4" t="s">
        <v>6</v>
      </c>
      <c r="F6914" s="4" t="s">
        <v>6</v>
      </c>
      <c r="G6914" s="4" t="s">
        <v>6</v>
      </c>
      <c r="H6914" s="4" t="s">
        <v>6</v>
      </c>
    </row>
    <row r="6915" spans="1:8">
      <c r="A6915" t="n">
        <v>61595</v>
      </c>
      <c r="B6915" s="41" t="n">
        <v>51</v>
      </c>
      <c r="C6915" s="7" t="n">
        <v>3</v>
      </c>
      <c r="D6915" s="7" t="n">
        <v>6</v>
      </c>
      <c r="E6915" s="7" t="s">
        <v>498</v>
      </c>
      <c r="F6915" s="7" t="s">
        <v>97</v>
      </c>
      <c r="G6915" s="7" t="s">
        <v>96</v>
      </c>
      <c r="H6915" s="7" t="s">
        <v>97</v>
      </c>
    </row>
    <row r="6916" spans="1:8">
      <c r="A6916" t="s">
        <v>4</v>
      </c>
      <c r="B6916" s="4" t="s">
        <v>5</v>
      </c>
      <c r="C6916" s="4" t="s">
        <v>14</v>
      </c>
      <c r="D6916" s="4" t="s">
        <v>10</v>
      </c>
      <c r="E6916" s="4" t="s">
        <v>6</v>
      </c>
      <c r="F6916" s="4" t="s">
        <v>6</v>
      </c>
      <c r="G6916" s="4" t="s">
        <v>6</v>
      </c>
      <c r="H6916" s="4" t="s">
        <v>6</v>
      </c>
    </row>
    <row r="6917" spans="1:8">
      <c r="A6917" t="n">
        <v>61616</v>
      </c>
      <c r="B6917" s="41" t="n">
        <v>51</v>
      </c>
      <c r="C6917" s="7" t="n">
        <v>3</v>
      </c>
      <c r="D6917" s="7" t="n">
        <v>7</v>
      </c>
      <c r="E6917" s="7" t="s">
        <v>498</v>
      </c>
      <c r="F6917" s="7" t="s">
        <v>97</v>
      </c>
      <c r="G6917" s="7" t="s">
        <v>96</v>
      </c>
      <c r="H6917" s="7" t="s">
        <v>97</v>
      </c>
    </row>
    <row r="6918" spans="1:8">
      <c r="A6918" t="s">
        <v>4</v>
      </c>
      <c r="B6918" s="4" t="s">
        <v>5</v>
      </c>
      <c r="C6918" s="4" t="s">
        <v>14</v>
      </c>
      <c r="D6918" s="4" t="s">
        <v>10</v>
      </c>
      <c r="E6918" s="4" t="s">
        <v>6</v>
      </c>
      <c r="F6918" s="4" t="s">
        <v>6</v>
      </c>
      <c r="G6918" s="4" t="s">
        <v>6</v>
      </c>
      <c r="H6918" s="4" t="s">
        <v>6</v>
      </c>
    </row>
    <row r="6919" spans="1:8">
      <c r="A6919" t="n">
        <v>61637</v>
      </c>
      <c r="B6919" s="41" t="n">
        <v>51</v>
      </c>
      <c r="C6919" s="7" t="n">
        <v>3</v>
      </c>
      <c r="D6919" s="7" t="n">
        <v>8</v>
      </c>
      <c r="E6919" s="7" t="s">
        <v>498</v>
      </c>
      <c r="F6919" s="7" t="s">
        <v>97</v>
      </c>
      <c r="G6919" s="7" t="s">
        <v>96</v>
      </c>
      <c r="H6919" s="7" t="s">
        <v>97</v>
      </c>
    </row>
    <row r="6920" spans="1:8">
      <c r="A6920" t="s">
        <v>4</v>
      </c>
      <c r="B6920" s="4" t="s">
        <v>5</v>
      </c>
      <c r="C6920" s="4" t="s">
        <v>14</v>
      </c>
      <c r="D6920" s="4" t="s">
        <v>10</v>
      </c>
      <c r="E6920" s="4" t="s">
        <v>6</v>
      </c>
      <c r="F6920" s="4" t="s">
        <v>6</v>
      </c>
      <c r="G6920" s="4" t="s">
        <v>6</v>
      </c>
      <c r="H6920" s="4" t="s">
        <v>6</v>
      </c>
    </row>
    <row r="6921" spans="1:8">
      <c r="A6921" t="n">
        <v>61658</v>
      </c>
      <c r="B6921" s="41" t="n">
        <v>51</v>
      </c>
      <c r="C6921" s="7" t="n">
        <v>3</v>
      </c>
      <c r="D6921" s="7" t="n">
        <v>9</v>
      </c>
      <c r="E6921" s="7" t="s">
        <v>498</v>
      </c>
      <c r="F6921" s="7" t="s">
        <v>97</v>
      </c>
      <c r="G6921" s="7" t="s">
        <v>96</v>
      </c>
      <c r="H6921" s="7" t="s">
        <v>97</v>
      </c>
    </row>
    <row r="6922" spans="1:8">
      <c r="A6922" t="s">
        <v>4</v>
      </c>
      <c r="B6922" s="4" t="s">
        <v>5</v>
      </c>
      <c r="C6922" s="4" t="s">
        <v>14</v>
      </c>
      <c r="D6922" s="4" t="s">
        <v>10</v>
      </c>
      <c r="E6922" s="4" t="s">
        <v>6</v>
      </c>
      <c r="F6922" s="4" t="s">
        <v>6</v>
      </c>
      <c r="G6922" s="4" t="s">
        <v>6</v>
      </c>
      <c r="H6922" s="4" t="s">
        <v>6</v>
      </c>
    </row>
    <row r="6923" spans="1:8">
      <c r="A6923" t="n">
        <v>61679</v>
      </c>
      <c r="B6923" s="41" t="n">
        <v>51</v>
      </c>
      <c r="C6923" s="7" t="n">
        <v>3</v>
      </c>
      <c r="D6923" s="7" t="n">
        <v>11</v>
      </c>
      <c r="E6923" s="7" t="s">
        <v>498</v>
      </c>
      <c r="F6923" s="7" t="s">
        <v>97</v>
      </c>
      <c r="G6923" s="7" t="s">
        <v>96</v>
      </c>
      <c r="H6923" s="7" t="s">
        <v>97</v>
      </c>
    </row>
    <row r="6924" spans="1:8">
      <c r="A6924" t="s">
        <v>4</v>
      </c>
      <c r="B6924" s="4" t="s">
        <v>5</v>
      </c>
      <c r="C6924" s="4" t="s">
        <v>10</v>
      </c>
      <c r="D6924" s="4" t="s">
        <v>10</v>
      </c>
      <c r="E6924" s="4" t="s">
        <v>10</v>
      </c>
    </row>
    <row r="6925" spans="1:8">
      <c r="A6925" t="n">
        <v>61700</v>
      </c>
      <c r="B6925" s="42" t="n">
        <v>61</v>
      </c>
      <c r="C6925" s="7" t="n">
        <v>1</v>
      </c>
      <c r="D6925" s="7" t="n">
        <v>23</v>
      </c>
      <c r="E6925" s="7" t="n">
        <v>1000</v>
      </c>
    </row>
    <row r="6926" spans="1:8">
      <c r="A6926" t="s">
        <v>4</v>
      </c>
      <c r="B6926" s="4" t="s">
        <v>5</v>
      </c>
      <c r="C6926" s="4" t="s">
        <v>10</v>
      </c>
      <c r="D6926" s="4" t="s">
        <v>10</v>
      </c>
      <c r="E6926" s="4" t="s">
        <v>10</v>
      </c>
    </row>
    <row r="6927" spans="1:8">
      <c r="A6927" t="n">
        <v>61707</v>
      </c>
      <c r="B6927" s="42" t="n">
        <v>61</v>
      </c>
      <c r="C6927" s="7" t="n">
        <v>2</v>
      </c>
      <c r="D6927" s="7" t="n">
        <v>23</v>
      </c>
      <c r="E6927" s="7" t="n">
        <v>1000</v>
      </c>
    </row>
    <row r="6928" spans="1:8">
      <c r="A6928" t="s">
        <v>4</v>
      </c>
      <c r="B6928" s="4" t="s">
        <v>5</v>
      </c>
      <c r="C6928" s="4" t="s">
        <v>10</v>
      </c>
      <c r="D6928" s="4" t="s">
        <v>10</v>
      </c>
      <c r="E6928" s="4" t="s">
        <v>10</v>
      </c>
    </row>
    <row r="6929" spans="1:8">
      <c r="A6929" t="n">
        <v>61714</v>
      </c>
      <c r="B6929" s="42" t="n">
        <v>61</v>
      </c>
      <c r="C6929" s="7" t="n">
        <v>3</v>
      </c>
      <c r="D6929" s="7" t="n">
        <v>23</v>
      </c>
      <c r="E6929" s="7" t="n">
        <v>1000</v>
      </c>
    </row>
    <row r="6930" spans="1:8">
      <c r="A6930" t="s">
        <v>4</v>
      </c>
      <c r="B6930" s="4" t="s">
        <v>5</v>
      </c>
      <c r="C6930" s="4" t="s">
        <v>10</v>
      </c>
      <c r="D6930" s="4" t="s">
        <v>10</v>
      </c>
      <c r="E6930" s="4" t="s">
        <v>10</v>
      </c>
    </row>
    <row r="6931" spans="1:8">
      <c r="A6931" t="n">
        <v>61721</v>
      </c>
      <c r="B6931" s="42" t="n">
        <v>61</v>
      </c>
      <c r="C6931" s="7" t="n">
        <v>4</v>
      </c>
      <c r="D6931" s="7" t="n">
        <v>23</v>
      </c>
      <c r="E6931" s="7" t="n">
        <v>1000</v>
      </c>
    </row>
    <row r="6932" spans="1:8">
      <c r="A6932" t="s">
        <v>4</v>
      </c>
      <c r="B6932" s="4" t="s">
        <v>5</v>
      </c>
      <c r="C6932" s="4" t="s">
        <v>10</v>
      </c>
      <c r="D6932" s="4" t="s">
        <v>10</v>
      </c>
      <c r="E6932" s="4" t="s">
        <v>10</v>
      </c>
    </row>
    <row r="6933" spans="1:8">
      <c r="A6933" t="n">
        <v>61728</v>
      </c>
      <c r="B6933" s="42" t="n">
        <v>61</v>
      </c>
      <c r="C6933" s="7" t="n">
        <v>5</v>
      </c>
      <c r="D6933" s="7" t="n">
        <v>23</v>
      </c>
      <c r="E6933" s="7" t="n">
        <v>1000</v>
      </c>
    </row>
    <row r="6934" spans="1:8">
      <c r="A6934" t="s">
        <v>4</v>
      </c>
      <c r="B6934" s="4" t="s">
        <v>5</v>
      </c>
      <c r="C6934" s="4" t="s">
        <v>10</v>
      </c>
      <c r="D6934" s="4" t="s">
        <v>10</v>
      </c>
      <c r="E6934" s="4" t="s">
        <v>10</v>
      </c>
    </row>
    <row r="6935" spans="1:8">
      <c r="A6935" t="n">
        <v>61735</v>
      </c>
      <c r="B6935" s="42" t="n">
        <v>61</v>
      </c>
      <c r="C6935" s="7" t="n">
        <v>6</v>
      </c>
      <c r="D6935" s="7" t="n">
        <v>23</v>
      </c>
      <c r="E6935" s="7" t="n">
        <v>1000</v>
      </c>
    </row>
    <row r="6936" spans="1:8">
      <c r="A6936" t="s">
        <v>4</v>
      </c>
      <c r="B6936" s="4" t="s">
        <v>5</v>
      </c>
      <c r="C6936" s="4" t="s">
        <v>10</v>
      </c>
      <c r="D6936" s="4" t="s">
        <v>10</v>
      </c>
      <c r="E6936" s="4" t="s">
        <v>10</v>
      </c>
    </row>
    <row r="6937" spans="1:8">
      <c r="A6937" t="n">
        <v>61742</v>
      </c>
      <c r="B6937" s="42" t="n">
        <v>61</v>
      </c>
      <c r="C6937" s="7" t="n">
        <v>7</v>
      </c>
      <c r="D6937" s="7" t="n">
        <v>23</v>
      </c>
      <c r="E6937" s="7" t="n">
        <v>1000</v>
      </c>
    </row>
    <row r="6938" spans="1:8">
      <c r="A6938" t="s">
        <v>4</v>
      </c>
      <c r="B6938" s="4" t="s">
        <v>5</v>
      </c>
      <c r="C6938" s="4" t="s">
        <v>10</v>
      </c>
      <c r="D6938" s="4" t="s">
        <v>10</v>
      </c>
      <c r="E6938" s="4" t="s">
        <v>10</v>
      </c>
    </row>
    <row r="6939" spans="1:8">
      <c r="A6939" t="n">
        <v>61749</v>
      </c>
      <c r="B6939" s="42" t="n">
        <v>61</v>
      </c>
      <c r="C6939" s="7" t="n">
        <v>8</v>
      </c>
      <c r="D6939" s="7" t="n">
        <v>23</v>
      </c>
      <c r="E6939" s="7" t="n">
        <v>1000</v>
      </c>
    </row>
    <row r="6940" spans="1:8">
      <c r="A6940" t="s">
        <v>4</v>
      </c>
      <c r="B6940" s="4" t="s">
        <v>5</v>
      </c>
      <c r="C6940" s="4" t="s">
        <v>10</v>
      </c>
      <c r="D6940" s="4" t="s">
        <v>10</v>
      </c>
      <c r="E6940" s="4" t="s">
        <v>10</v>
      </c>
    </row>
    <row r="6941" spans="1:8">
      <c r="A6941" t="n">
        <v>61756</v>
      </c>
      <c r="B6941" s="42" t="n">
        <v>61</v>
      </c>
      <c r="C6941" s="7" t="n">
        <v>9</v>
      </c>
      <c r="D6941" s="7" t="n">
        <v>23</v>
      </c>
      <c r="E6941" s="7" t="n">
        <v>1000</v>
      </c>
    </row>
    <row r="6942" spans="1:8">
      <c r="A6942" t="s">
        <v>4</v>
      </c>
      <c r="B6942" s="4" t="s">
        <v>5</v>
      </c>
      <c r="C6942" s="4" t="s">
        <v>10</v>
      </c>
      <c r="D6942" s="4" t="s">
        <v>10</v>
      </c>
      <c r="E6942" s="4" t="s">
        <v>10</v>
      </c>
    </row>
    <row r="6943" spans="1:8">
      <c r="A6943" t="n">
        <v>61763</v>
      </c>
      <c r="B6943" s="42" t="n">
        <v>61</v>
      </c>
      <c r="C6943" s="7" t="n">
        <v>11</v>
      </c>
      <c r="D6943" s="7" t="n">
        <v>23</v>
      </c>
      <c r="E6943" s="7" t="n">
        <v>1000</v>
      </c>
    </row>
    <row r="6944" spans="1:8">
      <c r="A6944" t="s">
        <v>4</v>
      </c>
      <c r="B6944" s="4" t="s">
        <v>5</v>
      </c>
      <c r="C6944" s="4" t="s">
        <v>10</v>
      </c>
      <c r="D6944" s="4" t="s">
        <v>10</v>
      </c>
      <c r="E6944" s="4" t="s">
        <v>10</v>
      </c>
    </row>
    <row r="6945" spans="1:5">
      <c r="A6945" t="n">
        <v>61770</v>
      </c>
      <c r="B6945" s="42" t="n">
        <v>61</v>
      </c>
      <c r="C6945" s="7" t="n">
        <v>7032</v>
      </c>
      <c r="D6945" s="7" t="n">
        <v>23</v>
      </c>
      <c r="E6945" s="7" t="n">
        <v>1000</v>
      </c>
    </row>
    <row r="6946" spans="1:5">
      <c r="A6946" t="s">
        <v>4</v>
      </c>
      <c r="B6946" s="4" t="s">
        <v>5</v>
      </c>
      <c r="C6946" s="4" t="s">
        <v>10</v>
      </c>
      <c r="D6946" s="4" t="s">
        <v>10</v>
      </c>
      <c r="E6946" s="4" t="s">
        <v>21</v>
      </c>
      <c r="F6946" s="4" t="s">
        <v>14</v>
      </c>
    </row>
    <row r="6947" spans="1:5">
      <c r="A6947" t="n">
        <v>61777</v>
      </c>
      <c r="B6947" s="60" t="n">
        <v>53</v>
      </c>
      <c r="C6947" s="7" t="n">
        <v>0</v>
      </c>
      <c r="D6947" s="7" t="n">
        <v>23</v>
      </c>
      <c r="E6947" s="7" t="n">
        <v>10</v>
      </c>
      <c r="F6947" s="7" t="n">
        <v>0</v>
      </c>
    </row>
    <row r="6948" spans="1:5">
      <c r="A6948" t="s">
        <v>4</v>
      </c>
      <c r="B6948" s="4" t="s">
        <v>5</v>
      </c>
      <c r="C6948" s="4" t="s">
        <v>10</v>
      </c>
    </row>
    <row r="6949" spans="1:5">
      <c r="A6949" t="n">
        <v>61787</v>
      </c>
      <c r="B6949" s="56" t="n">
        <v>54</v>
      </c>
      <c r="C6949" s="7" t="n">
        <v>0</v>
      </c>
    </row>
    <row r="6950" spans="1:5">
      <c r="A6950" t="s">
        <v>4</v>
      </c>
      <c r="B6950" s="4" t="s">
        <v>5</v>
      </c>
      <c r="C6950" s="4" t="s">
        <v>14</v>
      </c>
      <c r="D6950" s="4" t="s">
        <v>10</v>
      </c>
      <c r="E6950" s="4" t="s">
        <v>21</v>
      </c>
    </row>
    <row r="6951" spans="1:5">
      <c r="A6951" t="n">
        <v>61790</v>
      </c>
      <c r="B6951" s="21" t="n">
        <v>58</v>
      </c>
      <c r="C6951" s="7" t="n">
        <v>101</v>
      </c>
      <c r="D6951" s="7" t="n">
        <v>500</v>
      </c>
      <c r="E6951" s="7" t="n">
        <v>1</v>
      </c>
    </row>
    <row r="6952" spans="1:5">
      <c r="A6952" t="s">
        <v>4</v>
      </c>
      <c r="B6952" s="4" t="s">
        <v>5</v>
      </c>
      <c r="C6952" s="4" t="s">
        <v>14</v>
      </c>
      <c r="D6952" s="4" t="s">
        <v>10</v>
      </c>
    </row>
    <row r="6953" spans="1:5">
      <c r="A6953" t="n">
        <v>61798</v>
      </c>
      <c r="B6953" s="21" t="n">
        <v>58</v>
      </c>
      <c r="C6953" s="7" t="n">
        <v>254</v>
      </c>
      <c r="D6953" s="7" t="n">
        <v>0</v>
      </c>
    </row>
    <row r="6954" spans="1:5">
      <c r="A6954" t="s">
        <v>4</v>
      </c>
      <c r="B6954" s="4" t="s">
        <v>5</v>
      </c>
      <c r="C6954" s="4" t="s">
        <v>14</v>
      </c>
      <c r="D6954" s="4" t="s">
        <v>14</v>
      </c>
      <c r="E6954" s="4" t="s">
        <v>21</v>
      </c>
      <c r="F6954" s="4" t="s">
        <v>21</v>
      </c>
      <c r="G6954" s="4" t="s">
        <v>21</v>
      </c>
      <c r="H6954" s="4" t="s">
        <v>10</v>
      </c>
    </row>
    <row r="6955" spans="1:5">
      <c r="A6955" t="n">
        <v>61802</v>
      </c>
      <c r="B6955" s="45" t="n">
        <v>45</v>
      </c>
      <c r="C6955" s="7" t="n">
        <v>2</v>
      </c>
      <c r="D6955" s="7" t="n">
        <v>3</v>
      </c>
      <c r="E6955" s="7" t="n">
        <v>0</v>
      </c>
      <c r="F6955" s="7" t="n">
        <v>19.1499996185303</v>
      </c>
      <c r="G6955" s="7" t="n">
        <v>48.2000007629395</v>
      </c>
      <c r="H6955" s="7" t="n">
        <v>0</v>
      </c>
    </row>
    <row r="6956" spans="1:5">
      <c r="A6956" t="s">
        <v>4</v>
      </c>
      <c r="B6956" s="4" t="s">
        <v>5</v>
      </c>
      <c r="C6956" s="4" t="s">
        <v>14</v>
      </c>
      <c r="D6956" s="4" t="s">
        <v>14</v>
      </c>
      <c r="E6956" s="4" t="s">
        <v>21</v>
      </c>
      <c r="F6956" s="4" t="s">
        <v>21</v>
      </c>
      <c r="G6956" s="4" t="s">
        <v>21</v>
      </c>
      <c r="H6956" s="4" t="s">
        <v>10</v>
      </c>
      <c r="I6956" s="4" t="s">
        <v>14</v>
      </c>
    </row>
    <row r="6957" spans="1:5">
      <c r="A6957" t="n">
        <v>61819</v>
      </c>
      <c r="B6957" s="45" t="n">
        <v>45</v>
      </c>
      <c r="C6957" s="7" t="n">
        <v>4</v>
      </c>
      <c r="D6957" s="7" t="n">
        <v>3</v>
      </c>
      <c r="E6957" s="7" t="n">
        <v>355</v>
      </c>
      <c r="F6957" s="7" t="n">
        <v>45</v>
      </c>
      <c r="G6957" s="7" t="n">
        <v>10</v>
      </c>
      <c r="H6957" s="7" t="n">
        <v>0</v>
      </c>
      <c r="I6957" s="7" t="n">
        <v>0</v>
      </c>
    </row>
    <row r="6958" spans="1:5">
      <c r="A6958" t="s">
        <v>4</v>
      </c>
      <c r="B6958" s="4" t="s">
        <v>5</v>
      </c>
      <c r="C6958" s="4" t="s">
        <v>14</v>
      </c>
      <c r="D6958" s="4" t="s">
        <v>14</v>
      </c>
      <c r="E6958" s="4" t="s">
        <v>21</v>
      </c>
      <c r="F6958" s="4" t="s">
        <v>10</v>
      </c>
    </row>
    <row r="6959" spans="1:5">
      <c r="A6959" t="n">
        <v>61837</v>
      </c>
      <c r="B6959" s="45" t="n">
        <v>45</v>
      </c>
      <c r="C6959" s="7" t="n">
        <v>5</v>
      </c>
      <c r="D6959" s="7" t="n">
        <v>3</v>
      </c>
      <c r="E6959" s="7" t="n">
        <v>2.09999990463257</v>
      </c>
      <c r="F6959" s="7" t="n">
        <v>0</v>
      </c>
    </row>
    <row r="6960" spans="1:5">
      <c r="A6960" t="s">
        <v>4</v>
      </c>
      <c r="B6960" s="4" t="s">
        <v>5</v>
      </c>
      <c r="C6960" s="4" t="s">
        <v>14</v>
      </c>
      <c r="D6960" s="4" t="s">
        <v>14</v>
      </c>
      <c r="E6960" s="4" t="s">
        <v>21</v>
      </c>
      <c r="F6960" s="4" t="s">
        <v>10</v>
      </c>
    </row>
    <row r="6961" spans="1:9">
      <c r="A6961" t="n">
        <v>61846</v>
      </c>
      <c r="B6961" s="45" t="n">
        <v>45</v>
      </c>
      <c r="C6961" s="7" t="n">
        <v>11</v>
      </c>
      <c r="D6961" s="7" t="n">
        <v>3</v>
      </c>
      <c r="E6961" s="7" t="n">
        <v>34.2999992370605</v>
      </c>
      <c r="F6961" s="7" t="n">
        <v>0</v>
      </c>
    </row>
    <row r="6962" spans="1:9">
      <c r="A6962" t="s">
        <v>4</v>
      </c>
      <c r="B6962" s="4" t="s">
        <v>5</v>
      </c>
      <c r="C6962" s="4" t="s">
        <v>14</v>
      </c>
      <c r="D6962" s="4" t="s">
        <v>14</v>
      </c>
      <c r="E6962" s="4" t="s">
        <v>21</v>
      </c>
      <c r="F6962" s="4" t="s">
        <v>21</v>
      </c>
      <c r="G6962" s="4" t="s">
        <v>21</v>
      </c>
      <c r="H6962" s="4" t="s">
        <v>10</v>
      </c>
    </row>
    <row r="6963" spans="1:9">
      <c r="A6963" t="n">
        <v>61855</v>
      </c>
      <c r="B6963" s="45" t="n">
        <v>45</v>
      </c>
      <c r="C6963" s="7" t="n">
        <v>2</v>
      </c>
      <c r="D6963" s="7" t="n">
        <v>3</v>
      </c>
      <c r="E6963" s="7" t="n">
        <v>0</v>
      </c>
      <c r="F6963" s="7" t="n">
        <v>19.1499996185303</v>
      </c>
      <c r="G6963" s="7" t="n">
        <v>47.2000007629395</v>
      </c>
      <c r="H6963" s="7" t="n">
        <v>2000</v>
      </c>
    </row>
    <row r="6964" spans="1:9">
      <c r="A6964" t="s">
        <v>4</v>
      </c>
      <c r="B6964" s="4" t="s">
        <v>5</v>
      </c>
      <c r="C6964" s="4" t="s">
        <v>14</v>
      </c>
      <c r="D6964" s="4" t="s">
        <v>14</v>
      </c>
      <c r="E6964" s="4" t="s">
        <v>21</v>
      </c>
      <c r="F6964" s="4" t="s">
        <v>21</v>
      </c>
      <c r="G6964" s="4" t="s">
        <v>21</v>
      </c>
      <c r="H6964" s="4" t="s">
        <v>10</v>
      </c>
      <c r="I6964" s="4" t="s">
        <v>14</v>
      </c>
    </row>
    <row r="6965" spans="1:9">
      <c r="A6965" t="n">
        <v>61872</v>
      </c>
      <c r="B6965" s="45" t="n">
        <v>45</v>
      </c>
      <c r="C6965" s="7" t="n">
        <v>4</v>
      </c>
      <c r="D6965" s="7" t="n">
        <v>3</v>
      </c>
      <c r="E6965" s="7" t="n">
        <v>345</v>
      </c>
      <c r="F6965" s="7" t="n">
        <v>45</v>
      </c>
      <c r="G6965" s="7" t="n">
        <v>10</v>
      </c>
      <c r="H6965" s="7" t="n">
        <v>2000</v>
      </c>
      <c r="I6965" s="7" t="n">
        <v>0</v>
      </c>
    </row>
    <row r="6966" spans="1:9">
      <c r="A6966" t="s">
        <v>4</v>
      </c>
      <c r="B6966" s="4" t="s">
        <v>5</v>
      </c>
      <c r="C6966" s="4" t="s">
        <v>14</v>
      </c>
      <c r="D6966" s="4" t="s">
        <v>14</v>
      </c>
      <c r="E6966" s="4" t="s">
        <v>21</v>
      </c>
      <c r="F6966" s="4" t="s">
        <v>10</v>
      </c>
    </row>
    <row r="6967" spans="1:9">
      <c r="A6967" t="n">
        <v>61890</v>
      </c>
      <c r="B6967" s="45" t="n">
        <v>45</v>
      </c>
      <c r="C6967" s="7" t="n">
        <v>5</v>
      </c>
      <c r="D6967" s="7" t="n">
        <v>3</v>
      </c>
      <c r="E6967" s="7" t="n">
        <v>1.70000004768372</v>
      </c>
      <c r="F6967" s="7" t="n">
        <v>2000</v>
      </c>
    </row>
    <row r="6968" spans="1:9">
      <c r="A6968" t="s">
        <v>4</v>
      </c>
      <c r="B6968" s="4" t="s">
        <v>5</v>
      </c>
      <c r="C6968" s="4" t="s">
        <v>10</v>
      </c>
      <c r="D6968" s="4" t="s">
        <v>14</v>
      </c>
      <c r="E6968" s="4" t="s">
        <v>6</v>
      </c>
      <c r="F6968" s="4" t="s">
        <v>21</v>
      </c>
      <c r="G6968" s="4" t="s">
        <v>21</v>
      </c>
      <c r="H6968" s="4" t="s">
        <v>21</v>
      </c>
    </row>
    <row r="6969" spans="1:9">
      <c r="A6969" t="n">
        <v>61899</v>
      </c>
      <c r="B6969" s="37" t="n">
        <v>48</v>
      </c>
      <c r="C6969" s="7" t="n">
        <v>5</v>
      </c>
      <c r="D6969" s="7" t="n">
        <v>0</v>
      </c>
      <c r="E6969" s="7" t="s">
        <v>175</v>
      </c>
      <c r="F6969" s="7" t="n">
        <v>-1</v>
      </c>
      <c r="G6969" s="7" t="n">
        <v>1</v>
      </c>
      <c r="H6969" s="7" t="n">
        <v>0</v>
      </c>
    </row>
    <row r="6970" spans="1:9">
      <c r="A6970" t="s">
        <v>4</v>
      </c>
      <c r="B6970" s="4" t="s">
        <v>5</v>
      </c>
      <c r="C6970" s="4" t="s">
        <v>10</v>
      </c>
      <c r="D6970" s="4" t="s">
        <v>14</v>
      </c>
      <c r="E6970" s="4" t="s">
        <v>6</v>
      </c>
      <c r="F6970" s="4" t="s">
        <v>21</v>
      </c>
      <c r="G6970" s="4" t="s">
        <v>21</v>
      </c>
      <c r="H6970" s="4" t="s">
        <v>21</v>
      </c>
    </row>
    <row r="6971" spans="1:9">
      <c r="A6971" t="n">
        <v>61925</v>
      </c>
      <c r="B6971" s="37" t="n">
        <v>48</v>
      </c>
      <c r="C6971" s="7" t="n">
        <v>6</v>
      </c>
      <c r="D6971" s="7" t="n">
        <v>0</v>
      </c>
      <c r="E6971" s="7" t="s">
        <v>175</v>
      </c>
      <c r="F6971" s="7" t="n">
        <v>-1</v>
      </c>
      <c r="G6971" s="7" t="n">
        <v>1</v>
      </c>
      <c r="H6971" s="7" t="n">
        <v>0</v>
      </c>
    </row>
    <row r="6972" spans="1:9">
      <c r="A6972" t="s">
        <v>4</v>
      </c>
      <c r="B6972" s="4" t="s">
        <v>5</v>
      </c>
      <c r="C6972" s="4" t="s">
        <v>10</v>
      </c>
      <c r="D6972" s="4" t="s">
        <v>14</v>
      </c>
      <c r="E6972" s="4" t="s">
        <v>6</v>
      </c>
      <c r="F6972" s="4" t="s">
        <v>21</v>
      </c>
      <c r="G6972" s="4" t="s">
        <v>21</v>
      </c>
      <c r="H6972" s="4" t="s">
        <v>21</v>
      </c>
    </row>
    <row r="6973" spans="1:9">
      <c r="A6973" t="n">
        <v>61951</v>
      </c>
      <c r="B6973" s="37" t="n">
        <v>48</v>
      </c>
      <c r="C6973" s="7" t="n">
        <v>4</v>
      </c>
      <c r="D6973" s="7" t="n">
        <v>0</v>
      </c>
      <c r="E6973" s="7" t="s">
        <v>175</v>
      </c>
      <c r="F6973" s="7" t="n">
        <v>-1</v>
      </c>
      <c r="G6973" s="7" t="n">
        <v>1</v>
      </c>
      <c r="H6973" s="7" t="n">
        <v>0</v>
      </c>
    </row>
    <row r="6974" spans="1:9">
      <c r="A6974" t="s">
        <v>4</v>
      </c>
      <c r="B6974" s="4" t="s">
        <v>5</v>
      </c>
      <c r="C6974" s="4" t="s">
        <v>10</v>
      </c>
      <c r="D6974" s="4" t="s">
        <v>21</v>
      </c>
      <c r="E6974" s="4" t="s">
        <v>21</v>
      </c>
      <c r="F6974" s="4" t="s">
        <v>21</v>
      </c>
      <c r="G6974" s="4" t="s">
        <v>21</v>
      </c>
    </row>
    <row r="6975" spans="1:9">
      <c r="A6975" t="n">
        <v>61977</v>
      </c>
      <c r="B6975" s="36" t="n">
        <v>46</v>
      </c>
      <c r="C6975" s="7" t="n">
        <v>19</v>
      </c>
      <c r="D6975" s="7" t="n">
        <v>-1.10000002384186</v>
      </c>
      <c r="E6975" s="7" t="n">
        <v>18.3700008392334</v>
      </c>
      <c r="F6975" s="7" t="n">
        <v>46.7000007629395</v>
      </c>
      <c r="G6975" s="7" t="n">
        <v>70</v>
      </c>
    </row>
    <row r="6976" spans="1:9">
      <c r="A6976" t="s">
        <v>4</v>
      </c>
      <c r="B6976" s="4" t="s">
        <v>5</v>
      </c>
      <c r="C6976" s="4" t="s">
        <v>14</v>
      </c>
      <c r="D6976" s="4" t="s">
        <v>10</v>
      </c>
      <c r="E6976" s="4" t="s">
        <v>6</v>
      </c>
      <c r="F6976" s="4" t="s">
        <v>6</v>
      </c>
      <c r="G6976" s="4" t="s">
        <v>6</v>
      </c>
      <c r="H6976" s="4" t="s">
        <v>6</v>
      </c>
    </row>
    <row r="6977" spans="1:9">
      <c r="A6977" t="n">
        <v>61996</v>
      </c>
      <c r="B6977" s="41" t="n">
        <v>51</v>
      </c>
      <c r="C6977" s="7" t="n">
        <v>3</v>
      </c>
      <c r="D6977" s="7" t="n">
        <v>19</v>
      </c>
      <c r="E6977" s="7" t="s">
        <v>174</v>
      </c>
      <c r="F6977" s="7" t="s">
        <v>95</v>
      </c>
      <c r="G6977" s="7" t="s">
        <v>96</v>
      </c>
      <c r="H6977" s="7" t="s">
        <v>97</v>
      </c>
    </row>
    <row r="6978" spans="1:9">
      <c r="A6978" t="s">
        <v>4</v>
      </c>
      <c r="B6978" s="4" t="s">
        <v>5</v>
      </c>
      <c r="C6978" s="4" t="s">
        <v>10</v>
      </c>
      <c r="D6978" s="4" t="s">
        <v>21</v>
      </c>
      <c r="E6978" s="4" t="s">
        <v>21</v>
      </c>
      <c r="F6978" s="4" t="s">
        <v>21</v>
      </c>
      <c r="G6978" s="4" t="s">
        <v>21</v>
      </c>
    </row>
    <row r="6979" spans="1:9">
      <c r="A6979" t="n">
        <v>62009</v>
      </c>
      <c r="B6979" s="36" t="n">
        <v>46</v>
      </c>
      <c r="C6979" s="7" t="n">
        <v>7024</v>
      </c>
      <c r="D6979" s="7" t="n">
        <v>-1.95000004768372</v>
      </c>
      <c r="E6979" s="7" t="n">
        <v>19.6700000762939</v>
      </c>
      <c r="F6979" s="7" t="n">
        <v>46.7999992370605</v>
      </c>
      <c r="G6979" s="7" t="n">
        <v>70</v>
      </c>
    </row>
    <row r="6980" spans="1:9">
      <c r="A6980" t="s">
        <v>4</v>
      </c>
      <c r="B6980" s="4" t="s">
        <v>5</v>
      </c>
      <c r="C6980" s="4" t="s">
        <v>10</v>
      </c>
      <c r="D6980" s="4" t="s">
        <v>9</v>
      </c>
    </row>
    <row r="6981" spans="1:9">
      <c r="A6981" t="n">
        <v>62028</v>
      </c>
      <c r="B6981" s="33" t="n">
        <v>43</v>
      </c>
      <c r="C6981" s="7" t="n">
        <v>7024</v>
      </c>
      <c r="D6981" s="7" t="n">
        <v>128</v>
      </c>
    </row>
    <row r="6982" spans="1:9">
      <c r="A6982" t="s">
        <v>4</v>
      </c>
      <c r="B6982" s="4" t="s">
        <v>5</v>
      </c>
      <c r="C6982" s="4" t="s">
        <v>10</v>
      </c>
      <c r="D6982" s="4" t="s">
        <v>9</v>
      </c>
    </row>
    <row r="6983" spans="1:9">
      <c r="A6983" t="n">
        <v>62035</v>
      </c>
      <c r="B6983" s="33" t="n">
        <v>43</v>
      </c>
      <c r="C6983" s="7" t="n">
        <v>7024</v>
      </c>
      <c r="D6983" s="7" t="n">
        <v>32</v>
      </c>
    </row>
    <row r="6984" spans="1:9">
      <c r="A6984" t="s">
        <v>4</v>
      </c>
      <c r="B6984" s="4" t="s">
        <v>5</v>
      </c>
      <c r="C6984" s="4" t="s">
        <v>14</v>
      </c>
      <c r="D6984" s="4" t="s">
        <v>10</v>
      </c>
      <c r="E6984" s="4" t="s">
        <v>14</v>
      </c>
    </row>
    <row r="6985" spans="1:9">
      <c r="A6985" t="n">
        <v>62042</v>
      </c>
      <c r="B6985" s="31" t="n">
        <v>39</v>
      </c>
      <c r="C6985" s="7" t="n">
        <v>14</v>
      </c>
      <c r="D6985" s="7" t="n">
        <v>65533</v>
      </c>
      <c r="E6985" s="7" t="n">
        <v>101</v>
      </c>
    </row>
    <row r="6986" spans="1:9">
      <c r="A6986" t="s">
        <v>4</v>
      </c>
      <c r="B6986" s="4" t="s">
        <v>5</v>
      </c>
      <c r="C6986" s="4" t="s">
        <v>10</v>
      </c>
    </row>
    <row r="6987" spans="1:9">
      <c r="A6987" t="n">
        <v>62047</v>
      </c>
      <c r="B6987" s="28" t="n">
        <v>16</v>
      </c>
      <c r="C6987" s="7" t="n">
        <v>0</v>
      </c>
    </row>
    <row r="6988" spans="1:9">
      <c r="A6988" t="s">
        <v>4</v>
      </c>
      <c r="B6988" s="4" t="s">
        <v>5</v>
      </c>
      <c r="C6988" s="4" t="s">
        <v>10</v>
      </c>
      <c r="D6988" s="4" t="s">
        <v>10</v>
      </c>
      <c r="E6988" s="4" t="s">
        <v>10</v>
      </c>
    </row>
    <row r="6989" spans="1:9">
      <c r="A6989" t="n">
        <v>62050</v>
      </c>
      <c r="B6989" s="42" t="n">
        <v>61</v>
      </c>
      <c r="C6989" s="7" t="n">
        <v>19</v>
      </c>
      <c r="D6989" s="7" t="n">
        <v>23</v>
      </c>
      <c r="E6989" s="7" t="n">
        <v>0</v>
      </c>
    </row>
    <row r="6990" spans="1:9">
      <c r="A6990" t="s">
        <v>4</v>
      </c>
      <c r="B6990" s="4" t="s">
        <v>5</v>
      </c>
      <c r="C6990" s="4" t="s">
        <v>14</v>
      </c>
      <c r="D6990" s="4" t="s">
        <v>10</v>
      </c>
    </row>
    <row r="6991" spans="1:9">
      <c r="A6991" t="n">
        <v>62057</v>
      </c>
      <c r="B6991" s="21" t="n">
        <v>58</v>
      </c>
      <c r="C6991" s="7" t="n">
        <v>255</v>
      </c>
      <c r="D6991" s="7" t="n">
        <v>0</v>
      </c>
    </row>
    <row r="6992" spans="1:9">
      <c r="A6992" t="s">
        <v>4</v>
      </c>
      <c r="B6992" s="4" t="s">
        <v>5</v>
      </c>
      <c r="C6992" s="4" t="s">
        <v>14</v>
      </c>
      <c r="D6992" s="4" t="s">
        <v>10</v>
      </c>
    </row>
    <row r="6993" spans="1:8">
      <c r="A6993" t="n">
        <v>62061</v>
      </c>
      <c r="B6993" s="45" t="n">
        <v>45</v>
      </c>
      <c r="C6993" s="7" t="n">
        <v>7</v>
      </c>
      <c r="D6993" s="7" t="n">
        <v>255</v>
      </c>
    </row>
    <row r="6994" spans="1:8">
      <c r="A6994" t="s">
        <v>4</v>
      </c>
      <c r="B6994" s="4" t="s">
        <v>5</v>
      </c>
      <c r="C6994" s="4" t="s">
        <v>14</v>
      </c>
      <c r="D6994" s="4" t="s">
        <v>10</v>
      </c>
      <c r="E6994" s="4" t="s">
        <v>6</v>
      </c>
    </row>
    <row r="6995" spans="1:8">
      <c r="A6995" t="n">
        <v>62065</v>
      </c>
      <c r="B6995" s="41" t="n">
        <v>51</v>
      </c>
      <c r="C6995" s="7" t="n">
        <v>4</v>
      </c>
      <c r="D6995" s="7" t="n">
        <v>19</v>
      </c>
      <c r="E6995" s="7" t="s">
        <v>181</v>
      </c>
    </row>
    <row r="6996" spans="1:8">
      <c r="A6996" t="s">
        <v>4</v>
      </c>
      <c r="B6996" s="4" t="s">
        <v>5</v>
      </c>
      <c r="C6996" s="4" t="s">
        <v>10</v>
      </c>
    </row>
    <row r="6997" spans="1:8">
      <c r="A6997" t="n">
        <v>62078</v>
      </c>
      <c r="B6997" s="28" t="n">
        <v>16</v>
      </c>
      <c r="C6997" s="7" t="n">
        <v>0</v>
      </c>
    </row>
    <row r="6998" spans="1:8">
      <c r="A6998" t="s">
        <v>4</v>
      </c>
      <c r="B6998" s="4" t="s">
        <v>5</v>
      </c>
      <c r="C6998" s="4" t="s">
        <v>10</v>
      </c>
      <c r="D6998" s="4" t="s">
        <v>14</v>
      </c>
      <c r="E6998" s="4" t="s">
        <v>9</v>
      </c>
      <c r="F6998" s="4" t="s">
        <v>112</v>
      </c>
      <c r="G6998" s="4" t="s">
        <v>14</v>
      </c>
      <c r="H6998" s="4" t="s">
        <v>14</v>
      </c>
    </row>
    <row r="6999" spans="1:8">
      <c r="A6999" t="n">
        <v>62081</v>
      </c>
      <c r="B6999" s="49" t="n">
        <v>26</v>
      </c>
      <c r="C6999" s="7" t="n">
        <v>19</v>
      </c>
      <c r="D6999" s="7" t="n">
        <v>17</v>
      </c>
      <c r="E6999" s="7" t="n">
        <v>29468</v>
      </c>
      <c r="F6999" s="7" t="s">
        <v>500</v>
      </c>
      <c r="G6999" s="7" t="n">
        <v>2</v>
      </c>
      <c r="H6999" s="7" t="n">
        <v>0</v>
      </c>
    </row>
    <row r="7000" spans="1:8">
      <c r="A7000" t="s">
        <v>4</v>
      </c>
      <c r="B7000" s="4" t="s">
        <v>5</v>
      </c>
    </row>
    <row r="7001" spans="1:8">
      <c r="A7001" t="n">
        <v>62156</v>
      </c>
      <c r="B7001" s="50" t="n">
        <v>28</v>
      </c>
    </row>
    <row r="7002" spans="1:8">
      <c r="A7002" t="s">
        <v>4</v>
      </c>
      <c r="B7002" s="4" t="s">
        <v>5</v>
      </c>
      <c r="C7002" s="4" t="s">
        <v>10</v>
      </c>
      <c r="D7002" s="4" t="s">
        <v>14</v>
      </c>
    </row>
    <row r="7003" spans="1:8">
      <c r="A7003" t="n">
        <v>62157</v>
      </c>
      <c r="B7003" s="51" t="n">
        <v>89</v>
      </c>
      <c r="C7003" s="7" t="n">
        <v>65533</v>
      </c>
      <c r="D7003" s="7" t="n">
        <v>1</v>
      </c>
    </row>
    <row r="7004" spans="1:8">
      <c r="A7004" t="s">
        <v>4</v>
      </c>
      <c r="B7004" s="4" t="s">
        <v>5</v>
      </c>
      <c r="C7004" s="4" t="s">
        <v>14</v>
      </c>
      <c r="D7004" s="4" t="s">
        <v>10</v>
      </c>
      <c r="E7004" s="4" t="s">
        <v>6</v>
      </c>
    </row>
    <row r="7005" spans="1:8">
      <c r="A7005" t="n">
        <v>62161</v>
      </c>
      <c r="B7005" s="41" t="n">
        <v>51</v>
      </c>
      <c r="C7005" s="7" t="n">
        <v>4</v>
      </c>
      <c r="D7005" s="7" t="n">
        <v>23</v>
      </c>
      <c r="E7005" s="7" t="s">
        <v>143</v>
      </c>
    </row>
    <row r="7006" spans="1:8">
      <c r="A7006" t="s">
        <v>4</v>
      </c>
      <c r="B7006" s="4" t="s">
        <v>5</v>
      </c>
      <c r="C7006" s="4" t="s">
        <v>10</v>
      </c>
    </row>
    <row r="7007" spans="1:8">
      <c r="A7007" t="n">
        <v>62175</v>
      </c>
      <c r="B7007" s="28" t="n">
        <v>16</v>
      </c>
      <c r="C7007" s="7" t="n">
        <v>0</v>
      </c>
    </row>
    <row r="7008" spans="1:8">
      <c r="A7008" t="s">
        <v>4</v>
      </c>
      <c r="B7008" s="4" t="s">
        <v>5</v>
      </c>
      <c r="C7008" s="4" t="s">
        <v>10</v>
      </c>
      <c r="D7008" s="4" t="s">
        <v>14</v>
      </c>
      <c r="E7008" s="4" t="s">
        <v>9</v>
      </c>
      <c r="F7008" s="4" t="s">
        <v>112</v>
      </c>
      <c r="G7008" s="4" t="s">
        <v>14</v>
      </c>
      <c r="H7008" s="4" t="s">
        <v>14</v>
      </c>
      <c r="I7008" s="4" t="s">
        <v>14</v>
      </c>
      <c r="J7008" s="4" t="s">
        <v>9</v>
      </c>
      <c r="K7008" s="4" t="s">
        <v>112</v>
      </c>
      <c r="L7008" s="4" t="s">
        <v>14</v>
      </c>
      <c r="M7008" s="4" t="s">
        <v>14</v>
      </c>
    </row>
    <row r="7009" spans="1:13">
      <c r="A7009" t="n">
        <v>62178</v>
      </c>
      <c r="B7009" s="49" t="n">
        <v>26</v>
      </c>
      <c r="C7009" s="7" t="n">
        <v>23</v>
      </c>
      <c r="D7009" s="7" t="n">
        <v>17</v>
      </c>
      <c r="E7009" s="7" t="n">
        <v>28540</v>
      </c>
      <c r="F7009" s="7" t="s">
        <v>501</v>
      </c>
      <c r="G7009" s="7" t="n">
        <v>2</v>
      </c>
      <c r="H7009" s="7" t="n">
        <v>3</v>
      </c>
      <c r="I7009" s="7" t="n">
        <v>17</v>
      </c>
      <c r="J7009" s="7" t="n">
        <v>28541</v>
      </c>
      <c r="K7009" s="7" t="s">
        <v>502</v>
      </c>
      <c r="L7009" s="7" t="n">
        <v>2</v>
      </c>
      <c r="M7009" s="7" t="n">
        <v>0</v>
      </c>
    </row>
    <row r="7010" spans="1:13">
      <c r="A7010" t="s">
        <v>4</v>
      </c>
      <c r="B7010" s="4" t="s">
        <v>5</v>
      </c>
    </row>
    <row r="7011" spans="1:13">
      <c r="A7011" t="n">
        <v>62411</v>
      </c>
      <c r="B7011" s="50" t="n">
        <v>28</v>
      </c>
    </row>
    <row r="7012" spans="1:13">
      <c r="A7012" t="s">
        <v>4</v>
      </c>
      <c r="B7012" s="4" t="s">
        <v>5</v>
      </c>
      <c r="C7012" s="4" t="s">
        <v>10</v>
      </c>
      <c r="D7012" s="4" t="s">
        <v>14</v>
      </c>
    </row>
    <row r="7013" spans="1:13">
      <c r="A7013" t="n">
        <v>62412</v>
      </c>
      <c r="B7013" s="51" t="n">
        <v>89</v>
      </c>
      <c r="C7013" s="7" t="n">
        <v>65533</v>
      </c>
      <c r="D7013" s="7" t="n">
        <v>1</v>
      </c>
    </row>
    <row r="7014" spans="1:13">
      <c r="A7014" t="s">
        <v>4</v>
      </c>
      <c r="B7014" s="4" t="s">
        <v>5</v>
      </c>
      <c r="C7014" s="4" t="s">
        <v>14</v>
      </c>
      <c r="D7014" s="4" t="s">
        <v>10</v>
      </c>
      <c r="E7014" s="4" t="s">
        <v>21</v>
      </c>
    </row>
    <row r="7015" spans="1:13">
      <c r="A7015" t="n">
        <v>62416</v>
      </c>
      <c r="B7015" s="21" t="n">
        <v>58</v>
      </c>
      <c r="C7015" s="7" t="n">
        <v>101</v>
      </c>
      <c r="D7015" s="7" t="n">
        <v>500</v>
      </c>
      <c r="E7015" s="7" t="n">
        <v>1</v>
      </c>
    </row>
    <row r="7016" spans="1:13">
      <c r="A7016" t="s">
        <v>4</v>
      </c>
      <c r="B7016" s="4" t="s">
        <v>5</v>
      </c>
      <c r="C7016" s="4" t="s">
        <v>14</v>
      </c>
      <c r="D7016" s="4" t="s">
        <v>10</v>
      </c>
    </row>
    <row r="7017" spans="1:13">
      <c r="A7017" t="n">
        <v>62424</v>
      </c>
      <c r="B7017" s="21" t="n">
        <v>58</v>
      </c>
      <c r="C7017" s="7" t="n">
        <v>254</v>
      </c>
      <c r="D7017" s="7" t="n">
        <v>0</v>
      </c>
    </row>
    <row r="7018" spans="1:13">
      <c r="A7018" t="s">
        <v>4</v>
      </c>
      <c r="B7018" s="4" t="s">
        <v>5</v>
      </c>
      <c r="C7018" s="4" t="s">
        <v>14</v>
      </c>
      <c r="D7018" s="4" t="s">
        <v>14</v>
      </c>
      <c r="E7018" s="4" t="s">
        <v>21</v>
      </c>
      <c r="F7018" s="4" t="s">
        <v>21</v>
      </c>
      <c r="G7018" s="4" t="s">
        <v>21</v>
      </c>
      <c r="H7018" s="4" t="s">
        <v>10</v>
      </c>
    </row>
    <row r="7019" spans="1:13">
      <c r="A7019" t="n">
        <v>62428</v>
      </c>
      <c r="B7019" s="45" t="n">
        <v>45</v>
      </c>
      <c r="C7019" s="7" t="n">
        <v>2</v>
      </c>
      <c r="D7019" s="7" t="n">
        <v>3</v>
      </c>
      <c r="E7019" s="7" t="n">
        <v>-0.349999994039536</v>
      </c>
      <c r="F7019" s="7" t="n">
        <v>19.7999992370605</v>
      </c>
      <c r="G7019" s="7" t="n">
        <v>57</v>
      </c>
      <c r="H7019" s="7" t="n">
        <v>0</v>
      </c>
    </row>
    <row r="7020" spans="1:13">
      <c r="A7020" t="s">
        <v>4</v>
      </c>
      <c r="B7020" s="4" t="s">
        <v>5</v>
      </c>
      <c r="C7020" s="4" t="s">
        <v>14</v>
      </c>
      <c r="D7020" s="4" t="s">
        <v>14</v>
      </c>
      <c r="E7020" s="4" t="s">
        <v>21</v>
      </c>
      <c r="F7020" s="4" t="s">
        <v>21</v>
      </c>
      <c r="G7020" s="4" t="s">
        <v>21</v>
      </c>
      <c r="H7020" s="4" t="s">
        <v>10</v>
      </c>
      <c r="I7020" s="4" t="s">
        <v>14</v>
      </c>
    </row>
    <row r="7021" spans="1:13">
      <c r="A7021" t="n">
        <v>62445</v>
      </c>
      <c r="B7021" s="45" t="n">
        <v>45</v>
      </c>
      <c r="C7021" s="7" t="n">
        <v>4</v>
      </c>
      <c r="D7021" s="7" t="n">
        <v>3</v>
      </c>
      <c r="E7021" s="7" t="n">
        <v>0</v>
      </c>
      <c r="F7021" s="7" t="n">
        <v>133</v>
      </c>
      <c r="G7021" s="7" t="n">
        <v>-5</v>
      </c>
      <c r="H7021" s="7" t="n">
        <v>0</v>
      </c>
      <c r="I7021" s="7" t="n">
        <v>0</v>
      </c>
    </row>
    <row r="7022" spans="1:13">
      <c r="A7022" t="s">
        <v>4</v>
      </c>
      <c r="B7022" s="4" t="s">
        <v>5</v>
      </c>
      <c r="C7022" s="4" t="s">
        <v>14</v>
      </c>
      <c r="D7022" s="4" t="s">
        <v>14</v>
      </c>
      <c r="E7022" s="4" t="s">
        <v>21</v>
      </c>
      <c r="F7022" s="4" t="s">
        <v>10</v>
      </c>
    </row>
    <row r="7023" spans="1:13">
      <c r="A7023" t="n">
        <v>62463</v>
      </c>
      <c r="B7023" s="45" t="n">
        <v>45</v>
      </c>
      <c r="C7023" s="7" t="n">
        <v>5</v>
      </c>
      <c r="D7023" s="7" t="n">
        <v>3</v>
      </c>
      <c r="E7023" s="7" t="n">
        <v>1.70000004768372</v>
      </c>
      <c r="F7023" s="7" t="n">
        <v>0</v>
      </c>
    </row>
    <row r="7024" spans="1:13">
      <c r="A7024" t="s">
        <v>4</v>
      </c>
      <c r="B7024" s="4" t="s">
        <v>5</v>
      </c>
      <c r="C7024" s="4" t="s">
        <v>14</v>
      </c>
      <c r="D7024" s="4" t="s">
        <v>14</v>
      </c>
      <c r="E7024" s="4" t="s">
        <v>21</v>
      </c>
      <c r="F7024" s="4" t="s">
        <v>10</v>
      </c>
    </row>
    <row r="7025" spans="1:13">
      <c r="A7025" t="n">
        <v>62472</v>
      </c>
      <c r="B7025" s="45" t="n">
        <v>45</v>
      </c>
      <c r="C7025" s="7" t="n">
        <v>11</v>
      </c>
      <c r="D7025" s="7" t="n">
        <v>3</v>
      </c>
      <c r="E7025" s="7" t="n">
        <v>37.7999992370605</v>
      </c>
      <c r="F7025" s="7" t="n">
        <v>0</v>
      </c>
    </row>
    <row r="7026" spans="1:13">
      <c r="A7026" t="s">
        <v>4</v>
      </c>
      <c r="B7026" s="4" t="s">
        <v>5</v>
      </c>
      <c r="C7026" s="4" t="s">
        <v>14</v>
      </c>
      <c r="D7026" s="4" t="s">
        <v>14</v>
      </c>
      <c r="E7026" s="4" t="s">
        <v>21</v>
      </c>
      <c r="F7026" s="4" t="s">
        <v>21</v>
      </c>
      <c r="G7026" s="4" t="s">
        <v>21</v>
      </c>
      <c r="H7026" s="4" t="s">
        <v>10</v>
      </c>
    </row>
    <row r="7027" spans="1:13">
      <c r="A7027" t="n">
        <v>62481</v>
      </c>
      <c r="B7027" s="45" t="n">
        <v>45</v>
      </c>
      <c r="C7027" s="7" t="n">
        <v>2</v>
      </c>
      <c r="D7027" s="7" t="n">
        <v>3</v>
      </c>
      <c r="E7027" s="7" t="n">
        <v>-0.370000004768372</v>
      </c>
      <c r="F7027" s="7" t="n">
        <v>19.7999992370605</v>
      </c>
      <c r="G7027" s="7" t="n">
        <v>57</v>
      </c>
      <c r="H7027" s="7" t="n">
        <v>30000</v>
      </c>
    </row>
    <row r="7028" spans="1:13">
      <c r="A7028" t="s">
        <v>4</v>
      </c>
      <c r="B7028" s="4" t="s">
        <v>5</v>
      </c>
      <c r="C7028" s="4" t="s">
        <v>14</v>
      </c>
      <c r="D7028" s="4" t="s">
        <v>14</v>
      </c>
      <c r="E7028" s="4" t="s">
        <v>21</v>
      </c>
      <c r="F7028" s="4" t="s">
        <v>21</v>
      </c>
      <c r="G7028" s="4" t="s">
        <v>21</v>
      </c>
      <c r="H7028" s="4" t="s">
        <v>10</v>
      </c>
      <c r="I7028" s="4" t="s">
        <v>14</v>
      </c>
    </row>
    <row r="7029" spans="1:13">
      <c r="A7029" t="n">
        <v>62498</v>
      </c>
      <c r="B7029" s="45" t="n">
        <v>45</v>
      </c>
      <c r="C7029" s="7" t="n">
        <v>4</v>
      </c>
      <c r="D7029" s="7" t="n">
        <v>3</v>
      </c>
      <c r="E7029" s="7" t="n">
        <v>0</v>
      </c>
      <c r="F7029" s="7" t="n">
        <v>123</v>
      </c>
      <c r="G7029" s="7" t="n">
        <v>-5</v>
      </c>
      <c r="H7029" s="7" t="n">
        <v>30000</v>
      </c>
      <c r="I7029" s="7" t="n">
        <v>0</v>
      </c>
    </row>
    <row r="7030" spans="1:13">
      <c r="A7030" t="s">
        <v>4</v>
      </c>
      <c r="B7030" s="4" t="s">
        <v>5</v>
      </c>
      <c r="C7030" s="4" t="s">
        <v>14</v>
      </c>
      <c r="D7030" s="4" t="s">
        <v>14</v>
      </c>
      <c r="E7030" s="4" t="s">
        <v>21</v>
      </c>
      <c r="F7030" s="4" t="s">
        <v>10</v>
      </c>
    </row>
    <row r="7031" spans="1:13">
      <c r="A7031" t="n">
        <v>62516</v>
      </c>
      <c r="B7031" s="45" t="n">
        <v>45</v>
      </c>
      <c r="C7031" s="7" t="n">
        <v>5</v>
      </c>
      <c r="D7031" s="7" t="n">
        <v>3</v>
      </c>
      <c r="E7031" s="7" t="n">
        <v>1.39999997615814</v>
      </c>
      <c r="F7031" s="7" t="n">
        <v>30000</v>
      </c>
    </row>
    <row r="7032" spans="1:13">
      <c r="A7032" t="s">
        <v>4</v>
      </c>
      <c r="B7032" s="4" t="s">
        <v>5</v>
      </c>
      <c r="C7032" s="4" t="s">
        <v>14</v>
      </c>
      <c r="D7032" s="4" t="s">
        <v>10</v>
      </c>
      <c r="E7032" s="4" t="s">
        <v>6</v>
      </c>
      <c r="F7032" s="4" t="s">
        <v>6</v>
      </c>
      <c r="G7032" s="4" t="s">
        <v>6</v>
      </c>
      <c r="H7032" s="4" t="s">
        <v>6</v>
      </c>
    </row>
    <row r="7033" spans="1:13">
      <c r="A7033" t="n">
        <v>62525</v>
      </c>
      <c r="B7033" s="41" t="n">
        <v>51</v>
      </c>
      <c r="C7033" s="7" t="n">
        <v>3</v>
      </c>
      <c r="D7033" s="7" t="n">
        <v>0</v>
      </c>
      <c r="E7033" s="7" t="s">
        <v>174</v>
      </c>
      <c r="F7033" s="7" t="s">
        <v>94</v>
      </c>
      <c r="G7033" s="7" t="s">
        <v>96</v>
      </c>
      <c r="H7033" s="7" t="s">
        <v>97</v>
      </c>
    </row>
    <row r="7034" spans="1:13">
      <c r="A7034" t="s">
        <v>4</v>
      </c>
      <c r="B7034" s="4" t="s">
        <v>5</v>
      </c>
      <c r="C7034" s="4" t="s">
        <v>14</v>
      </c>
      <c r="D7034" s="4" t="s">
        <v>10</v>
      </c>
    </row>
    <row r="7035" spans="1:13">
      <c r="A7035" t="n">
        <v>62538</v>
      </c>
      <c r="B7035" s="21" t="n">
        <v>58</v>
      </c>
      <c r="C7035" s="7" t="n">
        <v>255</v>
      </c>
      <c r="D7035" s="7" t="n">
        <v>0</v>
      </c>
    </row>
    <row r="7036" spans="1:13">
      <c r="A7036" t="s">
        <v>4</v>
      </c>
      <c r="B7036" s="4" t="s">
        <v>5</v>
      </c>
      <c r="C7036" s="4" t="s">
        <v>14</v>
      </c>
      <c r="D7036" s="4" t="s">
        <v>10</v>
      </c>
      <c r="E7036" s="4" t="s">
        <v>6</v>
      </c>
    </row>
    <row r="7037" spans="1:13">
      <c r="A7037" t="n">
        <v>62542</v>
      </c>
      <c r="B7037" s="41" t="n">
        <v>51</v>
      </c>
      <c r="C7037" s="7" t="n">
        <v>4</v>
      </c>
      <c r="D7037" s="7" t="n">
        <v>0</v>
      </c>
      <c r="E7037" s="7" t="s">
        <v>289</v>
      </c>
    </row>
    <row r="7038" spans="1:13">
      <c r="A7038" t="s">
        <v>4</v>
      </c>
      <c r="B7038" s="4" t="s">
        <v>5</v>
      </c>
      <c r="C7038" s="4" t="s">
        <v>10</v>
      </c>
    </row>
    <row r="7039" spans="1:13">
      <c r="A7039" t="n">
        <v>62555</v>
      </c>
      <c r="B7039" s="28" t="n">
        <v>16</v>
      </c>
      <c r="C7039" s="7" t="n">
        <v>0</v>
      </c>
    </row>
    <row r="7040" spans="1:13">
      <c r="A7040" t="s">
        <v>4</v>
      </c>
      <c r="B7040" s="4" t="s">
        <v>5</v>
      </c>
      <c r="C7040" s="4" t="s">
        <v>10</v>
      </c>
      <c r="D7040" s="4" t="s">
        <v>14</v>
      </c>
      <c r="E7040" s="4" t="s">
        <v>9</v>
      </c>
      <c r="F7040" s="4" t="s">
        <v>112</v>
      </c>
      <c r="G7040" s="4" t="s">
        <v>14</v>
      </c>
      <c r="H7040" s="4" t="s">
        <v>14</v>
      </c>
      <c r="I7040" s="4" t="s">
        <v>14</v>
      </c>
      <c r="J7040" s="4" t="s">
        <v>9</v>
      </c>
      <c r="K7040" s="4" t="s">
        <v>112</v>
      </c>
      <c r="L7040" s="4" t="s">
        <v>14</v>
      </c>
      <c r="M7040" s="4" t="s">
        <v>14</v>
      </c>
    </row>
    <row r="7041" spans="1:13">
      <c r="A7041" t="n">
        <v>62558</v>
      </c>
      <c r="B7041" s="49" t="n">
        <v>26</v>
      </c>
      <c r="C7041" s="7" t="n">
        <v>0</v>
      </c>
      <c r="D7041" s="7" t="n">
        <v>17</v>
      </c>
      <c r="E7041" s="7" t="n">
        <v>53129</v>
      </c>
      <c r="F7041" s="7" t="s">
        <v>503</v>
      </c>
      <c r="G7041" s="7" t="n">
        <v>2</v>
      </c>
      <c r="H7041" s="7" t="n">
        <v>3</v>
      </c>
      <c r="I7041" s="7" t="n">
        <v>17</v>
      </c>
      <c r="J7041" s="7" t="n">
        <v>53130</v>
      </c>
      <c r="K7041" s="7" t="s">
        <v>504</v>
      </c>
      <c r="L7041" s="7" t="n">
        <v>2</v>
      </c>
      <c r="M7041" s="7" t="n">
        <v>0</v>
      </c>
    </row>
    <row r="7042" spans="1:13">
      <c r="A7042" t="s">
        <v>4</v>
      </c>
      <c r="B7042" s="4" t="s">
        <v>5</v>
      </c>
    </row>
    <row r="7043" spans="1:13">
      <c r="A7043" t="n">
        <v>62678</v>
      </c>
      <c r="B7043" s="50" t="n">
        <v>28</v>
      </c>
    </row>
    <row r="7044" spans="1:13">
      <c r="A7044" t="s">
        <v>4</v>
      </c>
      <c r="B7044" s="4" t="s">
        <v>5</v>
      </c>
      <c r="C7044" s="4" t="s">
        <v>10</v>
      </c>
      <c r="D7044" s="4" t="s">
        <v>14</v>
      </c>
      <c r="E7044" s="4" t="s">
        <v>6</v>
      </c>
      <c r="F7044" s="4" t="s">
        <v>21</v>
      </c>
      <c r="G7044" s="4" t="s">
        <v>21</v>
      </c>
      <c r="H7044" s="4" t="s">
        <v>21</v>
      </c>
    </row>
    <row r="7045" spans="1:13">
      <c r="A7045" t="n">
        <v>62679</v>
      </c>
      <c r="B7045" s="37" t="n">
        <v>48</v>
      </c>
      <c r="C7045" s="7" t="n">
        <v>0</v>
      </c>
      <c r="D7045" s="7" t="n">
        <v>0</v>
      </c>
      <c r="E7045" s="7" t="s">
        <v>76</v>
      </c>
      <c r="F7045" s="7" t="n">
        <v>-1</v>
      </c>
      <c r="G7045" s="7" t="n">
        <v>1</v>
      </c>
      <c r="H7045" s="7" t="n">
        <v>0</v>
      </c>
    </row>
    <row r="7046" spans="1:13">
      <c r="A7046" t="s">
        <v>4</v>
      </c>
      <c r="B7046" s="4" t="s">
        <v>5</v>
      </c>
      <c r="C7046" s="4" t="s">
        <v>10</v>
      </c>
    </row>
    <row r="7047" spans="1:13">
      <c r="A7047" t="n">
        <v>62707</v>
      </c>
      <c r="B7047" s="28" t="n">
        <v>16</v>
      </c>
      <c r="C7047" s="7" t="n">
        <v>500</v>
      </c>
    </row>
    <row r="7048" spans="1:13">
      <c r="A7048" t="s">
        <v>4</v>
      </c>
      <c r="B7048" s="4" t="s">
        <v>5</v>
      </c>
      <c r="C7048" s="4" t="s">
        <v>14</v>
      </c>
      <c r="D7048" s="4" t="s">
        <v>10</v>
      </c>
      <c r="E7048" s="4" t="s">
        <v>6</v>
      </c>
    </row>
    <row r="7049" spans="1:13">
      <c r="A7049" t="n">
        <v>62710</v>
      </c>
      <c r="B7049" s="41" t="n">
        <v>51</v>
      </c>
      <c r="C7049" s="7" t="n">
        <v>4</v>
      </c>
      <c r="D7049" s="7" t="n">
        <v>0</v>
      </c>
      <c r="E7049" s="7" t="s">
        <v>477</v>
      </c>
    </row>
    <row r="7050" spans="1:13">
      <c r="A7050" t="s">
        <v>4</v>
      </c>
      <c r="B7050" s="4" t="s">
        <v>5</v>
      </c>
      <c r="C7050" s="4" t="s">
        <v>10</v>
      </c>
    </row>
    <row r="7051" spans="1:13">
      <c r="A7051" t="n">
        <v>62723</v>
      </c>
      <c r="B7051" s="28" t="n">
        <v>16</v>
      </c>
      <c r="C7051" s="7" t="n">
        <v>0</v>
      </c>
    </row>
    <row r="7052" spans="1:13">
      <c r="A7052" t="s">
        <v>4</v>
      </c>
      <c r="B7052" s="4" t="s">
        <v>5</v>
      </c>
      <c r="C7052" s="4" t="s">
        <v>10</v>
      </c>
      <c r="D7052" s="4" t="s">
        <v>14</v>
      </c>
      <c r="E7052" s="4" t="s">
        <v>9</v>
      </c>
      <c r="F7052" s="4" t="s">
        <v>112</v>
      </c>
      <c r="G7052" s="4" t="s">
        <v>14</v>
      </c>
      <c r="H7052" s="4" t="s">
        <v>14</v>
      </c>
      <c r="I7052" s="4" t="s">
        <v>14</v>
      </c>
      <c r="J7052" s="4" t="s">
        <v>9</v>
      </c>
      <c r="K7052" s="4" t="s">
        <v>112</v>
      </c>
      <c r="L7052" s="4" t="s">
        <v>14</v>
      </c>
      <c r="M7052" s="4" t="s">
        <v>14</v>
      </c>
    </row>
    <row r="7053" spans="1:13">
      <c r="A7053" t="n">
        <v>62726</v>
      </c>
      <c r="B7053" s="49" t="n">
        <v>26</v>
      </c>
      <c r="C7053" s="7" t="n">
        <v>0</v>
      </c>
      <c r="D7053" s="7" t="n">
        <v>17</v>
      </c>
      <c r="E7053" s="7" t="n">
        <v>53131</v>
      </c>
      <c r="F7053" s="7" t="s">
        <v>505</v>
      </c>
      <c r="G7053" s="7" t="n">
        <v>2</v>
      </c>
      <c r="H7053" s="7" t="n">
        <v>3</v>
      </c>
      <c r="I7053" s="7" t="n">
        <v>17</v>
      </c>
      <c r="J7053" s="7" t="n">
        <v>53132</v>
      </c>
      <c r="K7053" s="7" t="s">
        <v>506</v>
      </c>
      <c r="L7053" s="7" t="n">
        <v>2</v>
      </c>
      <c r="M7053" s="7" t="n">
        <v>0</v>
      </c>
    </row>
    <row r="7054" spans="1:13">
      <c r="A7054" t="s">
        <v>4</v>
      </c>
      <c r="B7054" s="4" t="s">
        <v>5</v>
      </c>
    </row>
    <row r="7055" spans="1:13">
      <c r="A7055" t="n">
        <v>62881</v>
      </c>
      <c r="B7055" s="50" t="n">
        <v>28</v>
      </c>
    </row>
    <row r="7056" spans="1:13">
      <c r="A7056" t="s">
        <v>4</v>
      </c>
      <c r="B7056" s="4" t="s">
        <v>5</v>
      </c>
      <c r="C7056" s="4" t="s">
        <v>10</v>
      </c>
      <c r="D7056" s="4" t="s">
        <v>14</v>
      </c>
    </row>
    <row r="7057" spans="1:13">
      <c r="A7057" t="n">
        <v>62882</v>
      </c>
      <c r="B7057" s="51" t="n">
        <v>89</v>
      </c>
      <c r="C7057" s="7" t="n">
        <v>65533</v>
      </c>
      <c r="D7057" s="7" t="n">
        <v>1</v>
      </c>
    </row>
    <row r="7058" spans="1:13">
      <c r="A7058" t="s">
        <v>4</v>
      </c>
      <c r="B7058" s="4" t="s">
        <v>5</v>
      </c>
      <c r="C7058" s="4" t="s">
        <v>14</v>
      </c>
      <c r="D7058" s="4" t="s">
        <v>10</v>
      </c>
      <c r="E7058" s="4" t="s">
        <v>10</v>
      </c>
      <c r="F7058" s="4" t="s">
        <v>14</v>
      </c>
    </row>
    <row r="7059" spans="1:13">
      <c r="A7059" t="n">
        <v>62886</v>
      </c>
      <c r="B7059" s="59" t="n">
        <v>25</v>
      </c>
      <c r="C7059" s="7" t="n">
        <v>1</v>
      </c>
      <c r="D7059" s="7" t="n">
        <v>60</v>
      </c>
      <c r="E7059" s="7" t="n">
        <v>640</v>
      </c>
      <c r="F7059" s="7" t="n">
        <v>2</v>
      </c>
    </row>
    <row r="7060" spans="1:13">
      <c r="A7060" t="s">
        <v>4</v>
      </c>
      <c r="B7060" s="4" t="s">
        <v>5</v>
      </c>
      <c r="C7060" s="4" t="s">
        <v>14</v>
      </c>
      <c r="D7060" s="4" t="s">
        <v>10</v>
      </c>
      <c r="E7060" s="4" t="s">
        <v>6</v>
      </c>
    </row>
    <row r="7061" spans="1:13">
      <c r="A7061" t="n">
        <v>62893</v>
      </c>
      <c r="B7061" s="41" t="n">
        <v>51</v>
      </c>
      <c r="C7061" s="7" t="n">
        <v>4</v>
      </c>
      <c r="D7061" s="7" t="n">
        <v>23</v>
      </c>
      <c r="E7061" s="7" t="s">
        <v>147</v>
      </c>
    </row>
    <row r="7062" spans="1:13">
      <c r="A7062" t="s">
        <v>4</v>
      </c>
      <c r="B7062" s="4" t="s">
        <v>5</v>
      </c>
      <c r="C7062" s="4" t="s">
        <v>10</v>
      </c>
    </row>
    <row r="7063" spans="1:13">
      <c r="A7063" t="n">
        <v>62908</v>
      </c>
      <c r="B7063" s="28" t="n">
        <v>16</v>
      </c>
      <c r="C7063" s="7" t="n">
        <v>0</v>
      </c>
    </row>
    <row r="7064" spans="1:13">
      <c r="A7064" t="s">
        <v>4</v>
      </c>
      <c r="B7064" s="4" t="s">
        <v>5</v>
      </c>
      <c r="C7064" s="4" t="s">
        <v>10</v>
      </c>
      <c r="D7064" s="4" t="s">
        <v>14</v>
      </c>
      <c r="E7064" s="4" t="s">
        <v>9</v>
      </c>
      <c r="F7064" s="4" t="s">
        <v>112</v>
      </c>
      <c r="G7064" s="4" t="s">
        <v>14</v>
      </c>
      <c r="H7064" s="4" t="s">
        <v>14</v>
      </c>
    </row>
    <row r="7065" spans="1:13">
      <c r="A7065" t="n">
        <v>62911</v>
      </c>
      <c r="B7065" s="49" t="n">
        <v>26</v>
      </c>
      <c r="C7065" s="7" t="n">
        <v>23</v>
      </c>
      <c r="D7065" s="7" t="n">
        <v>17</v>
      </c>
      <c r="E7065" s="7" t="n">
        <v>28952</v>
      </c>
      <c r="F7065" s="7" t="s">
        <v>161</v>
      </c>
      <c r="G7065" s="7" t="n">
        <v>2</v>
      </c>
      <c r="H7065" s="7" t="n">
        <v>0</v>
      </c>
    </row>
    <row r="7066" spans="1:13">
      <c r="A7066" t="s">
        <v>4</v>
      </c>
      <c r="B7066" s="4" t="s">
        <v>5</v>
      </c>
    </row>
    <row r="7067" spans="1:13">
      <c r="A7067" t="n">
        <v>62934</v>
      </c>
      <c r="B7067" s="50" t="n">
        <v>28</v>
      </c>
    </row>
    <row r="7068" spans="1:13">
      <c r="A7068" t="s">
        <v>4</v>
      </c>
      <c r="B7068" s="4" t="s">
        <v>5</v>
      </c>
      <c r="C7068" s="4" t="s">
        <v>10</v>
      </c>
      <c r="D7068" s="4" t="s">
        <v>10</v>
      </c>
      <c r="E7068" s="4" t="s">
        <v>10</v>
      </c>
    </row>
    <row r="7069" spans="1:13">
      <c r="A7069" t="n">
        <v>62935</v>
      </c>
      <c r="B7069" s="42" t="n">
        <v>61</v>
      </c>
      <c r="C7069" s="7" t="n">
        <v>19</v>
      </c>
      <c r="D7069" s="7" t="n">
        <v>0</v>
      </c>
      <c r="E7069" s="7" t="n">
        <v>1000</v>
      </c>
    </row>
    <row r="7070" spans="1:13">
      <c r="A7070" t="s">
        <v>4</v>
      </c>
      <c r="B7070" s="4" t="s">
        <v>5</v>
      </c>
      <c r="C7070" s="4" t="s">
        <v>10</v>
      </c>
    </row>
    <row r="7071" spans="1:13">
      <c r="A7071" t="n">
        <v>62942</v>
      </c>
      <c r="B7071" s="28" t="n">
        <v>16</v>
      </c>
      <c r="C7071" s="7" t="n">
        <v>300</v>
      </c>
    </row>
    <row r="7072" spans="1:13">
      <c r="A7072" t="s">
        <v>4</v>
      </c>
      <c r="B7072" s="4" t="s">
        <v>5</v>
      </c>
      <c r="C7072" s="4" t="s">
        <v>14</v>
      </c>
      <c r="D7072" s="4" t="s">
        <v>10</v>
      </c>
      <c r="E7072" s="4" t="s">
        <v>10</v>
      </c>
      <c r="F7072" s="4" t="s">
        <v>14</v>
      </c>
    </row>
    <row r="7073" spans="1:8">
      <c r="A7073" t="n">
        <v>62945</v>
      </c>
      <c r="B7073" s="59" t="n">
        <v>25</v>
      </c>
      <c r="C7073" s="7" t="n">
        <v>1</v>
      </c>
      <c r="D7073" s="7" t="n">
        <v>60</v>
      </c>
      <c r="E7073" s="7" t="n">
        <v>420</v>
      </c>
      <c r="F7073" s="7" t="n">
        <v>2</v>
      </c>
    </row>
    <row r="7074" spans="1:8">
      <c r="A7074" t="s">
        <v>4</v>
      </c>
      <c r="B7074" s="4" t="s">
        <v>5</v>
      </c>
      <c r="C7074" s="4" t="s">
        <v>14</v>
      </c>
      <c r="D7074" s="4" t="s">
        <v>10</v>
      </c>
      <c r="E7074" s="4" t="s">
        <v>6</v>
      </c>
    </row>
    <row r="7075" spans="1:8">
      <c r="A7075" t="n">
        <v>62952</v>
      </c>
      <c r="B7075" s="41" t="n">
        <v>51</v>
      </c>
      <c r="C7075" s="7" t="n">
        <v>4</v>
      </c>
      <c r="D7075" s="7" t="n">
        <v>19</v>
      </c>
      <c r="E7075" s="7" t="s">
        <v>119</v>
      </c>
    </row>
    <row r="7076" spans="1:8">
      <c r="A7076" t="s">
        <v>4</v>
      </c>
      <c r="B7076" s="4" t="s">
        <v>5</v>
      </c>
      <c r="C7076" s="4" t="s">
        <v>10</v>
      </c>
    </row>
    <row r="7077" spans="1:8">
      <c r="A7077" t="n">
        <v>62966</v>
      </c>
      <c r="B7077" s="28" t="n">
        <v>16</v>
      </c>
      <c r="C7077" s="7" t="n">
        <v>0</v>
      </c>
    </row>
    <row r="7078" spans="1:8">
      <c r="A7078" t="s">
        <v>4</v>
      </c>
      <c r="B7078" s="4" t="s">
        <v>5</v>
      </c>
      <c r="C7078" s="4" t="s">
        <v>10</v>
      </c>
      <c r="D7078" s="4" t="s">
        <v>14</v>
      </c>
      <c r="E7078" s="4" t="s">
        <v>9</v>
      </c>
      <c r="F7078" s="4" t="s">
        <v>112</v>
      </c>
      <c r="G7078" s="4" t="s">
        <v>14</v>
      </c>
      <c r="H7078" s="4" t="s">
        <v>14</v>
      </c>
    </row>
    <row r="7079" spans="1:8">
      <c r="A7079" t="n">
        <v>62969</v>
      </c>
      <c r="B7079" s="49" t="n">
        <v>26</v>
      </c>
      <c r="C7079" s="7" t="n">
        <v>19</v>
      </c>
      <c r="D7079" s="7" t="n">
        <v>17</v>
      </c>
      <c r="E7079" s="7" t="n">
        <v>29469</v>
      </c>
      <c r="F7079" s="7" t="s">
        <v>507</v>
      </c>
      <c r="G7079" s="7" t="n">
        <v>2</v>
      </c>
      <c r="H7079" s="7" t="n">
        <v>0</v>
      </c>
    </row>
    <row r="7080" spans="1:8">
      <c r="A7080" t="s">
        <v>4</v>
      </c>
      <c r="B7080" s="4" t="s">
        <v>5</v>
      </c>
    </row>
    <row r="7081" spans="1:8">
      <c r="A7081" t="n">
        <v>63012</v>
      </c>
      <c r="B7081" s="50" t="n">
        <v>28</v>
      </c>
    </row>
    <row r="7082" spans="1:8">
      <c r="A7082" t="s">
        <v>4</v>
      </c>
      <c r="B7082" s="4" t="s">
        <v>5</v>
      </c>
      <c r="C7082" s="4" t="s">
        <v>14</v>
      </c>
      <c r="D7082" s="4" t="s">
        <v>10</v>
      </c>
      <c r="E7082" s="4" t="s">
        <v>10</v>
      </c>
      <c r="F7082" s="4" t="s">
        <v>14</v>
      </c>
    </row>
    <row r="7083" spans="1:8">
      <c r="A7083" t="n">
        <v>63013</v>
      </c>
      <c r="B7083" s="59" t="n">
        <v>25</v>
      </c>
      <c r="C7083" s="7" t="n">
        <v>1</v>
      </c>
      <c r="D7083" s="7" t="n">
        <v>65535</v>
      </c>
      <c r="E7083" s="7" t="n">
        <v>65535</v>
      </c>
      <c r="F7083" s="7" t="n">
        <v>0</v>
      </c>
    </row>
    <row r="7084" spans="1:8">
      <c r="A7084" t="s">
        <v>4</v>
      </c>
      <c r="B7084" s="4" t="s">
        <v>5</v>
      </c>
      <c r="C7084" s="4" t="s">
        <v>10</v>
      </c>
      <c r="D7084" s="4" t="s">
        <v>10</v>
      </c>
      <c r="E7084" s="4" t="s">
        <v>10</v>
      </c>
    </row>
    <row r="7085" spans="1:8">
      <c r="A7085" t="n">
        <v>63020</v>
      </c>
      <c r="B7085" s="42" t="n">
        <v>61</v>
      </c>
      <c r="C7085" s="7" t="n">
        <v>11</v>
      </c>
      <c r="D7085" s="7" t="n">
        <v>0</v>
      </c>
      <c r="E7085" s="7" t="n">
        <v>1000</v>
      </c>
    </row>
    <row r="7086" spans="1:8">
      <c r="A7086" t="s">
        <v>4</v>
      </c>
      <c r="B7086" s="4" t="s">
        <v>5</v>
      </c>
      <c r="C7086" s="4" t="s">
        <v>10</v>
      </c>
    </row>
    <row r="7087" spans="1:8">
      <c r="A7087" t="n">
        <v>63027</v>
      </c>
      <c r="B7087" s="28" t="n">
        <v>16</v>
      </c>
      <c r="C7087" s="7" t="n">
        <v>300</v>
      </c>
    </row>
    <row r="7088" spans="1:8">
      <c r="A7088" t="s">
        <v>4</v>
      </c>
      <c r="B7088" s="4" t="s">
        <v>5</v>
      </c>
      <c r="C7088" s="4" t="s">
        <v>14</v>
      </c>
      <c r="D7088" s="4" t="s">
        <v>10</v>
      </c>
      <c r="E7088" s="4" t="s">
        <v>6</v>
      </c>
    </row>
    <row r="7089" spans="1:8">
      <c r="A7089" t="n">
        <v>63030</v>
      </c>
      <c r="B7089" s="41" t="n">
        <v>51</v>
      </c>
      <c r="C7089" s="7" t="n">
        <v>4</v>
      </c>
      <c r="D7089" s="7" t="n">
        <v>11</v>
      </c>
      <c r="E7089" s="7" t="s">
        <v>143</v>
      </c>
    </row>
    <row r="7090" spans="1:8">
      <c r="A7090" t="s">
        <v>4</v>
      </c>
      <c r="B7090" s="4" t="s">
        <v>5</v>
      </c>
      <c r="C7090" s="4" t="s">
        <v>10</v>
      </c>
    </row>
    <row r="7091" spans="1:8">
      <c r="A7091" t="n">
        <v>63044</v>
      </c>
      <c r="B7091" s="28" t="n">
        <v>16</v>
      </c>
      <c r="C7091" s="7" t="n">
        <v>0</v>
      </c>
    </row>
    <row r="7092" spans="1:8">
      <c r="A7092" t="s">
        <v>4</v>
      </c>
      <c r="B7092" s="4" t="s">
        <v>5</v>
      </c>
      <c r="C7092" s="4" t="s">
        <v>10</v>
      </c>
      <c r="D7092" s="4" t="s">
        <v>14</v>
      </c>
      <c r="E7092" s="4" t="s">
        <v>9</v>
      </c>
      <c r="F7092" s="4" t="s">
        <v>112</v>
      </c>
      <c r="G7092" s="4" t="s">
        <v>14</v>
      </c>
      <c r="H7092" s="4" t="s">
        <v>14</v>
      </c>
      <c r="I7092" s="4" t="s">
        <v>14</v>
      </c>
      <c r="J7092" s="4" t="s">
        <v>9</v>
      </c>
      <c r="K7092" s="4" t="s">
        <v>112</v>
      </c>
      <c r="L7092" s="4" t="s">
        <v>14</v>
      </c>
      <c r="M7092" s="4" t="s">
        <v>14</v>
      </c>
    </row>
    <row r="7093" spans="1:8">
      <c r="A7093" t="n">
        <v>63047</v>
      </c>
      <c r="B7093" s="49" t="n">
        <v>26</v>
      </c>
      <c r="C7093" s="7" t="n">
        <v>11</v>
      </c>
      <c r="D7093" s="7" t="n">
        <v>17</v>
      </c>
      <c r="E7093" s="7" t="n">
        <v>10447</v>
      </c>
      <c r="F7093" s="7" t="s">
        <v>508</v>
      </c>
      <c r="G7093" s="7" t="n">
        <v>2</v>
      </c>
      <c r="H7093" s="7" t="n">
        <v>3</v>
      </c>
      <c r="I7093" s="7" t="n">
        <v>17</v>
      </c>
      <c r="J7093" s="7" t="n">
        <v>10448</v>
      </c>
      <c r="K7093" s="7" t="s">
        <v>509</v>
      </c>
      <c r="L7093" s="7" t="n">
        <v>2</v>
      </c>
      <c r="M7093" s="7" t="n">
        <v>0</v>
      </c>
    </row>
    <row r="7094" spans="1:8">
      <c r="A7094" t="s">
        <v>4</v>
      </c>
      <c r="B7094" s="4" t="s">
        <v>5</v>
      </c>
    </row>
    <row r="7095" spans="1:8">
      <c r="A7095" t="n">
        <v>63252</v>
      </c>
      <c r="B7095" s="50" t="n">
        <v>28</v>
      </c>
    </row>
    <row r="7096" spans="1:8">
      <c r="A7096" t="s">
        <v>4</v>
      </c>
      <c r="B7096" s="4" t="s">
        <v>5</v>
      </c>
      <c r="C7096" s="4" t="s">
        <v>14</v>
      </c>
      <c r="D7096" s="4" t="s">
        <v>10</v>
      </c>
      <c r="E7096" s="4" t="s">
        <v>6</v>
      </c>
      <c r="F7096" s="4" t="s">
        <v>6</v>
      </c>
      <c r="G7096" s="4" t="s">
        <v>6</v>
      </c>
      <c r="H7096" s="4" t="s">
        <v>6</v>
      </c>
    </row>
    <row r="7097" spans="1:8">
      <c r="A7097" t="n">
        <v>63253</v>
      </c>
      <c r="B7097" s="41" t="n">
        <v>51</v>
      </c>
      <c r="C7097" s="7" t="n">
        <v>3</v>
      </c>
      <c r="D7097" s="7" t="n">
        <v>1</v>
      </c>
      <c r="E7097" s="7" t="s">
        <v>498</v>
      </c>
      <c r="F7097" s="7" t="s">
        <v>97</v>
      </c>
      <c r="G7097" s="7" t="s">
        <v>96</v>
      </c>
      <c r="H7097" s="7" t="s">
        <v>97</v>
      </c>
    </row>
    <row r="7098" spans="1:8">
      <c r="A7098" t="s">
        <v>4</v>
      </c>
      <c r="B7098" s="4" t="s">
        <v>5</v>
      </c>
      <c r="C7098" s="4" t="s">
        <v>10</v>
      </c>
      <c r="D7098" s="4" t="s">
        <v>10</v>
      </c>
      <c r="E7098" s="4" t="s">
        <v>10</v>
      </c>
    </row>
    <row r="7099" spans="1:8">
      <c r="A7099" t="n">
        <v>63274</v>
      </c>
      <c r="B7099" s="42" t="n">
        <v>61</v>
      </c>
      <c r="C7099" s="7" t="n">
        <v>1</v>
      </c>
      <c r="D7099" s="7" t="n">
        <v>0</v>
      </c>
      <c r="E7099" s="7" t="n">
        <v>1000</v>
      </c>
    </row>
    <row r="7100" spans="1:8">
      <c r="A7100" t="s">
        <v>4</v>
      </c>
      <c r="B7100" s="4" t="s">
        <v>5</v>
      </c>
      <c r="C7100" s="4" t="s">
        <v>10</v>
      </c>
      <c r="D7100" s="4" t="s">
        <v>10</v>
      </c>
      <c r="E7100" s="4" t="s">
        <v>10</v>
      </c>
    </row>
    <row r="7101" spans="1:8">
      <c r="A7101" t="n">
        <v>63281</v>
      </c>
      <c r="B7101" s="42" t="n">
        <v>61</v>
      </c>
      <c r="C7101" s="7" t="n">
        <v>2</v>
      </c>
      <c r="D7101" s="7" t="n">
        <v>0</v>
      </c>
      <c r="E7101" s="7" t="n">
        <v>1000</v>
      </c>
    </row>
    <row r="7102" spans="1:8">
      <c r="A7102" t="s">
        <v>4</v>
      </c>
      <c r="B7102" s="4" t="s">
        <v>5</v>
      </c>
      <c r="C7102" s="4" t="s">
        <v>10</v>
      </c>
      <c r="D7102" s="4" t="s">
        <v>10</v>
      </c>
      <c r="E7102" s="4" t="s">
        <v>10</v>
      </c>
    </row>
    <row r="7103" spans="1:8">
      <c r="A7103" t="n">
        <v>63288</v>
      </c>
      <c r="B7103" s="42" t="n">
        <v>61</v>
      </c>
      <c r="C7103" s="7" t="n">
        <v>3</v>
      </c>
      <c r="D7103" s="7" t="n">
        <v>0</v>
      </c>
      <c r="E7103" s="7" t="n">
        <v>1000</v>
      </c>
    </row>
    <row r="7104" spans="1:8">
      <c r="A7104" t="s">
        <v>4</v>
      </c>
      <c r="B7104" s="4" t="s">
        <v>5</v>
      </c>
      <c r="C7104" s="4" t="s">
        <v>10</v>
      </c>
      <c r="D7104" s="4" t="s">
        <v>10</v>
      </c>
      <c r="E7104" s="4" t="s">
        <v>10</v>
      </c>
    </row>
    <row r="7105" spans="1:13">
      <c r="A7105" t="n">
        <v>63295</v>
      </c>
      <c r="B7105" s="42" t="n">
        <v>61</v>
      </c>
      <c r="C7105" s="7" t="n">
        <v>4</v>
      </c>
      <c r="D7105" s="7" t="n">
        <v>0</v>
      </c>
      <c r="E7105" s="7" t="n">
        <v>1000</v>
      </c>
    </row>
    <row r="7106" spans="1:13">
      <c r="A7106" t="s">
        <v>4</v>
      </c>
      <c r="B7106" s="4" t="s">
        <v>5</v>
      </c>
      <c r="C7106" s="4" t="s">
        <v>10</v>
      </c>
      <c r="D7106" s="4" t="s">
        <v>10</v>
      </c>
      <c r="E7106" s="4" t="s">
        <v>10</v>
      </c>
    </row>
    <row r="7107" spans="1:13">
      <c r="A7107" t="n">
        <v>63302</v>
      </c>
      <c r="B7107" s="42" t="n">
        <v>61</v>
      </c>
      <c r="C7107" s="7" t="n">
        <v>5</v>
      </c>
      <c r="D7107" s="7" t="n">
        <v>0</v>
      </c>
      <c r="E7107" s="7" t="n">
        <v>1000</v>
      </c>
    </row>
    <row r="7108" spans="1:13">
      <c r="A7108" t="s">
        <v>4</v>
      </c>
      <c r="B7108" s="4" t="s">
        <v>5</v>
      </c>
      <c r="C7108" s="4" t="s">
        <v>10</v>
      </c>
      <c r="D7108" s="4" t="s">
        <v>10</v>
      </c>
      <c r="E7108" s="4" t="s">
        <v>10</v>
      </c>
    </row>
    <row r="7109" spans="1:13">
      <c r="A7109" t="n">
        <v>63309</v>
      </c>
      <c r="B7109" s="42" t="n">
        <v>61</v>
      </c>
      <c r="C7109" s="7" t="n">
        <v>6</v>
      </c>
      <c r="D7109" s="7" t="n">
        <v>0</v>
      </c>
      <c r="E7109" s="7" t="n">
        <v>1000</v>
      </c>
    </row>
    <row r="7110" spans="1:13">
      <c r="A7110" t="s">
        <v>4</v>
      </c>
      <c r="B7110" s="4" t="s">
        <v>5</v>
      </c>
      <c r="C7110" s="4" t="s">
        <v>10</v>
      </c>
      <c r="D7110" s="4" t="s">
        <v>10</v>
      </c>
      <c r="E7110" s="4" t="s">
        <v>10</v>
      </c>
    </row>
    <row r="7111" spans="1:13">
      <c r="A7111" t="n">
        <v>63316</v>
      </c>
      <c r="B7111" s="42" t="n">
        <v>61</v>
      </c>
      <c r="C7111" s="7" t="n">
        <v>7</v>
      </c>
      <c r="D7111" s="7" t="n">
        <v>0</v>
      </c>
      <c r="E7111" s="7" t="n">
        <v>1000</v>
      </c>
    </row>
    <row r="7112" spans="1:13">
      <c r="A7112" t="s">
        <v>4</v>
      </c>
      <c r="B7112" s="4" t="s">
        <v>5</v>
      </c>
      <c r="C7112" s="4" t="s">
        <v>10</v>
      </c>
      <c r="D7112" s="4" t="s">
        <v>10</v>
      </c>
      <c r="E7112" s="4" t="s">
        <v>10</v>
      </c>
    </row>
    <row r="7113" spans="1:13">
      <c r="A7113" t="n">
        <v>63323</v>
      </c>
      <c r="B7113" s="42" t="n">
        <v>61</v>
      </c>
      <c r="C7113" s="7" t="n">
        <v>8</v>
      </c>
      <c r="D7113" s="7" t="n">
        <v>0</v>
      </c>
      <c r="E7113" s="7" t="n">
        <v>1000</v>
      </c>
    </row>
    <row r="7114" spans="1:13">
      <c r="A7114" t="s">
        <v>4</v>
      </c>
      <c r="B7114" s="4" t="s">
        <v>5</v>
      </c>
      <c r="C7114" s="4" t="s">
        <v>10</v>
      </c>
      <c r="D7114" s="4" t="s">
        <v>10</v>
      </c>
      <c r="E7114" s="4" t="s">
        <v>10</v>
      </c>
    </row>
    <row r="7115" spans="1:13">
      <c r="A7115" t="n">
        <v>63330</v>
      </c>
      <c r="B7115" s="42" t="n">
        <v>61</v>
      </c>
      <c r="C7115" s="7" t="n">
        <v>9</v>
      </c>
      <c r="D7115" s="7" t="n">
        <v>0</v>
      </c>
      <c r="E7115" s="7" t="n">
        <v>1000</v>
      </c>
    </row>
    <row r="7116" spans="1:13">
      <c r="A7116" t="s">
        <v>4</v>
      </c>
      <c r="B7116" s="4" t="s">
        <v>5</v>
      </c>
      <c r="C7116" s="4" t="s">
        <v>10</v>
      </c>
      <c r="D7116" s="4" t="s">
        <v>10</v>
      </c>
      <c r="E7116" s="4" t="s">
        <v>10</v>
      </c>
    </row>
    <row r="7117" spans="1:13">
      <c r="A7117" t="n">
        <v>63337</v>
      </c>
      <c r="B7117" s="42" t="n">
        <v>61</v>
      </c>
      <c r="C7117" s="7" t="n">
        <v>11</v>
      </c>
      <c r="D7117" s="7" t="n">
        <v>0</v>
      </c>
      <c r="E7117" s="7" t="n">
        <v>1000</v>
      </c>
    </row>
    <row r="7118" spans="1:13">
      <c r="A7118" t="s">
        <v>4</v>
      </c>
      <c r="B7118" s="4" t="s">
        <v>5</v>
      </c>
      <c r="C7118" s="4" t="s">
        <v>10</v>
      </c>
      <c r="D7118" s="4" t="s">
        <v>10</v>
      </c>
      <c r="E7118" s="4" t="s">
        <v>10</v>
      </c>
    </row>
    <row r="7119" spans="1:13">
      <c r="A7119" t="n">
        <v>63344</v>
      </c>
      <c r="B7119" s="42" t="n">
        <v>61</v>
      </c>
      <c r="C7119" s="7" t="n">
        <v>7032</v>
      </c>
      <c r="D7119" s="7" t="n">
        <v>0</v>
      </c>
      <c r="E7119" s="7" t="n">
        <v>1000</v>
      </c>
    </row>
    <row r="7120" spans="1:13">
      <c r="A7120" t="s">
        <v>4</v>
      </c>
      <c r="B7120" s="4" t="s">
        <v>5</v>
      </c>
      <c r="C7120" s="4" t="s">
        <v>10</v>
      </c>
      <c r="D7120" s="4" t="s">
        <v>14</v>
      </c>
      <c r="E7120" s="4" t="s">
        <v>6</v>
      </c>
      <c r="F7120" s="4" t="s">
        <v>21</v>
      </c>
      <c r="G7120" s="4" t="s">
        <v>21</v>
      </c>
      <c r="H7120" s="4" t="s">
        <v>21</v>
      </c>
    </row>
    <row r="7121" spans="1:8">
      <c r="A7121" t="n">
        <v>63351</v>
      </c>
      <c r="B7121" s="37" t="n">
        <v>48</v>
      </c>
      <c r="C7121" s="7" t="n">
        <v>0</v>
      </c>
      <c r="D7121" s="7" t="n">
        <v>0</v>
      </c>
      <c r="E7121" s="7" t="s">
        <v>81</v>
      </c>
      <c r="F7121" s="7" t="n">
        <v>-1</v>
      </c>
      <c r="G7121" s="7" t="n">
        <v>1</v>
      </c>
      <c r="H7121" s="7" t="n">
        <v>0</v>
      </c>
    </row>
    <row r="7122" spans="1:8">
      <c r="A7122" t="s">
        <v>4</v>
      </c>
      <c r="B7122" s="4" t="s">
        <v>5</v>
      </c>
      <c r="C7122" s="4" t="s">
        <v>10</v>
      </c>
    </row>
    <row r="7123" spans="1:8">
      <c r="A7123" t="n">
        <v>63382</v>
      </c>
      <c r="B7123" s="28" t="n">
        <v>16</v>
      </c>
      <c r="C7123" s="7" t="n">
        <v>500</v>
      </c>
    </row>
    <row r="7124" spans="1:8">
      <c r="A7124" t="s">
        <v>4</v>
      </c>
      <c r="B7124" s="4" t="s">
        <v>5</v>
      </c>
      <c r="C7124" s="4" t="s">
        <v>14</v>
      </c>
      <c r="D7124" s="4" t="s">
        <v>10</v>
      </c>
      <c r="E7124" s="4" t="s">
        <v>6</v>
      </c>
    </row>
    <row r="7125" spans="1:8">
      <c r="A7125" t="n">
        <v>63385</v>
      </c>
      <c r="B7125" s="41" t="n">
        <v>51</v>
      </c>
      <c r="C7125" s="7" t="n">
        <v>4</v>
      </c>
      <c r="D7125" s="7" t="n">
        <v>0</v>
      </c>
      <c r="E7125" s="7" t="s">
        <v>137</v>
      </c>
    </row>
    <row r="7126" spans="1:8">
      <c r="A7126" t="s">
        <v>4</v>
      </c>
      <c r="B7126" s="4" t="s">
        <v>5</v>
      </c>
      <c r="C7126" s="4" t="s">
        <v>10</v>
      </c>
    </row>
    <row r="7127" spans="1:8">
      <c r="A7127" t="n">
        <v>63399</v>
      </c>
      <c r="B7127" s="28" t="n">
        <v>16</v>
      </c>
      <c r="C7127" s="7" t="n">
        <v>0</v>
      </c>
    </row>
    <row r="7128" spans="1:8">
      <c r="A7128" t="s">
        <v>4</v>
      </c>
      <c r="B7128" s="4" t="s">
        <v>5</v>
      </c>
      <c r="C7128" s="4" t="s">
        <v>10</v>
      </c>
      <c r="D7128" s="4" t="s">
        <v>14</v>
      </c>
      <c r="E7128" s="4" t="s">
        <v>9</v>
      </c>
      <c r="F7128" s="4" t="s">
        <v>112</v>
      </c>
      <c r="G7128" s="4" t="s">
        <v>14</v>
      </c>
      <c r="H7128" s="4" t="s">
        <v>14</v>
      </c>
    </row>
    <row r="7129" spans="1:8">
      <c r="A7129" t="n">
        <v>63402</v>
      </c>
      <c r="B7129" s="49" t="n">
        <v>26</v>
      </c>
      <c r="C7129" s="7" t="n">
        <v>0</v>
      </c>
      <c r="D7129" s="7" t="n">
        <v>17</v>
      </c>
      <c r="E7129" s="7" t="n">
        <v>53133</v>
      </c>
      <c r="F7129" s="7" t="s">
        <v>510</v>
      </c>
      <c r="G7129" s="7" t="n">
        <v>2</v>
      </c>
      <c r="H7129" s="7" t="n">
        <v>0</v>
      </c>
    </row>
    <row r="7130" spans="1:8">
      <c r="A7130" t="s">
        <v>4</v>
      </c>
      <c r="B7130" s="4" t="s">
        <v>5</v>
      </c>
    </row>
    <row r="7131" spans="1:8">
      <c r="A7131" t="n">
        <v>63454</v>
      </c>
      <c r="B7131" s="50" t="n">
        <v>28</v>
      </c>
    </row>
    <row r="7132" spans="1:8">
      <c r="A7132" t="s">
        <v>4</v>
      </c>
      <c r="B7132" s="4" t="s">
        <v>5</v>
      </c>
      <c r="C7132" s="4" t="s">
        <v>10</v>
      </c>
      <c r="D7132" s="4" t="s">
        <v>10</v>
      </c>
      <c r="E7132" s="4" t="s">
        <v>10</v>
      </c>
    </row>
    <row r="7133" spans="1:8">
      <c r="A7133" t="n">
        <v>63455</v>
      </c>
      <c r="B7133" s="42" t="n">
        <v>61</v>
      </c>
      <c r="C7133" s="7" t="n">
        <v>0</v>
      </c>
      <c r="D7133" s="7" t="n">
        <v>11</v>
      </c>
      <c r="E7133" s="7" t="n">
        <v>1000</v>
      </c>
    </row>
    <row r="7134" spans="1:8">
      <c r="A7134" t="s">
        <v>4</v>
      </c>
      <c r="B7134" s="4" t="s">
        <v>5</v>
      </c>
      <c r="C7134" s="4" t="s">
        <v>10</v>
      </c>
    </row>
    <row r="7135" spans="1:8">
      <c r="A7135" t="n">
        <v>63462</v>
      </c>
      <c r="B7135" s="28" t="n">
        <v>16</v>
      </c>
      <c r="C7135" s="7" t="n">
        <v>300</v>
      </c>
    </row>
    <row r="7136" spans="1:8">
      <c r="A7136" t="s">
        <v>4</v>
      </c>
      <c r="B7136" s="4" t="s">
        <v>5</v>
      </c>
      <c r="C7136" s="4" t="s">
        <v>14</v>
      </c>
      <c r="D7136" s="4" t="s">
        <v>10</v>
      </c>
      <c r="E7136" s="4" t="s">
        <v>21</v>
      </c>
    </row>
    <row r="7137" spans="1:8">
      <c r="A7137" t="n">
        <v>63465</v>
      </c>
      <c r="B7137" s="21" t="n">
        <v>58</v>
      </c>
      <c r="C7137" s="7" t="n">
        <v>101</v>
      </c>
      <c r="D7137" s="7" t="n">
        <v>300</v>
      </c>
      <c r="E7137" s="7" t="n">
        <v>1</v>
      </c>
    </row>
    <row r="7138" spans="1:8">
      <c r="A7138" t="s">
        <v>4</v>
      </c>
      <c r="B7138" s="4" t="s">
        <v>5</v>
      </c>
      <c r="C7138" s="4" t="s">
        <v>14</v>
      </c>
      <c r="D7138" s="4" t="s">
        <v>10</v>
      </c>
    </row>
    <row r="7139" spans="1:8">
      <c r="A7139" t="n">
        <v>63473</v>
      </c>
      <c r="B7139" s="21" t="n">
        <v>58</v>
      </c>
      <c r="C7139" s="7" t="n">
        <v>254</v>
      </c>
      <c r="D7139" s="7" t="n">
        <v>0</v>
      </c>
    </row>
    <row r="7140" spans="1:8">
      <c r="A7140" t="s">
        <v>4</v>
      </c>
      <c r="B7140" s="4" t="s">
        <v>5</v>
      </c>
      <c r="C7140" s="4" t="s">
        <v>14</v>
      </c>
      <c r="D7140" s="4" t="s">
        <v>14</v>
      </c>
      <c r="E7140" s="4" t="s">
        <v>21</v>
      </c>
      <c r="F7140" s="4" t="s">
        <v>21</v>
      </c>
      <c r="G7140" s="4" t="s">
        <v>21</v>
      </c>
      <c r="H7140" s="4" t="s">
        <v>10</v>
      </c>
    </row>
    <row r="7141" spans="1:8">
      <c r="A7141" t="n">
        <v>63477</v>
      </c>
      <c r="B7141" s="45" t="n">
        <v>45</v>
      </c>
      <c r="C7141" s="7" t="n">
        <v>2</v>
      </c>
      <c r="D7141" s="7" t="n">
        <v>3</v>
      </c>
      <c r="E7141" s="7" t="n">
        <v>-0.0700000002980232</v>
      </c>
      <c r="F7141" s="7" t="n">
        <v>19.8400001525879</v>
      </c>
      <c r="G7141" s="7" t="n">
        <v>56.1100006103516</v>
      </c>
      <c r="H7141" s="7" t="n">
        <v>0</v>
      </c>
    </row>
    <row r="7142" spans="1:8">
      <c r="A7142" t="s">
        <v>4</v>
      </c>
      <c r="B7142" s="4" t="s">
        <v>5</v>
      </c>
      <c r="C7142" s="4" t="s">
        <v>14</v>
      </c>
      <c r="D7142" s="4" t="s">
        <v>14</v>
      </c>
      <c r="E7142" s="4" t="s">
        <v>21</v>
      </c>
      <c r="F7142" s="4" t="s">
        <v>21</v>
      </c>
      <c r="G7142" s="4" t="s">
        <v>21</v>
      </c>
      <c r="H7142" s="4" t="s">
        <v>10</v>
      </c>
      <c r="I7142" s="4" t="s">
        <v>14</v>
      </c>
    </row>
    <row r="7143" spans="1:8">
      <c r="A7143" t="n">
        <v>63494</v>
      </c>
      <c r="B7143" s="45" t="n">
        <v>45</v>
      </c>
      <c r="C7143" s="7" t="n">
        <v>4</v>
      </c>
      <c r="D7143" s="7" t="n">
        <v>3</v>
      </c>
      <c r="E7143" s="7" t="n">
        <v>2.00999999046326</v>
      </c>
      <c r="F7143" s="7" t="n">
        <v>126.470001220703</v>
      </c>
      <c r="G7143" s="7" t="n">
        <v>-5</v>
      </c>
      <c r="H7143" s="7" t="n">
        <v>0</v>
      </c>
      <c r="I7143" s="7" t="n">
        <v>0</v>
      </c>
    </row>
    <row r="7144" spans="1:8">
      <c r="A7144" t="s">
        <v>4</v>
      </c>
      <c r="B7144" s="4" t="s">
        <v>5</v>
      </c>
      <c r="C7144" s="4" t="s">
        <v>14</v>
      </c>
      <c r="D7144" s="4" t="s">
        <v>14</v>
      </c>
      <c r="E7144" s="4" t="s">
        <v>21</v>
      </c>
      <c r="F7144" s="4" t="s">
        <v>10</v>
      </c>
    </row>
    <row r="7145" spans="1:8">
      <c r="A7145" t="n">
        <v>63512</v>
      </c>
      <c r="B7145" s="45" t="n">
        <v>45</v>
      </c>
      <c r="C7145" s="7" t="n">
        <v>5</v>
      </c>
      <c r="D7145" s="7" t="n">
        <v>3</v>
      </c>
      <c r="E7145" s="7" t="n">
        <v>1.39999997615814</v>
      </c>
      <c r="F7145" s="7" t="n">
        <v>0</v>
      </c>
    </row>
    <row r="7146" spans="1:8">
      <c r="A7146" t="s">
        <v>4</v>
      </c>
      <c r="B7146" s="4" t="s">
        <v>5</v>
      </c>
      <c r="C7146" s="4" t="s">
        <v>14</v>
      </c>
      <c r="D7146" s="4" t="s">
        <v>14</v>
      </c>
      <c r="E7146" s="4" t="s">
        <v>21</v>
      </c>
      <c r="F7146" s="4" t="s">
        <v>10</v>
      </c>
    </row>
    <row r="7147" spans="1:8">
      <c r="A7147" t="n">
        <v>63521</v>
      </c>
      <c r="B7147" s="45" t="n">
        <v>45</v>
      </c>
      <c r="C7147" s="7" t="n">
        <v>11</v>
      </c>
      <c r="D7147" s="7" t="n">
        <v>3</v>
      </c>
      <c r="E7147" s="7" t="n">
        <v>37.7999992370605</v>
      </c>
      <c r="F7147" s="7" t="n">
        <v>0</v>
      </c>
    </row>
    <row r="7148" spans="1:8">
      <c r="A7148" t="s">
        <v>4</v>
      </c>
      <c r="B7148" s="4" t="s">
        <v>5</v>
      </c>
      <c r="C7148" s="4" t="s">
        <v>14</v>
      </c>
      <c r="D7148" s="4" t="s">
        <v>10</v>
      </c>
    </row>
    <row r="7149" spans="1:8">
      <c r="A7149" t="n">
        <v>63530</v>
      </c>
      <c r="B7149" s="21" t="n">
        <v>58</v>
      </c>
      <c r="C7149" s="7" t="n">
        <v>255</v>
      </c>
      <c r="D7149" s="7" t="n">
        <v>0</v>
      </c>
    </row>
    <row r="7150" spans="1:8">
      <c r="A7150" t="s">
        <v>4</v>
      </c>
      <c r="B7150" s="4" t="s">
        <v>5</v>
      </c>
      <c r="C7150" s="4" t="s">
        <v>14</v>
      </c>
      <c r="D7150" s="4" t="s">
        <v>10</v>
      </c>
      <c r="E7150" s="4" t="s">
        <v>6</v>
      </c>
    </row>
    <row r="7151" spans="1:8">
      <c r="A7151" t="n">
        <v>63534</v>
      </c>
      <c r="B7151" s="41" t="n">
        <v>51</v>
      </c>
      <c r="C7151" s="7" t="n">
        <v>4</v>
      </c>
      <c r="D7151" s="7" t="n">
        <v>0</v>
      </c>
      <c r="E7151" s="7" t="s">
        <v>137</v>
      </c>
    </row>
    <row r="7152" spans="1:8">
      <c r="A7152" t="s">
        <v>4</v>
      </c>
      <c r="B7152" s="4" t="s">
        <v>5</v>
      </c>
      <c r="C7152" s="4" t="s">
        <v>10</v>
      </c>
    </row>
    <row r="7153" spans="1:9">
      <c r="A7153" t="n">
        <v>63548</v>
      </c>
      <c r="B7153" s="28" t="n">
        <v>16</v>
      </c>
      <c r="C7153" s="7" t="n">
        <v>0</v>
      </c>
    </row>
    <row r="7154" spans="1:9">
      <c r="A7154" t="s">
        <v>4</v>
      </c>
      <c r="B7154" s="4" t="s">
        <v>5</v>
      </c>
      <c r="C7154" s="4" t="s">
        <v>10</v>
      </c>
      <c r="D7154" s="4" t="s">
        <v>14</v>
      </c>
      <c r="E7154" s="4" t="s">
        <v>9</v>
      </c>
      <c r="F7154" s="4" t="s">
        <v>112</v>
      </c>
      <c r="G7154" s="4" t="s">
        <v>14</v>
      </c>
      <c r="H7154" s="4" t="s">
        <v>14</v>
      </c>
      <c r="I7154" s="4" t="s">
        <v>14</v>
      </c>
      <c r="J7154" s="4" t="s">
        <v>9</v>
      </c>
      <c r="K7154" s="4" t="s">
        <v>112</v>
      </c>
      <c r="L7154" s="4" t="s">
        <v>14</v>
      </c>
      <c r="M7154" s="4" t="s">
        <v>14</v>
      </c>
    </row>
    <row r="7155" spans="1:9">
      <c r="A7155" t="n">
        <v>63551</v>
      </c>
      <c r="B7155" s="49" t="n">
        <v>26</v>
      </c>
      <c r="C7155" s="7" t="n">
        <v>0</v>
      </c>
      <c r="D7155" s="7" t="n">
        <v>17</v>
      </c>
      <c r="E7155" s="7" t="n">
        <v>53134</v>
      </c>
      <c r="F7155" s="7" t="s">
        <v>511</v>
      </c>
      <c r="G7155" s="7" t="n">
        <v>2</v>
      </c>
      <c r="H7155" s="7" t="n">
        <v>3</v>
      </c>
      <c r="I7155" s="7" t="n">
        <v>17</v>
      </c>
      <c r="J7155" s="7" t="n">
        <v>53135</v>
      </c>
      <c r="K7155" s="7" t="s">
        <v>512</v>
      </c>
      <c r="L7155" s="7" t="n">
        <v>2</v>
      </c>
      <c r="M7155" s="7" t="n">
        <v>0</v>
      </c>
    </row>
    <row r="7156" spans="1:9">
      <c r="A7156" t="s">
        <v>4</v>
      </c>
      <c r="B7156" s="4" t="s">
        <v>5</v>
      </c>
    </row>
    <row r="7157" spans="1:9">
      <c r="A7157" t="n">
        <v>63728</v>
      </c>
      <c r="B7157" s="50" t="n">
        <v>28</v>
      </c>
    </row>
    <row r="7158" spans="1:9">
      <c r="A7158" t="s">
        <v>4</v>
      </c>
      <c r="B7158" s="4" t="s">
        <v>5</v>
      </c>
      <c r="C7158" s="4" t="s">
        <v>14</v>
      </c>
      <c r="D7158" s="4" t="s">
        <v>10</v>
      </c>
      <c r="E7158" s="4" t="s">
        <v>6</v>
      </c>
      <c r="F7158" s="4" t="s">
        <v>6</v>
      </c>
      <c r="G7158" s="4" t="s">
        <v>6</v>
      </c>
      <c r="H7158" s="4" t="s">
        <v>6</v>
      </c>
    </row>
    <row r="7159" spans="1:9">
      <c r="A7159" t="n">
        <v>63729</v>
      </c>
      <c r="B7159" s="41" t="n">
        <v>51</v>
      </c>
      <c r="C7159" s="7" t="n">
        <v>3</v>
      </c>
      <c r="D7159" s="7" t="n">
        <v>1</v>
      </c>
      <c r="E7159" s="7" t="s">
        <v>513</v>
      </c>
      <c r="F7159" s="7" t="s">
        <v>97</v>
      </c>
      <c r="G7159" s="7" t="s">
        <v>96</v>
      </c>
      <c r="H7159" s="7" t="s">
        <v>97</v>
      </c>
    </row>
    <row r="7160" spans="1:9">
      <c r="A7160" t="s">
        <v>4</v>
      </c>
      <c r="B7160" s="4" t="s">
        <v>5</v>
      </c>
      <c r="C7160" s="4" t="s">
        <v>14</v>
      </c>
      <c r="D7160" s="4" t="s">
        <v>10</v>
      </c>
      <c r="E7160" s="4" t="s">
        <v>6</v>
      </c>
      <c r="F7160" s="4" t="s">
        <v>6</v>
      </c>
      <c r="G7160" s="4" t="s">
        <v>6</v>
      </c>
      <c r="H7160" s="4" t="s">
        <v>6</v>
      </c>
    </row>
    <row r="7161" spans="1:9">
      <c r="A7161" t="n">
        <v>63750</v>
      </c>
      <c r="B7161" s="41" t="n">
        <v>51</v>
      </c>
      <c r="C7161" s="7" t="n">
        <v>3</v>
      </c>
      <c r="D7161" s="7" t="n">
        <v>2</v>
      </c>
      <c r="E7161" s="7" t="s">
        <v>513</v>
      </c>
      <c r="F7161" s="7" t="s">
        <v>97</v>
      </c>
      <c r="G7161" s="7" t="s">
        <v>96</v>
      </c>
      <c r="H7161" s="7" t="s">
        <v>97</v>
      </c>
    </row>
    <row r="7162" spans="1:9">
      <c r="A7162" t="s">
        <v>4</v>
      </c>
      <c r="B7162" s="4" t="s">
        <v>5</v>
      </c>
      <c r="C7162" s="4" t="s">
        <v>14</v>
      </c>
      <c r="D7162" s="4" t="s">
        <v>10</v>
      </c>
      <c r="E7162" s="4" t="s">
        <v>6</v>
      </c>
      <c r="F7162" s="4" t="s">
        <v>6</v>
      </c>
      <c r="G7162" s="4" t="s">
        <v>6</v>
      </c>
      <c r="H7162" s="4" t="s">
        <v>6</v>
      </c>
    </row>
    <row r="7163" spans="1:9">
      <c r="A7163" t="n">
        <v>63771</v>
      </c>
      <c r="B7163" s="41" t="n">
        <v>51</v>
      </c>
      <c r="C7163" s="7" t="n">
        <v>3</v>
      </c>
      <c r="D7163" s="7" t="n">
        <v>3</v>
      </c>
      <c r="E7163" s="7" t="s">
        <v>513</v>
      </c>
      <c r="F7163" s="7" t="s">
        <v>97</v>
      </c>
      <c r="G7163" s="7" t="s">
        <v>96</v>
      </c>
      <c r="H7163" s="7" t="s">
        <v>97</v>
      </c>
    </row>
    <row r="7164" spans="1:9">
      <c r="A7164" t="s">
        <v>4</v>
      </c>
      <c r="B7164" s="4" t="s">
        <v>5</v>
      </c>
      <c r="C7164" s="4" t="s">
        <v>14</v>
      </c>
      <c r="D7164" s="4" t="s">
        <v>10</v>
      </c>
      <c r="E7164" s="4" t="s">
        <v>6</v>
      </c>
      <c r="F7164" s="4" t="s">
        <v>6</v>
      </c>
      <c r="G7164" s="4" t="s">
        <v>6</v>
      </c>
      <c r="H7164" s="4" t="s">
        <v>6</v>
      </c>
    </row>
    <row r="7165" spans="1:9">
      <c r="A7165" t="n">
        <v>63792</v>
      </c>
      <c r="B7165" s="41" t="n">
        <v>51</v>
      </c>
      <c r="C7165" s="7" t="n">
        <v>3</v>
      </c>
      <c r="D7165" s="7" t="n">
        <v>4</v>
      </c>
      <c r="E7165" s="7" t="s">
        <v>513</v>
      </c>
      <c r="F7165" s="7" t="s">
        <v>97</v>
      </c>
      <c r="G7165" s="7" t="s">
        <v>96</v>
      </c>
      <c r="H7165" s="7" t="s">
        <v>97</v>
      </c>
    </row>
    <row r="7166" spans="1:9">
      <c r="A7166" t="s">
        <v>4</v>
      </c>
      <c r="B7166" s="4" t="s">
        <v>5</v>
      </c>
      <c r="C7166" s="4" t="s">
        <v>14</v>
      </c>
      <c r="D7166" s="4" t="s">
        <v>10</v>
      </c>
      <c r="E7166" s="4" t="s">
        <v>6</v>
      </c>
      <c r="F7166" s="4" t="s">
        <v>6</v>
      </c>
      <c r="G7166" s="4" t="s">
        <v>6</v>
      </c>
      <c r="H7166" s="4" t="s">
        <v>6</v>
      </c>
    </row>
    <row r="7167" spans="1:9">
      <c r="A7167" t="n">
        <v>63813</v>
      </c>
      <c r="B7167" s="41" t="n">
        <v>51</v>
      </c>
      <c r="C7167" s="7" t="n">
        <v>3</v>
      </c>
      <c r="D7167" s="7" t="n">
        <v>5</v>
      </c>
      <c r="E7167" s="7" t="s">
        <v>513</v>
      </c>
      <c r="F7167" s="7" t="s">
        <v>97</v>
      </c>
      <c r="G7167" s="7" t="s">
        <v>96</v>
      </c>
      <c r="H7167" s="7" t="s">
        <v>97</v>
      </c>
    </row>
    <row r="7168" spans="1:9">
      <c r="A7168" t="s">
        <v>4</v>
      </c>
      <c r="B7168" s="4" t="s">
        <v>5</v>
      </c>
      <c r="C7168" s="4" t="s">
        <v>14</v>
      </c>
      <c r="D7168" s="4" t="s">
        <v>10</v>
      </c>
      <c r="E7168" s="4" t="s">
        <v>6</v>
      </c>
      <c r="F7168" s="4" t="s">
        <v>6</v>
      </c>
      <c r="G7168" s="4" t="s">
        <v>6</v>
      </c>
      <c r="H7168" s="4" t="s">
        <v>6</v>
      </c>
    </row>
    <row r="7169" spans="1:13">
      <c r="A7169" t="n">
        <v>63834</v>
      </c>
      <c r="B7169" s="41" t="n">
        <v>51</v>
      </c>
      <c r="C7169" s="7" t="n">
        <v>3</v>
      </c>
      <c r="D7169" s="7" t="n">
        <v>6</v>
      </c>
      <c r="E7169" s="7" t="s">
        <v>513</v>
      </c>
      <c r="F7169" s="7" t="s">
        <v>97</v>
      </c>
      <c r="G7169" s="7" t="s">
        <v>96</v>
      </c>
      <c r="H7169" s="7" t="s">
        <v>97</v>
      </c>
    </row>
    <row r="7170" spans="1:13">
      <c r="A7170" t="s">
        <v>4</v>
      </c>
      <c r="B7170" s="4" t="s">
        <v>5</v>
      </c>
      <c r="C7170" s="4" t="s">
        <v>14</v>
      </c>
      <c r="D7170" s="4" t="s">
        <v>10</v>
      </c>
      <c r="E7170" s="4" t="s">
        <v>6</v>
      </c>
      <c r="F7170" s="4" t="s">
        <v>6</v>
      </c>
      <c r="G7170" s="4" t="s">
        <v>6</v>
      </c>
      <c r="H7170" s="4" t="s">
        <v>6</v>
      </c>
    </row>
    <row r="7171" spans="1:13">
      <c r="A7171" t="n">
        <v>63855</v>
      </c>
      <c r="B7171" s="41" t="n">
        <v>51</v>
      </c>
      <c r="C7171" s="7" t="n">
        <v>3</v>
      </c>
      <c r="D7171" s="7" t="n">
        <v>8</v>
      </c>
      <c r="E7171" s="7" t="s">
        <v>513</v>
      </c>
      <c r="F7171" s="7" t="s">
        <v>97</v>
      </c>
      <c r="G7171" s="7" t="s">
        <v>96</v>
      </c>
      <c r="H7171" s="7" t="s">
        <v>97</v>
      </c>
    </row>
    <row r="7172" spans="1:13">
      <c r="A7172" t="s">
        <v>4</v>
      </c>
      <c r="B7172" s="4" t="s">
        <v>5</v>
      </c>
      <c r="C7172" s="4" t="s">
        <v>14</v>
      </c>
      <c r="D7172" s="4" t="s">
        <v>10</v>
      </c>
      <c r="E7172" s="4" t="s">
        <v>6</v>
      </c>
      <c r="F7172" s="4" t="s">
        <v>6</v>
      </c>
      <c r="G7172" s="4" t="s">
        <v>6</v>
      </c>
      <c r="H7172" s="4" t="s">
        <v>6</v>
      </c>
    </row>
    <row r="7173" spans="1:13">
      <c r="A7173" t="n">
        <v>63876</v>
      </c>
      <c r="B7173" s="41" t="n">
        <v>51</v>
      </c>
      <c r="C7173" s="7" t="n">
        <v>3</v>
      </c>
      <c r="D7173" s="7" t="n">
        <v>9</v>
      </c>
      <c r="E7173" s="7" t="s">
        <v>513</v>
      </c>
      <c r="F7173" s="7" t="s">
        <v>97</v>
      </c>
      <c r="G7173" s="7" t="s">
        <v>96</v>
      </c>
      <c r="H7173" s="7" t="s">
        <v>97</v>
      </c>
    </row>
    <row r="7174" spans="1:13">
      <c r="A7174" t="s">
        <v>4</v>
      </c>
      <c r="B7174" s="4" t="s">
        <v>5</v>
      </c>
      <c r="C7174" s="4" t="s">
        <v>14</v>
      </c>
      <c r="D7174" s="4" t="s">
        <v>10</v>
      </c>
      <c r="E7174" s="4" t="s">
        <v>6</v>
      </c>
      <c r="F7174" s="4" t="s">
        <v>6</v>
      </c>
      <c r="G7174" s="4" t="s">
        <v>6</v>
      </c>
      <c r="H7174" s="4" t="s">
        <v>6</v>
      </c>
    </row>
    <row r="7175" spans="1:13">
      <c r="A7175" t="n">
        <v>63897</v>
      </c>
      <c r="B7175" s="41" t="n">
        <v>51</v>
      </c>
      <c r="C7175" s="7" t="n">
        <v>3</v>
      </c>
      <c r="D7175" s="7" t="n">
        <v>11</v>
      </c>
      <c r="E7175" s="7" t="s">
        <v>513</v>
      </c>
      <c r="F7175" s="7" t="s">
        <v>97</v>
      </c>
      <c r="G7175" s="7" t="s">
        <v>96</v>
      </c>
      <c r="H7175" s="7" t="s">
        <v>97</v>
      </c>
    </row>
    <row r="7176" spans="1:13">
      <c r="A7176" t="s">
        <v>4</v>
      </c>
      <c r="B7176" s="4" t="s">
        <v>5</v>
      </c>
      <c r="C7176" s="4" t="s">
        <v>10</v>
      </c>
      <c r="D7176" s="4" t="s">
        <v>10</v>
      </c>
      <c r="E7176" s="4" t="s">
        <v>10</v>
      </c>
    </row>
    <row r="7177" spans="1:13">
      <c r="A7177" t="n">
        <v>63918</v>
      </c>
      <c r="B7177" s="42" t="n">
        <v>61</v>
      </c>
      <c r="C7177" s="7" t="n">
        <v>4</v>
      </c>
      <c r="D7177" s="7" t="n">
        <v>65533</v>
      </c>
      <c r="E7177" s="7" t="n">
        <v>1000</v>
      </c>
    </row>
    <row r="7178" spans="1:13">
      <c r="A7178" t="s">
        <v>4</v>
      </c>
      <c r="B7178" s="4" t="s">
        <v>5</v>
      </c>
      <c r="C7178" s="4" t="s">
        <v>10</v>
      </c>
      <c r="D7178" s="4" t="s">
        <v>14</v>
      </c>
      <c r="E7178" s="4" t="s">
        <v>6</v>
      </c>
      <c r="F7178" s="4" t="s">
        <v>21</v>
      </c>
      <c r="G7178" s="4" t="s">
        <v>21</v>
      </c>
      <c r="H7178" s="4" t="s">
        <v>21</v>
      </c>
    </row>
    <row r="7179" spans="1:13">
      <c r="A7179" t="n">
        <v>63925</v>
      </c>
      <c r="B7179" s="37" t="n">
        <v>48</v>
      </c>
      <c r="C7179" s="7" t="n">
        <v>4</v>
      </c>
      <c r="D7179" s="7" t="n">
        <v>0</v>
      </c>
      <c r="E7179" s="7" t="s">
        <v>437</v>
      </c>
      <c r="F7179" s="7" t="n">
        <v>-1</v>
      </c>
      <c r="G7179" s="7" t="n">
        <v>1</v>
      </c>
      <c r="H7179" s="7" t="n">
        <v>0</v>
      </c>
    </row>
    <row r="7180" spans="1:13">
      <c r="A7180" t="s">
        <v>4</v>
      </c>
      <c r="B7180" s="4" t="s">
        <v>5</v>
      </c>
      <c r="C7180" s="4" t="s">
        <v>10</v>
      </c>
    </row>
    <row r="7181" spans="1:13">
      <c r="A7181" t="n">
        <v>63954</v>
      </c>
      <c r="B7181" s="28" t="n">
        <v>16</v>
      </c>
      <c r="C7181" s="7" t="n">
        <v>300</v>
      </c>
    </row>
    <row r="7182" spans="1:13">
      <c r="A7182" t="s">
        <v>4</v>
      </c>
      <c r="B7182" s="4" t="s">
        <v>5</v>
      </c>
      <c r="C7182" s="4" t="s">
        <v>14</v>
      </c>
      <c r="D7182" s="4" t="s">
        <v>10</v>
      </c>
      <c r="E7182" s="4" t="s">
        <v>6</v>
      </c>
    </row>
    <row r="7183" spans="1:13">
      <c r="A7183" t="n">
        <v>63957</v>
      </c>
      <c r="B7183" s="41" t="n">
        <v>51</v>
      </c>
      <c r="C7183" s="7" t="n">
        <v>4</v>
      </c>
      <c r="D7183" s="7" t="n">
        <v>4</v>
      </c>
      <c r="E7183" s="7" t="s">
        <v>137</v>
      </c>
    </row>
    <row r="7184" spans="1:13">
      <c r="A7184" t="s">
        <v>4</v>
      </c>
      <c r="B7184" s="4" t="s">
        <v>5</v>
      </c>
      <c r="C7184" s="4" t="s">
        <v>10</v>
      </c>
    </row>
    <row r="7185" spans="1:8">
      <c r="A7185" t="n">
        <v>63971</v>
      </c>
      <c r="B7185" s="28" t="n">
        <v>16</v>
      </c>
      <c r="C7185" s="7" t="n">
        <v>0</v>
      </c>
    </row>
    <row r="7186" spans="1:8">
      <c r="A7186" t="s">
        <v>4</v>
      </c>
      <c r="B7186" s="4" t="s">
        <v>5</v>
      </c>
      <c r="C7186" s="4" t="s">
        <v>10</v>
      </c>
      <c r="D7186" s="4" t="s">
        <v>14</v>
      </c>
      <c r="E7186" s="4" t="s">
        <v>9</v>
      </c>
      <c r="F7186" s="4" t="s">
        <v>112</v>
      </c>
      <c r="G7186" s="4" t="s">
        <v>14</v>
      </c>
      <c r="H7186" s="4" t="s">
        <v>14</v>
      </c>
    </row>
    <row r="7187" spans="1:8">
      <c r="A7187" t="n">
        <v>63974</v>
      </c>
      <c r="B7187" s="49" t="n">
        <v>26</v>
      </c>
      <c r="C7187" s="7" t="n">
        <v>4</v>
      </c>
      <c r="D7187" s="7" t="n">
        <v>17</v>
      </c>
      <c r="E7187" s="7" t="n">
        <v>7464</v>
      </c>
      <c r="F7187" s="7" t="s">
        <v>514</v>
      </c>
      <c r="G7187" s="7" t="n">
        <v>2</v>
      </c>
      <c r="H7187" s="7" t="n">
        <v>0</v>
      </c>
    </row>
    <row r="7188" spans="1:8">
      <c r="A7188" t="s">
        <v>4</v>
      </c>
      <c r="B7188" s="4" t="s">
        <v>5</v>
      </c>
    </row>
    <row r="7189" spans="1:8">
      <c r="A7189" t="n">
        <v>64019</v>
      </c>
      <c r="B7189" s="50" t="n">
        <v>28</v>
      </c>
    </row>
    <row r="7190" spans="1:8">
      <c r="A7190" t="s">
        <v>4</v>
      </c>
      <c r="B7190" s="4" t="s">
        <v>5</v>
      </c>
      <c r="C7190" s="4" t="s">
        <v>10</v>
      </c>
      <c r="D7190" s="4" t="s">
        <v>14</v>
      </c>
    </row>
    <row r="7191" spans="1:8">
      <c r="A7191" t="n">
        <v>64020</v>
      </c>
      <c r="B7191" s="51" t="n">
        <v>89</v>
      </c>
      <c r="C7191" s="7" t="n">
        <v>65533</v>
      </c>
      <c r="D7191" s="7" t="n">
        <v>1</v>
      </c>
    </row>
    <row r="7192" spans="1:8">
      <c r="A7192" t="s">
        <v>4</v>
      </c>
      <c r="B7192" s="4" t="s">
        <v>5</v>
      </c>
      <c r="C7192" s="4" t="s">
        <v>14</v>
      </c>
      <c r="D7192" s="4" t="s">
        <v>10</v>
      </c>
      <c r="E7192" s="4" t="s">
        <v>6</v>
      </c>
    </row>
    <row r="7193" spans="1:8">
      <c r="A7193" t="n">
        <v>64024</v>
      </c>
      <c r="B7193" s="41" t="n">
        <v>51</v>
      </c>
      <c r="C7193" s="7" t="n">
        <v>4</v>
      </c>
      <c r="D7193" s="7" t="n">
        <v>3</v>
      </c>
      <c r="E7193" s="7" t="s">
        <v>372</v>
      </c>
    </row>
    <row r="7194" spans="1:8">
      <c r="A7194" t="s">
        <v>4</v>
      </c>
      <c r="B7194" s="4" t="s">
        <v>5</v>
      </c>
      <c r="C7194" s="4" t="s">
        <v>10</v>
      </c>
    </row>
    <row r="7195" spans="1:8">
      <c r="A7195" t="n">
        <v>64038</v>
      </c>
      <c r="B7195" s="28" t="n">
        <v>16</v>
      </c>
      <c r="C7195" s="7" t="n">
        <v>0</v>
      </c>
    </row>
    <row r="7196" spans="1:8">
      <c r="A7196" t="s">
        <v>4</v>
      </c>
      <c r="B7196" s="4" t="s">
        <v>5</v>
      </c>
      <c r="C7196" s="4" t="s">
        <v>10</v>
      </c>
      <c r="D7196" s="4" t="s">
        <v>14</v>
      </c>
      <c r="E7196" s="4" t="s">
        <v>9</v>
      </c>
      <c r="F7196" s="4" t="s">
        <v>112</v>
      </c>
      <c r="G7196" s="4" t="s">
        <v>14</v>
      </c>
      <c r="H7196" s="4" t="s">
        <v>14</v>
      </c>
    </row>
    <row r="7197" spans="1:8">
      <c r="A7197" t="n">
        <v>64041</v>
      </c>
      <c r="B7197" s="49" t="n">
        <v>26</v>
      </c>
      <c r="C7197" s="7" t="n">
        <v>3</v>
      </c>
      <c r="D7197" s="7" t="n">
        <v>17</v>
      </c>
      <c r="E7197" s="7" t="n">
        <v>2452</v>
      </c>
      <c r="F7197" s="7" t="s">
        <v>515</v>
      </c>
      <c r="G7197" s="7" t="n">
        <v>2</v>
      </c>
      <c r="H7197" s="7" t="n">
        <v>0</v>
      </c>
    </row>
    <row r="7198" spans="1:8">
      <c r="A7198" t="s">
        <v>4</v>
      </c>
      <c r="B7198" s="4" t="s">
        <v>5</v>
      </c>
    </row>
    <row r="7199" spans="1:8">
      <c r="A7199" t="n">
        <v>64065</v>
      </c>
      <c r="B7199" s="50" t="n">
        <v>28</v>
      </c>
    </row>
    <row r="7200" spans="1:8">
      <c r="A7200" t="s">
        <v>4</v>
      </c>
      <c r="B7200" s="4" t="s">
        <v>5</v>
      </c>
      <c r="C7200" s="4" t="s">
        <v>10</v>
      </c>
      <c r="D7200" s="4" t="s">
        <v>14</v>
      </c>
    </row>
    <row r="7201" spans="1:8">
      <c r="A7201" t="n">
        <v>64066</v>
      </c>
      <c r="B7201" s="51" t="n">
        <v>89</v>
      </c>
      <c r="C7201" s="7" t="n">
        <v>65533</v>
      </c>
      <c r="D7201" s="7" t="n">
        <v>1</v>
      </c>
    </row>
    <row r="7202" spans="1:8">
      <c r="A7202" t="s">
        <v>4</v>
      </c>
      <c r="B7202" s="4" t="s">
        <v>5</v>
      </c>
      <c r="C7202" s="4" t="s">
        <v>14</v>
      </c>
      <c r="D7202" s="4" t="s">
        <v>10</v>
      </c>
      <c r="E7202" s="4" t="s">
        <v>6</v>
      </c>
    </row>
    <row r="7203" spans="1:8">
      <c r="A7203" t="n">
        <v>64070</v>
      </c>
      <c r="B7203" s="41" t="n">
        <v>51</v>
      </c>
      <c r="C7203" s="7" t="n">
        <v>4</v>
      </c>
      <c r="D7203" s="7" t="n">
        <v>7</v>
      </c>
      <c r="E7203" s="7" t="s">
        <v>516</v>
      </c>
    </row>
    <row r="7204" spans="1:8">
      <c r="A7204" t="s">
        <v>4</v>
      </c>
      <c r="B7204" s="4" t="s">
        <v>5</v>
      </c>
      <c r="C7204" s="4" t="s">
        <v>10</v>
      </c>
    </row>
    <row r="7205" spans="1:8">
      <c r="A7205" t="n">
        <v>64083</v>
      </c>
      <c r="B7205" s="28" t="n">
        <v>16</v>
      </c>
      <c r="C7205" s="7" t="n">
        <v>0</v>
      </c>
    </row>
    <row r="7206" spans="1:8">
      <c r="A7206" t="s">
        <v>4</v>
      </c>
      <c r="B7206" s="4" t="s">
        <v>5</v>
      </c>
      <c r="C7206" s="4" t="s">
        <v>10</v>
      </c>
      <c r="D7206" s="4" t="s">
        <v>14</v>
      </c>
      <c r="E7206" s="4" t="s">
        <v>9</v>
      </c>
      <c r="F7206" s="4" t="s">
        <v>112</v>
      </c>
      <c r="G7206" s="4" t="s">
        <v>14</v>
      </c>
      <c r="H7206" s="4" t="s">
        <v>14</v>
      </c>
    </row>
    <row r="7207" spans="1:8">
      <c r="A7207" t="n">
        <v>64086</v>
      </c>
      <c r="B7207" s="49" t="n">
        <v>26</v>
      </c>
      <c r="C7207" s="7" t="n">
        <v>7</v>
      </c>
      <c r="D7207" s="7" t="n">
        <v>17</v>
      </c>
      <c r="E7207" s="7" t="n">
        <v>4485</v>
      </c>
      <c r="F7207" s="7" t="s">
        <v>517</v>
      </c>
      <c r="G7207" s="7" t="n">
        <v>2</v>
      </c>
      <c r="H7207" s="7" t="n">
        <v>0</v>
      </c>
    </row>
    <row r="7208" spans="1:8">
      <c r="A7208" t="s">
        <v>4</v>
      </c>
      <c r="B7208" s="4" t="s">
        <v>5</v>
      </c>
    </row>
    <row r="7209" spans="1:8">
      <c r="A7209" t="n">
        <v>64123</v>
      </c>
      <c r="B7209" s="50" t="n">
        <v>28</v>
      </c>
    </row>
    <row r="7210" spans="1:8">
      <c r="A7210" t="s">
        <v>4</v>
      </c>
      <c r="B7210" s="4" t="s">
        <v>5</v>
      </c>
      <c r="C7210" s="4" t="s">
        <v>10</v>
      </c>
      <c r="D7210" s="4" t="s">
        <v>14</v>
      </c>
    </row>
    <row r="7211" spans="1:8">
      <c r="A7211" t="n">
        <v>64124</v>
      </c>
      <c r="B7211" s="51" t="n">
        <v>89</v>
      </c>
      <c r="C7211" s="7" t="n">
        <v>65533</v>
      </c>
      <c r="D7211" s="7" t="n">
        <v>1</v>
      </c>
    </row>
    <row r="7212" spans="1:8">
      <c r="A7212" t="s">
        <v>4</v>
      </c>
      <c r="B7212" s="4" t="s">
        <v>5</v>
      </c>
      <c r="C7212" s="4" t="s">
        <v>10</v>
      </c>
      <c r="D7212" s="4" t="s">
        <v>14</v>
      </c>
      <c r="E7212" s="4" t="s">
        <v>6</v>
      </c>
      <c r="F7212" s="4" t="s">
        <v>21</v>
      </c>
      <c r="G7212" s="4" t="s">
        <v>21</v>
      </c>
      <c r="H7212" s="4" t="s">
        <v>21</v>
      </c>
    </row>
    <row r="7213" spans="1:8">
      <c r="A7213" t="n">
        <v>64128</v>
      </c>
      <c r="B7213" s="37" t="n">
        <v>48</v>
      </c>
      <c r="C7213" s="7" t="n">
        <v>6</v>
      </c>
      <c r="D7213" s="7" t="n">
        <v>0</v>
      </c>
      <c r="E7213" s="7" t="s">
        <v>87</v>
      </c>
      <c r="F7213" s="7" t="n">
        <v>-1</v>
      </c>
      <c r="G7213" s="7" t="n">
        <v>1</v>
      </c>
      <c r="H7213" s="7" t="n">
        <v>5.60519385729927e-45</v>
      </c>
    </row>
    <row r="7214" spans="1:8">
      <c r="A7214" t="s">
        <v>4</v>
      </c>
      <c r="B7214" s="4" t="s">
        <v>5</v>
      </c>
      <c r="C7214" s="4" t="s">
        <v>10</v>
      </c>
    </row>
    <row r="7215" spans="1:8">
      <c r="A7215" t="n">
        <v>64156</v>
      </c>
      <c r="B7215" s="28" t="n">
        <v>16</v>
      </c>
      <c r="C7215" s="7" t="n">
        <v>300</v>
      </c>
    </row>
    <row r="7216" spans="1:8">
      <c r="A7216" t="s">
        <v>4</v>
      </c>
      <c r="B7216" s="4" t="s">
        <v>5</v>
      </c>
      <c r="C7216" s="4" t="s">
        <v>14</v>
      </c>
      <c r="D7216" s="4" t="s">
        <v>10</v>
      </c>
      <c r="E7216" s="4" t="s">
        <v>6</v>
      </c>
    </row>
    <row r="7217" spans="1:8">
      <c r="A7217" t="n">
        <v>64159</v>
      </c>
      <c r="B7217" s="41" t="n">
        <v>51</v>
      </c>
      <c r="C7217" s="7" t="n">
        <v>4</v>
      </c>
      <c r="D7217" s="7" t="n">
        <v>6</v>
      </c>
      <c r="E7217" s="7" t="s">
        <v>486</v>
      </c>
    </row>
    <row r="7218" spans="1:8">
      <c r="A7218" t="s">
        <v>4</v>
      </c>
      <c r="B7218" s="4" t="s">
        <v>5</v>
      </c>
      <c r="C7218" s="4" t="s">
        <v>10</v>
      </c>
    </row>
    <row r="7219" spans="1:8">
      <c r="A7219" t="n">
        <v>64173</v>
      </c>
      <c r="B7219" s="28" t="n">
        <v>16</v>
      </c>
      <c r="C7219" s="7" t="n">
        <v>0</v>
      </c>
    </row>
    <row r="7220" spans="1:8">
      <c r="A7220" t="s">
        <v>4</v>
      </c>
      <c r="B7220" s="4" t="s">
        <v>5</v>
      </c>
      <c r="C7220" s="4" t="s">
        <v>10</v>
      </c>
      <c r="D7220" s="4" t="s">
        <v>14</v>
      </c>
      <c r="E7220" s="4" t="s">
        <v>9</v>
      </c>
      <c r="F7220" s="4" t="s">
        <v>112</v>
      </c>
      <c r="G7220" s="4" t="s">
        <v>14</v>
      </c>
      <c r="H7220" s="4" t="s">
        <v>14</v>
      </c>
    </row>
    <row r="7221" spans="1:8">
      <c r="A7221" t="n">
        <v>64176</v>
      </c>
      <c r="B7221" s="49" t="n">
        <v>26</v>
      </c>
      <c r="C7221" s="7" t="n">
        <v>6</v>
      </c>
      <c r="D7221" s="7" t="n">
        <v>17</v>
      </c>
      <c r="E7221" s="7" t="n">
        <v>8491</v>
      </c>
      <c r="F7221" s="7" t="s">
        <v>518</v>
      </c>
      <c r="G7221" s="7" t="n">
        <v>2</v>
      </c>
      <c r="H7221" s="7" t="n">
        <v>0</v>
      </c>
    </row>
    <row r="7222" spans="1:8">
      <c r="A7222" t="s">
        <v>4</v>
      </c>
      <c r="B7222" s="4" t="s">
        <v>5</v>
      </c>
    </row>
    <row r="7223" spans="1:8">
      <c r="A7223" t="n">
        <v>64221</v>
      </c>
      <c r="B7223" s="50" t="n">
        <v>28</v>
      </c>
    </row>
    <row r="7224" spans="1:8">
      <c r="A7224" t="s">
        <v>4</v>
      </c>
      <c r="B7224" s="4" t="s">
        <v>5</v>
      </c>
      <c r="C7224" s="4" t="s">
        <v>10</v>
      </c>
      <c r="D7224" s="4" t="s">
        <v>14</v>
      </c>
    </row>
    <row r="7225" spans="1:8">
      <c r="A7225" t="n">
        <v>64222</v>
      </c>
      <c r="B7225" s="51" t="n">
        <v>89</v>
      </c>
      <c r="C7225" s="7" t="n">
        <v>65533</v>
      </c>
      <c r="D7225" s="7" t="n">
        <v>1</v>
      </c>
    </row>
    <row r="7226" spans="1:8">
      <c r="A7226" t="s">
        <v>4</v>
      </c>
      <c r="B7226" s="4" t="s">
        <v>5</v>
      </c>
      <c r="C7226" s="4" t="s">
        <v>14</v>
      </c>
      <c r="D7226" s="4" t="s">
        <v>10</v>
      </c>
      <c r="E7226" s="4" t="s">
        <v>6</v>
      </c>
    </row>
    <row r="7227" spans="1:8">
      <c r="A7227" t="n">
        <v>64226</v>
      </c>
      <c r="B7227" s="41" t="n">
        <v>51</v>
      </c>
      <c r="C7227" s="7" t="n">
        <v>4</v>
      </c>
      <c r="D7227" s="7" t="n">
        <v>2</v>
      </c>
      <c r="E7227" s="7" t="s">
        <v>488</v>
      </c>
    </row>
    <row r="7228" spans="1:8">
      <c r="A7228" t="s">
        <v>4</v>
      </c>
      <c r="B7228" s="4" t="s">
        <v>5</v>
      </c>
      <c r="C7228" s="4" t="s">
        <v>10</v>
      </c>
    </row>
    <row r="7229" spans="1:8">
      <c r="A7229" t="n">
        <v>64240</v>
      </c>
      <c r="B7229" s="28" t="n">
        <v>16</v>
      </c>
      <c r="C7229" s="7" t="n">
        <v>0</v>
      </c>
    </row>
    <row r="7230" spans="1:8">
      <c r="A7230" t="s">
        <v>4</v>
      </c>
      <c r="B7230" s="4" t="s">
        <v>5</v>
      </c>
      <c r="C7230" s="4" t="s">
        <v>10</v>
      </c>
      <c r="D7230" s="4" t="s">
        <v>14</v>
      </c>
      <c r="E7230" s="4" t="s">
        <v>9</v>
      </c>
      <c r="F7230" s="4" t="s">
        <v>112</v>
      </c>
      <c r="G7230" s="4" t="s">
        <v>14</v>
      </c>
      <c r="H7230" s="4" t="s">
        <v>14</v>
      </c>
    </row>
    <row r="7231" spans="1:8">
      <c r="A7231" t="n">
        <v>64243</v>
      </c>
      <c r="B7231" s="49" t="n">
        <v>26</v>
      </c>
      <c r="C7231" s="7" t="n">
        <v>2</v>
      </c>
      <c r="D7231" s="7" t="n">
        <v>17</v>
      </c>
      <c r="E7231" s="7" t="n">
        <v>6474</v>
      </c>
      <c r="F7231" s="7" t="s">
        <v>519</v>
      </c>
      <c r="G7231" s="7" t="n">
        <v>2</v>
      </c>
      <c r="H7231" s="7" t="n">
        <v>0</v>
      </c>
    </row>
    <row r="7232" spans="1:8">
      <c r="A7232" t="s">
        <v>4</v>
      </c>
      <c r="B7232" s="4" t="s">
        <v>5</v>
      </c>
    </row>
    <row r="7233" spans="1:8">
      <c r="A7233" t="n">
        <v>64272</v>
      </c>
      <c r="B7233" s="50" t="n">
        <v>28</v>
      </c>
    </row>
    <row r="7234" spans="1:8">
      <c r="A7234" t="s">
        <v>4</v>
      </c>
      <c r="B7234" s="4" t="s">
        <v>5</v>
      </c>
      <c r="C7234" s="4" t="s">
        <v>10</v>
      </c>
      <c r="D7234" s="4" t="s">
        <v>14</v>
      </c>
      <c r="E7234" s="4" t="s">
        <v>6</v>
      </c>
      <c r="F7234" s="4" t="s">
        <v>21</v>
      </c>
      <c r="G7234" s="4" t="s">
        <v>21</v>
      </c>
      <c r="H7234" s="4" t="s">
        <v>21</v>
      </c>
    </row>
    <row r="7235" spans="1:8">
      <c r="A7235" t="n">
        <v>64273</v>
      </c>
      <c r="B7235" s="37" t="n">
        <v>48</v>
      </c>
      <c r="C7235" s="7" t="n">
        <v>8</v>
      </c>
      <c r="D7235" s="7" t="n">
        <v>0</v>
      </c>
      <c r="E7235" s="7" t="s">
        <v>78</v>
      </c>
      <c r="F7235" s="7" t="n">
        <v>-1</v>
      </c>
      <c r="G7235" s="7" t="n">
        <v>1</v>
      </c>
      <c r="H7235" s="7" t="n">
        <v>0</v>
      </c>
    </row>
    <row r="7236" spans="1:8">
      <c r="A7236" t="s">
        <v>4</v>
      </c>
      <c r="B7236" s="4" t="s">
        <v>5</v>
      </c>
      <c r="C7236" s="4" t="s">
        <v>10</v>
      </c>
    </row>
    <row r="7237" spans="1:8">
      <c r="A7237" t="n">
        <v>64302</v>
      </c>
      <c r="B7237" s="28" t="n">
        <v>16</v>
      </c>
      <c r="C7237" s="7" t="n">
        <v>300</v>
      </c>
    </row>
    <row r="7238" spans="1:8">
      <c r="A7238" t="s">
        <v>4</v>
      </c>
      <c r="B7238" s="4" t="s">
        <v>5</v>
      </c>
      <c r="C7238" s="4" t="s">
        <v>14</v>
      </c>
      <c r="D7238" s="4" t="s">
        <v>10</v>
      </c>
      <c r="E7238" s="4" t="s">
        <v>6</v>
      </c>
    </row>
    <row r="7239" spans="1:8">
      <c r="A7239" t="n">
        <v>64305</v>
      </c>
      <c r="B7239" s="41" t="n">
        <v>51</v>
      </c>
      <c r="C7239" s="7" t="n">
        <v>4</v>
      </c>
      <c r="D7239" s="7" t="n">
        <v>8</v>
      </c>
      <c r="E7239" s="7" t="s">
        <v>520</v>
      </c>
    </row>
    <row r="7240" spans="1:8">
      <c r="A7240" t="s">
        <v>4</v>
      </c>
      <c r="B7240" s="4" t="s">
        <v>5</v>
      </c>
      <c r="C7240" s="4" t="s">
        <v>10</v>
      </c>
    </row>
    <row r="7241" spans="1:8">
      <c r="A7241" t="n">
        <v>64319</v>
      </c>
      <c r="B7241" s="28" t="n">
        <v>16</v>
      </c>
      <c r="C7241" s="7" t="n">
        <v>0</v>
      </c>
    </row>
    <row r="7242" spans="1:8">
      <c r="A7242" t="s">
        <v>4</v>
      </c>
      <c r="B7242" s="4" t="s">
        <v>5</v>
      </c>
      <c r="C7242" s="4" t="s">
        <v>10</v>
      </c>
      <c r="D7242" s="4" t="s">
        <v>14</v>
      </c>
      <c r="E7242" s="4" t="s">
        <v>9</v>
      </c>
      <c r="F7242" s="4" t="s">
        <v>112</v>
      </c>
      <c r="G7242" s="4" t="s">
        <v>14</v>
      </c>
      <c r="H7242" s="4" t="s">
        <v>14</v>
      </c>
    </row>
    <row r="7243" spans="1:8">
      <c r="A7243" t="n">
        <v>64322</v>
      </c>
      <c r="B7243" s="49" t="n">
        <v>26</v>
      </c>
      <c r="C7243" s="7" t="n">
        <v>8</v>
      </c>
      <c r="D7243" s="7" t="n">
        <v>17</v>
      </c>
      <c r="E7243" s="7" t="n">
        <v>9414</v>
      </c>
      <c r="F7243" s="7" t="s">
        <v>521</v>
      </c>
      <c r="G7243" s="7" t="n">
        <v>2</v>
      </c>
      <c r="H7243" s="7" t="n">
        <v>0</v>
      </c>
    </row>
    <row r="7244" spans="1:8">
      <c r="A7244" t="s">
        <v>4</v>
      </c>
      <c r="B7244" s="4" t="s">
        <v>5</v>
      </c>
    </row>
    <row r="7245" spans="1:8">
      <c r="A7245" t="n">
        <v>64433</v>
      </c>
      <c r="B7245" s="50" t="n">
        <v>28</v>
      </c>
    </row>
    <row r="7246" spans="1:8">
      <c r="A7246" t="s">
        <v>4</v>
      </c>
      <c r="B7246" s="4" t="s">
        <v>5</v>
      </c>
      <c r="C7246" s="4" t="s">
        <v>10</v>
      </c>
      <c r="D7246" s="4" t="s">
        <v>14</v>
      </c>
    </row>
    <row r="7247" spans="1:8">
      <c r="A7247" t="n">
        <v>64434</v>
      </c>
      <c r="B7247" s="51" t="n">
        <v>89</v>
      </c>
      <c r="C7247" s="7" t="n">
        <v>65533</v>
      </c>
      <c r="D7247" s="7" t="n">
        <v>1</v>
      </c>
    </row>
    <row r="7248" spans="1:8">
      <c r="A7248" t="s">
        <v>4</v>
      </c>
      <c r="B7248" s="4" t="s">
        <v>5</v>
      </c>
      <c r="C7248" s="4" t="s">
        <v>14</v>
      </c>
      <c r="D7248" s="4" t="s">
        <v>10</v>
      </c>
      <c r="E7248" s="4" t="s">
        <v>6</v>
      </c>
    </row>
    <row r="7249" spans="1:8">
      <c r="A7249" t="n">
        <v>64438</v>
      </c>
      <c r="B7249" s="41" t="n">
        <v>51</v>
      </c>
      <c r="C7249" s="7" t="n">
        <v>4</v>
      </c>
      <c r="D7249" s="7" t="n">
        <v>1</v>
      </c>
      <c r="E7249" s="7" t="s">
        <v>455</v>
      </c>
    </row>
    <row r="7250" spans="1:8">
      <c r="A7250" t="s">
        <v>4</v>
      </c>
      <c r="B7250" s="4" t="s">
        <v>5</v>
      </c>
      <c r="C7250" s="4" t="s">
        <v>10</v>
      </c>
    </row>
    <row r="7251" spans="1:8">
      <c r="A7251" t="n">
        <v>64451</v>
      </c>
      <c r="B7251" s="28" t="n">
        <v>16</v>
      </c>
      <c r="C7251" s="7" t="n">
        <v>0</v>
      </c>
    </row>
    <row r="7252" spans="1:8">
      <c r="A7252" t="s">
        <v>4</v>
      </c>
      <c r="B7252" s="4" t="s">
        <v>5</v>
      </c>
      <c r="C7252" s="4" t="s">
        <v>10</v>
      </c>
      <c r="D7252" s="4" t="s">
        <v>14</v>
      </c>
      <c r="E7252" s="4" t="s">
        <v>9</v>
      </c>
      <c r="F7252" s="4" t="s">
        <v>112</v>
      </c>
      <c r="G7252" s="4" t="s">
        <v>14</v>
      </c>
      <c r="H7252" s="4" t="s">
        <v>14</v>
      </c>
    </row>
    <row r="7253" spans="1:8">
      <c r="A7253" t="n">
        <v>64454</v>
      </c>
      <c r="B7253" s="49" t="n">
        <v>26</v>
      </c>
      <c r="C7253" s="7" t="n">
        <v>1</v>
      </c>
      <c r="D7253" s="7" t="n">
        <v>17</v>
      </c>
      <c r="E7253" s="7" t="n">
        <v>1469</v>
      </c>
      <c r="F7253" s="7" t="s">
        <v>522</v>
      </c>
      <c r="G7253" s="7" t="n">
        <v>2</v>
      </c>
      <c r="H7253" s="7" t="n">
        <v>0</v>
      </c>
    </row>
    <row r="7254" spans="1:8">
      <c r="A7254" t="s">
        <v>4</v>
      </c>
      <c r="B7254" s="4" t="s">
        <v>5</v>
      </c>
    </row>
    <row r="7255" spans="1:8">
      <c r="A7255" t="n">
        <v>64480</v>
      </c>
      <c r="B7255" s="50" t="n">
        <v>28</v>
      </c>
    </row>
    <row r="7256" spans="1:8">
      <c r="A7256" t="s">
        <v>4</v>
      </c>
      <c r="B7256" s="4" t="s">
        <v>5</v>
      </c>
      <c r="C7256" s="4" t="s">
        <v>10</v>
      </c>
      <c r="D7256" s="4" t="s">
        <v>14</v>
      </c>
    </row>
    <row r="7257" spans="1:8">
      <c r="A7257" t="n">
        <v>64481</v>
      </c>
      <c r="B7257" s="51" t="n">
        <v>89</v>
      </c>
      <c r="C7257" s="7" t="n">
        <v>65533</v>
      </c>
      <c r="D7257" s="7" t="n">
        <v>1</v>
      </c>
    </row>
    <row r="7258" spans="1:8">
      <c r="A7258" t="s">
        <v>4</v>
      </c>
      <c r="B7258" s="4" t="s">
        <v>5</v>
      </c>
      <c r="C7258" s="4" t="s">
        <v>14</v>
      </c>
      <c r="D7258" s="4" t="s">
        <v>10</v>
      </c>
      <c r="E7258" s="4" t="s">
        <v>10</v>
      </c>
      <c r="F7258" s="4" t="s">
        <v>14</v>
      </c>
    </row>
    <row r="7259" spans="1:8">
      <c r="A7259" t="n">
        <v>64485</v>
      </c>
      <c r="B7259" s="59" t="n">
        <v>25</v>
      </c>
      <c r="C7259" s="7" t="n">
        <v>1</v>
      </c>
      <c r="D7259" s="7" t="n">
        <v>60</v>
      </c>
      <c r="E7259" s="7" t="n">
        <v>640</v>
      </c>
      <c r="F7259" s="7" t="n">
        <v>2</v>
      </c>
    </row>
    <row r="7260" spans="1:8">
      <c r="A7260" t="s">
        <v>4</v>
      </c>
      <c r="B7260" s="4" t="s">
        <v>5</v>
      </c>
      <c r="C7260" s="4" t="s">
        <v>14</v>
      </c>
      <c r="D7260" s="4" t="s">
        <v>10</v>
      </c>
      <c r="E7260" s="4" t="s">
        <v>6</v>
      </c>
    </row>
    <row r="7261" spans="1:8">
      <c r="A7261" t="n">
        <v>64492</v>
      </c>
      <c r="B7261" s="41" t="n">
        <v>51</v>
      </c>
      <c r="C7261" s="7" t="n">
        <v>4</v>
      </c>
      <c r="D7261" s="7" t="n">
        <v>23</v>
      </c>
      <c r="E7261" s="7" t="s">
        <v>209</v>
      </c>
    </row>
    <row r="7262" spans="1:8">
      <c r="A7262" t="s">
        <v>4</v>
      </c>
      <c r="B7262" s="4" t="s">
        <v>5</v>
      </c>
      <c r="C7262" s="4" t="s">
        <v>10</v>
      </c>
    </row>
    <row r="7263" spans="1:8">
      <c r="A7263" t="n">
        <v>64506</v>
      </c>
      <c r="B7263" s="28" t="n">
        <v>16</v>
      </c>
      <c r="C7263" s="7" t="n">
        <v>0</v>
      </c>
    </row>
    <row r="7264" spans="1:8">
      <c r="A7264" t="s">
        <v>4</v>
      </c>
      <c r="B7264" s="4" t="s">
        <v>5</v>
      </c>
      <c r="C7264" s="4" t="s">
        <v>10</v>
      </c>
      <c r="D7264" s="4" t="s">
        <v>14</v>
      </c>
      <c r="E7264" s="4" t="s">
        <v>9</v>
      </c>
      <c r="F7264" s="4" t="s">
        <v>112</v>
      </c>
      <c r="G7264" s="4" t="s">
        <v>14</v>
      </c>
      <c r="H7264" s="4" t="s">
        <v>14</v>
      </c>
    </row>
    <row r="7265" spans="1:8">
      <c r="A7265" t="n">
        <v>64509</v>
      </c>
      <c r="B7265" s="49" t="n">
        <v>26</v>
      </c>
      <c r="C7265" s="7" t="n">
        <v>23</v>
      </c>
      <c r="D7265" s="7" t="n">
        <v>17</v>
      </c>
      <c r="E7265" s="7" t="n">
        <v>28542</v>
      </c>
      <c r="F7265" s="7" t="s">
        <v>523</v>
      </c>
      <c r="G7265" s="7" t="n">
        <v>2</v>
      </c>
      <c r="H7265" s="7" t="n">
        <v>0</v>
      </c>
    </row>
    <row r="7266" spans="1:8">
      <c r="A7266" t="s">
        <v>4</v>
      </c>
      <c r="B7266" s="4" t="s">
        <v>5</v>
      </c>
    </row>
    <row r="7267" spans="1:8">
      <c r="A7267" t="n">
        <v>64534</v>
      </c>
      <c r="B7267" s="50" t="n">
        <v>28</v>
      </c>
    </row>
    <row r="7268" spans="1:8">
      <c r="A7268" t="s">
        <v>4</v>
      </c>
      <c r="B7268" s="4" t="s">
        <v>5</v>
      </c>
      <c r="C7268" s="4" t="s">
        <v>10</v>
      </c>
      <c r="D7268" s="4" t="s">
        <v>14</v>
      </c>
    </row>
    <row r="7269" spans="1:8">
      <c r="A7269" t="n">
        <v>64535</v>
      </c>
      <c r="B7269" s="51" t="n">
        <v>89</v>
      </c>
      <c r="C7269" s="7" t="n">
        <v>65533</v>
      </c>
      <c r="D7269" s="7" t="n">
        <v>1</v>
      </c>
    </row>
    <row r="7270" spans="1:8">
      <c r="A7270" t="s">
        <v>4</v>
      </c>
      <c r="B7270" s="4" t="s">
        <v>5</v>
      </c>
      <c r="C7270" s="4" t="s">
        <v>14</v>
      </c>
      <c r="D7270" s="4" t="s">
        <v>10</v>
      </c>
      <c r="E7270" s="4" t="s">
        <v>10</v>
      </c>
      <c r="F7270" s="4" t="s">
        <v>14</v>
      </c>
    </row>
    <row r="7271" spans="1:8">
      <c r="A7271" t="n">
        <v>64539</v>
      </c>
      <c r="B7271" s="59" t="n">
        <v>25</v>
      </c>
      <c r="C7271" s="7" t="n">
        <v>1</v>
      </c>
      <c r="D7271" s="7" t="n">
        <v>65535</v>
      </c>
      <c r="E7271" s="7" t="n">
        <v>65535</v>
      </c>
      <c r="F7271" s="7" t="n">
        <v>0</v>
      </c>
    </row>
    <row r="7272" spans="1:8">
      <c r="A7272" t="s">
        <v>4</v>
      </c>
      <c r="B7272" s="4" t="s">
        <v>5</v>
      </c>
      <c r="C7272" s="4" t="s">
        <v>14</v>
      </c>
      <c r="D7272" s="4" t="s">
        <v>10</v>
      </c>
      <c r="E7272" s="4" t="s">
        <v>21</v>
      </c>
    </row>
    <row r="7273" spans="1:8">
      <c r="A7273" t="n">
        <v>64546</v>
      </c>
      <c r="B7273" s="21" t="n">
        <v>58</v>
      </c>
      <c r="C7273" s="7" t="n">
        <v>101</v>
      </c>
      <c r="D7273" s="7" t="n">
        <v>300</v>
      </c>
      <c r="E7273" s="7" t="n">
        <v>1</v>
      </c>
    </row>
    <row r="7274" spans="1:8">
      <c r="A7274" t="s">
        <v>4</v>
      </c>
      <c r="B7274" s="4" t="s">
        <v>5</v>
      </c>
      <c r="C7274" s="4" t="s">
        <v>14</v>
      </c>
      <c r="D7274" s="4" t="s">
        <v>10</v>
      </c>
    </row>
    <row r="7275" spans="1:8">
      <c r="A7275" t="n">
        <v>64554</v>
      </c>
      <c r="B7275" s="21" t="n">
        <v>58</v>
      </c>
      <c r="C7275" s="7" t="n">
        <v>254</v>
      </c>
      <c r="D7275" s="7" t="n">
        <v>0</v>
      </c>
    </row>
    <row r="7276" spans="1:8">
      <c r="A7276" t="s">
        <v>4</v>
      </c>
      <c r="B7276" s="4" t="s">
        <v>5</v>
      </c>
      <c r="C7276" s="4" t="s">
        <v>14</v>
      </c>
      <c r="D7276" s="4" t="s">
        <v>14</v>
      </c>
      <c r="E7276" s="4" t="s">
        <v>21</v>
      </c>
      <c r="F7276" s="4" t="s">
        <v>21</v>
      </c>
      <c r="G7276" s="4" t="s">
        <v>21</v>
      </c>
      <c r="H7276" s="4" t="s">
        <v>10</v>
      </c>
    </row>
    <row r="7277" spans="1:8">
      <c r="A7277" t="n">
        <v>64558</v>
      </c>
      <c r="B7277" s="45" t="n">
        <v>45</v>
      </c>
      <c r="C7277" s="7" t="n">
        <v>2</v>
      </c>
      <c r="D7277" s="7" t="n">
        <v>3</v>
      </c>
      <c r="E7277" s="7" t="n">
        <v>0</v>
      </c>
      <c r="F7277" s="7" t="n">
        <v>19.1499996185303</v>
      </c>
      <c r="G7277" s="7" t="n">
        <v>47.2000007629395</v>
      </c>
      <c r="H7277" s="7" t="n">
        <v>0</v>
      </c>
    </row>
    <row r="7278" spans="1:8">
      <c r="A7278" t="s">
        <v>4</v>
      </c>
      <c r="B7278" s="4" t="s">
        <v>5</v>
      </c>
      <c r="C7278" s="4" t="s">
        <v>14</v>
      </c>
      <c r="D7278" s="4" t="s">
        <v>14</v>
      </c>
      <c r="E7278" s="4" t="s">
        <v>21</v>
      </c>
      <c r="F7278" s="4" t="s">
        <v>21</v>
      </c>
      <c r="G7278" s="4" t="s">
        <v>21</v>
      </c>
      <c r="H7278" s="4" t="s">
        <v>10</v>
      </c>
      <c r="I7278" s="4" t="s">
        <v>14</v>
      </c>
    </row>
    <row r="7279" spans="1:8">
      <c r="A7279" t="n">
        <v>64575</v>
      </c>
      <c r="B7279" s="45" t="n">
        <v>45</v>
      </c>
      <c r="C7279" s="7" t="n">
        <v>4</v>
      </c>
      <c r="D7279" s="7" t="n">
        <v>3</v>
      </c>
      <c r="E7279" s="7" t="n">
        <v>345</v>
      </c>
      <c r="F7279" s="7" t="n">
        <v>45</v>
      </c>
      <c r="G7279" s="7" t="n">
        <v>10</v>
      </c>
      <c r="H7279" s="7" t="n">
        <v>0</v>
      </c>
      <c r="I7279" s="7" t="n">
        <v>0</v>
      </c>
    </row>
    <row r="7280" spans="1:8">
      <c r="A7280" t="s">
        <v>4</v>
      </c>
      <c r="B7280" s="4" t="s">
        <v>5</v>
      </c>
      <c r="C7280" s="4" t="s">
        <v>14</v>
      </c>
      <c r="D7280" s="4" t="s">
        <v>14</v>
      </c>
      <c r="E7280" s="4" t="s">
        <v>21</v>
      </c>
      <c r="F7280" s="4" t="s">
        <v>10</v>
      </c>
    </row>
    <row r="7281" spans="1:9">
      <c r="A7281" t="n">
        <v>64593</v>
      </c>
      <c r="B7281" s="45" t="n">
        <v>45</v>
      </c>
      <c r="C7281" s="7" t="n">
        <v>5</v>
      </c>
      <c r="D7281" s="7" t="n">
        <v>3</v>
      </c>
      <c r="E7281" s="7" t="n">
        <v>1.70000004768372</v>
      </c>
      <c r="F7281" s="7" t="n">
        <v>0</v>
      </c>
    </row>
    <row r="7282" spans="1:9">
      <c r="A7282" t="s">
        <v>4</v>
      </c>
      <c r="B7282" s="4" t="s">
        <v>5</v>
      </c>
      <c r="C7282" s="4" t="s">
        <v>14</v>
      </c>
      <c r="D7282" s="4" t="s">
        <v>14</v>
      </c>
      <c r="E7282" s="4" t="s">
        <v>21</v>
      </c>
      <c r="F7282" s="4" t="s">
        <v>10</v>
      </c>
    </row>
    <row r="7283" spans="1:9">
      <c r="A7283" t="n">
        <v>64602</v>
      </c>
      <c r="B7283" s="45" t="n">
        <v>45</v>
      </c>
      <c r="C7283" s="7" t="n">
        <v>11</v>
      </c>
      <c r="D7283" s="7" t="n">
        <v>3</v>
      </c>
      <c r="E7283" s="7" t="n">
        <v>34.2999992370605</v>
      </c>
      <c r="F7283" s="7" t="n">
        <v>0</v>
      </c>
    </row>
    <row r="7284" spans="1:9">
      <c r="A7284" t="s">
        <v>4</v>
      </c>
      <c r="B7284" s="4" t="s">
        <v>5</v>
      </c>
      <c r="C7284" s="4" t="s">
        <v>14</v>
      </c>
      <c r="D7284" s="4" t="s">
        <v>10</v>
      </c>
      <c r="E7284" s="4" t="s">
        <v>6</v>
      </c>
      <c r="F7284" s="4" t="s">
        <v>6</v>
      </c>
      <c r="G7284" s="4" t="s">
        <v>6</v>
      </c>
      <c r="H7284" s="4" t="s">
        <v>6</v>
      </c>
    </row>
    <row r="7285" spans="1:9">
      <c r="A7285" t="n">
        <v>64611</v>
      </c>
      <c r="B7285" s="41" t="n">
        <v>51</v>
      </c>
      <c r="C7285" s="7" t="n">
        <v>3</v>
      </c>
      <c r="D7285" s="7" t="n">
        <v>19</v>
      </c>
      <c r="E7285" s="7" t="s">
        <v>174</v>
      </c>
      <c r="F7285" s="7" t="s">
        <v>94</v>
      </c>
      <c r="G7285" s="7" t="s">
        <v>96</v>
      </c>
      <c r="H7285" s="7" t="s">
        <v>97</v>
      </c>
    </row>
    <row r="7286" spans="1:9">
      <c r="A7286" t="s">
        <v>4</v>
      </c>
      <c r="B7286" s="4" t="s">
        <v>5</v>
      </c>
      <c r="C7286" s="4" t="s">
        <v>14</v>
      </c>
      <c r="D7286" s="4" t="s">
        <v>10</v>
      </c>
    </row>
    <row r="7287" spans="1:9">
      <c r="A7287" t="n">
        <v>64624</v>
      </c>
      <c r="B7287" s="21" t="n">
        <v>58</v>
      </c>
      <c r="C7287" s="7" t="n">
        <v>255</v>
      </c>
      <c r="D7287" s="7" t="n">
        <v>0</v>
      </c>
    </row>
    <row r="7288" spans="1:9">
      <c r="A7288" t="s">
        <v>4</v>
      </c>
      <c r="B7288" s="4" t="s">
        <v>5</v>
      </c>
      <c r="C7288" s="4" t="s">
        <v>10</v>
      </c>
    </row>
    <row r="7289" spans="1:9">
      <c r="A7289" t="n">
        <v>64628</v>
      </c>
      <c r="B7289" s="28" t="n">
        <v>16</v>
      </c>
      <c r="C7289" s="7" t="n">
        <v>500</v>
      </c>
    </row>
    <row r="7290" spans="1:9">
      <c r="A7290" t="s">
        <v>4</v>
      </c>
      <c r="B7290" s="4" t="s">
        <v>5</v>
      </c>
      <c r="C7290" s="4" t="s">
        <v>14</v>
      </c>
      <c r="D7290" s="4" t="s">
        <v>21</v>
      </c>
      <c r="E7290" s="4" t="s">
        <v>21</v>
      </c>
      <c r="F7290" s="4" t="s">
        <v>21</v>
      </c>
    </row>
    <row r="7291" spans="1:9">
      <c r="A7291" t="n">
        <v>64631</v>
      </c>
      <c r="B7291" s="45" t="n">
        <v>45</v>
      </c>
      <c r="C7291" s="7" t="n">
        <v>9</v>
      </c>
      <c r="D7291" s="7" t="n">
        <v>0.0500000007450581</v>
      </c>
      <c r="E7291" s="7" t="n">
        <v>0.0500000007450581</v>
      </c>
      <c r="F7291" s="7" t="n">
        <v>0.5</v>
      </c>
    </row>
    <row r="7292" spans="1:9">
      <c r="A7292" t="s">
        <v>4</v>
      </c>
      <c r="B7292" s="4" t="s">
        <v>5</v>
      </c>
      <c r="C7292" s="4" t="s">
        <v>14</v>
      </c>
      <c r="D7292" s="4" t="s">
        <v>10</v>
      </c>
      <c r="E7292" s="4" t="s">
        <v>6</v>
      </c>
    </row>
    <row r="7293" spans="1:9">
      <c r="A7293" t="n">
        <v>64645</v>
      </c>
      <c r="B7293" s="41" t="n">
        <v>51</v>
      </c>
      <c r="C7293" s="7" t="n">
        <v>4</v>
      </c>
      <c r="D7293" s="7" t="n">
        <v>23</v>
      </c>
      <c r="E7293" s="7" t="s">
        <v>200</v>
      </c>
    </row>
    <row r="7294" spans="1:9">
      <c r="A7294" t="s">
        <v>4</v>
      </c>
      <c r="B7294" s="4" t="s">
        <v>5</v>
      </c>
      <c r="C7294" s="4" t="s">
        <v>10</v>
      </c>
    </row>
    <row r="7295" spans="1:9">
      <c r="A7295" t="n">
        <v>64659</v>
      </c>
      <c r="B7295" s="28" t="n">
        <v>16</v>
      </c>
      <c r="C7295" s="7" t="n">
        <v>0</v>
      </c>
    </row>
    <row r="7296" spans="1:9">
      <c r="A7296" t="s">
        <v>4</v>
      </c>
      <c r="B7296" s="4" t="s">
        <v>5</v>
      </c>
      <c r="C7296" s="4" t="s">
        <v>10</v>
      </c>
      <c r="D7296" s="4" t="s">
        <v>14</v>
      </c>
      <c r="E7296" s="4" t="s">
        <v>9</v>
      </c>
      <c r="F7296" s="4" t="s">
        <v>112</v>
      </c>
      <c r="G7296" s="4" t="s">
        <v>14</v>
      </c>
      <c r="H7296" s="4" t="s">
        <v>14</v>
      </c>
    </row>
    <row r="7297" spans="1:8">
      <c r="A7297" t="n">
        <v>64662</v>
      </c>
      <c r="B7297" s="49" t="n">
        <v>26</v>
      </c>
      <c r="C7297" s="7" t="n">
        <v>23</v>
      </c>
      <c r="D7297" s="7" t="n">
        <v>17</v>
      </c>
      <c r="E7297" s="7" t="n">
        <v>28543</v>
      </c>
      <c r="F7297" s="7" t="s">
        <v>524</v>
      </c>
      <c r="G7297" s="7" t="n">
        <v>2</v>
      </c>
      <c r="H7297" s="7" t="n">
        <v>0</v>
      </c>
    </row>
    <row r="7298" spans="1:8">
      <c r="A7298" t="s">
        <v>4</v>
      </c>
      <c r="B7298" s="4" t="s">
        <v>5</v>
      </c>
    </row>
    <row r="7299" spans="1:8">
      <c r="A7299" t="n">
        <v>64686</v>
      </c>
      <c r="B7299" s="50" t="n">
        <v>28</v>
      </c>
    </row>
    <row r="7300" spans="1:8">
      <c r="A7300" t="s">
        <v>4</v>
      </c>
      <c r="B7300" s="4" t="s">
        <v>5</v>
      </c>
      <c r="C7300" s="4" t="s">
        <v>10</v>
      </c>
      <c r="D7300" s="4" t="s">
        <v>14</v>
      </c>
    </row>
    <row r="7301" spans="1:8">
      <c r="A7301" t="n">
        <v>64687</v>
      </c>
      <c r="B7301" s="51" t="n">
        <v>89</v>
      </c>
      <c r="C7301" s="7" t="n">
        <v>65533</v>
      </c>
      <c r="D7301" s="7" t="n">
        <v>1</v>
      </c>
    </row>
    <row r="7302" spans="1:8">
      <c r="A7302" t="s">
        <v>4</v>
      </c>
      <c r="B7302" s="4" t="s">
        <v>5</v>
      </c>
      <c r="C7302" s="4" t="s">
        <v>14</v>
      </c>
      <c r="D7302" s="4" t="s">
        <v>10</v>
      </c>
      <c r="E7302" s="4" t="s">
        <v>10</v>
      </c>
      <c r="F7302" s="4" t="s">
        <v>14</v>
      </c>
    </row>
    <row r="7303" spans="1:8">
      <c r="A7303" t="n">
        <v>64691</v>
      </c>
      <c r="B7303" s="59" t="n">
        <v>25</v>
      </c>
      <c r="C7303" s="7" t="n">
        <v>1</v>
      </c>
      <c r="D7303" s="7" t="n">
        <v>60</v>
      </c>
      <c r="E7303" s="7" t="n">
        <v>640</v>
      </c>
      <c r="F7303" s="7" t="n">
        <v>1</v>
      </c>
    </row>
    <row r="7304" spans="1:8">
      <c r="A7304" t="s">
        <v>4</v>
      </c>
      <c r="B7304" s="4" t="s">
        <v>5</v>
      </c>
      <c r="C7304" s="4" t="s">
        <v>14</v>
      </c>
      <c r="D7304" s="4" t="s">
        <v>10</v>
      </c>
      <c r="E7304" s="4" t="s">
        <v>6</v>
      </c>
    </row>
    <row r="7305" spans="1:8">
      <c r="A7305" t="n">
        <v>64698</v>
      </c>
      <c r="B7305" s="41" t="n">
        <v>51</v>
      </c>
      <c r="C7305" s="7" t="n">
        <v>4</v>
      </c>
      <c r="D7305" s="7" t="n">
        <v>0</v>
      </c>
      <c r="E7305" s="7" t="s">
        <v>477</v>
      </c>
    </row>
    <row r="7306" spans="1:8">
      <c r="A7306" t="s">
        <v>4</v>
      </c>
      <c r="B7306" s="4" t="s">
        <v>5</v>
      </c>
      <c r="C7306" s="4" t="s">
        <v>10</v>
      </c>
    </row>
    <row r="7307" spans="1:8">
      <c r="A7307" t="n">
        <v>64711</v>
      </c>
      <c r="B7307" s="28" t="n">
        <v>16</v>
      </c>
      <c r="C7307" s="7" t="n">
        <v>0</v>
      </c>
    </row>
    <row r="7308" spans="1:8">
      <c r="A7308" t="s">
        <v>4</v>
      </c>
      <c r="B7308" s="4" t="s">
        <v>5</v>
      </c>
      <c r="C7308" s="4" t="s">
        <v>10</v>
      </c>
      <c r="D7308" s="4" t="s">
        <v>14</v>
      </c>
      <c r="E7308" s="4" t="s">
        <v>9</v>
      </c>
      <c r="F7308" s="4" t="s">
        <v>112</v>
      </c>
      <c r="G7308" s="4" t="s">
        <v>14</v>
      </c>
      <c r="H7308" s="4" t="s">
        <v>14</v>
      </c>
    </row>
    <row r="7309" spans="1:8">
      <c r="A7309" t="n">
        <v>64714</v>
      </c>
      <c r="B7309" s="49" t="n">
        <v>26</v>
      </c>
      <c r="C7309" s="7" t="n">
        <v>0</v>
      </c>
      <c r="D7309" s="7" t="n">
        <v>17</v>
      </c>
      <c r="E7309" s="7" t="n">
        <v>53136</v>
      </c>
      <c r="F7309" s="7" t="s">
        <v>525</v>
      </c>
      <c r="G7309" s="7" t="n">
        <v>2</v>
      </c>
      <c r="H7309" s="7" t="n">
        <v>0</v>
      </c>
    </row>
    <row r="7310" spans="1:8">
      <c r="A7310" t="s">
        <v>4</v>
      </c>
      <c r="B7310" s="4" t="s">
        <v>5</v>
      </c>
    </row>
    <row r="7311" spans="1:8">
      <c r="A7311" t="n">
        <v>64776</v>
      </c>
      <c r="B7311" s="50" t="n">
        <v>28</v>
      </c>
    </row>
    <row r="7312" spans="1:8">
      <c r="A7312" t="s">
        <v>4</v>
      </c>
      <c r="B7312" s="4" t="s">
        <v>5</v>
      </c>
      <c r="C7312" s="4" t="s">
        <v>10</v>
      </c>
      <c r="D7312" s="4" t="s">
        <v>14</v>
      </c>
    </row>
    <row r="7313" spans="1:8">
      <c r="A7313" t="n">
        <v>64777</v>
      </c>
      <c r="B7313" s="51" t="n">
        <v>89</v>
      </c>
      <c r="C7313" s="7" t="n">
        <v>65533</v>
      </c>
      <c r="D7313" s="7" t="n">
        <v>1</v>
      </c>
    </row>
    <row r="7314" spans="1:8">
      <c r="A7314" t="s">
        <v>4</v>
      </c>
      <c r="B7314" s="4" t="s">
        <v>5</v>
      </c>
      <c r="C7314" s="4" t="s">
        <v>14</v>
      </c>
      <c r="D7314" s="4" t="s">
        <v>10</v>
      </c>
      <c r="E7314" s="4" t="s">
        <v>10</v>
      </c>
      <c r="F7314" s="4" t="s">
        <v>14</v>
      </c>
    </row>
    <row r="7315" spans="1:8">
      <c r="A7315" t="n">
        <v>64781</v>
      </c>
      <c r="B7315" s="59" t="n">
        <v>25</v>
      </c>
      <c r="C7315" s="7" t="n">
        <v>1</v>
      </c>
      <c r="D7315" s="7" t="n">
        <v>65535</v>
      </c>
      <c r="E7315" s="7" t="n">
        <v>65535</v>
      </c>
      <c r="F7315" s="7" t="n">
        <v>0</v>
      </c>
    </row>
    <row r="7316" spans="1:8">
      <c r="A7316" t="s">
        <v>4</v>
      </c>
      <c r="B7316" s="4" t="s">
        <v>5</v>
      </c>
      <c r="C7316" s="4" t="s">
        <v>14</v>
      </c>
      <c r="D7316" s="4" t="s">
        <v>10</v>
      </c>
      <c r="E7316" s="4" t="s">
        <v>6</v>
      </c>
    </row>
    <row r="7317" spans="1:8">
      <c r="A7317" t="n">
        <v>64788</v>
      </c>
      <c r="B7317" s="41" t="n">
        <v>51</v>
      </c>
      <c r="C7317" s="7" t="n">
        <v>4</v>
      </c>
      <c r="D7317" s="7" t="n">
        <v>23</v>
      </c>
      <c r="E7317" s="7" t="s">
        <v>526</v>
      </c>
    </row>
    <row r="7318" spans="1:8">
      <c r="A7318" t="s">
        <v>4</v>
      </c>
      <c r="B7318" s="4" t="s">
        <v>5</v>
      </c>
      <c r="C7318" s="4" t="s">
        <v>10</v>
      </c>
    </row>
    <row r="7319" spans="1:8">
      <c r="A7319" t="n">
        <v>64802</v>
      </c>
      <c r="B7319" s="28" t="n">
        <v>16</v>
      </c>
      <c r="C7319" s="7" t="n">
        <v>0</v>
      </c>
    </row>
    <row r="7320" spans="1:8">
      <c r="A7320" t="s">
        <v>4</v>
      </c>
      <c r="B7320" s="4" t="s">
        <v>5</v>
      </c>
      <c r="C7320" s="4" t="s">
        <v>10</v>
      </c>
      <c r="D7320" s="4" t="s">
        <v>14</v>
      </c>
      <c r="E7320" s="4" t="s">
        <v>9</v>
      </c>
      <c r="F7320" s="4" t="s">
        <v>112</v>
      </c>
      <c r="G7320" s="4" t="s">
        <v>14</v>
      </c>
      <c r="H7320" s="4" t="s">
        <v>14</v>
      </c>
    </row>
    <row r="7321" spans="1:8">
      <c r="A7321" t="n">
        <v>64805</v>
      </c>
      <c r="B7321" s="49" t="n">
        <v>26</v>
      </c>
      <c r="C7321" s="7" t="n">
        <v>23</v>
      </c>
      <c r="D7321" s="7" t="n">
        <v>17</v>
      </c>
      <c r="E7321" s="7" t="n">
        <v>28544</v>
      </c>
      <c r="F7321" s="7" t="s">
        <v>527</v>
      </c>
      <c r="G7321" s="7" t="n">
        <v>2</v>
      </c>
      <c r="H7321" s="7" t="n">
        <v>0</v>
      </c>
    </row>
    <row r="7322" spans="1:8">
      <c r="A7322" t="s">
        <v>4</v>
      </c>
      <c r="B7322" s="4" t="s">
        <v>5</v>
      </c>
    </row>
    <row r="7323" spans="1:8">
      <c r="A7323" t="n">
        <v>64880</v>
      </c>
      <c r="B7323" s="50" t="n">
        <v>28</v>
      </c>
    </row>
    <row r="7324" spans="1:8">
      <c r="A7324" t="s">
        <v>4</v>
      </c>
      <c r="B7324" s="4" t="s">
        <v>5</v>
      </c>
      <c r="C7324" s="4" t="s">
        <v>14</v>
      </c>
      <c r="D7324" s="4" t="s">
        <v>10</v>
      </c>
      <c r="E7324" s="4" t="s">
        <v>6</v>
      </c>
    </row>
    <row r="7325" spans="1:8">
      <c r="A7325" t="n">
        <v>64881</v>
      </c>
      <c r="B7325" s="41" t="n">
        <v>51</v>
      </c>
      <c r="C7325" s="7" t="n">
        <v>4</v>
      </c>
      <c r="D7325" s="7" t="n">
        <v>23</v>
      </c>
      <c r="E7325" s="7" t="s">
        <v>143</v>
      </c>
    </row>
    <row r="7326" spans="1:8">
      <c r="A7326" t="s">
        <v>4</v>
      </c>
      <c r="B7326" s="4" t="s">
        <v>5</v>
      </c>
      <c r="C7326" s="4" t="s">
        <v>10</v>
      </c>
    </row>
    <row r="7327" spans="1:8">
      <c r="A7327" t="n">
        <v>64895</v>
      </c>
      <c r="B7327" s="28" t="n">
        <v>16</v>
      </c>
      <c r="C7327" s="7" t="n">
        <v>0</v>
      </c>
    </row>
    <row r="7328" spans="1:8">
      <c r="A7328" t="s">
        <v>4</v>
      </c>
      <c r="B7328" s="4" t="s">
        <v>5</v>
      </c>
      <c r="C7328" s="4" t="s">
        <v>10</v>
      </c>
      <c r="D7328" s="4" t="s">
        <v>14</v>
      </c>
      <c r="E7328" s="4" t="s">
        <v>9</v>
      </c>
      <c r="F7328" s="4" t="s">
        <v>112</v>
      </c>
      <c r="G7328" s="4" t="s">
        <v>14</v>
      </c>
      <c r="H7328" s="4" t="s">
        <v>14</v>
      </c>
    </row>
    <row r="7329" spans="1:8">
      <c r="A7329" t="n">
        <v>64898</v>
      </c>
      <c r="B7329" s="49" t="n">
        <v>26</v>
      </c>
      <c r="C7329" s="7" t="n">
        <v>23</v>
      </c>
      <c r="D7329" s="7" t="n">
        <v>17</v>
      </c>
      <c r="E7329" s="7" t="n">
        <v>28545</v>
      </c>
      <c r="F7329" s="7" t="s">
        <v>528</v>
      </c>
      <c r="G7329" s="7" t="n">
        <v>2</v>
      </c>
      <c r="H7329" s="7" t="n">
        <v>0</v>
      </c>
    </row>
    <row r="7330" spans="1:8">
      <c r="A7330" t="s">
        <v>4</v>
      </c>
      <c r="B7330" s="4" t="s">
        <v>5</v>
      </c>
      <c r="C7330" s="4" t="s">
        <v>10</v>
      </c>
    </row>
    <row r="7331" spans="1:8">
      <c r="A7331" t="n">
        <v>64970</v>
      </c>
      <c r="B7331" s="28" t="n">
        <v>16</v>
      </c>
      <c r="C7331" s="7" t="n">
        <v>2600</v>
      </c>
    </row>
    <row r="7332" spans="1:8">
      <c r="A7332" t="s">
        <v>4</v>
      </c>
      <c r="B7332" s="4" t="s">
        <v>5</v>
      </c>
      <c r="C7332" s="4" t="s">
        <v>14</v>
      </c>
      <c r="D7332" s="4" t="s">
        <v>10</v>
      </c>
      <c r="E7332" s="4" t="s">
        <v>6</v>
      </c>
      <c r="F7332" s="4" t="s">
        <v>6</v>
      </c>
      <c r="G7332" s="4" t="s">
        <v>6</v>
      </c>
      <c r="H7332" s="4" t="s">
        <v>6</v>
      </c>
    </row>
    <row r="7333" spans="1:8">
      <c r="A7333" t="n">
        <v>64973</v>
      </c>
      <c r="B7333" s="41" t="n">
        <v>51</v>
      </c>
      <c r="C7333" s="7" t="n">
        <v>3</v>
      </c>
      <c r="D7333" s="7" t="n">
        <v>23</v>
      </c>
      <c r="E7333" s="7" t="s">
        <v>174</v>
      </c>
      <c r="F7333" s="7" t="s">
        <v>529</v>
      </c>
      <c r="G7333" s="7" t="s">
        <v>96</v>
      </c>
      <c r="H7333" s="7" t="s">
        <v>97</v>
      </c>
    </row>
    <row r="7334" spans="1:8">
      <c r="A7334" t="s">
        <v>4</v>
      </c>
      <c r="B7334" s="4" t="s">
        <v>5</v>
      </c>
    </row>
    <row r="7335" spans="1:8">
      <c r="A7335" t="n">
        <v>64994</v>
      </c>
      <c r="B7335" s="50" t="n">
        <v>28</v>
      </c>
    </row>
    <row r="7336" spans="1:8">
      <c r="A7336" t="s">
        <v>4</v>
      </c>
      <c r="B7336" s="4" t="s">
        <v>5</v>
      </c>
      <c r="C7336" s="4" t="s">
        <v>10</v>
      </c>
      <c r="D7336" s="4" t="s">
        <v>14</v>
      </c>
    </row>
    <row r="7337" spans="1:8">
      <c r="A7337" t="n">
        <v>64995</v>
      </c>
      <c r="B7337" s="51" t="n">
        <v>89</v>
      </c>
      <c r="C7337" s="7" t="n">
        <v>65533</v>
      </c>
      <c r="D7337" s="7" t="n">
        <v>1</v>
      </c>
    </row>
    <row r="7338" spans="1:8">
      <c r="A7338" t="s">
        <v>4</v>
      </c>
      <c r="B7338" s="4" t="s">
        <v>5</v>
      </c>
      <c r="C7338" s="4" t="s">
        <v>14</v>
      </c>
      <c r="D7338" s="4" t="s">
        <v>10</v>
      </c>
      <c r="E7338" s="4" t="s">
        <v>10</v>
      </c>
      <c r="F7338" s="4" t="s">
        <v>14</v>
      </c>
    </row>
    <row r="7339" spans="1:8">
      <c r="A7339" t="n">
        <v>64999</v>
      </c>
      <c r="B7339" s="59" t="n">
        <v>25</v>
      </c>
      <c r="C7339" s="7" t="n">
        <v>1</v>
      </c>
      <c r="D7339" s="7" t="n">
        <v>60</v>
      </c>
      <c r="E7339" s="7" t="n">
        <v>640</v>
      </c>
      <c r="F7339" s="7" t="n">
        <v>1</v>
      </c>
    </row>
    <row r="7340" spans="1:8">
      <c r="A7340" t="s">
        <v>4</v>
      </c>
      <c r="B7340" s="4" t="s">
        <v>5</v>
      </c>
      <c r="C7340" s="4" t="s">
        <v>14</v>
      </c>
      <c r="D7340" s="4" t="s">
        <v>10</v>
      </c>
      <c r="E7340" s="4" t="s">
        <v>6</v>
      </c>
    </row>
    <row r="7341" spans="1:8">
      <c r="A7341" t="n">
        <v>65006</v>
      </c>
      <c r="B7341" s="41" t="n">
        <v>51</v>
      </c>
      <c r="C7341" s="7" t="n">
        <v>4</v>
      </c>
      <c r="D7341" s="7" t="n">
        <v>0</v>
      </c>
      <c r="E7341" s="7" t="s">
        <v>147</v>
      </c>
    </row>
    <row r="7342" spans="1:8">
      <c r="A7342" t="s">
        <v>4</v>
      </c>
      <c r="B7342" s="4" t="s">
        <v>5</v>
      </c>
      <c r="C7342" s="4" t="s">
        <v>10</v>
      </c>
    </row>
    <row r="7343" spans="1:8">
      <c r="A7343" t="n">
        <v>65021</v>
      </c>
      <c r="B7343" s="28" t="n">
        <v>16</v>
      </c>
      <c r="C7343" s="7" t="n">
        <v>0</v>
      </c>
    </row>
    <row r="7344" spans="1:8">
      <c r="A7344" t="s">
        <v>4</v>
      </c>
      <c r="B7344" s="4" t="s">
        <v>5</v>
      </c>
      <c r="C7344" s="4" t="s">
        <v>10</v>
      </c>
      <c r="D7344" s="4" t="s">
        <v>14</v>
      </c>
      <c r="E7344" s="4" t="s">
        <v>9</v>
      </c>
      <c r="F7344" s="4" t="s">
        <v>112</v>
      </c>
      <c r="G7344" s="4" t="s">
        <v>14</v>
      </c>
      <c r="H7344" s="4" t="s">
        <v>14</v>
      </c>
    </row>
    <row r="7345" spans="1:8">
      <c r="A7345" t="n">
        <v>65024</v>
      </c>
      <c r="B7345" s="49" t="n">
        <v>26</v>
      </c>
      <c r="C7345" s="7" t="n">
        <v>0</v>
      </c>
      <c r="D7345" s="7" t="n">
        <v>17</v>
      </c>
      <c r="E7345" s="7" t="n">
        <v>53137</v>
      </c>
      <c r="F7345" s="7" t="s">
        <v>161</v>
      </c>
      <c r="G7345" s="7" t="n">
        <v>2</v>
      </c>
      <c r="H7345" s="7" t="n">
        <v>0</v>
      </c>
    </row>
    <row r="7346" spans="1:8">
      <c r="A7346" t="s">
        <v>4</v>
      </c>
      <c r="B7346" s="4" t="s">
        <v>5</v>
      </c>
    </row>
    <row r="7347" spans="1:8">
      <c r="A7347" t="n">
        <v>65047</v>
      </c>
      <c r="B7347" s="50" t="n">
        <v>28</v>
      </c>
    </row>
    <row r="7348" spans="1:8">
      <c r="A7348" t="s">
        <v>4</v>
      </c>
      <c r="B7348" s="4" t="s">
        <v>5</v>
      </c>
      <c r="C7348" s="4" t="s">
        <v>14</v>
      </c>
      <c r="D7348" s="4" t="s">
        <v>10</v>
      </c>
      <c r="E7348" s="4" t="s">
        <v>10</v>
      </c>
      <c r="F7348" s="4" t="s">
        <v>14</v>
      </c>
    </row>
    <row r="7349" spans="1:8">
      <c r="A7349" t="n">
        <v>65048</v>
      </c>
      <c r="B7349" s="59" t="n">
        <v>25</v>
      </c>
      <c r="C7349" s="7" t="n">
        <v>1</v>
      </c>
      <c r="D7349" s="7" t="n">
        <v>65535</v>
      </c>
      <c r="E7349" s="7" t="n">
        <v>65535</v>
      </c>
      <c r="F7349" s="7" t="n">
        <v>0</v>
      </c>
    </row>
    <row r="7350" spans="1:8">
      <c r="A7350" t="s">
        <v>4</v>
      </c>
      <c r="B7350" s="4" t="s">
        <v>5</v>
      </c>
      <c r="C7350" s="4" t="s">
        <v>10</v>
      </c>
      <c r="D7350" s="4" t="s">
        <v>10</v>
      </c>
      <c r="E7350" s="4" t="s">
        <v>10</v>
      </c>
    </row>
    <row r="7351" spans="1:8">
      <c r="A7351" t="n">
        <v>65055</v>
      </c>
      <c r="B7351" s="42" t="n">
        <v>61</v>
      </c>
      <c r="C7351" s="7" t="n">
        <v>23</v>
      </c>
      <c r="D7351" s="7" t="n">
        <v>19</v>
      </c>
      <c r="E7351" s="7" t="n">
        <v>1000</v>
      </c>
    </row>
    <row r="7352" spans="1:8">
      <c r="A7352" t="s">
        <v>4</v>
      </c>
      <c r="B7352" s="4" t="s">
        <v>5</v>
      </c>
      <c r="C7352" s="4" t="s">
        <v>10</v>
      </c>
    </row>
    <row r="7353" spans="1:8">
      <c r="A7353" t="n">
        <v>65062</v>
      </c>
      <c r="B7353" s="28" t="n">
        <v>16</v>
      </c>
      <c r="C7353" s="7" t="n">
        <v>500</v>
      </c>
    </row>
    <row r="7354" spans="1:8">
      <c r="A7354" t="s">
        <v>4</v>
      </c>
      <c r="B7354" s="4" t="s">
        <v>5</v>
      </c>
      <c r="C7354" s="4" t="s">
        <v>14</v>
      </c>
      <c r="D7354" s="4" t="s">
        <v>10</v>
      </c>
      <c r="E7354" s="4" t="s">
        <v>6</v>
      </c>
    </row>
    <row r="7355" spans="1:8">
      <c r="A7355" t="n">
        <v>65065</v>
      </c>
      <c r="B7355" s="41" t="n">
        <v>51</v>
      </c>
      <c r="C7355" s="7" t="n">
        <v>4</v>
      </c>
      <c r="D7355" s="7" t="n">
        <v>23</v>
      </c>
      <c r="E7355" s="7" t="s">
        <v>137</v>
      </c>
    </row>
    <row r="7356" spans="1:8">
      <c r="A7356" t="s">
        <v>4</v>
      </c>
      <c r="B7356" s="4" t="s">
        <v>5</v>
      </c>
      <c r="C7356" s="4" t="s">
        <v>10</v>
      </c>
    </row>
    <row r="7357" spans="1:8">
      <c r="A7357" t="n">
        <v>65079</v>
      </c>
      <c r="B7357" s="28" t="n">
        <v>16</v>
      </c>
      <c r="C7357" s="7" t="n">
        <v>0</v>
      </c>
    </row>
    <row r="7358" spans="1:8">
      <c r="A7358" t="s">
        <v>4</v>
      </c>
      <c r="B7358" s="4" t="s">
        <v>5</v>
      </c>
      <c r="C7358" s="4" t="s">
        <v>10</v>
      </c>
      <c r="D7358" s="4" t="s">
        <v>14</v>
      </c>
      <c r="E7358" s="4" t="s">
        <v>9</v>
      </c>
      <c r="F7358" s="4" t="s">
        <v>112</v>
      </c>
      <c r="G7358" s="4" t="s">
        <v>14</v>
      </c>
      <c r="H7358" s="4" t="s">
        <v>14</v>
      </c>
      <c r="I7358" s="4" t="s">
        <v>14</v>
      </c>
      <c r="J7358" s="4" t="s">
        <v>9</v>
      </c>
      <c r="K7358" s="4" t="s">
        <v>112</v>
      </c>
      <c r="L7358" s="4" t="s">
        <v>14</v>
      </c>
      <c r="M7358" s="4" t="s">
        <v>14</v>
      </c>
    </row>
    <row r="7359" spans="1:8">
      <c r="A7359" t="n">
        <v>65082</v>
      </c>
      <c r="B7359" s="49" t="n">
        <v>26</v>
      </c>
      <c r="C7359" s="7" t="n">
        <v>23</v>
      </c>
      <c r="D7359" s="7" t="n">
        <v>17</v>
      </c>
      <c r="E7359" s="7" t="n">
        <v>28546</v>
      </c>
      <c r="F7359" s="7" t="s">
        <v>530</v>
      </c>
      <c r="G7359" s="7" t="n">
        <v>2</v>
      </c>
      <c r="H7359" s="7" t="n">
        <v>3</v>
      </c>
      <c r="I7359" s="7" t="n">
        <v>17</v>
      </c>
      <c r="J7359" s="7" t="n">
        <v>28547</v>
      </c>
      <c r="K7359" s="7" t="s">
        <v>531</v>
      </c>
      <c r="L7359" s="7" t="n">
        <v>2</v>
      </c>
      <c r="M7359" s="7" t="n">
        <v>0</v>
      </c>
    </row>
    <row r="7360" spans="1:8">
      <c r="A7360" t="s">
        <v>4</v>
      </c>
      <c r="B7360" s="4" t="s">
        <v>5</v>
      </c>
    </row>
    <row r="7361" spans="1:13">
      <c r="A7361" t="n">
        <v>65206</v>
      </c>
      <c r="B7361" s="50" t="n">
        <v>28</v>
      </c>
    </row>
    <row r="7362" spans="1:13">
      <c r="A7362" t="s">
        <v>4</v>
      </c>
      <c r="B7362" s="4" t="s">
        <v>5</v>
      </c>
      <c r="C7362" s="4" t="s">
        <v>14</v>
      </c>
      <c r="D7362" s="4" t="s">
        <v>10</v>
      </c>
      <c r="E7362" s="4" t="s">
        <v>6</v>
      </c>
      <c r="F7362" s="4" t="s">
        <v>6</v>
      </c>
      <c r="G7362" s="4" t="s">
        <v>6</v>
      </c>
      <c r="H7362" s="4" t="s">
        <v>6</v>
      </c>
    </row>
    <row r="7363" spans="1:13">
      <c r="A7363" t="n">
        <v>65207</v>
      </c>
      <c r="B7363" s="41" t="n">
        <v>51</v>
      </c>
      <c r="C7363" s="7" t="n">
        <v>3</v>
      </c>
      <c r="D7363" s="7" t="n">
        <v>19</v>
      </c>
      <c r="E7363" s="7" t="s">
        <v>142</v>
      </c>
      <c r="F7363" s="7" t="s">
        <v>97</v>
      </c>
      <c r="G7363" s="7" t="s">
        <v>96</v>
      </c>
      <c r="H7363" s="7" t="s">
        <v>97</v>
      </c>
    </row>
    <row r="7364" spans="1:13">
      <c r="A7364" t="s">
        <v>4</v>
      </c>
      <c r="B7364" s="4" t="s">
        <v>5</v>
      </c>
      <c r="C7364" s="4" t="s">
        <v>10</v>
      </c>
      <c r="D7364" s="4" t="s">
        <v>10</v>
      </c>
      <c r="E7364" s="4" t="s">
        <v>10</v>
      </c>
    </row>
    <row r="7365" spans="1:13">
      <c r="A7365" t="n">
        <v>65220</v>
      </c>
      <c r="B7365" s="42" t="n">
        <v>61</v>
      </c>
      <c r="C7365" s="7" t="n">
        <v>19</v>
      </c>
      <c r="D7365" s="7" t="n">
        <v>23</v>
      </c>
      <c r="E7365" s="7" t="n">
        <v>1000</v>
      </c>
    </row>
    <row r="7366" spans="1:13">
      <c r="A7366" t="s">
        <v>4</v>
      </c>
      <c r="B7366" s="4" t="s">
        <v>5</v>
      </c>
      <c r="C7366" s="4" t="s">
        <v>10</v>
      </c>
    </row>
    <row r="7367" spans="1:13">
      <c r="A7367" t="n">
        <v>65227</v>
      </c>
      <c r="B7367" s="28" t="n">
        <v>16</v>
      </c>
      <c r="C7367" s="7" t="n">
        <v>300</v>
      </c>
    </row>
    <row r="7368" spans="1:13">
      <c r="A7368" t="s">
        <v>4</v>
      </c>
      <c r="B7368" s="4" t="s">
        <v>5</v>
      </c>
      <c r="C7368" s="4" t="s">
        <v>14</v>
      </c>
      <c r="D7368" s="4" t="s">
        <v>10</v>
      </c>
      <c r="E7368" s="4" t="s">
        <v>6</v>
      </c>
    </row>
    <row r="7369" spans="1:13">
      <c r="A7369" t="n">
        <v>65230</v>
      </c>
      <c r="B7369" s="41" t="n">
        <v>51</v>
      </c>
      <c r="C7369" s="7" t="n">
        <v>4</v>
      </c>
      <c r="D7369" s="7" t="n">
        <v>19</v>
      </c>
      <c r="E7369" s="7" t="s">
        <v>149</v>
      </c>
    </row>
    <row r="7370" spans="1:13">
      <c r="A7370" t="s">
        <v>4</v>
      </c>
      <c r="B7370" s="4" t="s">
        <v>5</v>
      </c>
      <c r="C7370" s="4" t="s">
        <v>10</v>
      </c>
    </row>
    <row r="7371" spans="1:13">
      <c r="A7371" t="n">
        <v>65243</v>
      </c>
      <c r="B7371" s="28" t="n">
        <v>16</v>
      </c>
      <c r="C7371" s="7" t="n">
        <v>0</v>
      </c>
    </row>
    <row r="7372" spans="1:13">
      <c r="A7372" t="s">
        <v>4</v>
      </c>
      <c r="B7372" s="4" t="s">
        <v>5</v>
      </c>
      <c r="C7372" s="4" t="s">
        <v>10</v>
      </c>
      <c r="D7372" s="4" t="s">
        <v>14</v>
      </c>
      <c r="E7372" s="4" t="s">
        <v>9</v>
      </c>
      <c r="F7372" s="4" t="s">
        <v>112</v>
      </c>
      <c r="G7372" s="4" t="s">
        <v>14</v>
      </c>
      <c r="H7372" s="4" t="s">
        <v>14</v>
      </c>
    </row>
    <row r="7373" spans="1:13">
      <c r="A7373" t="n">
        <v>65246</v>
      </c>
      <c r="B7373" s="49" t="n">
        <v>26</v>
      </c>
      <c r="C7373" s="7" t="n">
        <v>19</v>
      </c>
      <c r="D7373" s="7" t="n">
        <v>17</v>
      </c>
      <c r="E7373" s="7" t="n">
        <v>29470</v>
      </c>
      <c r="F7373" s="7" t="s">
        <v>532</v>
      </c>
      <c r="G7373" s="7" t="n">
        <v>2</v>
      </c>
      <c r="H7373" s="7" t="n">
        <v>0</v>
      </c>
    </row>
    <row r="7374" spans="1:13">
      <c r="A7374" t="s">
        <v>4</v>
      </c>
      <c r="B7374" s="4" t="s">
        <v>5</v>
      </c>
    </row>
    <row r="7375" spans="1:13">
      <c r="A7375" t="n">
        <v>65309</v>
      </c>
      <c r="B7375" s="50" t="n">
        <v>28</v>
      </c>
    </row>
    <row r="7376" spans="1:13">
      <c r="A7376" t="s">
        <v>4</v>
      </c>
      <c r="B7376" s="4" t="s">
        <v>5</v>
      </c>
      <c r="C7376" s="4" t="s">
        <v>14</v>
      </c>
      <c r="D7376" s="4" t="s">
        <v>10</v>
      </c>
      <c r="E7376" s="4" t="s">
        <v>6</v>
      </c>
    </row>
    <row r="7377" spans="1:8">
      <c r="A7377" t="n">
        <v>65310</v>
      </c>
      <c r="B7377" s="41" t="n">
        <v>51</v>
      </c>
      <c r="C7377" s="7" t="n">
        <v>4</v>
      </c>
      <c r="D7377" s="7" t="n">
        <v>19</v>
      </c>
      <c r="E7377" s="7" t="s">
        <v>130</v>
      </c>
    </row>
    <row r="7378" spans="1:8">
      <c r="A7378" t="s">
        <v>4</v>
      </c>
      <c r="B7378" s="4" t="s">
        <v>5</v>
      </c>
      <c r="C7378" s="4" t="s">
        <v>10</v>
      </c>
    </row>
    <row r="7379" spans="1:8">
      <c r="A7379" t="n">
        <v>65324</v>
      </c>
      <c r="B7379" s="28" t="n">
        <v>16</v>
      </c>
      <c r="C7379" s="7" t="n">
        <v>0</v>
      </c>
    </row>
    <row r="7380" spans="1:8">
      <c r="A7380" t="s">
        <v>4</v>
      </c>
      <c r="B7380" s="4" t="s">
        <v>5</v>
      </c>
      <c r="C7380" s="4" t="s">
        <v>10</v>
      </c>
      <c r="D7380" s="4" t="s">
        <v>14</v>
      </c>
      <c r="E7380" s="4" t="s">
        <v>9</v>
      </c>
      <c r="F7380" s="4" t="s">
        <v>112</v>
      </c>
      <c r="G7380" s="4" t="s">
        <v>14</v>
      </c>
      <c r="H7380" s="4" t="s">
        <v>14</v>
      </c>
    </row>
    <row r="7381" spans="1:8">
      <c r="A7381" t="n">
        <v>65327</v>
      </c>
      <c r="B7381" s="49" t="n">
        <v>26</v>
      </c>
      <c r="C7381" s="7" t="n">
        <v>19</v>
      </c>
      <c r="D7381" s="7" t="n">
        <v>17</v>
      </c>
      <c r="E7381" s="7" t="n">
        <v>29471</v>
      </c>
      <c r="F7381" s="7" t="s">
        <v>533</v>
      </c>
      <c r="G7381" s="7" t="n">
        <v>2</v>
      </c>
      <c r="H7381" s="7" t="n">
        <v>0</v>
      </c>
    </row>
    <row r="7382" spans="1:8">
      <c r="A7382" t="s">
        <v>4</v>
      </c>
      <c r="B7382" s="4" t="s">
        <v>5</v>
      </c>
      <c r="C7382" s="4" t="s">
        <v>10</v>
      </c>
    </row>
    <row r="7383" spans="1:8">
      <c r="A7383" t="n">
        <v>65422</v>
      </c>
      <c r="B7383" s="28" t="n">
        <v>16</v>
      </c>
      <c r="C7383" s="7" t="n">
        <v>2500</v>
      </c>
    </row>
    <row r="7384" spans="1:8">
      <c r="A7384" t="s">
        <v>4</v>
      </c>
      <c r="B7384" s="4" t="s">
        <v>5</v>
      </c>
      <c r="C7384" s="4" t="s">
        <v>14</v>
      </c>
      <c r="D7384" s="4" t="s">
        <v>10</v>
      </c>
      <c r="E7384" s="4" t="s">
        <v>6</v>
      </c>
      <c r="F7384" s="4" t="s">
        <v>6</v>
      </c>
      <c r="G7384" s="4" t="s">
        <v>6</v>
      </c>
      <c r="H7384" s="4" t="s">
        <v>6</v>
      </c>
    </row>
    <row r="7385" spans="1:8">
      <c r="A7385" t="n">
        <v>65425</v>
      </c>
      <c r="B7385" s="41" t="n">
        <v>51</v>
      </c>
      <c r="C7385" s="7" t="n">
        <v>3</v>
      </c>
      <c r="D7385" s="7" t="n">
        <v>19</v>
      </c>
      <c r="E7385" s="7" t="s">
        <v>288</v>
      </c>
      <c r="F7385" s="7" t="s">
        <v>13</v>
      </c>
      <c r="G7385" s="7" t="s">
        <v>96</v>
      </c>
      <c r="H7385" s="7" t="s">
        <v>97</v>
      </c>
    </row>
    <row r="7386" spans="1:8">
      <c r="A7386" t="s">
        <v>4</v>
      </c>
      <c r="B7386" s="4" t="s">
        <v>5</v>
      </c>
    </row>
    <row r="7387" spans="1:8">
      <c r="A7387" t="n">
        <v>65437</v>
      </c>
      <c r="B7387" s="50" t="n">
        <v>28</v>
      </c>
    </row>
    <row r="7388" spans="1:8">
      <c r="A7388" t="s">
        <v>4</v>
      </c>
      <c r="B7388" s="4" t="s">
        <v>5</v>
      </c>
      <c r="C7388" s="4" t="s">
        <v>10</v>
      </c>
      <c r="D7388" s="4" t="s">
        <v>14</v>
      </c>
    </row>
    <row r="7389" spans="1:8">
      <c r="A7389" t="n">
        <v>65438</v>
      </c>
      <c r="B7389" s="51" t="n">
        <v>89</v>
      </c>
      <c r="C7389" s="7" t="n">
        <v>65533</v>
      </c>
      <c r="D7389" s="7" t="n">
        <v>1</v>
      </c>
    </row>
    <row r="7390" spans="1:8">
      <c r="A7390" t="s">
        <v>4</v>
      </c>
      <c r="B7390" s="4" t="s">
        <v>5</v>
      </c>
      <c r="C7390" s="4" t="s">
        <v>14</v>
      </c>
      <c r="D7390" s="4" t="s">
        <v>10</v>
      </c>
      <c r="E7390" s="4" t="s">
        <v>10</v>
      </c>
      <c r="F7390" s="4" t="s">
        <v>14</v>
      </c>
    </row>
    <row r="7391" spans="1:8">
      <c r="A7391" t="n">
        <v>65442</v>
      </c>
      <c r="B7391" s="59" t="n">
        <v>25</v>
      </c>
      <c r="C7391" s="7" t="n">
        <v>1</v>
      </c>
      <c r="D7391" s="7" t="n">
        <v>60</v>
      </c>
      <c r="E7391" s="7" t="n">
        <v>640</v>
      </c>
      <c r="F7391" s="7" t="n">
        <v>1</v>
      </c>
    </row>
    <row r="7392" spans="1:8">
      <c r="A7392" t="s">
        <v>4</v>
      </c>
      <c r="B7392" s="4" t="s">
        <v>5</v>
      </c>
      <c r="C7392" s="4" t="s">
        <v>14</v>
      </c>
      <c r="D7392" s="4" t="s">
        <v>10</v>
      </c>
      <c r="E7392" s="4" t="s">
        <v>6</v>
      </c>
    </row>
    <row r="7393" spans="1:8">
      <c r="A7393" t="n">
        <v>65449</v>
      </c>
      <c r="B7393" s="41" t="n">
        <v>51</v>
      </c>
      <c r="C7393" s="7" t="n">
        <v>4</v>
      </c>
      <c r="D7393" s="7" t="n">
        <v>0</v>
      </c>
      <c r="E7393" s="7" t="s">
        <v>204</v>
      </c>
    </row>
    <row r="7394" spans="1:8">
      <c r="A7394" t="s">
        <v>4</v>
      </c>
      <c r="B7394" s="4" t="s">
        <v>5</v>
      </c>
      <c r="C7394" s="4" t="s">
        <v>10</v>
      </c>
    </row>
    <row r="7395" spans="1:8">
      <c r="A7395" t="n">
        <v>65463</v>
      </c>
      <c r="B7395" s="28" t="n">
        <v>16</v>
      </c>
      <c r="C7395" s="7" t="n">
        <v>0</v>
      </c>
    </row>
    <row r="7396" spans="1:8">
      <c r="A7396" t="s">
        <v>4</v>
      </c>
      <c r="B7396" s="4" t="s">
        <v>5</v>
      </c>
      <c r="C7396" s="4" t="s">
        <v>10</v>
      </c>
      <c r="D7396" s="4" t="s">
        <v>14</v>
      </c>
      <c r="E7396" s="4" t="s">
        <v>9</v>
      </c>
      <c r="F7396" s="4" t="s">
        <v>112</v>
      </c>
      <c r="G7396" s="4" t="s">
        <v>14</v>
      </c>
      <c r="H7396" s="4" t="s">
        <v>14</v>
      </c>
    </row>
    <row r="7397" spans="1:8">
      <c r="A7397" t="n">
        <v>65466</v>
      </c>
      <c r="B7397" s="49" t="n">
        <v>26</v>
      </c>
      <c r="C7397" s="7" t="n">
        <v>0</v>
      </c>
      <c r="D7397" s="7" t="n">
        <v>17</v>
      </c>
      <c r="E7397" s="7" t="n">
        <v>53138</v>
      </c>
      <c r="F7397" s="7" t="s">
        <v>534</v>
      </c>
      <c r="G7397" s="7" t="n">
        <v>2</v>
      </c>
      <c r="H7397" s="7" t="n">
        <v>0</v>
      </c>
    </row>
    <row r="7398" spans="1:8">
      <c r="A7398" t="s">
        <v>4</v>
      </c>
      <c r="B7398" s="4" t="s">
        <v>5</v>
      </c>
    </row>
    <row r="7399" spans="1:8">
      <c r="A7399" t="n">
        <v>65494</v>
      </c>
      <c r="B7399" s="50" t="n">
        <v>28</v>
      </c>
    </row>
    <row r="7400" spans="1:8">
      <c r="A7400" t="s">
        <v>4</v>
      </c>
      <c r="B7400" s="4" t="s">
        <v>5</v>
      </c>
      <c r="C7400" s="4" t="s">
        <v>14</v>
      </c>
      <c r="D7400" s="4" t="s">
        <v>10</v>
      </c>
      <c r="E7400" s="4" t="s">
        <v>10</v>
      </c>
      <c r="F7400" s="4" t="s">
        <v>14</v>
      </c>
    </row>
    <row r="7401" spans="1:8">
      <c r="A7401" t="n">
        <v>65495</v>
      </c>
      <c r="B7401" s="59" t="n">
        <v>25</v>
      </c>
      <c r="C7401" s="7" t="n">
        <v>1</v>
      </c>
      <c r="D7401" s="7" t="n">
        <v>65535</v>
      </c>
      <c r="E7401" s="7" t="n">
        <v>65535</v>
      </c>
      <c r="F7401" s="7" t="n">
        <v>0</v>
      </c>
    </row>
    <row r="7402" spans="1:8">
      <c r="A7402" t="s">
        <v>4</v>
      </c>
      <c r="B7402" s="4" t="s">
        <v>5</v>
      </c>
      <c r="C7402" s="4" t="s">
        <v>14</v>
      </c>
      <c r="D7402" s="4" t="s">
        <v>10</v>
      </c>
      <c r="E7402" s="4" t="s">
        <v>14</v>
      </c>
    </row>
    <row r="7403" spans="1:8">
      <c r="A7403" t="n">
        <v>65502</v>
      </c>
      <c r="B7403" s="16" t="n">
        <v>49</v>
      </c>
      <c r="C7403" s="7" t="n">
        <v>1</v>
      </c>
      <c r="D7403" s="7" t="n">
        <v>2000</v>
      </c>
      <c r="E7403" s="7" t="n">
        <v>0</v>
      </c>
    </row>
    <row r="7404" spans="1:8">
      <c r="A7404" t="s">
        <v>4</v>
      </c>
      <c r="B7404" s="4" t="s">
        <v>5</v>
      </c>
      <c r="C7404" s="4" t="s">
        <v>10</v>
      </c>
    </row>
    <row r="7405" spans="1:8">
      <c r="A7405" t="n">
        <v>65507</v>
      </c>
      <c r="B7405" s="28" t="n">
        <v>16</v>
      </c>
      <c r="C7405" s="7" t="n">
        <v>500</v>
      </c>
    </row>
    <row r="7406" spans="1:8">
      <c r="A7406" t="s">
        <v>4</v>
      </c>
      <c r="B7406" s="4" t="s">
        <v>5</v>
      </c>
      <c r="C7406" s="4" t="s">
        <v>14</v>
      </c>
      <c r="D7406" s="4" t="s">
        <v>10</v>
      </c>
      <c r="E7406" s="4" t="s">
        <v>10</v>
      </c>
      <c r="F7406" s="4" t="s">
        <v>14</v>
      </c>
    </row>
    <row r="7407" spans="1:8">
      <c r="A7407" t="n">
        <v>65510</v>
      </c>
      <c r="B7407" s="59" t="n">
        <v>25</v>
      </c>
      <c r="C7407" s="7" t="n">
        <v>1</v>
      </c>
      <c r="D7407" s="7" t="n">
        <v>700</v>
      </c>
      <c r="E7407" s="7" t="n">
        <v>80</v>
      </c>
      <c r="F7407" s="7" t="n">
        <v>0</v>
      </c>
    </row>
    <row r="7408" spans="1:8">
      <c r="A7408" t="s">
        <v>4</v>
      </c>
      <c r="B7408" s="4" t="s">
        <v>5</v>
      </c>
      <c r="C7408" s="4" t="s">
        <v>14</v>
      </c>
      <c r="D7408" s="4" t="s">
        <v>21</v>
      </c>
      <c r="E7408" s="4" t="s">
        <v>21</v>
      </c>
      <c r="F7408" s="4" t="s">
        <v>21</v>
      </c>
    </row>
    <row r="7409" spans="1:8">
      <c r="A7409" t="n">
        <v>65517</v>
      </c>
      <c r="B7409" s="45" t="n">
        <v>45</v>
      </c>
      <c r="C7409" s="7" t="n">
        <v>9</v>
      </c>
      <c r="D7409" s="7" t="n">
        <v>0.0799999982118607</v>
      </c>
      <c r="E7409" s="7" t="n">
        <v>0.0799999982118607</v>
      </c>
      <c r="F7409" s="7" t="n">
        <v>0.5</v>
      </c>
    </row>
    <row r="7410" spans="1:8">
      <c r="A7410" t="s">
        <v>4</v>
      </c>
      <c r="B7410" s="4" t="s">
        <v>5</v>
      </c>
      <c r="C7410" s="4" t="s">
        <v>6</v>
      </c>
      <c r="D7410" s="4" t="s">
        <v>10</v>
      </c>
    </row>
    <row r="7411" spans="1:8">
      <c r="A7411" t="n">
        <v>65531</v>
      </c>
      <c r="B7411" s="61" t="n">
        <v>29</v>
      </c>
      <c r="C7411" s="7" t="s">
        <v>535</v>
      </c>
      <c r="D7411" s="7" t="n">
        <v>65533</v>
      </c>
    </row>
    <row r="7412" spans="1:8">
      <c r="A7412" t="s">
        <v>4</v>
      </c>
      <c r="B7412" s="4" t="s">
        <v>5</v>
      </c>
      <c r="C7412" s="4" t="s">
        <v>14</v>
      </c>
      <c r="D7412" s="4" t="s">
        <v>10</v>
      </c>
      <c r="E7412" s="4" t="s">
        <v>6</v>
      </c>
    </row>
    <row r="7413" spans="1:8">
      <c r="A7413" t="n">
        <v>65545</v>
      </c>
      <c r="B7413" s="41" t="n">
        <v>51</v>
      </c>
      <c r="C7413" s="7" t="n">
        <v>4</v>
      </c>
      <c r="D7413" s="7" t="n">
        <v>7013</v>
      </c>
      <c r="E7413" s="7" t="s">
        <v>179</v>
      </c>
    </row>
    <row r="7414" spans="1:8">
      <c r="A7414" t="s">
        <v>4</v>
      </c>
      <c r="B7414" s="4" t="s">
        <v>5</v>
      </c>
      <c r="C7414" s="4" t="s">
        <v>10</v>
      </c>
    </row>
    <row r="7415" spans="1:8">
      <c r="A7415" t="n">
        <v>65558</v>
      </c>
      <c r="B7415" s="28" t="n">
        <v>16</v>
      </c>
      <c r="C7415" s="7" t="n">
        <v>0</v>
      </c>
    </row>
    <row r="7416" spans="1:8">
      <c r="A7416" t="s">
        <v>4</v>
      </c>
      <c r="B7416" s="4" t="s">
        <v>5</v>
      </c>
      <c r="C7416" s="4" t="s">
        <v>10</v>
      </c>
      <c r="D7416" s="4" t="s">
        <v>14</v>
      </c>
      <c r="E7416" s="4" t="s">
        <v>9</v>
      </c>
      <c r="F7416" s="4" t="s">
        <v>112</v>
      </c>
      <c r="G7416" s="4" t="s">
        <v>14</v>
      </c>
      <c r="H7416" s="4" t="s">
        <v>14</v>
      </c>
    </row>
    <row r="7417" spans="1:8">
      <c r="A7417" t="n">
        <v>65561</v>
      </c>
      <c r="B7417" s="49" t="n">
        <v>26</v>
      </c>
      <c r="C7417" s="7" t="n">
        <v>7013</v>
      </c>
      <c r="D7417" s="7" t="n">
        <v>17</v>
      </c>
      <c r="E7417" s="7" t="n">
        <v>37409</v>
      </c>
      <c r="F7417" s="7" t="s">
        <v>536</v>
      </c>
      <c r="G7417" s="7" t="n">
        <v>2</v>
      </c>
      <c r="H7417" s="7" t="n">
        <v>0</v>
      </c>
    </row>
    <row r="7418" spans="1:8">
      <c r="A7418" t="s">
        <v>4</v>
      </c>
      <c r="B7418" s="4" t="s">
        <v>5</v>
      </c>
    </row>
    <row r="7419" spans="1:8">
      <c r="A7419" t="n">
        <v>65592</v>
      </c>
      <c r="B7419" s="50" t="n">
        <v>28</v>
      </c>
    </row>
    <row r="7420" spans="1:8">
      <c r="A7420" t="s">
        <v>4</v>
      </c>
      <c r="B7420" s="4" t="s">
        <v>5</v>
      </c>
      <c r="C7420" s="4" t="s">
        <v>10</v>
      </c>
      <c r="D7420" s="4" t="s">
        <v>14</v>
      </c>
    </row>
    <row r="7421" spans="1:8">
      <c r="A7421" t="n">
        <v>65593</v>
      </c>
      <c r="B7421" s="51" t="n">
        <v>89</v>
      </c>
      <c r="C7421" s="7" t="n">
        <v>65533</v>
      </c>
      <c r="D7421" s="7" t="n">
        <v>1</v>
      </c>
    </row>
    <row r="7422" spans="1:8">
      <c r="A7422" t="s">
        <v>4</v>
      </c>
      <c r="B7422" s="4" t="s">
        <v>5</v>
      </c>
      <c r="C7422" s="4" t="s">
        <v>6</v>
      </c>
      <c r="D7422" s="4" t="s">
        <v>10</v>
      </c>
    </row>
    <row r="7423" spans="1:8">
      <c r="A7423" t="n">
        <v>65597</v>
      </c>
      <c r="B7423" s="61" t="n">
        <v>29</v>
      </c>
      <c r="C7423" s="7" t="s">
        <v>13</v>
      </c>
      <c r="D7423" s="7" t="n">
        <v>65533</v>
      </c>
    </row>
    <row r="7424" spans="1:8">
      <c r="A7424" t="s">
        <v>4</v>
      </c>
      <c r="B7424" s="4" t="s">
        <v>5</v>
      </c>
      <c r="C7424" s="4" t="s">
        <v>14</v>
      </c>
      <c r="D7424" s="4" t="s">
        <v>10</v>
      </c>
      <c r="E7424" s="4" t="s">
        <v>10</v>
      </c>
      <c r="F7424" s="4" t="s">
        <v>14</v>
      </c>
    </row>
    <row r="7425" spans="1:8">
      <c r="A7425" t="n">
        <v>65601</v>
      </c>
      <c r="B7425" s="59" t="n">
        <v>25</v>
      </c>
      <c r="C7425" s="7" t="n">
        <v>1</v>
      </c>
      <c r="D7425" s="7" t="n">
        <v>65535</v>
      </c>
      <c r="E7425" s="7" t="n">
        <v>65535</v>
      </c>
      <c r="F7425" s="7" t="n">
        <v>0</v>
      </c>
    </row>
    <row r="7426" spans="1:8">
      <c r="A7426" t="s">
        <v>4</v>
      </c>
      <c r="B7426" s="4" t="s">
        <v>5</v>
      </c>
      <c r="C7426" s="4" t="s">
        <v>14</v>
      </c>
      <c r="D7426" s="4" t="s">
        <v>10</v>
      </c>
      <c r="E7426" s="4" t="s">
        <v>21</v>
      </c>
    </row>
    <row r="7427" spans="1:8">
      <c r="A7427" t="n">
        <v>65608</v>
      </c>
      <c r="B7427" s="21" t="n">
        <v>58</v>
      </c>
      <c r="C7427" s="7" t="n">
        <v>101</v>
      </c>
      <c r="D7427" s="7" t="n">
        <v>500</v>
      </c>
      <c r="E7427" s="7" t="n">
        <v>1</v>
      </c>
    </row>
    <row r="7428" spans="1:8">
      <c r="A7428" t="s">
        <v>4</v>
      </c>
      <c r="B7428" s="4" t="s">
        <v>5</v>
      </c>
      <c r="C7428" s="4" t="s">
        <v>14</v>
      </c>
      <c r="D7428" s="4" t="s">
        <v>10</v>
      </c>
    </row>
    <row r="7429" spans="1:8">
      <c r="A7429" t="n">
        <v>65616</v>
      </c>
      <c r="B7429" s="21" t="n">
        <v>58</v>
      </c>
      <c r="C7429" s="7" t="n">
        <v>254</v>
      </c>
      <c r="D7429" s="7" t="n">
        <v>0</v>
      </c>
    </row>
    <row r="7430" spans="1:8">
      <c r="A7430" t="s">
        <v>4</v>
      </c>
      <c r="B7430" s="4" t="s">
        <v>5</v>
      </c>
      <c r="C7430" s="4" t="s">
        <v>14</v>
      </c>
    </row>
    <row r="7431" spans="1:8">
      <c r="A7431" t="n">
        <v>65620</v>
      </c>
      <c r="B7431" s="35" t="n">
        <v>116</v>
      </c>
      <c r="C7431" s="7" t="n">
        <v>0</v>
      </c>
    </row>
    <row r="7432" spans="1:8">
      <c r="A7432" t="s">
        <v>4</v>
      </c>
      <c r="B7432" s="4" t="s">
        <v>5</v>
      </c>
      <c r="C7432" s="4" t="s">
        <v>14</v>
      </c>
      <c r="D7432" s="4" t="s">
        <v>10</v>
      </c>
    </row>
    <row r="7433" spans="1:8">
      <c r="A7433" t="n">
        <v>65622</v>
      </c>
      <c r="B7433" s="35" t="n">
        <v>116</v>
      </c>
      <c r="C7433" s="7" t="n">
        <v>2</v>
      </c>
      <c r="D7433" s="7" t="n">
        <v>1</v>
      </c>
    </row>
    <row r="7434" spans="1:8">
      <c r="A7434" t="s">
        <v>4</v>
      </c>
      <c r="B7434" s="4" t="s">
        <v>5</v>
      </c>
      <c r="C7434" s="4" t="s">
        <v>14</v>
      </c>
      <c r="D7434" s="4" t="s">
        <v>9</v>
      </c>
    </row>
    <row r="7435" spans="1:8">
      <c r="A7435" t="n">
        <v>65626</v>
      </c>
      <c r="B7435" s="35" t="n">
        <v>116</v>
      </c>
      <c r="C7435" s="7" t="n">
        <v>5</v>
      </c>
      <c r="D7435" s="7" t="n">
        <v>1099431936</v>
      </c>
    </row>
    <row r="7436" spans="1:8">
      <c r="A7436" t="s">
        <v>4</v>
      </c>
      <c r="B7436" s="4" t="s">
        <v>5</v>
      </c>
      <c r="C7436" s="4" t="s">
        <v>14</v>
      </c>
      <c r="D7436" s="4" t="s">
        <v>10</v>
      </c>
    </row>
    <row r="7437" spans="1:8">
      <c r="A7437" t="n">
        <v>65632</v>
      </c>
      <c r="B7437" s="35" t="n">
        <v>116</v>
      </c>
      <c r="C7437" s="7" t="n">
        <v>6</v>
      </c>
      <c r="D7437" s="7" t="n">
        <v>1</v>
      </c>
    </row>
    <row r="7438" spans="1:8">
      <c r="A7438" t="s">
        <v>4</v>
      </c>
      <c r="B7438" s="4" t="s">
        <v>5</v>
      </c>
      <c r="C7438" s="4" t="s">
        <v>14</v>
      </c>
      <c r="D7438" s="4" t="s">
        <v>10</v>
      </c>
      <c r="E7438" s="4" t="s">
        <v>6</v>
      </c>
      <c r="F7438" s="4" t="s">
        <v>6</v>
      </c>
      <c r="G7438" s="4" t="s">
        <v>6</v>
      </c>
      <c r="H7438" s="4" t="s">
        <v>6</v>
      </c>
    </row>
    <row r="7439" spans="1:8">
      <c r="A7439" t="n">
        <v>65636</v>
      </c>
      <c r="B7439" s="41" t="n">
        <v>51</v>
      </c>
      <c r="C7439" s="7" t="n">
        <v>3</v>
      </c>
      <c r="D7439" s="7" t="n">
        <v>7013</v>
      </c>
      <c r="E7439" s="7" t="s">
        <v>537</v>
      </c>
      <c r="F7439" s="7" t="s">
        <v>301</v>
      </c>
      <c r="G7439" s="7" t="s">
        <v>96</v>
      </c>
      <c r="H7439" s="7" t="s">
        <v>97</v>
      </c>
    </row>
    <row r="7440" spans="1:8">
      <c r="A7440" t="s">
        <v>4</v>
      </c>
      <c r="B7440" s="4" t="s">
        <v>5</v>
      </c>
      <c r="C7440" s="4" t="s">
        <v>14</v>
      </c>
      <c r="D7440" s="4" t="s">
        <v>14</v>
      </c>
      <c r="E7440" s="4" t="s">
        <v>21</v>
      </c>
      <c r="F7440" s="4" t="s">
        <v>21</v>
      </c>
      <c r="G7440" s="4" t="s">
        <v>21</v>
      </c>
      <c r="H7440" s="4" t="s">
        <v>10</v>
      </c>
    </row>
    <row r="7441" spans="1:8">
      <c r="A7441" t="n">
        <v>65649</v>
      </c>
      <c r="B7441" s="45" t="n">
        <v>45</v>
      </c>
      <c r="C7441" s="7" t="n">
        <v>2</v>
      </c>
      <c r="D7441" s="7" t="n">
        <v>3</v>
      </c>
      <c r="E7441" s="7" t="n">
        <v>0.0500000007450581</v>
      </c>
      <c r="F7441" s="7" t="n">
        <v>24.3999996185303</v>
      </c>
      <c r="G7441" s="7" t="n">
        <v>18.4200000762939</v>
      </c>
      <c r="H7441" s="7" t="n">
        <v>0</v>
      </c>
    </row>
    <row r="7442" spans="1:8">
      <c r="A7442" t="s">
        <v>4</v>
      </c>
      <c r="B7442" s="4" t="s">
        <v>5</v>
      </c>
      <c r="C7442" s="4" t="s">
        <v>14</v>
      </c>
      <c r="D7442" s="4" t="s">
        <v>14</v>
      </c>
      <c r="E7442" s="4" t="s">
        <v>21</v>
      </c>
      <c r="F7442" s="4" t="s">
        <v>21</v>
      </c>
      <c r="G7442" s="4" t="s">
        <v>21</v>
      </c>
      <c r="H7442" s="4" t="s">
        <v>10</v>
      </c>
      <c r="I7442" s="4" t="s">
        <v>14</v>
      </c>
    </row>
    <row r="7443" spans="1:8">
      <c r="A7443" t="n">
        <v>65666</v>
      </c>
      <c r="B7443" s="45" t="n">
        <v>45</v>
      </c>
      <c r="C7443" s="7" t="n">
        <v>4</v>
      </c>
      <c r="D7443" s="7" t="n">
        <v>3</v>
      </c>
      <c r="E7443" s="7" t="n">
        <v>0</v>
      </c>
      <c r="F7443" s="7" t="n">
        <v>32</v>
      </c>
      <c r="G7443" s="7" t="n">
        <v>5</v>
      </c>
      <c r="H7443" s="7" t="n">
        <v>0</v>
      </c>
      <c r="I7443" s="7" t="n">
        <v>0</v>
      </c>
    </row>
    <row r="7444" spans="1:8">
      <c r="A7444" t="s">
        <v>4</v>
      </c>
      <c r="B7444" s="4" t="s">
        <v>5</v>
      </c>
      <c r="C7444" s="4" t="s">
        <v>14</v>
      </c>
      <c r="D7444" s="4" t="s">
        <v>14</v>
      </c>
      <c r="E7444" s="4" t="s">
        <v>21</v>
      </c>
      <c r="F7444" s="4" t="s">
        <v>10</v>
      </c>
    </row>
    <row r="7445" spans="1:8">
      <c r="A7445" t="n">
        <v>65684</v>
      </c>
      <c r="B7445" s="45" t="n">
        <v>45</v>
      </c>
      <c r="C7445" s="7" t="n">
        <v>5</v>
      </c>
      <c r="D7445" s="7" t="n">
        <v>3</v>
      </c>
      <c r="E7445" s="7" t="n">
        <v>2</v>
      </c>
      <c r="F7445" s="7" t="n">
        <v>0</v>
      </c>
    </row>
    <row r="7446" spans="1:8">
      <c r="A7446" t="s">
        <v>4</v>
      </c>
      <c r="B7446" s="4" t="s">
        <v>5</v>
      </c>
      <c r="C7446" s="4" t="s">
        <v>14</v>
      </c>
      <c r="D7446" s="4" t="s">
        <v>14</v>
      </c>
      <c r="E7446" s="4" t="s">
        <v>21</v>
      </c>
      <c r="F7446" s="4" t="s">
        <v>10</v>
      </c>
    </row>
    <row r="7447" spans="1:8">
      <c r="A7447" t="n">
        <v>65693</v>
      </c>
      <c r="B7447" s="45" t="n">
        <v>45</v>
      </c>
      <c r="C7447" s="7" t="n">
        <v>11</v>
      </c>
      <c r="D7447" s="7" t="n">
        <v>3</v>
      </c>
      <c r="E7447" s="7" t="n">
        <v>40.0999984741211</v>
      </c>
      <c r="F7447" s="7" t="n">
        <v>0</v>
      </c>
    </row>
    <row r="7448" spans="1:8">
      <c r="A7448" t="s">
        <v>4</v>
      </c>
      <c r="B7448" s="4" t="s">
        <v>5</v>
      </c>
      <c r="C7448" s="4" t="s">
        <v>14</v>
      </c>
      <c r="D7448" s="4" t="s">
        <v>14</v>
      </c>
      <c r="E7448" s="4" t="s">
        <v>21</v>
      </c>
      <c r="F7448" s="4" t="s">
        <v>21</v>
      </c>
      <c r="G7448" s="4" t="s">
        <v>21</v>
      </c>
      <c r="H7448" s="4" t="s">
        <v>10</v>
      </c>
    </row>
    <row r="7449" spans="1:8">
      <c r="A7449" t="n">
        <v>65702</v>
      </c>
      <c r="B7449" s="45" t="n">
        <v>45</v>
      </c>
      <c r="C7449" s="7" t="n">
        <v>2</v>
      </c>
      <c r="D7449" s="7" t="n">
        <v>3</v>
      </c>
      <c r="E7449" s="7" t="n">
        <v>0.0500000007450581</v>
      </c>
      <c r="F7449" s="7" t="n">
        <v>24.5499992370605</v>
      </c>
      <c r="G7449" s="7" t="n">
        <v>13.4200000762939</v>
      </c>
      <c r="H7449" s="7" t="n">
        <v>2000</v>
      </c>
    </row>
    <row r="7450" spans="1:8">
      <c r="A7450" t="s">
        <v>4</v>
      </c>
      <c r="B7450" s="4" t="s">
        <v>5</v>
      </c>
      <c r="C7450" s="4" t="s">
        <v>14</v>
      </c>
      <c r="D7450" s="4" t="s">
        <v>14</v>
      </c>
      <c r="E7450" s="4" t="s">
        <v>21</v>
      </c>
      <c r="F7450" s="4" t="s">
        <v>21</v>
      </c>
      <c r="G7450" s="4" t="s">
        <v>21</v>
      </c>
      <c r="H7450" s="4" t="s">
        <v>10</v>
      </c>
      <c r="I7450" s="4" t="s">
        <v>14</v>
      </c>
    </row>
    <row r="7451" spans="1:8">
      <c r="A7451" t="n">
        <v>65719</v>
      </c>
      <c r="B7451" s="45" t="n">
        <v>45</v>
      </c>
      <c r="C7451" s="7" t="n">
        <v>4</v>
      </c>
      <c r="D7451" s="7" t="n">
        <v>3</v>
      </c>
      <c r="E7451" s="7" t="n">
        <v>0</v>
      </c>
      <c r="F7451" s="7" t="n">
        <v>27</v>
      </c>
      <c r="G7451" s="7" t="n">
        <v>5</v>
      </c>
      <c r="H7451" s="7" t="n">
        <v>2000</v>
      </c>
      <c r="I7451" s="7" t="n">
        <v>0</v>
      </c>
    </row>
    <row r="7452" spans="1:8">
      <c r="A7452" t="s">
        <v>4</v>
      </c>
      <c r="B7452" s="4" t="s">
        <v>5</v>
      </c>
      <c r="C7452" s="4" t="s">
        <v>14</v>
      </c>
      <c r="D7452" s="4" t="s">
        <v>14</v>
      </c>
      <c r="E7452" s="4" t="s">
        <v>21</v>
      </c>
      <c r="F7452" s="4" t="s">
        <v>10</v>
      </c>
    </row>
    <row r="7453" spans="1:8">
      <c r="A7453" t="n">
        <v>65737</v>
      </c>
      <c r="B7453" s="45" t="n">
        <v>45</v>
      </c>
      <c r="C7453" s="7" t="n">
        <v>5</v>
      </c>
      <c r="D7453" s="7" t="n">
        <v>3</v>
      </c>
      <c r="E7453" s="7" t="n">
        <v>1.39999997615814</v>
      </c>
      <c r="F7453" s="7" t="n">
        <v>2000</v>
      </c>
    </row>
    <row r="7454" spans="1:8">
      <c r="A7454" t="s">
        <v>4</v>
      </c>
      <c r="B7454" s="4" t="s">
        <v>5</v>
      </c>
      <c r="C7454" s="4" t="s">
        <v>10</v>
      </c>
      <c r="D7454" s="4" t="s">
        <v>10</v>
      </c>
      <c r="E7454" s="4" t="s">
        <v>10</v>
      </c>
    </row>
    <row r="7455" spans="1:8">
      <c r="A7455" t="n">
        <v>65746</v>
      </c>
      <c r="B7455" s="42" t="n">
        <v>61</v>
      </c>
      <c r="C7455" s="7" t="n">
        <v>0</v>
      </c>
      <c r="D7455" s="7" t="n">
        <v>7013</v>
      </c>
      <c r="E7455" s="7" t="n">
        <v>1000</v>
      </c>
    </row>
    <row r="7456" spans="1:8">
      <c r="A7456" t="s">
        <v>4</v>
      </c>
      <c r="B7456" s="4" t="s">
        <v>5</v>
      </c>
      <c r="C7456" s="4" t="s">
        <v>10</v>
      </c>
      <c r="D7456" s="4" t="s">
        <v>10</v>
      </c>
      <c r="E7456" s="4" t="s">
        <v>10</v>
      </c>
    </row>
    <row r="7457" spans="1:9">
      <c r="A7457" t="n">
        <v>65753</v>
      </c>
      <c r="B7457" s="42" t="n">
        <v>61</v>
      </c>
      <c r="C7457" s="7" t="n">
        <v>1</v>
      </c>
      <c r="D7457" s="7" t="n">
        <v>7013</v>
      </c>
      <c r="E7457" s="7" t="n">
        <v>1000</v>
      </c>
    </row>
    <row r="7458" spans="1:9">
      <c r="A7458" t="s">
        <v>4</v>
      </c>
      <c r="B7458" s="4" t="s">
        <v>5</v>
      </c>
      <c r="C7458" s="4" t="s">
        <v>10</v>
      </c>
      <c r="D7458" s="4" t="s">
        <v>10</v>
      </c>
      <c r="E7458" s="4" t="s">
        <v>10</v>
      </c>
    </row>
    <row r="7459" spans="1:9">
      <c r="A7459" t="n">
        <v>65760</v>
      </c>
      <c r="B7459" s="42" t="n">
        <v>61</v>
      </c>
      <c r="C7459" s="7" t="n">
        <v>2</v>
      </c>
      <c r="D7459" s="7" t="n">
        <v>7013</v>
      </c>
      <c r="E7459" s="7" t="n">
        <v>1000</v>
      </c>
    </row>
    <row r="7460" spans="1:9">
      <c r="A7460" t="s">
        <v>4</v>
      </c>
      <c r="B7460" s="4" t="s">
        <v>5</v>
      </c>
      <c r="C7460" s="4" t="s">
        <v>10</v>
      </c>
      <c r="D7460" s="4" t="s">
        <v>10</v>
      </c>
      <c r="E7460" s="4" t="s">
        <v>10</v>
      </c>
    </row>
    <row r="7461" spans="1:9">
      <c r="A7461" t="n">
        <v>65767</v>
      </c>
      <c r="B7461" s="42" t="n">
        <v>61</v>
      </c>
      <c r="C7461" s="7" t="n">
        <v>3</v>
      </c>
      <c r="D7461" s="7" t="n">
        <v>7013</v>
      </c>
      <c r="E7461" s="7" t="n">
        <v>1000</v>
      </c>
    </row>
    <row r="7462" spans="1:9">
      <c r="A7462" t="s">
        <v>4</v>
      </c>
      <c r="B7462" s="4" t="s">
        <v>5</v>
      </c>
      <c r="C7462" s="4" t="s">
        <v>10</v>
      </c>
      <c r="D7462" s="4" t="s">
        <v>10</v>
      </c>
      <c r="E7462" s="4" t="s">
        <v>10</v>
      </c>
    </row>
    <row r="7463" spans="1:9">
      <c r="A7463" t="n">
        <v>65774</v>
      </c>
      <c r="B7463" s="42" t="n">
        <v>61</v>
      </c>
      <c r="C7463" s="7" t="n">
        <v>4</v>
      </c>
      <c r="D7463" s="7" t="n">
        <v>7013</v>
      </c>
      <c r="E7463" s="7" t="n">
        <v>1000</v>
      </c>
    </row>
    <row r="7464" spans="1:9">
      <c r="A7464" t="s">
        <v>4</v>
      </c>
      <c r="B7464" s="4" t="s">
        <v>5</v>
      </c>
      <c r="C7464" s="4" t="s">
        <v>10</v>
      </c>
      <c r="D7464" s="4" t="s">
        <v>10</v>
      </c>
      <c r="E7464" s="4" t="s">
        <v>10</v>
      </c>
    </row>
    <row r="7465" spans="1:9">
      <c r="A7465" t="n">
        <v>65781</v>
      </c>
      <c r="B7465" s="42" t="n">
        <v>61</v>
      </c>
      <c r="C7465" s="7" t="n">
        <v>5</v>
      </c>
      <c r="D7465" s="7" t="n">
        <v>7013</v>
      </c>
      <c r="E7465" s="7" t="n">
        <v>1000</v>
      </c>
    </row>
    <row r="7466" spans="1:9">
      <c r="A7466" t="s">
        <v>4</v>
      </c>
      <c r="B7466" s="4" t="s">
        <v>5</v>
      </c>
      <c r="C7466" s="4" t="s">
        <v>10</v>
      </c>
      <c r="D7466" s="4" t="s">
        <v>10</v>
      </c>
      <c r="E7466" s="4" t="s">
        <v>10</v>
      </c>
    </row>
    <row r="7467" spans="1:9">
      <c r="A7467" t="n">
        <v>65788</v>
      </c>
      <c r="B7467" s="42" t="n">
        <v>61</v>
      </c>
      <c r="C7467" s="7" t="n">
        <v>6</v>
      </c>
      <c r="D7467" s="7" t="n">
        <v>7013</v>
      </c>
      <c r="E7467" s="7" t="n">
        <v>1000</v>
      </c>
    </row>
    <row r="7468" spans="1:9">
      <c r="A7468" t="s">
        <v>4</v>
      </c>
      <c r="B7468" s="4" t="s">
        <v>5</v>
      </c>
      <c r="C7468" s="4" t="s">
        <v>10</v>
      </c>
      <c r="D7468" s="4" t="s">
        <v>10</v>
      </c>
      <c r="E7468" s="4" t="s">
        <v>10</v>
      </c>
    </row>
    <row r="7469" spans="1:9">
      <c r="A7469" t="n">
        <v>65795</v>
      </c>
      <c r="B7469" s="42" t="n">
        <v>61</v>
      </c>
      <c r="C7469" s="7" t="n">
        <v>7</v>
      </c>
      <c r="D7469" s="7" t="n">
        <v>7013</v>
      </c>
      <c r="E7469" s="7" t="n">
        <v>1000</v>
      </c>
    </row>
    <row r="7470" spans="1:9">
      <c r="A7470" t="s">
        <v>4</v>
      </c>
      <c r="B7470" s="4" t="s">
        <v>5</v>
      </c>
      <c r="C7470" s="4" t="s">
        <v>10</v>
      </c>
      <c r="D7470" s="4" t="s">
        <v>10</v>
      </c>
      <c r="E7470" s="4" t="s">
        <v>10</v>
      </c>
    </row>
    <row r="7471" spans="1:9">
      <c r="A7471" t="n">
        <v>65802</v>
      </c>
      <c r="B7471" s="42" t="n">
        <v>61</v>
      </c>
      <c r="C7471" s="7" t="n">
        <v>8</v>
      </c>
      <c r="D7471" s="7" t="n">
        <v>7013</v>
      </c>
      <c r="E7471" s="7" t="n">
        <v>1000</v>
      </c>
    </row>
    <row r="7472" spans="1:9">
      <c r="A7472" t="s">
        <v>4</v>
      </c>
      <c r="B7472" s="4" t="s">
        <v>5</v>
      </c>
      <c r="C7472" s="4" t="s">
        <v>10</v>
      </c>
      <c r="D7472" s="4" t="s">
        <v>10</v>
      </c>
      <c r="E7472" s="4" t="s">
        <v>10</v>
      </c>
    </row>
    <row r="7473" spans="1:5">
      <c r="A7473" t="n">
        <v>65809</v>
      </c>
      <c r="B7473" s="42" t="n">
        <v>61</v>
      </c>
      <c r="C7473" s="7" t="n">
        <v>9</v>
      </c>
      <c r="D7473" s="7" t="n">
        <v>7013</v>
      </c>
      <c r="E7473" s="7" t="n">
        <v>1000</v>
      </c>
    </row>
    <row r="7474" spans="1:5">
      <c r="A7474" t="s">
        <v>4</v>
      </c>
      <c r="B7474" s="4" t="s">
        <v>5</v>
      </c>
      <c r="C7474" s="4" t="s">
        <v>10</v>
      </c>
      <c r="D7474" s="4" t="s">
        <v>10</v>
      </c>
      <c r="E7474" s="4" t="s">
        <v>10</v>
      </c>
    </row>
    <row r="7475" spans="1:5">
      <c r="A7475" t="n">
        <v>65816</v>
      </c>
      <c r="B7475" s="42" t="n">
        <v>61</v>
      </c>
      <c r="C7475" s="7" t="n">
        <v>11</v>
      </c>
      <c r="D7475" s="7" t="n">
        <v>7013</v>
      </c>
      <c r="E7475" s="7" t="n">
        <v>1000</v>
      </c>
    </row>
    <row r="7476" spans="1:5">
      <c r="A7476" t="s">
        <v>4</v>
      </c>
      <c r="B7476" s="4" t="s">
        <v>5</v>
      </c>
      <c r="C7476" s="4" t="s">
        <v>10</v>
      </c>
      <c r="D7476" s="4" t="s">
        <v>10</v>
      </c>
      <c r="E7476" s="4" t="s">
        <v>10</v>
      </c>
    </row>
    <row r="7477" spans="1:5">
      <c r="A7477" t="n">
        <v>65823</v>
      </c>
      <c r="B7477" s="42" t="n">
        <v>61</v>
      </c>
      <c r="C7477" s="7" t="n">
        <v>7032</v>
      </c>
      <c r="D7477" s="7" t="n">
        <v>7013</v>
      </c>
      <c r="E7477" s="7" t="n">
        <v>1000</v>
      </c>
    </row>
    <row r="7478" spans="1:5">
      <c r="A7478" t="s">
        <v>4</v>
      </c>
      <c r="B7478" s="4" t="s">
        <v>5</v>
      </c>
      <c r="C7478" s="4" t="s">
        <v>10</v>
      </c>
      <c r="D7478" s="4" t="s">
        <v>10</v>
      </c>
      <c r="E7478" s="4" t="s">
        <v>21</v>
      </c>
      <c r="F7478" s="4" t="s">
        <v>14</v>
      </c>
    </row>
    <row r="7479" spans="1:5">
      <c r="A7479" t="n">
        <v>65830</v>
      </c>
      <c r="B7479" s="60" t="n">
        <v>53</v>
      </c>
      <c r="C7479" s="7" t="n">
        <v>0</v>
      </c>
      <c r="D7479" s="7" t="n">
        <v>7013</v>
      </c>
      <c r="E7479" s="7" t="n">
        <v>10</v>
      </c>
      <c r="F7479" s="7" t="n">
        <v>0</v>
      </c>
    </row>
    <row r="7480" spans="1:5">
      <c r="A7480" t="s">
        <v>4</v>
      </c>
      <c r="B7480" s="4" t="s">
        <v>5</v>
      </c>
      <c r="C7480" s="4" t="s">
        <v>10</v>
      </c>
      <c r="D7480" s="4" t="s">
        <v>10</v>
      </c>
      <c r="E7480" s="4" t="s">
        <v>21</v>
      </c>
      <c r="F7480" s="4" t="s">
        <v>14</v>
      </c>
    </row>
    <row r="7481" spans="1:5">
      <c r="A7481" t="n">
        <v>65840</v>
      </c>
      <c r="B7481" s="60" t="n">
        <v>53</v>
      </c>
      <c r="C7481" s="7" t="n">
        <v>1</v>
      </c>
      <c r="D7481" s="7" t="n">
        <v>7013</v>
      </c>
      <c r="E7481" s="7" t="n">
        <v>10</v>
      </c>
      <c r="F7481" s="7" t="n">
        <v>0</v>
      </c>
    </row>
    <row r="7482" spans="1:5">
      <c r="A7482" t="s">
        <v>4</v>
      </c>
      <c r="B7482" s="4" t="s">
        <v>5</v>
      </c>
      <c r="C7482" s="4" t="s">
        <v>10</v>
      </c>
      <c r="D7482" s="4" t="s">
        <v>10</v>
      </c>
      <c r="E7482" s="4" t="s">
        <v>21</v>
      </c>
      <c r="F7482" s="4" t="s">
        <v>14</v>
      </c>
    </row>
    <row r="7483" spans="1:5">
      <c r="A7483" t="n">
        <v>65850</v>
      </c>
      <c r="B7483" s="60" t="n">
        <v>53</v>
      </c>
      <c r="C7483" s="7" t="n">
        <v>2</v>
      </c>
      <c r="D7483" s="7" t="n">
        <v>7013</v>
      </c>
      <c r="E7483" s="7" t="n">
        <v>10</v>
      </c>
      <c r="F7483" s="7" t="n">
        <v>0</v>
      </c>
    </row>
    <row r="7484" spans="1:5">
      <c r="A7484" t="s">
        <v>4</v>
      </c>
      <c r="B7484" s="4" t="s">
        <v>5</v>
      </c>
      <c r="C7484" s="4" t="s">
        <v>10</v>
      </c>
      <c r="D7484" s="4" t="s">
        <v>10</v>
      </c>
      <c r="E7484" s="4" t="s">
        <v>21</v>
      </c>
      <c r="F7484" s="4" t="s">
        <v>14</v>
      </c>
    </row>
    <row r="7485" spans="1:5">
      <c r="A7485" t="n">
        <v>65860</v>
      </c>
      <c r="B7485" s="60" t="n">
        <v>53</v>
      </c>
      <c r="C7485" s="7" t="n">
        <v>3</v>
      </c>
      <c r="D7485" s="7" t="n">
        <v>7013</v>
      </c>
      <c r="E7485" s="7" t="n">
        <v>10</v>
      </c>
      <c r="F7485" s="7" t="n">
        <v>0</v>
      </c>
    </row>
    <row r="7486" spans="1:5">
      <c r="A7486" t="s">
        <v>4</v>
      </c>
      <c r="B7486" s="4" t="s">
        <v>5</v>
      </c>
      <c r="C7486" s="4" t="s">
        <v>10</v>
      </c>
      <c r="D7486" s="4" t="s">
        <v>10</v>
      </c>
      <c r="E7486" s="4" t="s">
        <v>21</v>
      </c>
      <c r="F7486" s="4" t="s">
        <v>14</v>
      </c>
    </row>
    <row r="7487" spans="1:5">
      <c r="A7487" t="n">
        <v>65870</v>
      </c>
      <c r="B7487" s="60" t="n">
        <v>53</v>
      </c>
      <c r="C7487" s="7" t="n">
        <v>4</v>
      </c>
      <c r="D7487" s="7" t="n">
        <v>7013</v>
      </c>
      <c r="E7487" s="7" t="n">
        <v>10</v>
      </c>
      <c r="F7487" s="7" t="n">
        <v>0</v>
      </c>
    </row>
    <row r="7488" spans="1:5">
      <c r="A7488" t="s">
        <v>4</v>
      </c>
      <c r="B7488" s="4" t="s">
        <v>5</v>
      </c>
      <c r="C7488" s="4" t="s">
        <v>10</v>
      </c>
      <c r="D7488" s="4" t="s">
        <v>10</v>
      </c>
      <c r="E7488" s="4" t="s">
        <v>21</v>
      </c>
      <c r="F7488" s="4" t="s">
        <v>14</v>
      </c>
    </row>
    <row r="7489" spans="1:6">
      <c r="A7489" t="n">
        <v>65880</v>
      </c>
      <c r="B7489" s="60" t="n">
        <v>53</v>
      </c>
      <c r="C7489" s="7" t="n">
        <v>5</v>
      </c>
      <c r="D7489" s="7" t="n">
        <v>7013</v>
      </c>
      <c r="E7489" s="7" t="n">
        <v>10</v>
      </c>
      <c r="F7489" s="7" t="n">
        <v>0</v>
      </c>
    </row>
    <row r="7490" spans="1:6">
      <c r="A7490" t="s">
        <v>4</v>
      </c>
      <c r="B7490" s="4" t="s">
        <v>5</v>
      </c>
      <c r="C7490" s="4" t="s">
        <v>10</v>
      </c>
      <c r="D7490" s="4" t="s">
        <v>10</v>
      </c>
      <c r="E7490" s="4" t="s">
        <v>21</v>
      </c>
      <c r="F7490" s="4" t="s">
        <v>14</v>
      </c>
    </row>
    <row r="7491" spans="1:6">
      <c r="A7491" t="n">
        <v>65890</v>
      </c>
      <c r="B7491" s="60" t="n">
        <v>53</v>
      </c>
      <c r="C7491" s="7" t="n">
        <v>6</v>
      </c>
      <c r="D7491" s="7" t="n">
        <v>7013</v>
      </c>
      <c r="E7491" s="7" t="n">
        <v>10</v>
      </c>
      <c r="F7491" s="7" t="n">
        <v>0</v>
      </c>
    </row>
    <row r="7492" spans="1:6">
      <c r="A7492" t="s">
        <v>4</v>
      </c>
      <c r="B7492" s="4" t="s">
        <v>5</v>
      </c>
      <c r="C7492" s="4" t="s">
        <v>10</v>
      </c>
      <c r="D7492" s="4" t="s">
        <v>10</v>
      </c>
      <c r="E7492" s="4" t="s">
        <v>21</v>
      </c>
      <c r="F7492" s="4" t="s">
        <v>14</v>
      </c>
    </row>
    <row r="7493" spans="1:6">
      <c r="A7493" t="n">
        <v>65900</v>
      </c>
      <c r="B7493" s="60" t="n">
        <v>53</v>
      </c>
      <c r="C7493" s="7" t="n">
        <v>7</v>
      </c>
      <c r="D7493" s="7" t="n">
        <v>7013</v>
      </c>
      <c r="E7493" s="7" t="n">
        <v>10</v>
      </c>
      <c r="F7493" s="7" t="n">
        <v>0</v>
      </c>
    </row>
    <row r="7494" spans="1:6">
      <c r="A7494" t="s">
        <v>4</v>
      </c>
      <c r="B7494" s="4" t="s">
        <v>5</v>
      </c>
      <c r="C7494" s="4" t="s">
        <v>10</v>
      </c>
      <c r="D7494" s="4" t="s">
        <v>10</v>
      </c>
      <c r="E7494" s="4" t="s">
        <v>21</v>
      </c>
      <c r="F7494" s="4" t="s">
        <v>14</v>
      </c>
    </row>
    <row r="7495" spans="1:6">
      <c r="A7495" t="n">
        <v>65910</v>
      </c>
      <c r="B7495" s="60" t="n">
        <v>53</v>
      </c>
      <c r="C7495" s="7" t="n">
        <v>8</v>
      </c>
      <c r="D7495" s="7" t="n">
        <v>7013</v>
      </c>
      <c r="E7495" s="7" t="n">
        <v>10</v>
      </c>
      <c r="F7495" s="7" t="n">
        <v>0</v>
      </c>
    </row>
    <row r="7496" spans="1:6">
      <c r="A7496" t="s">
        <v>4</v>
      </c>
      <c r="B7496" s="4" t="s">
        <v>5</v>
      </c>
      <c r="C7496" s="4" t="s">
        <v>10</v>
      </c>
      <c r="D7496" s="4" t="s">
        <v>10</v>
      </c>
      <c r="E7496" s="4" t="s">
        <v>21</v>
      </c>
      <c r="F7496" s="4" t="s">
        <v>14</v>
      </c>
    </row>
    <row r="7497" spans="1:6">
      <c r="A7497" t="n">
        <v>65920</v>
      </c>
      <c r="B7497" s="60" t="n">
        <v>53</v>
      </c>
      <c r="C7497" s="7" t="n">
        <v>9</v>
      </c>
      <c r="D7497" s="7" t="n">
        <v>7013</v>
      </c>
      <c r="E7497" s="7" t="n">
        <v>10</v>
      </c>
      <c r="F7497" s="7" t="n">
        <v>0</v>
      </c>
    </row>
    <row r="7498" spans="1:6">
      <c r="A7498" t="s">
        <v>4</v>
      </c>
      <c r="B7498" s="4" t="s">
        <v>5</v>
      </c>
      <c r="C7498" s="4" t="s">
        <v>10</v>
      </c>
      <c r="D7498" s="4" t="s">
        <v>10</v>
      </c>
      <c r="E7498" s="4" t="s">
        <v>21</v>
      </c>
      <c r="F7498" s="4" t="s">
        <v>14</v>
      </c>
    </row>
    <row r="7499" spans="1:6">
      <c r="A7499" t="n">
        <v>65930</v>
      </c>
      <c r="B7499" s="60" t="n">
        <v>53</v>
      </c>
      <c r="C7499" s="7" t="n">
        <v>11</v>
      </c>
      <c r="D7499" s="7" t="n">
        <v>7013</v>
      </c>
      <c r="E7499" s="7" t="n">
        <v>10</v>
      </c>
      <c r="F7499" s="7" t="n">
        <v>0</v>
      </c>
    </row>
    <row r="7500" spans="1:6">
      <c r="A7500" t="s">
        <v>4</v>
      </c>
      <c r="B7500" s="4" t="s">
        <v>5</v>
      </c>
      <c r="C7500" s="4" t="s">
        <v>10</v>
      </c>
      <c r="D7500" s="4" t="s">
        <v>10</v>
      </c>
      <c r="E7500" s="4" t="s">
        <v>21</v>
      </c>
      <c r="F7500" s="4" t="s">
        <v>14</v>
      </c>
    </row>
    <row r="7501" spans="1:6">
      <c r="A7501" t="n">
        <v>65940</v>
      </c>
      <c r="B7501" s="60" t="n">
        <v>53</v>
      </c>
      <c r="C7501" s="7" t="n">
        <v>7032</v>
      </c>
      <c r="D7501" s="7" t="n">
        <v>7013</v>
      </c>
      <c r="E7501" s="7" t="n">
        <v>10</v>
      </c>
      <c r="F7501" s="7" t="n">
        <v>0</v>
      </c>
    </row>
    <row r="7502" spans="1:6">
      <c r="A7502" t="s">
        <v>4</v>
      </c>
      <c r="B7502" s="4" t="s">
        <v>5</v>
      </c>
      <c r="C7502" s="4" t="s">
        <v>14</v>
      </c>
      <c r="D7502" s="4" t="s">
        <v>10</v>
      </c>
    </row>
    <row r="7503" spans="1:6">
      <c r="A7503" t="n">
        <v>65950</v>
      </c>
      <c r="B7503" s="21" t="n">
        <v>58</v>
      </c>
      <c r="C7503" s="7" t="n">
        <v>255</v>
      </c>
      <c r="D7503" s="7" t="n">
        <v>0</v>
      </c>
    </row>
    <row r="7504" spans="1:6">
      <c r="A7504" t="s">
        <v>4</v>
      </c>
      <c r="B7504" s="4" t="s">
        <v>5</v>
      </c>
      <c r="C7504" s="4" t="s">
        <v>14</v>
      </c>
      <c r="D7504" s="4" t="s">
        <v>10</v>
      </c>
    </row>
    <row r="7505" spans="1:6">
      <c r="A7505" t="n">
        <v>65954</v>
      </c>
      <c r="B7505" s="45" t="n">
        <v>45</v>
      </c>
      <c r="C7505" s="7" t="n">
        <v>7</v>
      </c>
      <c r="D7505" s="7" t="n">
        <v>255</v>
      </c>
    </row>
    <row r="7506" spans="1:6">
      <c r="A7506" t="s">
        <v>4</v>
      </c>
      <c r="B7506" s="4" t="s">
        <v>5</v>
      </c>
      <c r="C7506" s="4" t="s">
        <v>14</v>
      </c>
      <c r="D7506" s="4" t="s">
        <v>14</v>
      </c>
      <c r="E7506" s="4" t="s">
        <v>21</v>
      </c>
      <c r="F7506" s="4" t="s">
        <v>21</v>
      </c>
      <c r="G7506" s="4" t="s">
        <v>21</v>
      </c>
      <c r="H7506" s="4" t="s">
        <v>10</v>
      </c>
      <c r="I7506" s="4" t="s">
        <v>14</v>
      </c>
    </row>
    <row r="7507" spans="1:6">
      <c r="A7507" t="n">
        <v>65958</v>
      </c>
      <c r="B7507" s="45" t="n">
        <v>45</v>
      </c>
      <c r="C7507" s="7" t="n">
        <v>4</v>
      </c>
      <c r="D7507" s="7" t="n">
        <v>3</v>
      </c>
      <c r="E7507" s="7" t="n">
        <v>0</v>
      </c>
      <c r="F7507" s="7" t="n">
        <v>20</v>
      </c>
      <c r="G7507" s="7" t="n">
        <v>5</v>
      </c>
      <c r="H7507" s="7" t="n">
        <v>10000</v>
      </c>
      <c r="I7507" s="7" t="n">
        <v>0</v>
      </c>
    </row>
    <row r="7508" spans="1:6">
      <c r="A7508" t="s">
        <v>4</v>
      </c>
      <c r="B7508" s="4" t="s">
        <v>5</v>
      </c>
      <c r="C7508" s="4" t="s">
        <v>14</v>
      </c>
      <c r="D7508" s="4" t="s">
        <v>14</v>
      </c>
      <c r="E7508" s="4" t="s">
        <v>21</v>
      </c>
      <c r="F7508" s="4" t="s">
        <v>10</v>
      </c>
    </row>
    <row r="7509" spans="1:6">
      <c r="A7509" t="n">
        <v>65976</v>
      </c>
      <c r="B7509" s="45" t="n">
        <v>45</v>
      </c>
      <c r="C7509" s="7" t="n">
        <v>5</v>
      </c>
      <c r="D7509" s="7" t="n">
        <v>3</v>
      </c>
      <c r="E7509" s="7" t="n">
        <v>1.29999995231628</v>
      </c>
      <c r="F7509" s="7" t="n">
        <v>10000</v>
      </c>
    </row>
    <row r="7510" spans="1:6">
      <c r="A7510" t="s">
        <v>4</v>
      </c>
      <c r="B7510" s="4" t="s">
        <v>5</v>
      </c>
      <c r="C7510" s="4" t="s">
        <v>14</v>
      </c>
      <c r="D7510" s="4" t="s">
        <v>14</v>
      </c>
    </row>
    <row r="7511" spans="1:6">
      <c r="A7511" t="n">
        <v>65985</v>
      </c>
      <c r="B7511" s="16" t="n">
        <v>49</v>
      </c>
      <c r="C7511" s="7" t="n">
        <v>2</v>
      </c>
      <c r="D7511" s="7" t="n">
        <v>0</v>
      </c>
    </row>
    <row r="7512" spans="1:6">
      <c r="A7512" t="s">
        <v>4</v>
      </c>
      <c r="B7512" s="4" t="s">
        <v>5</v>
      </c>
      <c r="C7512" s="4" t="s">
        <v>14</v>
      </c>
      <c r="D7512" s="4" t="s">
        <v>10</v>
      </c>
      <c r="E7512" s="4" t="s">
        <v>9</v>
      </c>
      <c r="F7512" s="4" t="s">
        <v>10</v>
      </c>
      <c r="G7512" s="4" t="s">
        <v>9</v>
      </c>
      <c r="H7512" s="4" t="s">
        <v>14</v>
      </c>
    </row>
    <row r="7513" spans="1:6">
      <c r="A7513" t="n">
        <v>65988</v>
      </c>
      <c r="B7513" s="16" t="n">
        <v>49</v>
      </c>
      <c r="C7513" s="7" t="n">
        <v>0</v>
      </c>
      <c r="D7513" s="7" t="n">
        <v>521</v>
      </c>
      <c r="E7513" s="7" t="n">
        <v>1060320051</v>
      </c>
      <c r="F7513" s="7" t="n">
        <v>0</v>
      </c>
      <c r="G7513" s="7" t="n">
        <v>0</v>
      </c>
      <c r="H7513" s="7" t="n">
        <v>0</v>
      </c>
    </row>
    <row r="7514" spans="1:6">
      <c r="A7514" t="s">
        <v>4</v>
      </c>
      <c r="B7514" s="4" t="s">
        <v>5</v>
      </c>
      <c r="C7514" s="4" t="s">
        <v>10</v>
      </c>
    </row>
    <row r="7515" spans="1:6">
      <c r="A7515" t="n">
        <v>66003</v>
      </c>
      <c r="B7515" s="28" t="n">
        <v>16</v>
      </c>
      <c r="C7515" s="7" t="n">
        <v>300</v>
      </c>
    </row>
    <row r="7516" spans="1:6">
      <c r="A7516" t="s">
        <v>4</v>
      </c>
      <c r="B7516" s="4" t="s">
        <v>5</v>
      </c>
      <c r="C7516" s="4" t="s">
        <v>14</v>
      </c>
      <c r="D7516" s="4" t="s">
        <v>10</v>
      </c>
      <c r="E7516" s="4" t="s">
        <v>6</v>
      </c>
    </row>
    <row r="7517" spans="1:6">
      <c r="A7517" t="n">
        <v>66006</v>
      </c>
      <c r="B7517" s="41" t="n">
        <v>51</v>
      </c>
      <c r="C7517" s="7" t="n">
        <v>4</v>
      </c>
      <c r="D7517" s="7" t="n">
        <v>7013</v>
      </c>
      <c r="E7517" s="7" t="s">
        <v>185</v>
      </c>
    </row>
    <row r="7518" spans="1:6">
      <c r="A7518" t="s">
        <v>4</v>
      </c>
      <c r="B7518" s="4" t="s">
        <v>5</v>
      </c>
      <c r="C7518" s="4" t="s">
        <v>10</v>
      </c>
    </row>
    <row r="7519" spans="1:6">
      <c r="A7519" t="n">
        <v>66020</v>
      </c>
      <c r="B7519" s="28" t="n">
        <v>16</v>
      </c>
      <c r="C7519" s="7" t="n">
        <v>0</v>
      </c>
    </row>
    <row r="7520" spans="1:6">
      <c r="A7520" t="s">
        <v>4</v>
      </c>
      <c r="B7520" s="4" t="s">
        <v>5</v>
      </c>
      <c r="C7520" s="4" t="s">
        <v>10</v>
      </c>
      <c r="D7520" s="4" t="s">
        <v>14</v>
      </c>
      <c r="E7520" s="4" t="s">
        <v>9</v>
      </c>
      <c r="F7520" s="4" t="s">
        <v>112</v>
      </c>
      <c r="G7520" s="4" t="s">
        <v>14</v>
      </c>
      <c r="H7520" s="4" t="s">
        <v>14</v>
      </c>
      <c r="I7520" s="4" t="s">
        <v>14</v>
      </c>
      <c r="J7520" s="4" t="s">
        <v>9</v>
      </c>
      <c r="K7520" s="4" t="s">
        <v>112</v>
      </c>
      <c r="L7520" s="4" t="s">
        <v>14</v>
      </c>
      <c r="M7520" s="4" t="s">
        <v>14</v>
      </c>
    </row>
    <row r="7521" spans="1:13">
      <c r="A7521" t="n">
        <v>66023</v>
      </c>
      <c r="B7521" s="49" t="n">
        <v>26</v>
      </c>
      <c r="C7521" s="7" t="n">
        <v>7013</v>
      </c>
      <c r="D7521" s="7" t="n">
        <v>17</v>
      </c>
      <c r="E7521" s="7" t="n">
        <v>37410</v>
      </c>
      <c r="F7521" s="7" t="s">
        <v>538</v>
      </c>
      <c r="G7521" s="7" t="n">
        <v>2</v>
      </c>
      <c r="H7521" s="7" t="n">
        <v>3</v>
      </c>
      <c r="I7521" s="7" t="n">
        <v>17</v>
      </c>
      <c r="J7521" s="7" t="n">
        <v>37411</v>
      </c>
      <c r="K7521" s="7" t="s">
        <v>539</v>
      </c>
      <c r="L7521" s="7" t="n">
        <v>2</v>
      </c>
      <c r="M7521" s="7" t="n">
        <v>0</v>
      </c>
    </row>
    <row r="7522" spans="1:13">
      <c r="A7522" t="s">
        <v>4</v>
      </c>
      <c r="B7522" s="4" t="s">
        <v>5</v>
      </c>
    </row>
    <row r="7523" spans="1:13">
      <c r="A7523" t="n">
        <v>66146</v>
      </c>
      <c r="B7523" s="50" t="n">
        <v>28</v>
      </c>
    </row>
    <row r="7524" spans="1:13">
      <c r="A7524" t="s">
        <v>4</v>
      </c>
      <c r="B7524" s="4" t="s">
        <v>5</v>
      </c>
      <c r="C7524" s="4" t="s">
        <v>10</v>
      </c>
      <c r="D7524" s="4" t="s">
        <v>14</v>
      </c>
    </row>
    <row r="7525" spans="1:13">
      <c r="A7525" t="n">
        <v>66147</v>
      </c>
      <c r="B7525" s="51" t="n">
        <v>89</v>
      </c>
      <c r="C7525" s="7" t="n">
        <v>65533</v>
      </c>
      <c r="D7525" s="7" t="n">
        <v>1</v>
      </c>
    </row>
    <row r="7526" spans="1:13">
      <c r="A7526" t="s">
        <v>4</v>
      </c>
      <c r="B7526" s="4" t="s">
        <v>5</v>
      </c>
      <c r="C7526" s="4" t="s">
        <v>14</v>
      </c>
      <c r="D7526" s="4" t="s">
        <v>10</v>
      </c>
      <c r="E7526" s="4" t="s">
        <v>10</v>
      </c>
      <c r="F7526" s="4" t="s">
        <v>14</v>
      </c>
    </row>
    <row r="7527" spans="1:13">
      <c r="A7527" t="n">
        <v>66151</v>
      </c>
      <c r="B7527" s="59" t="n">
        <v>25</v>
      </c>
      <c r="C7527" s="7" t="n">
        <v>1</v>
      </c>
      <c r="D7527" s="7" t="n">
        <v>60</v>
      </c>
      <c r="E7527" s="7" t="n">
        <v>640</v>
      </c>
      <c r="F7527" s="7" t="n">
        <v>1</v>
      </c>
    </row>
    <row r="7528" spans="1:13">
      <c r="A7528" t="s">
        <v>4</v>
      </c>
      <c r="B7528" s="4" t="s">
        <v>5</v>
      </c>
      <c r="C7528" s="4" t="s">
        <v>14</v>
      </c>
      <c r="D7528" s="4" t="s">
        <v>10</v>
      </c>
      <c r="E7528" s="4" t="s">
        <v>6</v>
      </c>
    </row>
    <row r="7529" spans="1:13">
      <c r="A7529" t="n">
        <v>66158</v>
      </c>
      <c r="B7529" s="41" t="n">
        <v>51</v>
      </c>
      <c r="C7529" s="7" t="n">
        <v>4</v>
      </c>
      <c r="D7529" s="7" t="n">
        <v>7</v>
      </c>
      <c r="E7529" s="7" t="s">
        <v>204</v>
      </c>
    </row>
    <row r="7530" spans="1:13">
      <c r="A7530" t="s">
        <v>4</v>
      </c>
      <c r="B7530" s="4" t="s">
        <v>5</v>
      </c>
      <c r="C7530" s="4" t="s">
        <v>10</v>
      </c>
    </row>
    <row r="7531" spans="1:13">
      <c r="A7531" t="n">
        <v>66172</v>
      </c>
      <c r="B7531" s="28" t="n">
        <v>16</v>
      </c>
      <c r="C7531" s="7" t="n">
        <v>0</v>
      </c>
    </row>
    <row r="7532" spans="1:13">
      <c r="A7532" t="s">
        <v>4</v>
      </c>
      <c r="B7532" s="4" t="s">
        <v>5</v>
      </c>
      <c r="C7532" s="4" t="s">
        <v>10</v>
      </c>
      <c r="D7532" s="4" t="s">
        <v>14</v>
      </c>
      <c r="E7532" s="4" t="s">
        <v>9</v>
      </c>
      <c r="F7532" s="4" t="s">
        <v>112</v>
      </c>
      <c r="G7532" s="4" t="s">
        <v>14</v>
      </c>
      <c r="H7532" s="4" t="s">
        <v>14</v>
      </c>
    </row>
    <row r="7533" spans="1:13">
      <c r="A7533" t="n">
        <v>66175</v>
      </c>
      <c r="B7533" s="49" t="n">
        <v>26</v>
      </c>
      <c r="C7533" s="7" t="n">
        <v>7</v>
      </c>
      <c r="D7533" s="7" t="n">
        <v>17</v>
      </c>
      <c r="E7533" s="7" t="n">
        <v>4486</v>
      </c>
      <c r="F7533" s="7" t="s">
        <v>540</v>
      </c>
      <c r="G7533" s="7" t="n">
        <v>2</v>
      </c>
      <c r="H7533" s="7" t="n">
        <v>0</v>
      </c>
    </row>
    <row r="7534" spans="1:13">
      <c r="A7534" t="s">
        <v>4</v>
      </c>
      <c r="B7534" s="4" t="s">
        <v>5</v>
      </c>
    </row>
    <row r="7535" spans="1:13">
      <c r="A7535" t="n">
        <v>66216</v>
      </c>
      <c r="B7535" s="50" t="n">
        <v>28</v>
      </c>
    </row>
    <row r="7536" spans="1:13">
      <c r="A7536" t="s">
        <v>4</v>
      </c>
      <c r="B7536" s="4" t="s">
        <v>5</v>
      </c>
      <c r="C7536" s="4" t="s">
        <v>10</v>
      </c>
      <c r="D7536" s="4" t="s">
        <v>14</v>
      </c>
    </row>
    <row r="7537" spans="1:13">
      <c r="A7537" t="n">
        <v>66217</v>
      </c>
      <c r="B7537" s="51" t="n">
        <v>89</v>
      </c>
      <c r="C7537" s="7" t="n">
        <v>65533</v>
      </c>
      <c r="D7537" s="7" t="n">
        <v>1</v>
      </c>
    </row>
    <row r="7538" spans="1:13">
      <c r="A7538" t="s">
        <v>4</v>
      </c>
      <c r="B7538" s="4" t="s">
        <v>5</v>
      </c>
      <c r="C7538" s="4" t="s">
        <v>14</v>
      </c>
      <c r="D7538" s="4" t="s">
        <v>10</v>
      </c>
      <c r="E7538" s="4" t="s">
        <v>10</v>
      </c>
      <c r="F7538" s="4" t="s">
        <v>14</v>
      </c>
    </row>
    <row r="7539" spans="1:13">
      <c r="A7539" t="n">
        <v>66221</v>
      </c>
      <c r="B7539" s="59" t="n">
        <v>25</v>
      </c>
      <c r="C7539" s="7" t="n">
        <v>1</v>
      </c>
      <c r="D7539" s="7" t="n">
        <v>260</v>
      </c>
      <c r="E7539" s="7" t="n">
        <v>640</v>
      </c>
      <c r="F7539" s="7" t="n">
        <v>1</v>
      </c>
    </row>
    <row r="7540" spans="1:13">
      <c r="A7540" t="s">
        <v>4</v>
      </c>
      <c r="B7540" s="4" t="s">
        <v>5</v>
      </c>
      <c r="C7540" s="4" t="s">
        <v>14</v>
      </c>
      <c r="D7540" s="4" t="s">
        <v>10</v>
      </c>
      <c r="E7540" s="4" t="s">
        <v>6</v>
      </c>
    </row>
    <row r="7541" spans="1:13">
      <c r="A7541" t="n">
        <v>66228</v>
      </c>
      <c r="B7541" s="41" t="n">
        <v>51</v>
      </c>
      <c r="C7541" s="7" t="n">
        <v>4</v>
      </c>
      <c r="D7541" s="7" t="n">
        <v>6</v>
      </c>
      <c r="E7541" s="7" t="s">
        <v>541</v>
      </c>
    </row>
    <row r="7542" spans="1:13">
      <c r="A7542" t="s">
        <v>4</v>
      </c>
      <c r="B7542" s="4" t="s">
        <v>5</v>
      </c>
      <c r="C7542" s="4" t="s">
        <v>10</v>
      </c>
    </row>
    <row r="7543" spans="1:13">
      <c r="A7543" t="n">
        <v>66241</v>
      </c>
      <c r="B7543" s="28" t="n">
        <v>16</v>
      </c>
      <c r="C7543" s="7" t="n">
        <v>0</v>
      </c>
    </row>
    <row r="7544" spans="1:13">
      <c r="A7544" t="s">
        <v>4</v>
      </c>
      <c r="B7544" s="4" t="s">
        <v>5</v>
      </c>
      <c r="C7544" s="4" t="s">
        <v>10</v>
      </c>
      <c r="D7544" s="4" t="s">
        <v>14</v>
      </c>
      <c r="E7544" s="4" t="s">
        <v>9</v>
      </c>
      <c r="F7544" s="4" t="s">
        <v>112</v>
      </c>
      <c r="G7544" s="4" t="s">
        <v>14</v>
      </c>
      <c r="H7544" s="4" t="s">
        <v>14</v>
      </c>
    </row>
    <row r="7545" spans="1:13">
      <c r="A7545" t="n">
        <v>66244</v>
      </c>
      <c r="B7545" s="49" t="n">
        <v>26</v>
      </c>
      <c r="C7545" s="7" t="n">
        <v>6</v>
      </c>
      <c r="D7545" s="7" t="n">
        <v>17</v>
      </c>
      <c r="E7545" s="7" t="n">
        <v>8492</v>
      </c>
      <c r="F7545" s="7" t="s">
        <v>542</v>
      </c>
      <c r="G7545" s="7" t="n">
        <v>2</v>
      </c>
      <c r="H7545" s="7" t="n">
        <v>0</v>
      </c>
    </row>
    <row r="7546" spans="1:13">
      <c r="A7546" t="s">
        <v>4</v>
      </c>
      <c r="B7546" s="4" t="s">
        <v>5</v>
      </c>
    </row>
    <row r="7547" spans="1:13">
      <c r="A7547" t="n">
        <v>66274</v>
      </c>
      <c r="B7547" s="50" t="n">
        <v>28</v>
      </c>
    </row>
    <row r="7548" spans="1:13">
      <c r="A7548" t="s">
        <v>4</v>
      </c>
      <c r="B7548" s="4" t="s">
        <v>5</v>
      </c>
      <c r="C7548" s="4" t="s">
        <v>10</v>
      </c>
      <c r="D7548" s="4" t="s">
        <v>14</v>
      </c>
    </row>
    <row r="7549" spans="1:13">
      <c r="A7549" t="n">
        <v>66275</v>
      </c>
      <c r="B7549" s="51" t="n">
        <v>89</v>
      </c>
      <c r="C7549" s="7" t="n">
        <v>65533</v>
      </c>
      <c r="D7549" s="7" t="n">
        <v>1</v>
      </c>
    </row>
    <row r="7550" spans="1:13">
      <c r="A7550" t="s">
        <v>4</v>
      </c>
      <c r="B7550" s="4" t="s">
        <v>5</v>
      </c>
      <c r="C7550" s="4" t="s">
        <v>14</v>
      </c>
      <c r="D7550" s="4" t="s">
        <v>10</v>
      </c>
      <c r="E7550" s="4" t="s">
        <v>10</v>
      </c>
      <c r="F7550" s="4" t="s">
        <v>14</v>
      </c>
    </row>
    <row r="7551" spans="1:13">
      <c r="A7551" t="n">
        <v>66279</v>
      </c>
      <c r="B7551" s="59" t="n">
        <v>25</v>
      </c>
      <c r="C7551" s="7" t="n">
        <v>1</v>
      </c>
      <c r="D7551" s="7" t="n">
        <v>60</v>
      </c>
      <c r="E7551" s="7" t="n">
        <v>640</v>
      </c>
      <c r="F7551" s="7" t="n">
        <v>1</v>
      </c>
    </row>
    <row r="7552" spans="1:13">
      <c r="A7552" t="s">
        <v>4</v>
      </c>
      <c r="B7552" s="4" t="s">
        <v>5</v>
      </c>
      <c r="C7552" s="4" t="s">
        <v>14</v>
      </c>
      <c r="D7552" s="4" t="s">
        <v>10</v>
      </c>
      <c r="E7552" s="4" t="s">
        <v>6</v>
      </c>
    </row>
    <row r="7553" spans="1:8">
      <c r="A7553" t="n">
        <v>66286</v>
      </c>
      <c r="B7553" s="41" t="n">
        <v>51</v>
      </c>
      <c r="C7553" s="7" t="n">
        <v>4</v>
      </c>
      <c r="D7553" s="7" t="n">
        <v>9</v>
      </c>
      <c r="E7553" s="7" t="s">
        <v>164</v>
      </c>
    </row>
    <row r="7554" spans="1:8">
      <c r="A7554" t="s">
        <v>4</v>
      </c>
      <c r="B7554" s="4" t="s">
        <v>5</v>
      </c>
      <c r="C7554" s="4" t="s">
        <v>10</v>
      </c>
    </row>
    <row r="7555" spans="1:8">
      <c r="A7555" t="n">
        <v>66300</v>
      </c>
      <c r="B7555" s="28" t="n">
        <v>16</v>
      </c>
      <c r="C7555" s="7" t="n">
        <v>0</v>
      </c>
    </row>
    <row r="7556" spans="1:8">
      <c r="A7556" t="s">
        <v>4</v>
      </c>
      <c r="B7556" s="4" t="s">
        <v>5</v>
      </c>
      <c r="C7556" s="4" t="s">
        <v>10</v>
      </c>
      <c r="D7556" s="4" t="s">
        <v>14</v>
      </c>
      <c r="E7556" s="4" t="s">
        <v>9</v>
      </c>
      <c r="F7556" s="4" t="s">
        <v>112</v>
      </c>
      <c r="G7556" s="4" t="s">
        <v>14</v>
      </c>
      <c r="H7556" s="4" t="s">
        <v>14</v>
      </c>
    </row>
    <row r="7557" spans="1:8">
      <c r="A7557" t="n">
        <v>66303</v>
      </c>
      <c r="B7557" s="49" t="n">
        <v>26</v>
      </c>
      <c r="C7557" s="7" t="n">
        <v>9</v>
      </c>
      <c r="D7557" s="7" t="n">
        <v>17</v>
      </c>
      <c r="E7557" s="7" t="n">
        <v>5417</v>
      </c>
      <c r="F7557" s="7" t="s">
        <v>543</v>
      </c>
      <c r="G7557" s="7" t="n">
        <v>2</v>
      </c>
      <c r="H7557" s="7" t="n">
        <v>0</v>
      </c>
    </row>
    <row r="7558" spans="1:8">
      <c r="A7558" t="s">
        <v>4</v>
      </c>
      <c r="B7558" s="4" t="s">
        <v>5</v>
      </c>
    </row>
    <row r="7559" spans="1:8">
      <c r="A7559" t="n">
        <v>66356</v>
      </c>
      <c r="B7559" s="50" t="n">
        <v>28</v>
      </c>
    </row>
    <row r="7560" spans="1:8">
      <c r="A7560" t="s">
        <v>4</v>
      </c>
      <c r="B7560" s="4" t="s">
        <v>5</v>
      </c>
      <c r="C7560" s="4" t="s">
        <v>10</v>
      </c>
      <c r="D7560" s="4" t="s">
        <v>14</v>
      </c>
    </row>
    <row r="7561" spans="1:8">
      <c r="A7561" t="n">
        <v>66357</v>
      </c>
      <c r="B7561" s="51" t="n">
        <v>89</v>
      </c>
      <c r="C7561" s="7" t="n">
        <v>65533</v>
      </c>
      <c r="D7561" s="7" t="n">
        <v>1</v>
      </c>
    </row>
    <row r="7562" spans="1:8">
      <c r="A7562" t="s">
        <v>4</v>
      </c>
      <c r="B7562" s="4" t="s">
        <v>5</v>
      </c>
      <c r="C7562" s="4" t="s">
        <v>14</v>
      </c>
      <c r="D7562" s="4" t="s">
        <v>10</v>
      </c>
      <c r="E7562" s="4" t="s">
        <v>10</v>
      </c>
      <c r="F7562" s="4" t="s">
        <v>14</v>
      </c>
    </row>
    <row r="7563" spans="1:8">
      <c r="A7563" t="n">
        <v>66361</v>
      </c>
      <c r="B7563" s="59" t="n">
        <v>25</v>
      </c>
      <c r="C7563" s="7" t="n">
        <v>1</v>
      </c>
      <c r="D7563" s="7" t="n">
        <v>65535</v>
      </c>
      <c r="E7563" s="7" t="n">
        <v>65535</v>
      </c>
      <c r="F7563" s="7" t="n">
        <v>0</v>
      </c>
    </row>
    <row r="7564" spans="1:8">
      <c r="A7564" t="s">
        <v>4</v>
      </c>
      <c r="B7564" s="4" t="s">
        <v>5</v>
      </c>
      <c r="C7564" s="4" t="s">
        <v>14</v>
      </c>
      <c r="D7564" s="4" t="s">
        <v>10</v>
      </c>
      <c r="E7564" s="4" t="s">
        <v>21</v>
      </c>
    </row>
    <row r="7565" spans="1:8">
      <c r="A7565" t="n">
        <v>66368</v>
      </c>
      <c r="B7565" s="21" t="n">
        <v>58</v>
      </c>
      <c r="C7565" s="7" t="n">
        <v>101</v>
      </c>
      <c r="D7565" s="7" t="n">
        <v>300</v>
      </c>
      <c r="E7565" s="7" t="n">
        <v>1</v>
      </c>
    </row>
    <row r="7566" spans="1:8">
      <c r="A7566" t="s">
        <v>4</v>
      </c>
      <c r="B7566" s="4" t="s">
        <v>5</v>
      </c>
      <c r="C7566" s="4" t="s">
        <v>14</v>
      </c>
      <c r="D7566" s="4" t="s">
        <v>10</v>
      </c>
    </row>
    <row r="7567" spans="1:8">
      <c r="A7567" t="n">
        <v>66376</v>
      </c>
      <c r="B7567" s="21" t="n">
        <v>58</v>
      </c>
      <c r="C7567" s="7" t="n">
        <v>254</v>
      </c>
      <c r="D7567" s="7" t="n">
        <v>0</v>
      </c>
    </row>
    <row r="7568" spans="1:8">
      <c r="A7568" t="s">
        <v>4</v>
      </c>
      <c r="B7568" s="4" t="s">
        <v>5</v>
      </c>
      <c r="C7568" s="4" t="s">
        <v>14</v>
      </c>
      <c r="D7568" s="4" t="s">
        <v>14</v>
      </c>
      <c r="E7568" s="4" t="s">
        <v>21</v>
      </c>
      <c r="F7568" s="4" t="s">
        <v>21</v>
      </c>
      <c r="G7568" s="4" t="s">
        <v>21</v>
      </c>
      <c r="H7568" s="4" t="s">
        <v>10</v>
      </c>
    </row>
    <row r="7569" spans="1:8">
      <c r="A7569" t="n">
        <v>66380</v>
      </c>
      <c r="B7569" s="45" t="n">
        <v>45</v>
      </c>
      <c r="C7569" s="7" t="n">
        <v>2</v>
      </c>
      <c r="D7569" s="7" t="n">
        <v>3</v>
      </c>
      <c r="E7569" s="7" t="n">
        <v>-1.10000002384186</v>
      </c>
      <c r="F7569" s="7" t="n">
        <v>19.75</v>
      </c>
      <c r="G7569" s="7" t="n">
        <v>46.6800003051758</v>
      </c>
      <c r="H7569" s="7" t="n">
        <v>0</v>
      </c>
    </row>
    <row r="7570" spans="1:8">
      <c r="A7570" t="s">
        <v>4</v>
      </c>
      <c r="B7570" s="4" t="s">
        <v>5</v>
      </c>
      <c r="C7570" s="4" t="s">
        <v>14</v>
      </c>
      <c r="D7570" s="4" t="s">
        <v>14</v>
      </c>
      <c r="E7570" s="4" t="s">
        <v>21</v>
      </c>
      <c r="F7570" s="4" t="s">
        <v>21</v>
      </c>
      <c r="G7570" s="4" t="s">
        <v>21</v>
      </c>
      <c r="H7570" s="4" t="s">
        <v>10</v>
      </c>
      <c r="I7570" s="4" t="s">
        <v>14</v>
      </c>
    </row>
    <row r="7571" spans="1:8">
      <c r="A7571" t="n">
        <v>66397</v>
      </c>
      <c r="B7571" s="45" t="n">
        <v>45</v>
      </c>
      <c r="C7571" s="7" t="n">
        <v>4</v>
      </c>
      <c r="D7571" s="7" t="n">
        <v>3</v>
      </c>
      <c r="E7571" s="7" t="n">
        <v>0</v>
      </c>
      <c r="F7571" s="7" t="n">
        <v>137</v>
      </c>
      <c r="G7571" s="7" t="n">
        <v>350</v>
      </c>
      <c r="H7571" s="7" t="n">
        <v>0</v>
      </c>
      <c r="I7571" s="7" t="n">
        <v>0</v>
      </c>
    </row>
    <row r="7572" spans="1:8">
      <c r="A7572" t="s">
        <v>4</v>
      </c>
      <c r="B7572" s="4" t="s">
        <v>5</v>
      </c>
      <c r="C7572" s="4" t="s">
        <v>14</v>
      </c>
      <c r="D7572" s="4" t="s">
        <v>14</v>
      </c>
      <c r="E7572" s="4" t="s">
        <v>21</v>
      </c>
      <c r="F7572" s="4" t="s">
        <v>10</v>
      </c>
    </row>
    <row r="7573" spans="1:8">
      <c r="A7573" t="n">
        <v>66415</v>
      </c>
      <c r="B7573" s="45" t="n">
        <v>45</v>
      </c>
      <c r="C7573" s="7" t="n">
        <v>5</v>
      </c>
      <c r="D7573" s="7" t="n">
        <v>3</v>
      </c>
      <c r="E7573" s="7" t="n">
        <v>1.25</v>
      </c>
      <c r="F7573" s="7" t="n">
        <v>0</v>
      </c>
    </row>
    <row r="7574" spans="1:8">
      <c r="A7574" t="s">
        <v>4</v>
      </c>
      <c r="B7574" s="4" t="s">
        <v>5</v>
      </c>
      <c r="C7574" s="4" t="s">
        <v>14</v>
      </c>
      <c r="D7574" s="4" t="s">
        <v>14</v>
      </c>
      <c r="E7574" s="4" t="s">
        <v>21</v>
      </c>
      <c r="F7574" s="4" t="s">
        <v>10</v>
      </c>
    </row>
    <row r="7575" spans="1:8">
      <c r="A7575" t="n">
        <v>66424</v>
      </c>
      <c r="B7575" s="45" t="n">
        <v>45</v>
      </c>
      <c r="C7575" s="7" t="n">
        <v>11</v>
      </c>
      <c r="D7575" s="7" t="n">
        <v>3</v>
      </c>
      <c r="E7575" s="7" t="n">
        <v>40.0999984741211</v>
      </c>
      <c r="F7575" s="7" t="n">
        <v>0</v>
      </c>
    </row>
    <row r="7576" spans="1:8">
      <c r="A7576" t="s">
        <v>4</v>
      </c>
      <c r="B7576" s="4" t="s">
        <v>5</v>
      </c>
      <c r="C7576" s="4" t="s">
        <v>10</v>
      </c>
      <c r="D7576" s="4" t="s">
        <v>21</v>
      </c>
      <c r="E7576" s="4" t="s">
        <v>21</v>
      </c>
      <c r="F7576" s="4" t="s">
        <v>21</v>
      </c>
      <c r="G7576" s="4" t="s">
        <v>21</v>
      </c>
    </row>
    <row r="7577" spans="1:8">
      <c r="A7577" t="n">
        <v>66433</v>
      </c>
      <c r="B7577" s="36" t="n">
        <v>46</v>
      </c>
      <c r="C7577" s="7" t="n">
        <v>7034</v>
      </c>
      <c r="D7577" s="7" t="n">
        <v>-4</v>
      </c>
      <c r="E7577" s="7" t="n">
        <v>18.3700008392334</v>
      </c>
      <c r="F7577" s="7" t="n">
        <v>45.5</v>
      </c>
      <c r="G7577" s="7" t="n">
        <v>37</v>
      </c>
    </row>
    <row r="7578" spans="1:8">
      <c r="A7578" t="s">
        <v>4</v>
      </c>
      <c r="B7578" s="4" t="s">
        <v>5</v>
      </c>
      <c r="C7578" s="4" t="s">
        <v>14</v>
      </c>
      <c r="D7578" s="4" t="s">
        <v>10</v>
      </c>
      <c r="E7578" s="4" t="s">
        <v>6</v>
      </c>
      <c r="F7578" s="4" t="s">
        <v>6</v>
      </c>
      <c r="G7578" s="4" t="s">
        <v>6</v>
      </c>
      <c r="H7578" s="4" t="s">
        <v>6</v>
      </c>
    </row>
    <row r="7579" spans="1:8">
      <c r="A7579" t="n">
        <v>66452</v>
      </c>
      <c r="B7579" s="41" t="n">
        <v>51</v>
      </c>
      <c r="C7579" s="7" t="n">
        <v>3</v>
      </c>
      <c r="D7579" s="7" t="n">
        <v>19</v>
      </c>
      <c r="E7579" s="7" t="s">
        <v>94</v>
      </c>
      <c r="F7579" s="7" t="s">
        <v>95</v>
      </c>
      <c r="G7579" s="7" t="s">
        <v>96</v>
      </c>
      <c r="H7579" s="7" t="s">
        <v>97</v>
      </c>
    </row>
    <row r="7580" spans="1:8">
      <c r="A7580" t="s">
        <v>4</v>
      </c>
      <c r="B7580" s="4" t="s">
        <v>5</v>
      </c>
      <c r="C7580" s="4" t="s">
        <v>10</v>
      </c>
      <c r="D7580" s="4" t="s">
        <v>21</v>
      </c>
      <c r="E7580" s="4" t="s">
        <v>21</v>
      </c>
      <c r="F7580" s="4" t="s">
        <v>21</v>
      </c>
      <c r="G7580" s="4" t="s">
        <v>10</v>
      </c>
      <c r="H7580" s="4" t="s">
        <v>10</v>
      </c>
    </row>
    <row r="7581" spans="1:8">
      <c r="A7581" t="n">
        <v>66465</v>
      </c>
      <c r="B7581" s="54" t="n">
        <v>60</v>
      </c>
      <c r="C7581" s="7" t="n">
        <v>19</v>
      </c>
      <c r="D7581" s="7" t="n">
        <v>0</v>
      </c>
      <c r="E7581" s="7" t="n">
        <v>0</v>
      </c>
      <c r="F7581" s="7" t="n">
        <v>0</v>
      </c>
      <c r="G7581" s="7" t="n">
        <v>0</v>
      </c>
      <c r="H7581" s="7" t="n">
        <v>1</v>
      </c>
    </row>
    <row r="7582" spans="1:8">
      <c r="A7582" t="s">
        <v>4</v>
      </c>
      <c r="B7582" s="4" t="s">
        <v>5</v>
      </c>
      <c r="C7582" s="4" t="s">
        <v>10</v>
      </c>
      <c r="D7582" s="4" t="s">
        <v>21</v>
      </c>
      <c r="E7582" s="4" t="s">
        <v>21</v>
      </c>
      <c r="F7582" s="4" t="s">
        <v>21</v>
      </c>
      <c r="G7582" s="4" t="s">
        <v>10</v>
      </c>
      <c r="H7582" s="4" t="s">
        <v>10</v>
      </c>
    </row>
    <row r="7583" spans="1:8">
      <c r="A7583" t="n">
        <v>66484</v>
      </c>
      <c r="B7583" s="54" t="n">
        <v>60</v>
      </c>
      <c r="C7583" s="7" t="n">
        <v>19</v>
      </c>
      <c r="D7583" s="7" t="n">
        <v>0</v>
      </c>
      <c r="E7583" s="7" t="n">
        <v>0</v>
      </c>
      <c r="F7583" s="7" t="n">
        <v>0</v>
      </c>
      <c r="G7583" s="7" t="n">
        <v>0</v>
      </c>
      <c r="H7583" s="7" t="n">
        <v>0</v>
      </c>
    </row>
    <row r="7584" spans="1:8">
      <c r="A7584" t="s">
        <v>4</v>
      </c>
      <c r="B7584" s="4" t="s">
        <v>5</v>
      </c>
      <c r="C7584" s="4" t="s">
        <v>10</v>
      </c>
      <c r="D7584" s="4" t="s">
        <v>10</v>
      </c>
      <c r="E7584" s="4" t="s">
        <v>10</v>
      </c>
    </row>
    <row r="7585" spans="1:9">
      <c r="A7585" t="n">
        <v>66503</v>
      </c>
      <c r="B7585" s="42" t="n">
        <v>61</v>
      </c>
      <c r="C7585" s="7" t="n">
        <v>19</v>
      </c>
      <c r="D7585" s="7" t="n">
        <v>65533</v>
      </c>
      <c r="E7585" s="7" t="n">
        <v>0</v>
      </c>
    </row>
    <row r="7586" spans="1:9">
      <c r="A7586" t="s">
        <v>4</v>
      </c>
      <c r="B7586" s="4" t="s">
        <v>5</v>
      </c>
      <c r="C7586" s="4" t="s">
        <v>14</v>
      </c>
      <c r="D7586" s="4" t="s">
        <v>10</v>
      </c>
    </row>
    <row r="7587" spans="1:9">
      <c r="A7587" t="n">
        <v>66510</v>
      </c>
      <c r="B7587" s="21" t="n">
        <v>58</v>
      </c>
      <c r="C7587" s="7" t="n">
        <v>255</v>
      </c>
      <c r="D7587" s="7" t="n">
        <v>0</v>
      </c>
    </row>
    <row r="7588" spans="1:9">
      <c r="A7588" t="s">
        <v>4</v>
      </c>
      <c r="B7588" s="4" t="s">
        <v>5</v>
      </c>
      <c r="C7588" s="4" t="s">
        <v>10</v>
      </c>
      <c r="D7588" s="4" t="s">
        <v>21</v>
      </c>
      <c r="E7588" s="4" t="s">
        <v>21</v>
      </c>
      <c r="F7588" s="4" t="s">
        <v>21</v>
      </c>
      <c r="G7588" s="4" t="s">
        <v>10</v>
      </c>
      <c r="H7588" s="4" t="s">
        <v>10</v>
      </c>
    </row>
    <row r="7589" spans="1:9">
      <c r="A7589" t="n">
        <v>66514</v>
      </c>
      <c r="B7589" s="54" t="n">
        <v>60</v>
      </c>
      <c r="C7589" s="7" t="n">
        <v>19</v>
      </c>
      <c r="D7589" s="7" t="n">
        <v>0</v>
      </c>
      <c r="E7589" s="7" t="n">
        <v>10</v>
      </c>
      <c r="F7589" s="7" t="n">
        <v>0</v>
      </c>
      <c r="G7589" s="7" t="n">
        <v>600</v>
      </c>
      <c r="H7589" s="7" t="n">
        <v>0</v>
      </c>
    </row>
    <row r="7590" spans="1:9">
      <c r="A7590" t="s">
        <v>4</v>
      </c>
      <c r="B7590" s="4" t="s">
        <v>5</v>
      </c>
      <c r="C7590" s="4" t="s">
        <v>10</v>
      </c>
      <c r="D7590" s="4" t="s">
        <v>21</v>
      </c>
      <c r="E7590" s="4" t="s">
        <v>21</v>
      </c>
      <c r="F7590" s="4" t="s">
        <v>14</v>
      </c>
    </row>
    <row r="7591" spans="1:9">
      <c r="A7591" t="n">
        <v>66533</v>
      </c>
      <c r="B7591" s="55" t="n">
        <v>52</v>
      </c>
      <c r="C7591" s="7" t="n">
        <v>19</v>
      </c>
      <c r="D7591" s="7" t="n">
        <v>145</v>
      </c>
      <c r="E7591" s="7" t="n">
        <v>5</v>
      </c>
      <c r="F7591" s="7" t="n">
        <v>0</v>
      </c>
    </row>
    <row r="7592" spans="1:9">
      <c r="A7592" t="s">
        <v>4</v>
      </c>
      <c r="B7592" s="4" t="s">
        <v>5</v>
      </c>
      <c r="C7592" s="4" t="s">
        <v>10</v>
      </c>
    </row>
    <row r="7593" spans="1:9">
      <c r="A7593" t="n">
        <v>66545</v>
      </c>
      <c r="B7593" s="56" t="n">
        <v>54</v>
      </c>
      <c r="C7593" s="7" t="n">
        <v>19</v>
      </c>
    </row>
    <row r="7594" spans="1:9">
      <c r="A7594" t="s">
        <v>4</v>
      </c>
      <c r="B7594" s="4" t="s">
        <v>5</v>
      </c>
      <c r="C7594" s="4" t="s">
        <v>14</v>
      </c>
      <c r="D7594" s="4" t="s">
        <v>10</v>
      </c>
      <c r="E7594" s="4" t="s">
        <v>6</v>
      </c>
    </row>
    <row r="7595" spans="1:9">
      <c r="A7595" t="n">
        <v>66548</v>
      </c>
      <c r="B7595" s="41" t="n">
        <v>51</v>
      </c>
      <c r="C7595" s="7" t="n">
        <v>4</v>
      </c>
      <c r="D7595" s="7" t="n">
        <v>19</v>
      </c>
      <c r="E7595" s="7" t="s">
        <v>143</v>
      </c>
    </row>
    <row r="7596" spans="1:9">
      <c r="A7596" t="s">
        <v>4</v>
      </c>
      <c r="B7596" s="4" t="s">
        <v>5</v>
      </c>
      <c r="C7596" s="4" t="s">
        <v>10</v>
      </c>
    </row>
    <row r="7597" spans="1:9">
      <c r="A7597" t="n">
        <v>66562</v>
      </c>
      <c r="B7597" s="28" t="n">
        <v>16</v>
      </c>
      <c r="C7597" s="7" t="n">
        <v>0</v>
      </c>
    </row>
    <row r="7598" spans="1:9">
      <c r="A7598" t="s">
        <v>4</v>
      </c>
      <c r="B7598" s="4" t="s">
        <v>5</v>
      </c>
      <c r="C7598" s="4" t="s">
        <v>10</v>
      </c>
      <c r="D7598" s="4" t="s">
        <v>14</v>
      </c>
      <c r="E7598" s="4" t="s">
        <v>9</v>
      </c>
      <c r="F7598" s="4" t="s">
        <v>112</v>
      </c>
      <c r="G7598" s="4" t="s">
        <v>14</v>
      </c>
      <c r="H7598" s="4" t="s">
        <v>14</v>
      </c>
      <c r="I7598" s="4" t="s">
        <v>14</v>
      </c>
      <c r="J7598" s="4" t="s">
        <v>9</v>
      </c>
      <c r="K7598" s="4" t="s">
        <v>112</v>
      </c>
      <c r="L7598" s="4" t="s">
        <v>14</v>
      </c>
      <c r="M7598" s="4" t="s">
        <v>14</v>
      </c>
    </row>
    <row r="7599" spans="1:9">
      <c r="A7599" t="n">
        <v>66565</v>
      </c>
      <c r="B7599" s="49" t="n">
        <v>26</v>
      </c>
      <c r="C7599" s="7" t="n">
        <v>19</v>
      </c>
      <c r="D7599" s="7" t="n">
        <v>17</v>
      </c>
      <c r="E7599" s="7" t="n">
        <v>29472</v>
      </c>
      <c r="F7599" s="7" t="s">
        <v>544</v>
      </c>
      <c r="G7599" s="7" t="n">
        <v>2</v>
      </c>
      <c r="H7599" s="7" t="n">
        <v>3</v>
      </c>
      <c r="I7599" s="7" t="n">
        <v>17</v>
      </c>
      <c r="J7599" s="7" t="n">
        <v>29473</v>
      </c>
      <c r="K7599" s="7" t="s">
        <v>545</v>
      </c>
      <c r="L7599" s="7" t="n">
        <v>2</v>
      </c>
      <c r="M7599" s="7" t="n">
        <v>0</v>
      </c>
    </row>
    <row r="7600" spans="1:9">
      <c r="A7600" t="s">
        <v>4</v>
      </c>
      <c r="B7600" s="4" t="s">
        <v>5</v>
      </c>
    </row>
    <row r="7601" spans="1:13">
      <c r="A7601" t="n">
        <v>66815</v>
      </c>
      <c r="B7601" s="50" t="n">
        <v>28</v>
      </c>
    </row>
    <row r="7602" spans="1:13">
      <c r="A7602" t="s">
        <v>4</v>
      </c>
      <c r="B7602" s="4" t="s">
        <v>5</v>
      </c>
      <c r="C7602" s="4" t="s">
        <v>10</v>
      </c>
      <c r="D7602" s="4" t="s">
        <v>14</v>
      </c>
    </row>
    <row r="7603" spans="1:13">
      <c r="A7603" t="n">
        <v>66816</v>
      </c>
      <c r="B7603" s="51" t="n">
        <v>89</v>
      </c>
      <c r="C7603" s="7" t="n">
        <v>65533</v>
      </c>
      <c r="D7603" s="7" t="n">
        <v>1</v>
      </c>
    </row>
    <row r="7604" spans="1:13">
      <c r="A7604" t="s">
        <v>4</v>
      </c>
      <c r="B7604" s="4" t="s">
        <v>5</v>
      </c>
      <c r="C7604" s="4" t="s">
        <v>14</v>
      </c>
      <c r="D7604" s="4" t="s">
        <v>10</v>
      </c>
      <c r="E7604" s="4" t="s">
        <v>10</v>
      </c>
      <c r="F7604" s="4" t="s">
        <v>14</v>
      </c>
    </row>
    <row r="7605" spans="1:13">
      <c r="A7605" t="n">
        <v>66820</v>
      </c>
      <c r="B7605" s="59" t="n">
        <v>25</v>
      </c>
      <c r="C7605" s="7" t="n">
        <v>1</v>
      </c>
      <c r="D7605" s="7" t="n">
        <v>60</v>
      </c>
      <c r="E7605" s="7" t="n">
        <v>280</v>
      </c>
      <c r="F7605" s="7" t="n">
        <v>2</v>
      </c>
    </row>
    <row r="7606" spans="1:13">
      <c r="A7606" t="s">
        <v>4</v>
      </c>
      <c r="B7606" s="4" t="s">
        <v>5</v>
      </c>
      <c r="C7606" s="4" t="s">
        <v>14</v>
      </c>
      <c r="D7606" s="4" t="s">
        <v>10</v>
      </c>
      <c r="E7606" s="4" t="s">
        <v>6</v>
      </c>
    </row>
    <row r="7607" spans="1:13">
      <c r="A7607" t="n">
        <v>66827</v>
      </c>
      <c r="B7607" s="41" t="n">
        <v>51</v>
      </c>
      <c r="C7607" s="7" t="n">
        <v>4</v>
      </c>
      <c r="D7607" s="7" t="n">
        <v>7013</v>
      </c>
      <c r="E7607" s="7" t="s">
        <v>181</v>
      </c>
    </row>
    <row r="7608" spans="1:13">
      <c r="A7608" t="s">
        <v>4</v>
      </c>
      <c r="B7608" s="4" t="s">
        <v>5</v>
      </c>
      <c r="C7608" s="4" t="s">
        <v>10</v>
      </c>
    </row>
    <row r="7609" spans="1:13">
      <c r="A7609" t="n">
        <v>66840</v>
      </c>
      <c r="B7609" s="28" t="n">
        <v>16</v>
      </c>
      <c r="C7609" s="7" t="n">
        <v>0</v>
      </c>
    </row>
    <row r="7610" spans="1:13">
      <c r="A7610" t="s">
        <v>4</v>
      </c>
      <c r="B7610" s="4" t="s">
        <v>5</v>
      </c>
      <c r="C7610" s="4" t="s">
        <v>10</v>
      </c>
      <c r="D7610" s="4" t="s">
        <v>14</v>
      </c>
      <c r="E7610" s="4" t="s">
        <v>9</v>
      </c>
      <c r="F7610" s="4" t="s">
        <v>112</v>
      </c>
      <c r="G7610" s="4" t="s">
        <v>14</v>
      </c>
      <c r="H7610" s="4" t="s">
        <v>14</v>
      </c>
    </row>
    <row r="7611" spans="1:13">
      <c r="A7611" t="n">
        <v>66843</v>
      </c>
      <c r="B7611" s="49" t="n">
        <v>26</v>
      </c>
      <c r="C7611" s="7" t="n">
        <v>7013</v>
      </c>
      <c r="D7611" s="7" t="n">
        <v>17</v>
      </c>
      <c r="E7611" s="7" t="n">
        <v>37412</v>
      </c>
      <c r="F7611" s="7" t="s">
        <v>546</v>
      </c>
      <c r="G7611" s="7" t="n">
        <v>2</v>
      </c>
      <c r="H7611" s="7" t="n">
        <v>0</v>
      </c>
    </row>
    <row r="7612" spans="1:13">
      <c r="A7612" t="s">
        <v>4</v>
      </c>
      <c r="B7612" s="4" t="s">
        <v>5</v>
      </c>
    </row>
    <row r="7613" spans="1:13">
      <c r="A7613" t="n">
        <v>66864</v>
      </c>
      <c r="B7613" s="50" t="n">
        <v>28</v>
      </c>
    </row>
    <row r="7614" spans="1:13">
      <c r="A7614" t="s">
        <v>4</v>
      </c>
      <c r="B7614" s="4" t="s">
        <v>5</v>
      </c>
      <c r="C7614" s="4" t="s">
        <v>10</v>
      </c>
      <c r="D7614" s="4" t="s">
        <v>14</v>
      </c>
    </row>
    <row r="7615" spans="1:13">
      <c r="A7615" t="n">
        <v>66865</v>
      </c>
      <c r="B7615" s="51" t="n">
        <v>89</v>
      </c>
      <c r="C7615" s="7" t="n">
        <v>65533</v>
      </c>
      <c r="D7615" s="7" t="n">
        <v>1</v>
      </c>
    </row>
    <row r="7616" spans="1:13">
      <c r="A7616" t="s">
        <v>4</v>
      </c>
      <c r="B7616" s="4" t="s">
        <v>5</v>
      </c>
      <c r="C7616" s="4" t="s">
        <v>14</v>
      </c>
      <c r="D7616" s="4" t="s">
        <v>10</v>
      </c>
      <c r="E7616" s="4" t="s">
        <v>10</v>
      </c>
      <c r="F7616" s="4" t="s">
        <v>14</v>
      </c>
    </row>
    <row r="7617" spans="1:8">
      <c r="A7617" t="n">
        <v>66869</v>
      </c>
      <c r="B7617" s="59" t="n">
        <v>25</v>
      </c>
      <c r="C7617" s="7" t="n">
        <v>1</v>
      </c>
      <c r="D7617" s="7" t="n">
        <v>60</v>
      </c>
      <c r="E7617" s="7" t="n">
        <v>500</v>
      </c>
      <c r="F7617" s="7" t="n">
        <v>1</v>
      </c>
    </row>
    <row r="7618" spans="1:8">
      <c r="A7618" t="s">
        <v>4</v>
      </c>
      <c r="B7618" s="4" t="s">
        <v>5</v>
      </c>
      <c r="C7618" s="4" t="s">
        <v>14</v>
      </c>
      <c r="D7618" s="4" t="s">
        <v>10</v>
      </c>
      <c r="E7618" s="4" t="s">
        <v>6</v>
      </c>
    </row>
    <row r="7619" spans="1:8">
      <c r="A7619" t="n">
        <v>66876</v>
      </c>
      <c r="B7619" s="41" t="n">
        <v>51</v>
      </c>
      <c r="C7619" s="7" t="n">
        <v>4</v>
      </c>
      <c r="D7619" s="7" t="n">
        <v>5</v>
      </c>
      <c r="E7619" s="7" t="s">
        <v>181</v>
      </c>
    </row>
    <row r="7620" spans="1:8">
      <c r="A7620" t="s">
        <v>4</v>
      </c>
      <c r="B7620" s="4" t="s">
        <v>5</v>
      </c>
      <c r="C7620" s="4" t="s">
        <v>10</v>
      </c>
    </row>
    <row r="7621" spans="1:8">
      <c r="A7621" t="n">
        <v>66889</v>
      </c>
      <c r="B7621" s="28" t="n">
        <v>16</v>
      </c>
      <c r="C7621" s="7" t="n">
        <v>0</v>
      </c>
    </row>
    <row r="7622" spans="1:8">
      <c r="A7622" t="s">
        <v>4</v>
      </c>
      <c r="B7622" s="4" t="s">
        <v>5</v>
      </c>
      <c r="C7622" s="4" t="s">
        <v>10</v>
      </c>
      <c r="D7622" s="4" t="s">
        <v>14</v>
      </c>
      <c r="E7622" s="4" t="s">
        <v>9</v>
      </c>
      <c r="F7622" s="4" t="s">
        <v>112</v>
      </c>
      <c r="G7622" s="4" t="s">
        <v>14</v>
      </c>
      <c r="H7622" s="4" t="s">
        <v>14</v>
      </c>
    </row>
    <row r="7623" spans="1:8">
      <c r="A7623" t="n">
        <v>66892</v>
      </c>
      <c r="B7623" s="49" t="n">
        <v>26</v>
      </c>
      <c r="C7623" s="7" t="n">
        <v>5</v>
      </c>
      <c r="D7623" s="7" t="n">
        <v>17</v>
      </c>
      <c r="E7623" s="7" t="n">
        <v>3471</v>
      </c>
      <c r="F7623" s="7" t="s">
        <v>547</v>
      </c>
      <c r="G7623" s="7" t="n">
        <v>2</v>
      </c>
      <c r="H7623" s="7" t="n">
        <v>0</v>
      </c>
    </row>
    <row r="7624" spans="1:8">
      <c r="A7624" t="s">
        <v>4</v>
      </c>
      <c r="B7624" s="4" t="s">
        <v>5</v>
      </c>
    </row>
    <row r="7625" spans="1:8">
      <c r="A7625" t="n">
        <v>66917</v>
      </c>
      <c r="B7625" s="50" t="n">
        <v>28</v>
      </c>
    </row>
    <row r="7626" spans="1:8">
      <c r="A7626" t="s">
        <v>4</v>
      </c>
      <c r="B7626" s="4" t="s">
        <v>5</v>
      </c>
      <c r="C7626" s="4" t="s">
        <v>10</v>
      </c>
      <c r="D7626" s="4" t="s">
        <v>14</v>
      </c>
    </row>
    <row r="7627" spans="1:8">
      <c r="A7627" t="n">
        <v>66918</v>
      </c>
      <c r="B7627" s="51" t="n">
        <v>89</v>
      </c>
      <c r="C7627" s="7" t="n">
        <v>65533</v>
      </c>
      <c r="D7627" s="7" t="n">
        <v>1</v>
      </c>
    </row>
    <row r="7628" spans="1:8">
      <c r="A7628" t="s">
        <v>4</v>
      </c>
      <c r="B7628" s="4" t="s">
        <v>5</v>
      </c>
      <c r="C7628" s="4" t="s">
        <v>14</v>
      </c>
      <c r="D7628" s="4" t="s">
        <v>10</v>
      </c>
      <c r="E7628" s="4" t="s">
        <v>10</v>
      </c>
      <c r="F7628" s="4" t="s">
        <v>14</v>
      </c>
    </row>
    <row r="7629" spans="1:8">
      <c r="A7629" t="n">
        <v>66922</v>
      </c>
      <c r="B7629" s="59" t="n">
        <v>25</v>
      </c>
      <c r="C7629" s="7" t="n">
        <v>1</v>
      </c>
      <c r="D7629" s="7" t="n">
        <v>60</v>
      </c>
      <c r="E7629" s="7" t="n">
        <v>640</v>
      </c>
      <c r="F7629" s="7" t="n">
        <v>1</v>
      </c>
    </row>
    <row r="7630" spans="1:8">
      <c r="A7630" t="s">
        <v>4</v>
      </c>
      <c r="B7630" s="4" t="s">
        <v>5</v>
      </c>
      <c r="C7630" s="4" t="s">
        <v>14</v>
      </c>
      <c r="D7630" s="4" t="s">
        <v>10</v>
      </c>
      <c r="E7630" s="4" t="s">
        <v>6</v>
      </c>
    </row>
    <row r="7631" spans="1:8">
      <c r="A7631" t="n">
        <v>66929</v>
      </c>
      <c r="B7631" s="41" t="n">
        <v>51</v>
      </c>
      <c r="C7631" s="7" t="n">
        <v>4</v>
      </c>
      <c r="D7631" s="7" t="n">
        <v>7032</v>
      </c>
      <c r="E7631" s="7" t="s">
        <v>183</v>
      </c>
    </row>
    <row r="7632" spans="1:8">
      <c r="A7632" t="s">
        <v>4</v>
      </c>
      <c r="B7632" s="4" t="s">
        <v>5</v>
      </c>
      <c r="C7632" s="4" t="s">
        <v>10</v>
      </c>
    </row>
    <row r="7633" spans="1:8">
      <c r="A7633" t="n">
        <v>66942</v>
      </c>
      <c r="B7633" s="28" t="n">
        <v>16</v>
      </c>
      <c r="C7633" s="7" t="n">
        <v>0</v>
      </c>
    </row>
    <row r="7634" spans="1:8">
      <c r="A7634" t="s">
        <v>4</v>
      </c>
      <c r="B7634" s="4" t="s">
        <v>5</v>
      </c>
      <c r="C7634" s="4" t="s">
        <v>10</v>
      </c>
      <c r="D7634" s="4" t="s">
        <v>14</v>
      </c>
      <c r="E7634" s="4" t="s">
        <v>9</v>
      </c>
      <c r="F7634" s="4" t="s">
        <v>112</v>
      </c>
      <c r="G7634" s="4" t="s">
        <v>14</v>
      </c>
      <c r="H7634" s="4" t="s">
        <v>14</v>
      </c>
    </row>
    <row r="7635" spans="1:8">
      <c r="A7635" t="n">
        <v>66945</v>
      </c>
      <c r="B7635" s="49" t="n">
        <v>26</v>
      </c>
      <c r="C7635" s="7" t="n">
        <v>7032</v>
      </c>
      <c r="D7635" s="7" t="n">
        <v>17</v>
      </c>
      <c r="E7635" s="7" t="n">
        <v>18523</v>
      </c>
      <c r="F7635" s="7" t="s">
        <v>548</v>
      </c>
      <c r="G7635" s="7" t="n">
        <v>2</v>
      </c>
      <c r="H7635" s="7" t="n">
        <v>0</v>
      </c>
    </row>
    <row r="7636" spans="1:8">
      <c r="A7636" t="s">
        <v>4</v>
      </c>
      <c r="B7636" s="4" t="s">
        <v>5</v>
      </c>
    </row>
    <row r="7637" spans="1:8">
      <c r="A7637" t="n">
        <v>67010</v>
      </c>
      <c r="B7637" s="50" t="n">
        <v>28</v>
      </c>
    </row>
    <row r="7638" spans="1:8">
      <c r="A7638" t="s">
        <v>4</v>
      </c>
      <c r="B7638" s="4" t="s">
        <v>5</v>
      </c>
      <c r="C7638" s="4" t="s">
        <v>10</v>
      </c>
      <c r="D7638" s="4" t="s">
        <v>14</v>
      </c>
    </row>
    <row r="7639" spans="1:8">
      <c r="A7639" t="n">
        <v>67011</v>
      </c>
      <c r="B7639" s="51" t="n">
        <v>89</v>
      </c>
      <c r="C7639" s="7" t="n">
        <v>65533</v>
      </c>
      <c r="D7639" s="7" t="n">
        <v>1</v>
      </c>
    </row>
    <row r="7640" spans="1:8">
      <c r="A7640" t="s">
        <v>4</v>
      </c>
      <c r="B7640" s="4" t="s">
        <v>5</v>
      </c>
      <c r="C7640" s="4" t="s">
        <v>14</v>
      </c>
      <c r="D7640" s="4" t="s">
        <v>10</v>
      </c>
      <c r="E7640" s="4" t="s">
        <v>10</v>
      </c>
      <c r="F7640" s="4" t="s">
        <v>14</v>
      </c>
    </row>
    <row r="7641" spans="1:8">
      <c r="A7641" t="n">
        <v>67015</v>
      </c>
      <c r="B7641" s="59" t="n">
        <v>25</v>
      </c>
      <c r="C7641" s="7" t="n">
        <v>1</v>
      </c>
      <c r="D7641" s="7" t="n">
        <v>65535</v>
      </c>
      <c r="E7641" s="7" t="n">
        <v>65535</v>
      </c>
      <c r="F7641" s="7" t="n">
        <v>0</v>
      </c>
    </row>
    <row r="7642" spans="1:8">
      <c r="A7642" t="s">
        <v>4</v>
      </c>
      <c r="B7642" s="4" t="s">
        <v>5</v>
      </c>
      <c r="C7642" s="4" t="s">
        <v>14</v>
      </c>
      <c r="D7642" s="4" t="s">
        <v>10</v>
      </c>
      <c r="E7642" s="4" t="s">
        <v>21</v>
      </c>
    </row>
    <row r="7643" spans="1:8">
      <c r="A7643" t="n">
        <v>67022</v>
      </c>
      <c r="B7643" s="21" t="n">
        <v>58</v>
      </c>
      <c r="C7643" s="7" t="n">
        <v>101</v>
      </c>
      <c r="D7643" s="7" t="n">
        <v>300</v>
      </c>
      <c r="E7643" s="7" t="n">
        <v>1</v>
      </c>
    </row>
    <row r="7644" spans="1:8">
      <c r="A7644" t="s">
        <v>4</v>
      </c>
      <c r="B7644" s="4" t="s">
        <v>5</v>
      </c>
      <c r="C7644" s="4" t="s">
        <v>14</v>
      </c>
      <c r="D7644" s="4" t="s">
        <v>10</v>
      </c>
    </row>
    <row r="7645" spans="1:8">
      <c r="A7645" t="n">
        <v>67030</v>
      </c>
      <c r="B7645" s="21" t="n">
        <v>58</v>
      </c>
      <c r="C7645" s="7" t="n">
        <v>254</v>
      </c>
      <c r="D7645" s="7" t="n">
        <v>0</v>
      </c>
    </row>
    <row r="7646" spans="1:8">
      <c r="A7646" t="s">
        <v>4</v>
      </c>
      <c r="B7646" s="4" t="s">
        <v>5</v>
      </c>
      <c r="C7646" s="4" t="s">
        <v>14</v>
      </c>
      <c r="D7646" s="4" t="s">
        <v>14</v>
      </c>
      <c r="E7646" s="4" t="s">
        <v>21</v>
      </c>
      <c r="F7646" s="4" t="s">
        <v>21</v>
      </c>
      <c r="G7646" s="4" t="s">
        <v>21</v>
      </c>
      <c r="H7646" s="4" t="s">
        <v>10</v>
      </c>
    </row>
    <row r="7647" spans="1:8">
      <c r="A7647" t="n">
        <v>67034</v>
      </c>
      <c r="B7647" s="45" t="n">
        <v>45</v>
      </c>
      <c r="C7647" s="7" t="n">
        <v>2</v>
      </c>
      <c r="D7647" s="7" t="n">
        <v>3</v>
      </c>
      <c r="E7647" s="7" t="n">
        <v>0.0500000007450581</v>
      </c>
      <c r="F7647" s="7" t="n">
        <v>24.5499992370605</v>
      </c>
      <c r="G7647" s="7" t="n">
        <v>13.4200000762939</v>
      </c>
      <c r="H7647" s="7" t="n">
        <v>0</v>
      </c>
    </row>
    <row r="7648" spans="1:8">
      <c r="A7648" t="s">
        <v>4</v>
      </c>
      <c r="B7648" s="4" t="s">
        <v>5</v>
      </c>
      <c r="C7648" s="4" t="s">
        <v>14</v>
      </c>
      <c r="D7648" s="4" t="s">
        <v>14</v>
      </c>
      <c r="E7648" s="4" t="s">
        <v>21</v>
      </c>
      <c r="F7648" s="4" t="s">
        <v>21</v>
      </c>
      <c r="G7648" s="4" t="s">
        <v>21</v>
      </c>
      <c r="H7648" s="4" t="s">
        <v>10</v>
      </c>
      <c r="I7648" s="4" t="s">
        <v>14</v>
      </c>
    </row>
    <row r="7649" spans="1:9">
      <c r="A7649" t="n">
        <v>67051</v>
      </c>
      <c r="B7649" s="45" t="n">
        <v>45</v>
      </c>
      <c r="C7649" s="7" t="n">
        <v>4</v>
      </c>
      <c r="D7649" s="7" t="n">
        <v>3</v>
      </c>
      <c r="E7649" s="7" t="n">
        <v>0</v>
      </c>
      <c r="F7649" s="7" t="n">
        <v>27</v>
      </c>
      <c r="G7649" s="7" t="n">
        <v>5</v>
      </c>
      <c r="H7649" s="7" t="n">
        <v>0</v>
      </c>
      <c r="I7649" s="7" t="n">
        <v>0</v>
      </c>
    </row>
    <row r="7650" spans="1:9">
      <c r="A7650" t="s">
        <v>4</v>
      </c>
      <c r="B7650" s="4" t="s">
        <v>5</v>
      </c>
      <c r="C7650" s="4" t="s">
        <v>14</v>
      </c>
      <c r="D7650" s="4" t="s">
        <v>14</v>
      </c>
      <c r="E7650" s="4" t="s">
        <v>21</v>
      </c>
      <c r="F7650" s="4" t="s">
        <v>10</v>
      </c>
    </row>
    <row r="7651" spans="1:9">
      <c r="A7651" t="n">
        <v>67069</v>
      </c>
      <c r="B7651" s="45" t="n">
        <v>45</v>
      </c>
      <c r="C7651" s="7" t="n">
        <v>5</v>
      </c>
      <c r="D7651" s="7" t="n">
        <v>3</v>
      </c>
      <c r="E7651" s="7" t="n">
        <v>1.39999997615814</v>
      </c>
      <c r="F7651" s="7" t="n">
        <v>0</v>
      </c>
    </row>
    <row r="7652" spans="1:9">
      <c r="A7652" t="s">
        <v>4</v>
      </c>
      <c r="B7652" s="4" t="s">
        <v>5</v>
      </c>
      <c r="C7652" s="4" t="s">
        <v>14</v>
      </c>
      <c r="D7652" s="4" t="s">
        <v>14</v>
      </c>
      <c r="E7652" s="4" t="s">
        <v>21</v>
      </c>
      <c r="F7652" s="4" t="s">
        <v>10</v>
      </c>
    </row>
    <row r="7653" spans="1:9">
      <c r="A7653" t="n">
        <v>67078</v>
      </c>
      <c r="B7653" s="45" t="n">
        <v>45</v>
      </c>
      <c r="C7653" s="7" t="n">
        <v>11</v>
      </c>
      <c r="D7653" s="7" t="n">
        <v>3</v>
      </c>
      <c r="E7653" s="7" t="n">
        <v>40.0999984741211</v>
      </c>
      <c r="F7653" s="7" t="n">
        <v>0</v>
      </c>
    </row>
    <row r="7654" spans="1:9">
      <c r="A7654" t="s">
        <v>4</v>
      </c>
      <c r="B7654" s="4" t="s">
        <v>5</v>
      </c>
      <c r="C7654" s="4" t="s">
        <v>14</v>
      </c>
      <c r="D7654" s="4" t="s">
        <v>14</v>
      </c>
      <c r="E7654" s="4" t="s">
        <v>21</v>
      </c>
      <c r="F7654" s="4" t="s">
        <v>21</v>
      </c>
      <c r="G7654" s="4" t="s">
        <v>21</v>
      </c>
      <c r="H7654" s="4" t="s">
        <v>10</v>
      </c>
      <c r="I7654" s="4" t="s">
        <v>14</v>
      </c>
    </row>
    <row r="7655" spans="1:9">
      <c r="A7655" t="n">
        <v>67087</v>
      </c>
      <c r="B7655" s="45" t="n">
        <v>45</v>
      </c>
      <c r="C7655" s="7" t="n">
        <v>4</v>
      </c>
      <c r="D7655" s="7" t="n">
        <v>3</v>
      </c>
      <c r="E7655" s="7" t="n">
        <v>0</v>
      </c>
      <c r="F7655" s="7" t="n">
        <v>20</v>
      </c>
      <c r="G7655" s="7" t="n">
        <v>5</v>
      </c>
      <c r="H7655" s="7" t="n">
        <v>10000</v>
      </c>
      <c r="I7655" s="7" t="n">
        <v>0</v>
      </c>
    </row>
    <row r="7656" spans="1:9">
      <c r="A7656" t="s">
        <v>4</v>
      </c>
      <c r="B7656" s="4" t="s">
        <v>5</v>
      </c>
      <c r="C7656" s="4" t="s">
        <v>14</v>
      </c>
      <c r="D7656" s="4" t="s">
        <v>14</v>
      </c>
      <c r="E7656" s="4" t="s">
        <v>21</v>
      </c>
      <c r="F7656" s="4" t="s">
        <v>10</v>
      </c>
    </row>
    <row r="7657" spans="1:9">
      <c r="A7657" t="n">
        <v>67105</v>
      </c>
      <c r="B7657" s="45" t="n">
        <v>45</v>
      </c>
      <c r="C7657" s="7" t="n">
        <v>5</v>
      </c>
      <c r="D7657" s="7" t="n">
        <v>3</v>
      </c>
      <c r="E7657" s="7" t="n">
        <v>1.29999995231628</v>
      </c>
      <c r="F7657" s="7" t="n">
        <v>10000</v>
      </c>
    </row>
    <row r="7658" spans="1:9">
      <c r="A7658" t="s">
        <v>4</v>
      </c>
      <c r="B7658" s="4" t="s">
        <v>5</v>
      </c>
      <c r="C7658" s="4" t="s">
        <v>14</v>
      </c>
      <c r="D7658" s="4" t="s">
        <v>10</v>
      </c>
      <c r="E7658" s="4" t="s">
        <v>6</v>
      </c>
      <c r="F7658" s="4" t="s">
        <v>6</v>
      </c>
      <c r="G7658" s="4" t="s">
        <v>6</v>
      </c>
      <c r="H7658" s="4" t="s">
        <v>6</v>
      </c>
    </row>
    <row r="7659" spans="1:9">
      <c r="A7659" t="n">
        <v>67114</v>
      </c>
      <c r="B7659" s="41" t="n">
        <v>51</v>
      </c>
      <c r="C7659" s="7" t="n">
        <v>3</v>
      </c>
      <c r="D7659" s="7" t="n">
        <v>7013</v>
      </c>
      <c r="E7659" s="7" t="s">
        <v>549</v>
      </c>
      <c r="F7659" s="7" t="s">
        <v>95</v>
      </c>
      <c r="G7659" s="7" t="s">
        <v>96</v>
      </c>
      <c r="H7659" s="7" t="s">
        <v>97</v>
      </c>
    </row>
    <row r="7660" spans="1:9">
      <c r="A7660" t="s">
        <v>4</v>
      </c>
      <c r="B7660" s="4" t="s">
        <v>5</v>
      </c>
      <c r="C7660" s="4" t="s">
        <v>10</v>
      </c>
      <c r="D7660" s="4" t="s">
        <v>14</v>
      </c>
      <c r="E7660" s="4" t="s">
        <v>6</v>
      </c>
      <c r="F7660" s="4" t="s">
        <v>21</v>
      </c>
      <c r="G7660" s="4" t="s">
        <v>21</v>
      </c>
      <c r="H7660" s="4" t="s">
        <v>21</v>
      </c>
    </row>
    <row r="7661" spans="1:9">
      <c r="A7661" t="n">
        <v>67127</v>
      </c>
      <c r="B7661" s="37" t="n">
        <v>48</v>
      </c>
      <c r="C7661" s="7" t="n">
        <v>7013</v>
      </c>
      <c r="D7661" s="7" t="n">
        <v>0</v>
      </c>
      <c r="E7661" s="7" t="s">
        <v>417</v>
      </c>
      <c r="F7661" s="7" t="n">
        <v>-1</v>
      </c>
      <c r="G7661" s="7" t="n">
        <v>1</v>
      </c>
      <c r="H7661" s="7" t="n">
        <v>0</v>
      </c>
    </row>
    <row r="7662" spans="1:9">
      <c r="A7662" t="s">
        <v>4</v>
      </c>
      <c r="B7662" s="4" t="s">
        <v>5</v>
      </c>
      <c r="C7662" s="4" t="s">
        <v>14</v>
      </c>
      <c r="D7662" s="4" t="s">
        <v>10</v>
      </c>
    </row>
    <row r="7663" spans="1:9">
      <c r="A7663" t="n">
        <v>67161</v>
      </c>
      <c r="B7663" s="21" t="n">
        <v>58</v>
      </c>
      <c r="C7663" s="7" t="n">
        <v>255</v>
      </c>
      <c r="D7663" s="7" t="n">
        <v>0</v>
      </c>
    </row>
    <row r="7664" spans="1:9">
      <c r="A7664" t="s">
        <v>4</v>
      </c>
      <c r="B7664" s="4" t="s">
        <v>5</v>
      </c>
      <c r="C7664" s="4" t="s">
        <v>10</v>
      </c>
    </row>
    <row r="7665" spans="1:9">
      <c r="A7665" t="n">
        <v>67165</v>
      </c>
      <c r="B7665" s="28" t="n">
        <v>16</v>
      </c>
      <c r="C7665" s="7" t="n">
        <v>500</v>
      </c>
    </row>
    <row r="7666" spans="1:9">
      <c r="A7666" t="s">
        <v>4</v>
      </c>
      <c r="B7666" s="4" t="s">
        <v>5</v>
      </c>
      <c r="C7666" s="4" t="s">
        <v>14</v>
      </c>
      <c r="D7666" s="4" t="s">
        <v>21</v>
      </c>
      <c r="E7666" s="4" t="s">
        <v>21</v>
      </c>
      <c r="F7666" s="4" t="s">
        <v>21</v>
      </c>
    </row>
    <row r="7667" spans="1:9">
      <c r="A7667" t="n">
        <v>67168</v>
      </c>
      <c r="B7667" s="45" t="n">
        <v>45</v>
      </c>
      <c r="C7667" s="7" t="n">
        <v>9</v>
      </c>
      <c r="D7667" s="7" t="n">
        <v>0.0500000007450581</v>
      </c>
      <c r="E7667" s="7" t="n">
        <v>0.0500000007450581</v>
      </c>
      <c r="F7667" s="7" t="n">
        <v>0.200000002980232</v>
      </c>
    </row>
    <row r="7668" spans="1:9">
      <c r="A7668" t="s">
        <v>4</v>
      </c>
      <c r="B7668" s="4" t="s">
        <v>5</v>
      </c>
      <c r="C7668" s="4" t="s">
        <v>14</v>
      </c>
      <c r="D7668" s="4" t="s">
        <v>10</v>
      </c>
      <c r="E7668" s="4" t="s">
        <v>6</v>
      </c>
    </row>
    <row r="7669" spans="1:9">
      <c r="A7669" t="n">
        <v>67182</v>
      </c>
      <c r="B7669" s="41" t="n">
        <v>51</v>
      </c>
      <c r="C7669" s="7" t="n">
        <v>4</v>
      </c>
      <c r="D7669" s="7" t="n">
        <v>7013</v>
      </c>
      <c r="E7669" s="7" t="s">
        <v>550</v>
      </c>
    </row>
    <row r="7670" spans="1:9">
      <c r="A7670" t="s">
        <v>4</v>
      </c>
      <c r="B7670" s="4" t="s">
        <v>5</v>
      </c>
      <c r="C7670" s="4" t="s">
        <v>10</v>
      </c>
    </row>
    <row r="7671" spans="1:9">
      <c r="A7671" t="n">
        <v>67196</v>
      </c>
      <c r="B7671" s="28" t="n">
        <v>16</v>
      </c>
      <c r="C7671" s="7" t="n">
        <v>0</v>
      </c>
    </row>
    <row r="7672" spans="1:9">
      <c r="A7672" t="s">
        <v>4</v>
      </c>
      <c r="B7672" s="4" t="s">
        <v>5</v>
      </c>
      <c r="C7672" s="4" t="s">
        <v>10</v>
      </c>
      <c r="D7672" s="4" t="s">
        <v>14</v>
      </c>
      <c r="E7672" s="4" t="s">
        <v>9</v>
      </c>
      <c r="F7672" s="4" t="s">
        <v>112</v>
      </c>
      <c r="G7672" s="4" t="s">
        <v>14</v>
      </c>
      <c r="H7672" s="4" t="s">
        <v>14</v>
      </c>
      <c r="I7672" s="4" t="s">
        <v>14</v>
      </c>
      <c r="J7672" s="4" t="s">
        <v>9</v>
      </c>
      <c r="K7672" s="4" t="s">
        <v>112</v>
      </c>
      <c r="L7672" s="4" t="s">
        <v>14</v>
      </c>
      <c r="M7672" s="4" t="s">
        <v>14</v>
      </c>
    </row>
    <row r="7673" spans="1:9">
      <c r="A7673" t="n">
        <v>67199</v>
      </c>
      <c r="B7673" s="49" t="n">
        <v>26</v>
      </c>
      <c r="C7673" s="7" t="n">
        <v>7013</v>
      </c>
      <c r="D7673" s="7" t="n">
        <v>17</v>
      </c>
      <c r="E7673" s="7" t="n">
        <v>37413</v>
      </c>
      <c r="F7673" s="7" t="s">
        <v>551</v>
      </c>
      <c r="G7673" s="7" t="n">
        <v>2</v>
      </c>
      <c r="H7673" s="7" t="n">
        <v>3</v>
      </c>
      <c r="I7673" s="7" t="n">
        <v>17</v>
      </c>
      <c r="J7673" s="7" t="n">
        <v>37414</v>
      </c>
      <c r="K7673" s="7" t="s">
        <v>552</v>
      </c>
      <c r="L7673" s="7" t="n">
        <v>2</v>
      </c>
      <c r="M7673" s="7" t="n">
        <v>0</v>
      </c>
    </row>
    <row r="7674" spans="1:9">
      <c r="A7674" t="s">
        <v>4</v>
      </c>
      <c r="B7674" s="4" t="s">
        <v>5</v>
      </c>
    </row>
    <row r="7675" spans="1:9">
      <c r="A7675" t="n">
        <v>67335</v>
      </c>
      <c r="B7675" s="50" t="n">
        <v>28</v>
      </c>
    </row>
    <row r="7676" spans="1:9">
      <c r="A7676" t="s">
        <v>4</v>
      </c>
      <c r="B7676" s="4" t="s">
        <v>5</v>
      </c>
      <c r="C7676" s="4" t="s">
        <v>10</v>
      </c>
      <c r="D7676" s="4" t="s">
        <v>14</v>
      </c>
    </row>
    <row r="7677" spans="1:9">
      <c r="A7677" t="n">
        <v>67336</v>
      </c>
      <c r="B7677" s="51" t="n">
        <v>89</v>
      </c>
      <c r="C7677" s="7" t="n">
        <v>65533</v>
      </c>
      <c r="D7677" s="7" t="n">
        <v>1</v>
      </c>
    </row>
    <row r="7678" spans="1:9">
      <c r="A7678" t="s">
        <v>4</v>
      </c>
      <c r="B7678" s="4" t="s">
        <v>5</v>
      </c>
      <c r="C7678" s="4" t="s">
        <v>14</v>
      </c>
      <c r="D7678" s="4" t="s">
        <v>10</v>
      </c>
      <c r="E7678" s="4" t="s">
        <v>14</v>
      </c>
    </row>
    <row r="7679" spans="1:9">
      <c r="A7679" t="n">
        <v>67340</v>
      </c>
      <c r="B7679" s="16" t="n">
        <v>49</v>
      </c>
      <c r="C7679" s="7" t="n">
        <v>1</v>
      </c>
      <c r="D7679" s="7" t="n">
        <v>4000</v>
      </c>
      <c r="E7679" s="7" t="n">
        <v>0</v>
      </c>
    </row>
    <row r="7680" spans="1:9">
      <c r="A7680" t="s">
        <v>4</v>
      </c>
      <c r="B7680" s="4" t="s">
        <v>5</v>
      </c>
      <c r="C7680" s="4" t="s">
        <v>14</v>
      </c>
      <c r="D7680" s="4" t="s">
        <v>10</v>
      </c>
      <c r="E7680" s="4" t="s">
        <v>21</v>
      </c>
    </row>
    <row r="7681" spans="1:13">
      <c r="A7681" t="n">
        <v>67345</v>
      </c>
      <c r="B7681" s="21" t="n">
        <v>58</v>
      </c>
      <c r="C7681" s="7" t="n">
        <v>101</v>
      </c>
      <c r="D7681" s="7" t="n">
        <v>300</v>
      </c>
      <c r="E7681" s="7" t="n">
        <v>1</v>
      </c>
    </row>
    <row r="7682" spans="1:13">
      <c r="A7682" t="s">
        <v>4</v>
      </c>
      <c r="B7682" s="4" t="s">
        <v>5</v>
      </c>
      <c r="C7682" s="4" t="s">
        <v>14</v>
      </c>
      <c r="D7682" s="4" t="s">
        <v>10</v>
      </c>
    </row>
    <row r="7683" spans="1:13">
      <c r="A7683" t="n">
        <v>67353</v>
      </c>
      <c r="B7683" s="21" t="n">
        <v>58</v>
      </c>
      <c r="C7683" s="7" t="n">
        <v>254</v>
      </c>
      <c r="D7683" s="7" t="n">
        <v>0</v>
      </c>
    </row>
    <row r="7684" spans="1:13">
      <c r="A7684" t="s">
        <v>4</v>
      </c>
      <c r="B7684" s="4" t="s">
        <v>5</v>
      </c>
      <c r="C7684" s="4" t="s">
        <v>14</v>
      </c>
    </row>
    <row r="7685" spans="1:13">
      <c r="A7685" t="n">
        <v>67357</v>
      </c>
      <c r="B7685" s="45" t="n">
        <v>45</v>
      </c>
      <c r="C7685" s="7" t="n">
        <v>0</v>
      </c>
    </row>
    <row r="7686" spans="1:13">
      <c r="A7686" t="s">
        <v>4</v>
      </c>
      <c r="B7686" s="4" t="s">
        <v>5</v>
      </c>
      <c r="C7686" s="4" t="s">
        <v>14</v>
      </c>
    </row>
    <row r="7687" spans="1:13">
      <c r="A7687" t="n">
        <v>67359</v>
      </c>
      <c r="B7687" s="35" t="n">
        <v>116</v>
      </c>
      <c r="C7687" s="7" t="n">
        <v>0</v>
      </c>
    </row>
    <row r="7688" spans="1:13">
      <c r="A7688" t="s">
        <v>4</v>
      </c>
      <c r="B7688" s="4" t="s">
        <v>5</v>
      </c>
      <c r="C7688" s="4" t="s">
        <v>14</v>
      </c>
      <c r="D7688" s="4" t="s">
        <v>10</v>
      </c>
    </row>
    <row r="7689" spans="1:13">
      <c r="A7689" t="n">
        <v>67361</v>
      </c>
      <c r="B7689" s="35" t="n">
        <v>116</v>
      </c>
      <c r="C7689" s="7" t="n">
        <v>2</v>
      </c>
      <c r="D7689" s="7" t="n">
        <v>1</v>
      </c>
    </row>
    <row r="7690" spans="1:13">
      <c r="A7690" t="s">
        <v>4</v>
      </c>
      <c r="B7690" s="4" t="s">
        <v>5</v>
      </c>
      <c r="C7690" s="4" t="s">
        <v>14</v>
      </c>
      <c r="D7690" s="4" t="s">
        <v>9</v>
      </c>
    </row>
    <row r="7691" spans="1:13">
      <c r="A7691" t="n">
        <v>67365</v>
      </c>
      <c r="B7691" s="35" t="n">
        <v>116</v>
      </c>
      <c r="C7691" s="7" t="n">
        <v>5</v>
      </c>
      <c r="D7691" s="7" t="n">
        <v>1106247680</v>
      </c>
    </row>
    <row r="7692" spans="1:13">
      <c r="A7692" t="s">
        <v>4</v>
      </c>
      <c r="B7692" s="4" t="s">
        <v>5</v>
      </c>
      <c r="C7692" s="4" t="s">
        <v>14</v>
      </c>
      <c r="D7692" s="4" t="s">
        <v>10</v>
      </c>
    </row>
    <row r="7693" spans="1:13">
      <c r="A7693" t="n">
        <v>67371</v>
      </c>
      <c r="B7693" s="35" t="n">
        <v>116</v>
      </c>
      <c r="C7693" s="7" t="n">
        <v>6</v>
      </c>
      <c r="D7693" s="7" t="n">
        <v>1</v>
      </c>
    </row>
    <row r="7694" spans="1:13">
      <c r="A7694" t="s">
        <v>4</v>
      </c>
      <c r="B7694" s="4" t="s">
        <v>5</v>
      </c>
      <c r="C7694" s="4" t="s">
        <v>14</v>
      </c>
      <c r="D7694" s="4" t="s">
        <v>14</v>
      </c>
      <c r="E7694" s="4" t="s">
        <v>21</v>
      </c>
      <c r="F7694" s="4" t="s">
        <v>21</v>
      </c>
      <c r="G7694" s="4" t="s">
        <v>21</v>
      </c>
      <c r="H7694" s="4" t="s">
        <v>10</v>
      </c>
    </row>
    <row r="7695" spans="1:13">
      <c r="A7695" t="n">
        <v>67375</v>
      </c>
      <c r="B7695" s="45" t="n">
        <v>45</v>
      </c>
      <c r="C7695" s="7" t="n">
        <v>2</v>
      </c>
      <c r="D7695" s="7" t="n">
        <v>3</v>
      </c>
      <c r="E7695" s="7" t="n">
        <v>0</v>
      </c>
      <c r="F7695" s="7" t="n">
        <v>24.5</v>
      </c>
      <c r="G7695" s="7" t="n">
        <v>12.8000001907349</v>
      </c>
      <c r="H7695" s="7" t="n">
        <v>0</v>
      </c>
    </row>
    <row r="7696" spans="1:13">
      <c r="A7696" t="s">
        <v>4</v>
      </c>
      <c r="B7696" s="4" t="s">
        <v>5</v>
      </c>
      <c r="C7696" s="4" t="s">
        <v>14</v>
      </c>
      <c r="D7696" s="4" t="s">
        <v>14</v>
      </c>
      <c r="E7696" s="4" t="s">
        <v>21</v>
      </c>
      <c r="F7696" s="4" t="s">
        <v>21</v>
      </c>
      <c r="G7696" s="4" t="s">
        <v>21</v>
      </c>
      <c r="H7696" s="4" t="s">
        <v>10</v>
      </c>
      <c r="I7696" s="4" t="s">
        <v>14</v>
      </c>
    </row>
    <row r="7697" spans="1:9">
      <c r="A7697" t="n">
        <v>67392</v>
      </c>
      <c r="B7697" s="45" t="n">
        <v>45</v>
      </c>
      <c r="C7697" s="7" t="n">
        <v>4</v>
      </c>
      <c r="D7697" s="7" t="n">
        <v>3</v>
      </c>
      <c r="E7697" s="7" t="n">
        <v>0</v>
      </c>
      <c r="F7697" s="7" t="n">
        <v>288</v>
      </c>
      <c r="G7697" s="7" t="n">
        <v>5</v>
      </c>
      <c r="H7697" s="7" t="n">
        <v>0</v>
      </c>
      <c r="I7697" s="7" t="n">
        <v>0</v>
      </c>
    </row>
    <row r="7698" spans="1:9">
      <c r="A7698" t="s">
        <v>4</v>
      </c>
      <c r="B7698" s="4" t="s">
        <v>5</v>
      </c>
      <c r="C7698" s="4" t="s">
        <v>14</v>
      </c>
      <c r="D7698" s="4" t="s">
        <v>14</v>
      </c>
      <c r="E7698" s="4" t="s">
        <v>21</v>
      </c>
      <c r="F7698" s="4" t="s">
        <v>10</v>
      </c>
    </row>
    <row r="7699" spans="1:9">
      <c r="A7699" t="n">
        <v>67410</v>
      </c>
      <c r="B7699" s="45" t="n">
        <v>45</v>
      </c>
      <c r="C7699" s="7" t="n">
        <v>5</v>
      </c>
      <c r="D7699" s="7" t="n">
        <v>3</v>
      </c>
      <c r="E7699" s="7" t="n">
        <v>2.70000004768372</v>
      </c>
      <c r="F7699" s="7" t="n">
        <v>0</v>
      </c>
    </row>
    <row r="7700" spans="1:9">
      <c r="A7700" t="s">
        <v>4</v>
      </c>
      <c r="B7700" s="4" t="s">
        <v>5</v>
      </c>
      <c r="C7700" s="4" t="s">
        <v>14</v>
      </c>
      <c r="D7700" s="4" t="s">
        <v>14</v>
      </c>
      <c r="E7700" s="4" t="s">
        <v>21</v>
      </c>
      <c r="F7700" s="4" t="s">
        <v>10</v>
      </c>
    </row>
    <row r="7701" spans="1:9">
      <c r="A7701" t="n">
        <v>67419</v>
      </c>
      <c r="B7701" s="45" t="n">
        <v>45</v>
      </c>
      <c r="C7701" s="7" t="n">
        <v>11</v>
      </c>
      <c r="D7701" s="7" t="n">
        <v>3</v>
      </c>
      <c r="E7701" s="7" t="n">
        <v>40.0999984741211</v>
      </c>
      <c r="F7701" s="7" t="n">
        <v>0</v>
      </c>
    </row>
    <row r="7702" spans="1:9">
      <c r="A7702" t="s">
        <v>4</v>
      </c>
      <c r="B7702" s="4" t="s">
        <v>5</v>
      </c>
      <c r="C7702" s="4" t="s">
        <v>14</v>
      </c>
      <c r="D7702" s="4" t="s">
        <v>14</v>
      </c>
      <c r="E7702" s="4" t="s">
        <v>21</v>
      </c>
      <c r="F7702" s="4" t="s">
        <v>21</v>
      </c>
      <c r="G7702" s="4" t="s">
        <v>21</v>
      </c>
      <c r="H7702" s="4" t="s">
        <v>10</v>
      </c>
    </row>
    <row r="7703" spans="1:9">
      <c r="A7703" t="n">
        <v>67428</v>
      </c>
      <c r="B7703" s="45" t="n">
        <v>45</v>
      </c>
      <c r="C7703" s="7" t="n">
        <v>2</v>
      </c>
      <c r="D7703" s="7" t="n">
        <v>3</v>
      </c>
      <c r="E7703" s="7" t="n">
        <v>4.25</v>
      </c>
      <c r="F7703" s="7" t="n">
        <v>26</v>
      </c>
      <c r="G7703" s="7" t="n">
        <v>12.8000001907349</v>
      </c>
      <c r="H7703" s="7" t="n">
        <v>6000</v>
      </c>
    </row>
    <row r="7704" spans="1:9">
      <c r="A7704" t="s">
        <v>4</v>
      </c>
      <c r="B7704" s="4" t="s">
        <v>5</v>
      </c>
      <c r="C7704" s="4" t="s">
        <v>14</v>
      </c>
      <c r="D7704" s="4" t="s">
        <v>14</v>
      </c>
      <c r="E7704" s="4" t="s">
        <v>21</v>
      </c>
      <c r="F7704" s="4" t="s">
        <v>21</v>
      </c>
      <c r="G7704" s="4" t="s">
        <v>21</v>
      </c>
      <c r="H7704" s="4" t="s">
        <v>10</v>
      </c>
      <c r="I7704" s="4" t="s">
        <v>14</v>
      </c>
    </row>
    <row r="7705" spans="1:9">
      <c r="A7705" t="n">
        <v>67445</v>
      </c>
      <c r="B7705" s="45" t="n">
        <v>45</v>
      </c>
      <c r="C7705" s="7" t="n">
        <v>4</v>
      </c>
      <c r="D7705" s="7" t="n">
        <v>3</v>
      </c>
      <c r="E7705" s="7" t="n">
        <v>-23</v>
      </c>
      <c r="F7705" s="7" t="n">
        <v>316</v>
      </c>
      <c r="G7705" s="7" t="n">
        <v>5</v>
      </c>
      <c r="H7705" s="7" t="n">
        <v>6000</v>
      </c>
      <c r="I7705" s="7" t="n">
        <v>0</v>
      </c>
    </row>
    <row r="7706" spans="1:9">
      <c r="A7706" t="s">
        <v>4</v>
      </c>
      <c r="B7706" s="4" t="s">
        <v>5</v>
      </c>
      <c r="C7706" s="4" t="s">
        <v>10</v>
      </c>
      <c r="D7706" s="4" t="s">
        <v>14</v>
      </c>
    </row>
    <row r="7707" spans="1:9">
      <c r="A7707" t="n">
        <v>67463</v>
      </c>
      <c r="B7707" s="77" t="n">
        <v>96</v>
      </c>
      <c r="C7707" s="7" t="n">
        <v>7013</v>
      </c>
      <c r="D7707" s="7" t="n">
        <v>1</v>
      </c>
    </row>
    <row r="7708" spans="1:9">
      <c r="A7708" t="s">
        <v>4</v>
      </c>
      <c r="B7708" s="4" t="s">
        <v>5</v>
      </c>
      <c r="C7708" s="4" t="s">
        <v>10</v>
      </c>
      <c r="D7708" s="4" t="s">
        <v>14</v>
      </c>
      <c r="E7708" s="4" t="s">
        <v>21</v>
      </c>
      <c r="F7708" s="4" t="s">
        <v>21</v>
      </c>
      <c r="G7708" s="4" t="s">
        <v>21</v>
      </c>
    </row>
    <row r="7709" spans="1:9">
      <c r="A7709" t="n">
        <v>67467</v>
      </c>
      <c r="B7709" s="77" t="n">
        <v>96</v>
      </c>
      <c r="C7709" s="7" t="n">
        <v>7013</v>
      </c>
      <c r="D7709" s="7" t="n">
        <v>2</v>
      </c>
      <c r="E7709" s="7" t="n">
        <v>2.57999992370605</v>
      </c>
      <c r="F7709" s="7" t="n">
        <v>23.0900001525879</v>
      </c>
      <c r="G7709" s="7" t="n">
        <v>12.210000038147</v>
      </c>
    </row>
    <row r="7710" spans="1:9">
      <c r="A7710" t="s">
        <v>4</v>
      </c>
      <c r="B7710" s="4" t="s">
        <v>5</v>
      </c>
      <c r="C7710" s="4" t="s">
        <v>10</v>
      </c>
      <c r="D7710" s="4" t="s">
        <v>14</v>
      </c>
      <c r="E7710" s="4" t="s">
        <v>21</v>
      </c>
      <c r="F7710" s="4" t="s">
        <v>21</v>
      </c>
      <c r="G7710" s="4" t="s">
        <v>21</v>
      </c>
    </row>
    <row r="7711" spans="1:9">
      <c r="A7711" t="n">
        <v>67483</v>
      </c>
      <c r="B7711" s="77" t="n">
        <v>96</v>
      </c>
      <c r="C7711" s="7" t="n">
        <v>7013</v>
      </c>
      <c r="D7711" s="7" t="n">
        <v>2</v>
      </c>
      <c r="E7711" s="7" t="n">
        <v>7.51000022888184</v>
      </c>
      <c r="F7711" s="7" t="n">
        <v>24.7399997711182</v>
      </c>
      <c r="G7711" s="7" t="n">
        <v>10.4899997711182</v>
      </c>
    </row>
    <row r="7712" spans="1:9">
      <c r="A7712" t="s">
        <v>4</v>
      </c>
      <c r="B7712" s="4" t="s">
        <v>5</v>
      </c>
      <c r="C7712" s="4" t="s">
        <v>10</v>
      </c>
      <c r="D7712" s="4" t="s">
        <v>14</v>
      </c>
      <c r="E7712" s="4" t="s">
        <v>21</v>
      </c>
      <c r="F7712" s="4" t="s">
        <v>21</v>
      </c>
      <c r="G7712" s="4" t="s">
        <v>21</v>
      </c>
    </row>
    <row r="7713" spans="1:9">
      <c r="A7713" t="n">
        <v>67499</v>
      </c>
      <c r="B7713" s="77" t="n">
        <v>96</v>
      </c>
      <c r="C7713" s="7" t="n">
        <v>7013</v>
      </c>
      <c r="D7713" s="7" t="n">
        <v>2</v>
      </c>
      <c r="E7713" s="7" t="n">
        <v>11.7600002288818</v>
      </c>
      <c r="F7713" s="7" t="n">
        <v>26.7299995422363</v>
      </c>
      <c r="G7713" s="7" t="n">
        <v>7.44000005722046</v>
      </c>
    </row>
    <row r="7714" spans="1:9">
      <c r="A7714" t="s">
        <v>4</v>
      </c>
      <c r="B7714" s="4" t="s">
        <v>5</v>
      </c>
      <c r="C7714" s="4" t="s">
        <v>10</v>
      </c>
      <c r="D7714" s="4" t="s">
        <v>14</v>
      </c>
      <c r="E7714" s="4" t="s">
        <v>21</v>
      </c>
      <c r="F7714" s="4" t="s">
        <v>21</v>
      </c>
      <c r="G7714" s="4" t="s">
        <v>21</v>
      </c>
    </row>
    <row r="7715" spans="1:9">
      <c r="A7715" t="n">
        <v>67515</v>
      </c>
      <c r="B7715" s="77" t="n">
        <v>96</v>
      </c>
      <c r="C7715" s="7" t="n">
        <v>7013</v>
      </c>
      <c r="D7715" s="7" t="n">
        <v>2</v>
      </c>
      <c r="E7715" s="7" t="n">
        <v>14.9200000762939</v>
      </c>
      <c r="F7715" s="7" t="n">
        <v>29.0900001525879</v>
      </c>
      <c r="G7715" s="7" t="n">
        <v>2.76999998092651</v>
      </c>
    </row>
    <row r="7716" spans="1:9">
      <c r="A7716" t="s">
        <v>4</v>
      </c>
      <c r="B7716" s="4" t="s">
        <v>5</v>
      </c>
      <c r="C7716" s="4" t="s">
        <v>10</v>
      </c>
      <c r="D7716" s="4" t="s">
        <v>14</v>
      </c>
      <c r="E7716" s="4" t="s">
        <v>21</v>
      </c>
      <c r="F7716" s="4" t="s">
        <v>21</v>
      </c>
      <c r="G7716" s="4" t="s">
        <v>21</v>
      </c>
    </row>
    <row r="7717" spans="1:9">
      <c r="A7717" t="n">
        <v>67531</v>
      </c>
      <c r="B7717" s="77" t="n">
        <v>96</v>
      </c>
      <c r="C7717" s="7" t="n">
        <v>7013</v>
      </c>
      <c r="D7717" s="7" t="n">
        <v>2</v>
      </c>
      <c r="E7717" s="7" t="n">
        <v>13.8800001144409</v>
      </c>
      <c r="F7717" s="7" t="n">
        <v>29.1100006103516</v>
      </c>
      <c r="G7717" s="7" t="n">
        <v>0.540000021457672</v>
      </c>
    </row>
    <row r="7718" spans="1:9">
      <c r="A7718" t="s">
        <v>4</v>
      </c>
      <c r="B7718" s="4" t="s">
        <v>5</v>
      </c>
      <c r="C7718" s="4" t="s">
        <v>10</v>
      </c>
      <c r="D7718" s="4" t="s">
        <v>14</v>
      </c>
      <c r="E7718" s="4" t="s">
        <v>9</v>
      </c>
      <c r="F7718" s="4" t="s">
        <v>14</v>
      </c>
      <c r="G7718" s="4" t="s">
        <v>10</v>
      </c>
    </row>
    <row r="7719" spans="1:9">
      <c r="A7719" t="n">
        <v>67547</v>
      </c>
      <c r="B7719" s="77" t="n">
        <v>96</v>
      </c>
      <c r="C7719" s="7" t="n">
        <v>7013</v>
      </c>
      <c r="D7719" s="7" t="n">
        <v>0</v>
      </c>
      <c r="E7719" s="7" t="n">
        <v>1077097267</v>
      </c>
      <c r="F7719" s="7" t="n">
        <v>2</v>
      </c>
      <c r="G7719" s="7" t="n">
        <v>0</v>
      </c>
    </row>
    <row r="7720" spans="1:9">
      <c r="A7720" t="s">
        <v>4</v>
      </c>
      <c r="B7720" s="4" t="s">
        <v>5</v>
      </c>
      <c r="C7720" s="4" t="s">
        <v>10</v>
      </c>
    </row>
    <row r="7721" spans="1:9">
      <c r="A7721" t="n">
        <v>67558</v>
      </c>
      <c r="B7721" s="28" t="n">
        <v>16</v>
      </c>
      <c r="C7721" s="7" t="n">
        <v>3000</v>
      </c>
    </row>
    <row r="7722" spans="1:9">
      <c r="A7722" t="s">
        <v>4</v>
      </c>
      <c r="B7722" s="4" t="s">
        <v>5</v>
      </c>
      <c r="C7722" s="4" t="s">
        <v>10</v>
      </c>
      <c r="D7722" s="4" t="s">
        <v>21</v>
      </c>
      <c r="E7722" s="4" t="s">
        <v>21</v>
      </c>
      <c r="F7722" s="4" t="s">
        <v>21</v>
      </c>
      <c r="G7722" s="4" t="s">
        <v>10</v>
      </c>
      <c r="H7722" s="4" t="s">
        <v>10</v>
      </c>
    </row>
    <row r="7723" spans="1:9">
      <c r="A7723" t="n">
        <v>67561</v>
      </c>
      <c r="B7723" s="54" t="n">
        <v>60</v>
      </c>
      <c r="C7723" s="7" t="n">
        <v>19</v>
      </c>
      <c r="D7723" s="7" t="n">
        <v>0</v>
      </c>
      <c r="E7723" s="7" t="n">
        <v>0</v>
      </c>
      <c r="F7723" s="7" t="n">
        <v>0</v>
      </c>
      <c r="G7723" s="7" t="n">
        <v>0</v>
      </c>
      <c r="H7723" s="7" t="n">
        <v>1</v>
      </c>
    </row>
    <row r="7724" spans="1:9">
      <c r="A7724" t="s">
        <v>4</v>
      </c>
      <c r="B7724" s="4" t="s">
        <v>5</v>
      </c>
      <c r="C7724" s="4" t="s">
        <v>10</v>
      </c>
      <c r="D7724" s="4" t="s">
        <v>21</v>
      </c>
      <c r="E7724" s="4" t="s">
        <v>21</v>
      </c>
      <c r="F7724" s="4" t="s">
        <v>21</v>
      </c>
      <c r="G7724" s="4" t="s">
        <v>10</v>
      </c>
      <c r="H7724" s="4" t="s">
        <v>10</v>
      </c>
    </row>
    <row r="7725" spans="1:9">
      <c r="A7725" t="n">
        <v>67580</v>
      </c>
      <c r="B7725" s="54" t="n">
        <v>60</v>
      </c>
      <c r="C7725" s="7" t="n">
        <v>19</v>
      </c>
      <c r="D7725" s="7" t="n">
        <v>0</v>
      </c>
      <c r="E7725" s="7" t="n">
        <v>0</v>
      </c>
      <c r="F7725" s="7" t="n">
        <v>0</v>
      </c>
      <c r="G7725" s="7" t="n">
        <v>0</v>
      </c>
      <c r="H7725" s="7" t="n">
        <v>0</v>
      </c>
    </row>
    <row r="7726" spans="1:9">
      <c r="A7726" t="s">
        <v>4</v>
      </c>
      <c r="B7726" s="4" t="s">
        <v>5</v>
      </c>
      <c r="C7726" s="4" t="s">
        <v>10</v>
      </c>
      <c r="D7726" s="4" t="s">
        <v>10</v>
      </c>
      <c r="E7726" s="4" t="s">
        <v>10</v>
      </c>
    </row>
    <row r="7727" spans="1:9">
      <c r="A7727" t="n">
        <v>67599</v>
      </c>
      <c r="B7727" s="42" t="n">
        <v>61</v>
      </c>
      <c r="C7727" s="7" t="n">
        <v>19</v>
      </c>
      <c r="D7727" s="7" t="n">
        <v>65533</v>
      </c>
      <c r="E7727" s="7" t="n">
        <v>0</v>
      </c>
    </row>
    <row r="7728" spans="1:9">
      <c r="A7728" t="s">
        <v>4</v>
      </c>
      <c r="B7728" s="4" t="s">
        <v>5</v>
      </c>
      <c r="C7728" s="4" t="s">
        <v>14</v>
      </c>
      <c r="D7728" s="4" t="s">
        <v>10</v>
      </c>
      <c r="E7728" s="4" t="s">
        <v>10</v>
      </c>
      <c r="F7728" s="4" t="s">
        <v>14</v>
      </c>
    </row>
    <row r="7729" spans="1:8">
      <c r="A7729" t="n">
        <v>67606</v>
      </c>
      <c r="B7729" s="59" t="n">
        <v>25</v>
      </c>
      <c r="C7729" s="7" t="n">
        <v>1</v>
      </c>
      <c r="D7729" s="7" t="n">
        <v>260</v>
      </c>
      <c r="E7729" s="7" t="n">
        <v>640</v>
      </c>
      <c r="F7729" s="7" t="n">
        <v>1</v>
      </c>
    </row>
    <row r="7730" spans="1:8">
      <c r="A7730" t="s">
        <v>4</v>
      </c>
      <c r="B7730" s="4" t="s">
        <v>5</v>
      </c>
      <c r="C7730" s="4" t="s">
        <v>14</v>
      </c>
      <c r="D7730" s="4" t="s">
        <v>10</v>
      </c>
      <c r="E7730" s="4" t="s">
        <v>6</v>
      </c>
    </row>
    <row r="7731" spans="1:8">
      <c r="A7731" t="n">
        <v>67613</v>
      </c>
      <c r="B7731" s="41" t="n">
        <v>51</v>
      </c>
      <c r="C7731" s="7" t="n">
        <v>4</v>
      </c>
      <c r="D7731" s="7" t="n">
        <v>19</v>
      </c>
      <c r="E7731" s="7" t="s">
        <v>204</v>
      </c>
    </row>
    <row r="7732" spans="1:8">
      <c r="A7732" t="s">
        <v>4</v>
      </c>
      <c r="B7732" s="4" t="s">
        <v>5</v>
      </c>
      <c r="C7732" s="4" t="s">
        <v>10</v>
      </c>
    </row>
    <row r="7733" spans="1:8">
      <c r="A7733" t="n">
        <v>67627</v>
      </c>
      <c r="B7733" s="28" t="n">
        <v>16</v>
      </c>
      <c r="C7733" s="7" t="n">
        <v>0</v>
      </c>
    </row>
    <row r="7734" spans="1:8">
      <c r="A7734" t="s">
        <v>4</v>
      </c>
      <c r="B7734" s="4" t="s">
        <v>5</v>
      </c>
      <c r="C7734" s="4" t="s">
        <v>10</v>
      </c>
      <c r="D7734" s="4" t="s">
        <v>14</v>
      </c>
      <c r="E7734" s="4" t="s">
        <v>9</v>
      </c>
      <c r="F7734" s="4" t="s">
        <v>112</v>
      </c>
      <c r="G7734" s="4" t="s">
        <v>14</v>
      </c>
      <c r="H7734" s="4" t="s">
        <v>14</v>
      </c>
      <c r="I7734" s="4" t="s">
        <v>14</v>
      </c>
    </row>
    <row r="7735" spans="1:8">
      <c r="A7735" t="n">
        <v>67630</v>
      </c>
      <c r="B7735" s="49" t="n">
        <v>26</v>
      </c>
      <c r="C7735" s="7" t="n">
        <v>19</v>
      </c>
      <c r="D7735" s="7" t="n">
        <v>17</v>
      </c>
      <c r="E7735" s="7" t="n">
        <v>29474</v>
      </c>
      <c r="F7735" s="7" t="s">
        <v>553</v>
      </c>
      <c r="G7735" s="7" t="n">
        <v>8</v>
      </c>
      <c r="H7735" s="7" t="n">
        <v>2</v>
      </c>
      <c r="I7735" s="7" t="n">
        <v>0</v>
      </c>
    </row>
    <row r="7736" spans="1:8">
      <c r="A7736" t="s">
        <v>4</v>
      </c>
      <c r="B7736" s="4" t="s">
        <v>5</v>
      </c>
      <c r="C7736" s="4" t="s">
        <v>10</v>
      </c>
    </row>
    <row r="7737" spans="1:8">
      <c r="A7737" t="n">
        <v>67664</v>
      </c>
      <c r="B7737" s="28" t="n">
        <v>16</v>
      </c>
      <c r="C7737" s="7" t="n">
        <v>2000</v>
      </c>
    </row>
    <row r="7738" spans="1:8">
      <c r="A7738" t="s">
        <v>4</v>
      </c>
      <c r="B7738" s="4" t="s">
        <v>5</v>
      </c>
      <c r="C7738" s="4" t="s">
        <v>10</v>
      </c>
      <c r="D7738" s="4" t="s">
        <v>14</v>
      </c>
    </row>
    <row r="7739" spans="1:8">
      <c r="A7739" t="n">
        <v>67667</v>
      </c>
      <c r="B7739" s="51" t="n">
        <v>89</v>
      </c>
      <c r="C7739" s="7" t="n">
        <v>65533</v>
      </c>
      <c r="D7739" s="7" t="n">
        <v>0</v>
      </c>
    </row>
    <row r="7740" spans="1:8">
      <c r="A7740" t="s">
        <v>4</v>
      </c>
      <c r="B7740" s="4" t="s">
        <v>5</v>
      </c>
      <c r="C7740" s="4" t="s">
        <v>10</v>
      </c>
    </row>
    <row r="7741" spans="1:8">
      <c r="A7741" t="n">
        <v>67671</v>
      </c>
      <c r="B7741" s="28" t="n">
        <v>16</v>
      </c>
      <c r="C7741" s="7" t="n">
        <v>300</v>
      </c>
    </row>
    <row r="7742" spans="1:8">
      <c r="A7742" t="s">
        <v>4</v>
      </c>
      <c r="B7742" s="4" t="s">
        <v>5</v>
      </c>
      <c r="C7742" s="4" t="s">
        <v>14</v>
      </c>
      <c r="D7742" s="4" t="s">
        <v>21</v>
      </c>
      <c r="E7742" s="4" t="s">
        <v>21</v>
      </c>
      <c r="F7742" s="4" t="s">
        <v>21</v>
      </c>
    </row>
    <row r="7743" spans="1:8">
      <c r="A7743" t="n">
        <v>67674</v>
      </c>
      <c r="B7743" s="45" t="n">
        <v>45</v>
      </c>
      <c r="C7743" s="7" t="n">
        <v>9</v>
      </c>
      <c r="D7743" s="7" t="n">
        <v>0.0500000007450581</v>
      </c>
      <c r="E7743" s="7" t="n">
        <v>0.0500000007450581</v>
      </c>
      <c r="F7743" s="7" t="n">
        <v>0.200000002980232</v>
      </c>
    </row>
    <row r="7744" spans="1:8">
      <c r="A7744" t="s">
        <v>4</v>
      </c>
      <c r="B7744" s="4" t="s">
        <v>5</v>
      </c>
      <c r="C7744" s="4" t="s">
        <v>14</v>
      </c>
      <c r="D7744" s="4" t="s">
        <v>10</v>
      </c>
      <c r="E7744" s="4" t="s">
        <v>10</v>
      </c>
      <c r="F7744" s="4" t="s">
        <v>14</v>
      </c>
    </row>
    <row r="7745" spans="1:9">
      <c r="A7745" t="n">
        <v>67688</v>
      </c>
      <c r="B7745" s="59" t="n">
        <v>25</v>
      </c>
      <c r="C7745" s="7" t="n">
        <v>1</v>
      </c>
      <c r="D7745" s="7" t="n">
        <v>260</v>
      </c>
      <c r="E7745" s="7" t="n">
        <v>640</v>
      </c>
      <c r="F7745" s="7" t="n">
        <v>2</v>
      </c>
    </row>
    <row r="7746" spans="1:9">
      <c r="A7746" t="s">
        <v>4</v>
      </c>
      <c r="B7746" s="4" t="s">
        <v>5</v>
      </c>
      <c r="C7746" s="4" t="s">
        <v>14</v>
      </c>
      <c r="D7746" s="4" t="s">
        <v>10</v>
      </c>
      <c r="E7746" s="4" t="s">
        <v>6</v>
      </c>
    </row>
    <row r="7747" spans="1:9">
      <c r="A7747" t="n">
        <v>67695</v>
      </c>
      <c r="B7747" s="41" t="n">
        <v>51</v>
      </c>
      <c r="C7747" s="7" t="n">
        <v>4</v>
      </c>
      <c r="D7747" s="7" t="n">
        <v>23</v>
      </c>
      <c r="E7747" s="7" t="s">
        <v>179</v>
      </c>
    </row>
    <row r="7748" spans="1:9">
      <c r="A7748" t="s">
        <v>4</v>
      </c>
      <c r="B7748" s="4" t="s">
        <v>5</v>
      </c>
      <c r="C7748" s="4" t="s">
        <v>10</v>
      </c>
    </row>
    <row r="7749" spans="1:9">
      <c r="A7749" t="n">
        <v>67708</v>
      </c>
      <c r="B7749" s="28" t="n">
        <v>16</v>
      </c>
      <c r="C7749" s="7" t="n">
        <v>0</v>
      </c>
    </row>
    <row r="7750" spans="1:9">
      <c r="A7750" t="s">
        <v>4</v>
      </c>
      <c r="B7750" s="4" t="s">
        <v>5</v>
      </c>
      <c r="C7750" s="4" t="s">
        <v>10</v>
      </c>
      <c r="D7750" s="4" t="s">
        <v>14</v>
      </c>
      <c r="E7750" s="4" t="s">
        <v>9</v>
      </c>
      <c r="F7750" s="4" t="s">
        <v>112</v>
      </c>
      <c r="G7750" s="4" t="s">
        <v>14</v>
      </c>
      <c r="H7750" s="4" t="s">
        <v>14</v>
      </c>
      <c r="I7750" s="4" t="s">
        <v>14</v>
      </c>
    </row>
    <row r="7751" spans="1:9">
      <c r="A7751" t="n">
        <v>67711</v>
      </c>
      <c r="B7751" s="49" t="n">
        <v>26</v>
      </c>
      <c r="C7751" s="7" t="n">
        <v>23</v>
      </c>
      <c r="D7751" s="7" t="n">
        <v>17</v>
      </c>
      <c r="E7751" s="7" t="n">
        <v>28548</v>
      </c>
      <c r="F7751" s="7" t="s">
        <v>554</v>
      </c>
      <c r="G7751" s="7" t="n">
        <v>8</v>
      </c>
      <c r="H7751" s="7" t="n">
        <v>2</v>
      </c>
      <c r="I7751" s="7" t="n">
        <v>0</v>
      </c>
    </row>
    <row r="7752" spans="1:9">
      <c r="A7752" t="s">
        <v>4</v>
      </c>
      <c r="B7752" s="4" t="s">
        <v>5</v>
      </c>
      <c r="C7752" s="4" t="s">
        <v>10</v>
      </c>
    </row>
    <row r="7753" spans="1:9">
      <c r="A7753" t="n">
        <v>67750</v>
      </c>
      <c r="B7753" s="28" t="n">
        <v>16</v>
      </c>
      <c r="C7753" s="7" t="n">
        <v>2000</v>
      </c>
    </row>
    <row r="7754" spans="1:9">
      <c r="A7754" t="s">
        <v>4</v>
      </c>
      <c r="B7754" s="4" t="s">
        <v>5</v>
      </c>
      <c r="C7754" s="4" t="s">
        <v>10</v>
      </c>
      <c r="D7754" s="4" t="s">
        <v>14</v>
      </c>
    </row>
    <row r="7755" spans="1:9">
      <c r="A7755" t="n">
        <v>67753</v>
      </c>
      <c r="B7755" s="51" t="n">
        <v>89</v>
      </c>
      <c r="C7755" s="7" t="n">
        <v>65533</v>
      </c>
      <c r="D7755" s="7" t="n">
        <v>0</v>
      </c>
    </row>
    <row r="7756" spans="1:9">
      <c r="A7756" t="s">
        <v>4</v>
      </c>
      <c r="B7756" s="4" t="s">
        <v>5</v>
      </c>
      <c r="C7756" s="4" t="s">
        <v>10</v>
      </c>
      <c r="D7756" s="4" t="s">
        <v>14</v>
      </c>
    </row>
    <row r="7757" spans="1:9">
      <c r="A7757" t="n">
        <v>67757</v>
      </c>
      <c r="B7757" s="51" t="n">
        <v>89</v>
      </c>
      <c r="C7757" s="7" t="n">
        <v>65533</v>
      </c>
      <c r="D7757" s="7" t="n">
        <v>1</v>
      </c>
    </row>
    <row r="7758" spans="1:9">
      <c r="A7758" t="s">
        <v>4</v>
      </c>
      <c r="B7758" s="4" t="s">
        <v>5</v>
      </c>
      <c r="C7758" s="4" t="s">
        <v>14</v>
      </c>
      <c r="D7758" s="4" t="s">
        <v>10</v>
      </c>
      <c r="E7758" s="4" t="s">
        <v>10</v>
      </c>
      <c r="F7758" s="4" t="s">
        <v>14</v>
      </c>
    </row>
    <row r="7759" spans="1:9">
      <c r="A7759" t="n">
        <v>67761</v>
      </c>
      <c r="B7759" s="59" t="n">
        <v>25</v>
      </c>
      <c r="C7759" s="7" t="n">
        <v>1</v>
      </c>
      <c r="D7759" s="7" t="n">
        <v>65535</v>
      </c>
      <c r="E7759" s="7" t="n">
        <v>65535</v>
      </c>
      <c r="F7759" s="7" t="n">
        <v>0</v>
      </c>
    </row>
    <row r="7760" spans="1:9">
      <c r="A7760" t="s">
        <v>4</v>
      </c>
      <c r="B7760" s="4" t="s">
        <v>5</v>
      </c>
      <c r="C7760" s="4" t="s">
        <v>10</v>
      </c>
      <c r="D7760" s="4" t="s">
        <v>14</v>
      </c>
    </row>
    <row r="7761" spans="1:9">
      <c r="A7761" t="n">
        <v>67768</v>
      </c>
      <c r="B7761" s="53" t="n">
        <v>56</v>
      </c>
      <c r="C7761" s="7" t="n">
        <v>7013</v>
      </c>
      <c r="D7761" s="7" t="n">
        <v>0</v>
      </c>
    </row>
    <row r="7762" spans="1:9">
      <c r="A7762" t="s">
        <v>4</v>
      </c>
      <c r="B7762" s="4" t="s">
        <v>5</v>
      </c>
      <c r="C7762" s="4" t="s">
        <v>14</v>
      </c>
      <c r="D7762" s="4" t="s">
        <v>14</v>
      </c>
    </row>
    <row r="7763" spans="1:9">
      <c r="A7763" t="n">
        <v>67772</v>
      </c>
      <c r="B7763" s="16" t="n">
        <v>49</v>
      </c>
      <c r="C7763" s="7" t="n">
        <v>2</v>
      </c>
      <c r="D7763" s="7" t="n">
        <v>0</v>
      </c>
    </row>
    <row r="7764" spans="1:9">
      <c r="A7764" t="s">
        <v>4</v>
      </c>
      <c r="B7764" s="4" t="s">
        <v>5</v>
      </c>
      <c r="C7764" s="4" t="s">
        <v>14</v>
      </c>
      <c r="D7764" s="4" t="s">
        <v>10</v>
      </c>
      <c r="E7764" s="4" t="s">
        <v>9</v>
      </c>
      <c r="F7764" s="4" t="s">
        <v>10</v>
      </c>
      <c r="G7764" s="4" t="s">
        <v>9</v>
      </c>
      <c r="H7764" s="4" t="s">
        <v>14</v>
      </c>
    </row>
    <row r="7765" spans="1:9">
      <c r="A7765" t="n">
        <v>67775</v>
      </c>
      <c r="B7765" s="16" t="n">
        <v>49</v>
      </c>
      <c r="C7765" s="7" t="n">
        <v>0</v>
      </c>
      <c r="D7765" s="7" t="n">
        <v>564</v>
      </c>
      <c r="E7765" s="7" t="n">
        <v>1060320051</v>
      </c>
      <c r="F7765" s="7" t="n">
        <v>0</v>
      </c>
      <c r="G7765" s="7" t="n">
        <v>0</v>
      </c>
      <c r="H7765" s="7" t="n">
        <v>0</v>
      </c>
    </row>
    <row r="7766" spans="1:9">
      <c r="A7766" t="s">
        <v>4</v>
      </c>
      <c r="B7766" s="4" t="s">
        <v>5</v>
      </c>
      <c r="C7766" s="4" t="s">
        <v>14</v>
      </c>
      <c r="D7766" s="4" t="s">
        <v>10</v>
      </c>
      <c r="E7766" s="4" t="s">
        <v>21</v>
      </c>
    </row>
    <row r="7767" spans="1:9">
      <c r="A7767" t="n">
        <v>67790</v>
      </c>
      <c r="B7767" s="21" t="n">
        <v>58</v>
      </c>
      <c r="C7767" s="7" t="n">
        <v>101</v>
      </c>
      <c r="D7767" s="7" t="n">
        <v>300</v>
      </c>
      <c r="E7767" s="7" t="n">
        <v>1</v>
      </c>
    </row>
    <row r="7768" spans="1:9">
      <c r="A7768" t="s">
        <v>4</v>
      </c>
      <c r="B7768" s="4" t="s">
        <v>5</v>
      </c>
      <c r="C7768" s="4" t="s">
        <v>14</v>
      </c>
      <c r="D7768" s="4" t="s">
        <v>10</v>
      </c>
    </row>
    <row r="7769" spans="1:9">
      <c r="A7769" t="n">
        <v>67798</v>
      </c>
      <c r="B7769" s="21" t="n">
        <v>58</v>
      </c>
      <c r="C7769" s="7" t="n">
        <v>254</v>
      </c>
      <c r="D7769" s="7" t="n">
        <v>0</v>
      </c>
    </row>
    <row r="7770" spans="1:9">
      <c r="A7770" t="s">
        <v>4</v>
      </c>
      <c r="B7770" s="4" t="s">
        <v>5</v>
      </c>
      <c r="C7770" s="4" t="s">
        <v>14</v>
      </c>
    </row>
    <row r="7771" spans="1:9">
      <c r="A7771" t="n">
        <v>67802</v>
      </c>
      <c r="B7771" s="35" t="n">
        <v>116</v>
      </c>
      <c r="C7771" s="7" t="n">
        <v>0</v>
      </c>
    </row>
    <row r="7772" spans="1:9">
      <c r="A7772" t="s">
        <v>4</v>
      </c>
      <c r="B7772" s="4" t="s">
        <v>5</v>
      </c>
      <c r="C7772" s="4" t="s">
        <v>14</v>
      </c>
      <c r="D7772" s="4" t="s">
        <v>10</v>
      </c>
    </row>
    <row r="7773" spans="1:9">
      <c r="A7773" t="n">
        <v>67804</v>
      </c>
      <c r="B7773" s="35" t="n">
        <v>116</v>
      </c>
      <c r="C7773" s="7" t="n">
        <v>2</v>
      </c>
      <c r="D7773" s="7" t="n">
        <v>1</v>
      </c>
    </row>
    <row r="7774" spans="1:9">
      <c r="A7774" t="s">
        <v>4</v>
      </c>
      <c r="B7774" s="4" t="s">
        <v>5</v>
      </c>
      <c r="C7774" s="4" t="s">
        <v>14</v>
      </c>
      <c r="D7774" s="4" t="s">
        <v>9</v>
      </c>
    </row>
    <row r="7775" spans="1:9">
      <c r="A7775" t="n">
        <v>67808</v>
      </c>
      <c r="B7775" s="35" t="n">
        <v>116</v>
      </c>
      <c r="C7775" s="7" t="n">
        <v>5</v>
      </c>
      <c r="D7775" s="7" t="n">
        <v>1102053376</v>
      </c>
    </row>
    <row r="7776" spans="1:9">
      <c r="A7776" t="s">
        <v>4</v>
      </c>
      <c r="B7776" s="4" t="s">
        <v>5</v>
      </c>
      <c r="C7776" s="4" t="s">
        <v>14</v>
      </c>
      <c r="D7776" s="4" t="s">
        <v>10</v>
      </c>
    </row>
    <row r="7777" spans="1:8">
      <c r="A7777" t="n">
        <v>67814</v>
      </c>
      <c r="B7777" s="35" t="n">
        <v>116</v>
      </c>
      <c r="C7777" s="7" t="n">
        <v>6</v>
      </c>
      <c r="D7777" s="7" t="n">
        <v>1</v>
      </c>
    </row>
    <row r="7778" spans="1:8">
      <c r="A7778" t="s">
        <v>4</v>
      </c>
      <c r="B7778" s="4" t="s">
        <v>5</v>
      </c>
      <c r="C7778" s="4" t="s">
        <v>14</v>
      </c>
      <c r="D7778" s="4" t="s">
        <v>14</v>
      </c>
      <c r="E7778" s="4" t="s">
        <v>21</v>
      </c>
      <c r="F7778" s="4" t="s">
        <v>21</v>
      </c>
      <c r="G7778" s="4" t="s">
        <v>21</v>
      </c>
      <c r="H7778" s="4" t="s">
        <v>10</v>
      </c>
    </row>
    <row r="7779" spans="1:8">
      <c r="A7779" t="n">
        <v>67818</v>
      </c>
      <c r="B7779" s="45" t="n">
        <v>45</v>
      </c>
      <c r="C7779" s="7" t="n">
        <v>2</v>
      </c>
      <c r="D7779" s="7" t="n">
        <v>3</v>
      </c>
      <c r="E7779" s="7" t="n">
        <v>2.5</v>
      </c>
      <c r="F7779" s="7" t="n">
        <v>30.4500007629395</v>
      </c>
      <c r="G7779" s="7" t="n">
        <v>9</v>
      </c>
      <c r="H7779" s="7" t="n">
        <v>0</v>
      </c>
    </row>
    <row r="7780" spans="1:8">
      <c r="A7780" t="s">
        <v>4</v>
      </c>
      <c r="B7780" s="4" t="s">
        <v>5</v>
      </c>
      <c r="C7780" s="4" t="s">
        <v>14</v>
      </c>
      <c r="D7780" s="4" t="s">
        <v>14</v>
      </c>
      <c r="E7780" s="4" t="s">
        <v>21</v>
      </c>
      <c r="F7780" s="4" t="s">
        <v>21</v>
      </c>
      <c r="G7780" s="4" t="s">
        <v>21</v>
      </c>
      <c r="H7780" s="4" t="s">
        <v>10</v>
      </c>
      <c r="I7780" s="4" t="s">
        <v>14</v>
      </c>
    </row>
    <row r="7781" spans="1:8">
      <c r="A7781" t="n">
        <v>67835</v>
      </c>
      <c r="B7781" s="45" t="n">
        <v>45</v>
      </c>
      <c r="C7781" s="7" t="n">
        <v>4</v>
      </c>
      <c r="D7781" s="7" t="n">
        <v>3</v>
      </c>
      <c r="E7781" s="7" t="n">
        <v>349</v>
      </c>
      <c r="F7781" s="7" t="n">
        <v>300</v>
      </c>
      <c r="G7781" s="7" t="n">
        <v>5</v>
      </c>
      <c r="H7781" s="7" t="n">
        <v>0</v>
      </c>
      <c r="I7781" s="7" t="n">
        <v>0</v>
      </c>
    </row>
    <row r="7782" spans="1:8">
      <c r="A7782" t="s">
        <v>4</v>
      </c>
      <c r="B7782" s="4" t="s">
        <v>5</v>
      </c>
      <c r="C7782" s="4" t="s">
        <v>14</v>
      </c>
      <c r="D7782" s="4" t="s">
        <v>14</v>
      </c>
      <c r="E7782" s="4" t="s">
        <v>21</v>
      </c>
      <c r="F7782" s="4" t="s">
        <v>10</v>
      </c>
    </row>
    <row r="7783" spans="1:8">
      <c r="A7783" t="n">
        <v>67853</v>
      </c>
      <c r="B7783" s="45" t="n">
        <v>45</v>
      </c>
      <c r="C7783" s="7" t="n">
        <v>5</v>
      </c>
      <c r="D7783" s="7" t="n">
        <v>3</v>
      </c>
      <c r="E7783" s="7" t="n">
        <v>3.29999995231628</v>
      </c>
      <c r="F7783" s="7" t="n">
        <v>0</v>
      </c>
    </row>
    <row r="7784" spans="1:8">
      <c r="A7784" t="s">
        <v>4</v>
      </c>
      <c r="B7784" s="4" t="s">
        <v>5</v>
      </c>
      <c r="C7784" s="4" t="s">
        <v>14</v>
      </c>
      <c r="D7784" s="4" t="s">
        <v>14</v>
      </c>
      <c r="E7784" s="4" t="s">
        <v>21</v>
      </c>
      <c r="F7784" s="4" t="s">
        <v>10</v>
      </c>
    </row>
    <row r="7785" spans="1:8">
      <c r="A7785" t="n">
        <v>67862</v>
      </c>
      <c r="B7785" s="45" t="n">
        <v>45</v>
      </c>
      <c r="C7785" s="7" t="n">
        <v>11</v>
      </c>
      <c r="D7785" s="7" t="n">
        <v>3</v>
      </c>
      <c r="E7785" s="7" t="n">
        <v>40.0999984741211</v>
      </c>
      <c r="F7785" s="7" t="n">
        <v>0</v>
      </c>
    </row>
    <row r="7786" spans="1:8">
      <c r="A7786" t="s">
        <v>4</v>
      </c>
      <c r="B7786" s="4" t="s">
        <v>5</v>
      </c>
      <c r="C7786" s="4" t="s">
        <v>14</v>
      </c>
      <c r="D7786" s="4" t="s">
        <v>14</v>
      </c>
      <c r="E7786" s="4" t="s">
        <v>21</v>
      </c>
      <c r="F7786" s="4" t="s">
        <v>21</v>
      </c>
      <c r="G7786" s="4" t="s">
        <v>21</v>
      </c>
      <c r="H7786" s="4" t="s">
        <v>10</v>
      </c>
    </row>
    <row r="7787" spans="1:8">
      <c r="A7787" t="n">
        <v>67871</v>
      </c>
      <c r="B7787" s="45" t="n">
        <v>45</v>
      </c>
      <c r="C7787" s="7" t="n">
        <v>2</v>
      </c>
      <c r="D7787" s="7" t="n">
        <v>3</v>
      </c>
      <c r="E7787" s="7" t="n">
        <v>0.349999994039536</v>
      </c>
      <c r="F7787" s="7" t="n">
        <v>30.4500007629395</v>
      </c>
      <c r="G7787" s="7" t="n">
        <v>8.55000019073486</v>
      </c>
      <c r="H7787" s="7" t="n">
        <v>3000</v>
      </c>
    </row>
    <row r="7788" spans="1:8">
      <c r="A7788" t="s">
        <v>4</v>
      </c>
      <c r="B7788" s="4" t="s">
        <v>5</v>
      </c>
      <c r="C7788" s="4" t="s">
        <v>14</v>
      </c>
      <c r="D7788" s="4" t="s">
        <v>14</v>
      </c>
      <c r="E7788" s="4" t="s">
        <v>21</v>
      </c>
      <c r="F7788" s="4" t="s">
        <v>21</v>
      </c>
      <c r="G7788" s="4" t="s">
        <v>21</v>
      </c>
      <c r="H7788" s="4" t="s">
        <v>10</v>
      </c>
      <c r="I7788" s="4" t="s">
        <v>14</v>
      </c>
    </row>
    <row r="7789" spans="1:8">
      <c r="A7789" t="n">
        <v>67888</v>
      </c>
      <c r="B7789" s="45" t="n">
        <v>45</v>
      </c>
      <c r="C7789" s="7" t="n">
        <v>4</v>
      </c>
      <c r="D7789" s="7" t="n">
        <v>3</v>
      </c>
      <c r="E7789" s="7" t="n">
        <v>349</v>
      </c>
      <c r="F7789" s="7" t="n">
        <v>319</v>
      </c>
      <c r="G7789" s="7" t="n">
        <v>10</v>
      </c>
      <c r="H7789" s="7" t="n">
        <v>3000</v>
      </c>
      <c r="I7789" s="7" t="n">
        <v>0</v>
      </c>
    </row>
    <row r="7790" spans="1:8">
      <c r="A7790" t="s">
        <v>4</v>
      </c>
      <c r="B7790" s="4" t="s">
        <v>5</v>
      </c>
      <c r="C7790" s="4" t="s">
        <v>14</v>
      </c>
      <c r="D7790" s="4" t="s">
        <v>14</v>
      </c>
      <c r="E7790" s="4" t="s">
        <v>21</v>
      </c>
      <c r="F7790" s="4" t="s">
        <v>10</v>
      </c>
    </row>
    <row r="7791" spans="1:8">
      <c r="A7791" t="n">
        <v>67906</v>
      </c>
      <c r="B7791" s="45" t="n">
        <v>45</v>
      </c>
      <c r="C7791" s="7" t="n">
        <v>5</v>
      </c>
      <c r="D7791" s="7" t="n">
        <v>3</v>
      </c>
      <c r="E7791" s="7" t="n">
        <v>1.70000004768372</v>
      </c>
      <c r="F7791" s="7" t="n">
        <v>3000</v>
      </c>
    </row>
    <row r="7792" spans="1:8">
      <c r="A7792" t="s">
        <v>4</v>
      </c>
      <c r="B7792" s="4" t="s">
        <v>5</v>
      </c>
      <c r="C7792" s="4" t="s">
        <v>10</v>
      </c>
      <c r="D7792" s="4" t="s">
        <v>21</v>
      </c>
      <c r="E7792" s="4" t="s">
        <v>21</v>
      </c>
      <c r="F7792" s="4" t="s">
        <v>21</v>
      </c>
      <c r="G7792" s="4" t="s">
        <v>21</v>
      </c>
    </row>
    <row r="7793" spans="1:9">
      <c r="A7793" t="n">
        <v>67915</v>
      </c>
      <c r="B7793" s="36" t="n">
        <v>46</v>
      </c>
      <c r="C7793" s="7" t="n">
        <v>7013</v>
      </c>
      <c r="D7793" s="7" t="n">
        <v>6.34000015258789</v>
      </c>
      <c r="E7793" s="7" t="n">
        <v>29.1100006103516</v>
      </c>
      <c r="F7793" s="7" t="n">
        <v>7.1399998664856</v>
      </c>
      <c r="G7793" s="7" t="n">
        <v>290</v>
      </c>
    </row>
    <row r="7794" spans="1:9">
      <c r="A7794" t="s">
        <v>4</v>
      </c>
      <c r="B7794" s="4" t="s">
        <v>5</v>
      </c>
      <c r="C7794" s="4" t="s">
        <v>10</v>
      </c>
    </row>
    <row r="7795" spans="1:9">
      <c r="A7795" t="n">
        <v>67934</v>
      </c>
      <c r="B7795" s="28" t="n">
        <v>16</v>
      </c>
      <c r="C7795" s="7" t="n">
        <v>0</v>
      </c>
    </row>
    <row r="7796" spans="1:9">
      <c r="A7796" t="s">
        <v>4</v>
      </c>
      <c r="B7796" s="4" t="s">
        <v>5</v>
      </c>
      <c r="C7796" s="4" t="s">
        <v>10</v>
      </c>
      <c r="D7796" s="4" t="s">
        <v>14</v>
      </c>
    </row>
    <row r="7797" spans="1:9">
      <c r="A7797" t="n">
        <v>67937</v>
      </c>
      <c r="B7797" s="77" t="n">
        <v>96</v>
      </c>
      <c r="C7797" s="7" t="n">
        <v>7013</v>
      </c>
      <c r="D7797" s="7" t="n">
        <v>1</v>
      </c>
    </row>
    <row r="7798" spans="1:9">
      <c r="A7798" t="s">
        <v>4</v>
      </c>
      <c r="B7798" s="4" t="s">
        <v>5</v>
      </c>
      <c r="C7798" s="4" t="s">
        <v>10</v>
      </c>
      <c r="D7798" s="4" t="s">
        <v>14</v>
      </c>
      <c r="E7798" s="4" t="s">
        <v>21</v>
      </c>
      <c r="F7798" s="4" t="s">
        <v>21</v>
      </c>
      <c r="G7798" s="4" t="s">
        <v>21</v>
      </c>
    </row>
    <row r="7799" spans="1:9">
      <c r="A7799" t="n">
        <v>67941</v>
      </c>
      <c r="B7799" s="77" t="n">
        <v>96</v>
      </c>
      <c r="C7799" s="7" t="n">
        <v>7013</v>
      </c>
      <c r="D7799" s="7" t="n">
        <v>2</v>
      </c>
      <c r="E7799" s="7" t="n">
        <v>2.98000001907349</v>
      </c>
      <c r="F7799" s="7" t="n">
        <v>29.1100006103516</v>
      </c>
      <c r="G7799" s="7" t="n">
        <v>8.5</v>
      </c>
    </row>
    <row r="7800" spans="1:9">
      <c r="A7800" t="s">
        <v>4</v>
      </c>
      <c r="B7800" s="4" t="s">
        <v>5</v>
      </c>
      <c r="C7800" s="4" t="s">
        <v>10</v>
      </c>
      <c r="D7800" s="4" t="s">
        <v>14</v>
      </c>
      <c r="E7800" s="4" t="s">
        <v>21</v>
      </c>
      <c r="F7800" s="4" t="s">
        <v>21</v>
      </c>
      <c r="G7800" s="4" t="s">
        <v>21</v>
      </c>
    </row>
    <row r="7801" spans="1:9">
      <c r="A7801" t="n">
        <v>67957</v>
      </c>
      <c r="B7801" s="77" t="n">
        <v>96</v>
      </c>
      <c r="C7801" s="7" t="n">
        <v>7013</v>
      </c>
      <c r="D7801" s="7" t="n">
        <v>2</v>
      </c>
      <c r="E7801" s="7" t="n">
        <v>0.819999992847443</v>
      </c>
      <c r="F7801" s="7" t="n">
        <v>29.1100006103516</v>
      </c>
      <c r="G7801" s="7" t="n">
        <v>8.5</v>
      </c>
    </row>
    <row r="7802" spans="1:9">
      <c r="A7802" t="s">
        <v>4</v>
      </c>
      <c r="B7802" s="4" t="s">
        <v>5</v>
      </c>
      <c r="C7802" s="4" t="s">
        <v>10</v>
      </c>
      <c r="D7802" s="4" t="s">
        <v>14</v>
      </c>
      <c r="E7802" s="4" t="s">
        <v>9</v>
      </c>
      <c r="F7802" s="4" t="s">
        <v>14</v>
      </c>
      <c r="G7802" s="4" t="s">
        <v>10</v>
      </c>
    </row>
    <row r="7803" spans="1:9">
      <c r="A7803" t="n">
        <v>67973</v>
      </c>
      <c r="B7803" s="77" t="n">
        <v>96</v>
      </c>
      <c r="C7803" s="7" t="n">
        <v>7013</v>
      </c>
      <c r="D7803" s="7" t="n">
        <v>0</v>
      </c>
      <c r="E7803" s="7" t="n">
        <v>1077097267</v>
      </c>
      <c r="F7803" s="7" t="n">
        <v>2</v>
      </c>
      <c r="G7803" s="7" t="n">
        <v>0</v>
      </c>
    </row>
    <row r="7804" spans="1:9">
      <c r="A7804" t="s">
        <v>4</v>
      </c>
      <c r="B7804" s="4" t="s">
        <v>5</v>
      </c>
      <c r="C7804" s="4" t="s">
        <v>10</v>
      </c>
      <c r="D7804" s="4" t="s">
        <v>14</v>
      </c>
    </row>
    <row r="7805" spans="1:9">
      <c r="A7805" t="n">
        <v>67984</v>
      </c>
      <c r="B7805" s="53" t="n">
        <v>56</v>
      </c>
      <c r="C7805" s="7" t="n">
        <v>7013</v>
      </c>
      <c r="D7805" s="7" t="n">
        <v>0</v>
      </c>
    </row>
    <row r="7806" spans="1:9">
      <c r="A7806" t="s">
        <v>4</v>
      </c>
      <c r="B7806" s="4" t="s">
        <v>5</v>
      </c>
      <c r="C7806" s="4" t="s">
        <v>10</v>
      </c>
      <c r="D7806" s="4" t="s">
        <v>14</v>
      </c>
      <c r="E7806" s="4" t="s">
        <v>6</v>
      </c>
      <c r="F7806" s="4" t="s">
        <v>21</v>
      </c>
      <c r="G7806" s="4" t="s">
        <v>21</v>
      </c>
      <c r="H7806" s="4" t="s">
        <v>21</v>
      </c>
    </row>
    <row r="7807" spans="1:9">
      <c r="A7807" t="n">
        <v>67988</v>
      </c>
      <c r="B7807" s="37" t="n">
        <v>48</v>
      </c>
      <c r="C7807" s="7" t="n">
        <v>7013</v>
      </c>
      <c r="D7807" s="7" t="n">
        <v>0</v>
      </c>
      <c r="E7807" s="7" t="s">
        <v>418</v>
      </c>
      <c r="F7807" s="7" t="n">
        <v>-1</v>
      </c>
      <c r="G7807" s="7" t="n">
        <v>1</v>
      </c>
      <c r="H7807" s="7" t="n">
        <v>0</v>
      </c>
    </row>
    <row r="7808" spans="1:9">
      <c r="A7808" t="s">
        <v>4</v>
      </c>
      <c r="B7808" s="4" t="s">
        <v>5</v>
      </c>
      <c r="C7808" s="4" t="s">
        <v>10</v>
      </c>
      <c r="D7808" s="4" t="s">
        <v>14</v>
      </c>
      <c r="E7808" s="4" t="s">
        <v>6</v>
      </c>
      <c r="F7808" s="4" t="s">
        <v>21</v>
      </c>
      <c r="G7808" s="4" t="s">
        <v>21</v>
      </c>
      <c r="H7808" s="4" t="s">
        <v>21</v>
      </c>
    </row>
    <row r="7809" spans="1:8">
      <c r="A7809" t="n">
        <v>68014</v>
      </c>
      <c r="B7809" s="37" t="n">
        <v>48</v>
      </c>
      <c r="C7809" s="7" t="n">
        <v>7012</v>
      </c>
      <c r="D7809" s="7" t="n">
        <v>0</v>
      </c>
      <c r="E7809" s="7" t="s">
        <v>418</v>
      </c>
      <c r="F7809" s="7" t="n">
        <v>-1</v>
      </c>
      <c r="G7809" s="7" t="n">
        <v>1</v>
      </c>
      <c r="H7809" s="7" t="n">
        <v>0</v>
      </c>
    </row>
    <row r="7810" spans="1:8">
      <c r="A7810" t="s">
        <v>4</v>
      </c>
      <c r="B7810" s="4" t="s">
        <v>5</v>
      </c>
      <c r="C7810" s="4" t="s">
        <v>10</v>
      </c>
    </row>
    <row r="7811" spans="1:8">
      <c r="A7811" t="n">
        <v>68040</v>
      </c>
      <c r="B7811" s="28" t="n">
        <v>16</v>
      </c>
      <c r="C7811" s="7" t="n">
        <v>1500</v>
      </c>
    </row>
    <row r="7812" spans="1:8">
      <c r="A7812" t="s">
        <v>4</v>
      </c>
      <c r="B7812" s="4" t="s">
        <v>5</v>
      </c>
      <c r="C7812" s="4" t="s">
        <v>14</v>
      </c>
      <c r="D7812" s="4" t="s">
        <v>10</v>
      </c>
      <c r="E7812" s="4" t="s">
        <v>21</v>
      </c>
      <c r="F7812" s="4" t="s">
        <v>10</v>
      </c>
      <c r="G7812" s="4" t="s">
        <v>9</v>
      </c>
      <c r="H7812" s="4" t="s">
        <v>9</v>
      </c>
      <c r="I7812" s="4" t="s">
        <v>10</v>
      </c>
      <c r="J7812" s="4" t="s">
        <v>10</v>
      </c>
      <c r="K7812" s="4" t="s">
        <v>9</v>
      </c>
      <c r="L7812" s="4" t="s">
        <v>9</v>
      </c>
      <c r="M7812" s="4" t="s">
        <v>9</v>
      </c>
      <c r="N7812" s="4" t="s">
        <v>9</v>
      </c>
      <c r="O7812" s="4" t="s">
        <v>6</v>
      </c>
    </row>
    <row r="7813" spans="1:8">
      <c r="A7813" t="n">
        <v>68043</v>
      </c>
      <c r="B7813" s="14" t="n">
        <v>50</v>
      </c>
      <c r="C7813" s="7" t="n">
        <v>0</v>
      </c>
      <c r="D7813" s="7" t="n">
        <v>2004</v>
      </c>
      <c r="E7813" s="7" t="n">
        <v>0.800000011920929</v>
      </c>
      <c r="F7813" s="7" t="n">
        <v>0</v>
      </c>
      <c r="G7813" s="7" t="n">
        <v>0</v>
      </c>
      <c r="H7813" s="7" t="n">
        <v>1077936128</v>
      </c>
      <c r="I7813" s="7" t="n">
        <v>0</v>
      </c>
      <c r="J7813" s="7" t="n">
        <v>65533</v>
      </c>
      <c r="K7813" s="7" t="n">
        <v>0</v>
      </c>
      <c r="L7813" s="7" t="n">
        <v>0</v>
      </c>
      <c r="M7813" s="7" t="n">
        <v>0</v>
      </c>
      <c r="N7813" s="7" t="n">
        <v>0</v>
      </c>
      <c r="O7813" s="7" t="s">
        <v>13</v>
      </c>
    </row>
    <row r="7814" spans="1:8">
      <c r="A7814" t="s">
        <v>4</v>
      </c>
      <c r="B7814" s="4" t="s">
        <v>5</v>
      </c>
      <c r="C7814" s="4" t="s">
        <v>14</v>
      </c>
      <c r="D7814" s="4" t="s">
        <v>10</v>
      </c>
      <c r="E7814" s="4" t="s">
        <v>6</v>
      </c>
      <c r="F7814" s="4" t="s">
        <v>6</v>
      </c>
      <c r="G7814" s="4" t="s">
        <v>14</v>
      </c>
    </row>
    <row r="7815" spans="1:8">
      <c r="A7815" t="n">
        <v>68082</v>
      </c>
      <c r="B7815" s="40" t="n">
        <v>32</v>
      </c>
      <c r="C7815" s="7" t="n">
        <v>0</v>
      </c>
      <c r="D7815" s="7" t="n">
        <v>7012</v>
      </c>
      <c r="E7815" s="7" t="s">
        <v>13</v>
      </c>
      <c r="F7815" s="7" t="s">
        <v>93</v>
      </c>
      <c r="G7815" s="7" t="n">
        <v>0</v>
      </c>
    </row>
    <row r="7816" spans="1:8">
      <c r="A7816" t="s">
        <v>4</v>
      </c>
      <c r="B7816" s="4" t="s">
        <v>5</v>
      </c>
      <c r="C7816" s="4" t="s">
        <v>10</v>
      </c>
    </row>
    <row r="7817" spans="1:8">
      <c r="A7817" t="n">
        <v>68099</v>
      </c>
      <c r="B7817" s="28" t="n">
        <v>16</v>
      </c>
      <c r="C7817" s="7" t="n">
        <v>1500</v>
      </c>
    </row>
    <row r="7818" spans="1:8">
      <c r="A7818" t="s">
        <v>4</v>
      </c>
      <c r="B7818" s="4" t="s">
        <v>5</v>
      </c>
      <c r="C7818" s="4" t="s">
        <v>14</v>
      </c>
      <c r="D7818" s="4" t="s">
        <v>10</v>
      </c>
      <c r="E7818" s="4" t="s">
        <v>21</v>
      </c>
    </row>
    <row r="7819" spans="1:8">
      <c r="A7819" t="n">
        <v>68102</v>
      </c>
      <c r="B7819" s="21" t="n">
        <v>58</v>
      </c>
      <c r="C7819" s="7" t="n">
        <v>101</v>
      </c>
      <c r="D7819" s="7" t="n">
        <v>500</v>
      </c>
      <c r="E7819" s="7" t="n">
        <v>1</v>
      </c>
    </row>
    <row r="7820" spans="1:8">
      <c r="A7820" t="s">
        <v>4</v>
      </c>
      <c r="B7820" s="4" t="s">
        <v>5</v>
      </c>
      <c r="C7820" s="4" t="s">
        <v>14</v>
      </c>
      <c r="D7820" s="4" t="s">
        <v>10</v>
      </c>
    </row>
    <row r="7821" spans="1:8">
      <c r="A7821" t="n">
        <v>68110</v>
      </c>
      <c r="B7821" s="21" t="n">
        <v>58</v>
      </c>
      <c r="C7821" s="7" t="n">
        <v>254</v>
      </c>
      <c r="D7821" s="7" t="n">
        <v>0</v>
      </c>
    </row>
    <row r="7822" spans="1:8">
      <c r="A7822" t="s">
        <v>4</v>
      </c>
      <c r="B7822" s="4" t="s">
        <v>5</v>
      </c>
      <c r="C7822" s="4" t="s">
        <v>14</v>
      </c>
    </row>
    <row r="7823" spans="1:8">
      <c r="A7823" t="n">
        <v>68114</v>
      </c>
      <c r="B7823" s="35" t="n">
        <v>116</v>
      </c>
      <c r="C7823" s="7" t="n">
        <v>0</v>
      </c>
    </row>
    <row r="7824" spans="1:8">
      <c r="A7824" t="s">
        <v>4</v>
      </c>
      <c r="B7824" s="4" t="s">
        <v>5</v>
      </c>
      <c r="C7824" s="4" t="s">
        <v>14</v>
      </c>
      <c r="D7824" s="4" t="s">
        <v>10</v>
      </c>
    </row>
    <row r="7825" spans="1:15">
      <c r="A7825" t="n">
        <v>68116</v>
      </c>
      <c r="B7825" s="35" t="n">
        <v>116</v>
      </c>
      <c r="C7825" s="7" t="n">
        <v>2</v>
      </c>
      <c r="D7825" s="7" t="n">
        <v>1</v>
      </c>
    </row>
    <row r="7826" spans="1:15">
      <c r="A7826" t="s">
        <v>4</v>
      </c>
      <c r="B7826" s="4" t="s">
        <v>5</v>
      </c>
      <c r="C7826" s="4" t="s">
        <v>14</v>
      </c>
      <c r="D7826" s="4" t="s">
        <v>9</v>
      </c>
    </row>
    <row r="7827" spans="1:15">
      <c r="A7827" t="n">
        <v>68120</v>
      </c>
      <c r="B7827" s="35" t="n">
        <v>116</v>
      </c>
      <c r="C7827" s="7" t="n">
        <v>5</v>
      </c>
      <c r="D7827" s="7" t="n">
        <v>1099431936</v>
      </c>
    </row>
    <row r="7828" spans="1:15">
      <c r="A7828" t="s">
        <v>4</v>
      </c>
      <c r="B7828" s="4" t="s">
        <v>5</v>
      </c>
      <c r="C7828" s="4" t="s">
        <v>14</v>
      </c>
      <c r="D7828" s="4" t="s">
        <v>10</v>
      </c>
    </row>
    <row r="7829" spans="1:15">
      <c r="A7829" t="n">
        <v>68126</v>
      </c>
      <c r="B7829" s="35" t="n">
        <v>116</v>
      </c>
      <c r="C7829" s="7" t="n">
        <v>6</v>
      </c>
      <c r="D7829" s="7" t="n">
        <v>1</v>
      </c>
    </row>
    <row r="7830" spans="1:15">
      <c r="A7830" t="s">
        <v>4</v>
      </c>
      <c r="B7830" s="4" t="s">
        <v>5</v>
      </c>
      <c r="C7830" s="4" t="s">
        <v>14</v>
      </c>
      <c r="D7830" s="4" t="s">
        <v>14</v>
      </c>
      <c r="E7830" s="4" t="s">
        <v>21</v>
      </c>
      <c r="F7830" s="4" t="s">
        <v>21</v>
      </c>
      <c r="G7830" s="4" t="s">
        <v>21</v>
      </c>
      <c r="H7830" s="4" t="s">
        <v>10</v>
      </c>
    </row>
    <row r="7831" spans="1:15">
      <c r="A7831" t="n">
        <v>68130</v>
      </c>
      <c r="B7831" s="45" t="n">
        <v>45</v>
      </c>
      <c r="C7831" s="7" t="n">
        <v>2</v>
      </c>
      <c r="D7831" s="7" t="n">
        <v>3</v>
      </c>
      <c r="E7831" s="7" t="n">
        <v>0.00999999977648258</v>
      </c>
      <c r="F7831" s="7" t="n">
        <v>30.2999992370605</v>
      </c>
      <c r="G7831" s="7" t="n">
        <v>8.55000019073486</v>
      </c>
      <c r="H7831" s="7" t="n">
        <v>0</v>
      </c>
    </row>
    <row r="7832" spans="1:15">
      <c r="A7832" t="s">
        <v>4</v>
      </c>
      <c r="B7832" s="4" t="s">
        <v>5</v>
      </c>
      <c r="C7832" s="4" t="s">
        <v>14</v>
      </c>
      <c r="D7832" s="4" t="s">
        <v>14</v>
      </c>
      <c r="E7832" s="4" t="s">
        <v>21</v>
      </c>
      <c r="F7832" s="4" t="s">
        <v>21</v>
      </c>
      <c r="G7832" s="4" t="s">
        <v>21</v>
      </c>
      <c r="H7832" s="4" t="s">
        <v>10</v>
      </c>
      <c r="I7832" s="4" t="s">
        <v>14</v>
      </c>
    </row>
    <row r="7833" spans="1:15">
      <c r="A7833" t="n">
        <v>68147</v>
      </c>
      <c r="B7833" s="45" t="n">
        <v>45</v>
      </c>
      <c r="C7833" s="7" t="n">
        <v>4</v>
      </c>
      <c r="D7833" s="7" t="n">
        <v>3</v>
      </c>
      <c r="E7833" s="7" t="n">
        <v>333</v>
      </c>
      <c r="F7833" s="7" t="n">
        <v>18.2999992370605</v>
      </c>
      <c r="G7833" s="7" t="n">
        <v>0</v>
      </c>
      <c r="H7833" s="7" t="n">
        <v>0</v>
      </c>
      <c r="I7833" s="7" t="n">
        <v>0</v>
      </c>
    </row>
    <row r="7834" spans="1:15">
      <c r="A7834" t="s">
        <v>4</v>
      </c>
      <c r="B7834" s="4" t="s">
        <v>5</v>
      </c>
      <c r="C7834" s="4" t="s">
        <v>14</v>
      </c>
      <c r="D7834" s="4" t="s">
        <v>14</v>
      </c>
      <c r="E7834" s="4" t="s">
        <v>21</v>
      </c>
      <c r="F7834" s="4" t="s">
        <v>10</v>
      </c>
    </row>
    <row r="7835" spans="1:15">
      <c r="A7835" t="n">
        <v>68165</v>
      </c>
      <c r="B7835" s="45" t="n">
        <v>45</v>
      </c>
      <c r="C7835" s="7" t="n">
        <v>5</v>
      </c>
      <c r="D7835" s="7" t="n">
        <v>3</v>
      </c>
      <c r="E7835" s="7" t="n">
        <v>0.899999976158142</v>
      </c>
      <c r="F7835" s="7" t="n">
        <v>0</v>
      </c>
    </row>
    <row r="7836" spans="1:15">
      <c r="A7836" t="s">
        <v>4</v>
      </c>
      <c r="B7836" s="4" t="s">
        <v>5</v>
      </c>
      <c r="C7836" s="4" t="s">
        <v>14</v>
      </c>
      <c r="D7836" s="4" t="s">
        <v>14</v>
      </c>
      <c r="E7836" s="4" t="s">
        <v>21</v>
      </c>
      <c r="F7836" s="4" t="s">
        <v>10</v>
      </c>
    </row>
    <row r="7837" spans="1:15">
      <c r="A7837" t="n">
        <v>68174</v>
      </c>
      <c r="B7837" s="45" t="n">
        <v>45</v>
      </c>
      <c r="C7837" s="7" t="n">
        <v>11</v>
      </c>
      <c r="D7837" s="7" t="n">
        <v>3</v>
      </c>
      <c r="E7837" s="7" t="n">
        <v>37.7999992370605</v>
      </c>
      <c r="F7837" s="7" t="n">
        <v>0</v>
      </c>
    </row>
    <row r="7838" spans="1:15">
      <c r="A7838" t="s">
        <v>4</v>
      </c>
      <c r="B7838" s="4" t="s">
        <v>5</v>
      </c>
      <c r="C7838" s="4" t="s">
        <v>14</v>
      </c>
      <c r="D7838" s="4" t="s">
        <v>14</v>
      </c>
      <c r="E7838" s="4" t="s">
        <v>21</v>
      </c>
      <c r="F7838" s="4" t="s">
        <v>21</v>
      </c>
      <c r="G7838" s="4" t="s">
        <v>21</v>
      </c>
      <c r="H7838" s="4" t="s">
        <v>10</v>
      </c>
      <c r="I7838" s="4" t="s">
        <v>14</v>
      </c>
    </row>
    <row r="7839" spans="1:15">
      <c r="A7839" t="n">
        <v>68183</v>
      </c>
      <c r="B7839" s="45" t="n">
        <v>45</v>
      </c>
      <c r="C7839" s="7" t="n">
        <v>4</v>
      </c>
      <c r="D7839" s="7" t="n">
        <v>3</v>
      </c>
      <c r="E7839" s="7" t="n">
        <v>333</v>
      </c>
      <c r="F7839" s="7" t="n">
        <v>18.2999992370605</v>
      </c>
      <c r="G7839" s="7" t="n">
        <v>-5</v>
      </c>
      <c r="H7839" s="7" t="n">
        <v>2000</v>
      </c>
      <c r="I7839" s="7" t="n">
        <v>0</v>
      </c>
    </row>
    <row r="7840" spans="1:15">
      <c r="A7840" t="s">
        <v>4</v>
      </c>
      <c r="B7840" s="4" t="s">
        <v>5</v>
      </c>
      <c r="C7840" s="4" t="s">
        <v>14</v>
      </c>
      <c r="D7840" s="4" t="s">
        <v>14</v>
      </c>
      <c r="E7840" s="4" t="s">
        <v>21</v>
      </c>
      <c r="F7840" s="4" t="s">
        <v>10</v>
      </c>
    </row>
    <row r="7841" spans="1:9">
      <c r="A7841" t="n">
        <v>68201</v>
      </c>
      <c r="B7841" s="45" t="n">
        <v>45</v>
      </c>
      <c r="C7841" s="7" t="n">
        <v>5</v>
      </c>
      <c r="D7841" s="7" t="n">
        <v>3</v>
      </c>
      <c r="E7841" s="7" t="n">
        <v>0.800000011920929</v>
      </c>
      <c r="F7841" s="7" t="n">
        <v>2000</v>
      </c>
    </row>
    <row r="7842" spans="1:9">
      <c r="A7842" t="s">
        <v>4</v>
      </c>
      <c r="B7842" s="4" t="s">
        <v>5</v>
      </c>
      <c r="C7842" s="4" t="s">
        <v>14</v>
      </c>
      <c r="D7842" s="4" t="s">
        <v>10</v>
      </c>
    </row>
    <row r="7843" spans="1:9">
      <c r="A7843" t="n">
        <v>68210</v>
      </c>
      <c r="B7843" s="45" t="n">
        <v>45</v>
      </c>
      <c r="C7843" s="7" t="n">
        <v>7</v>
      </c>
      <c r="D7843" s="7" t="n">
        <v>255</v>
      </c>
    </row>
    <row r="7844" spans="1:9">
      <c r="A7844" t="s">
        <v>4</v>
      </c>
      <c r="B7844" s="4" t="s">
        <v>5</v>
      </c>
      <c r="C7844" s="4" t="s">
        <v>14</v>
      </c>
      <c r="D7844" s="4" t="s">
        <v>10</v>
      </c>
      <c r="E7844" s="4" t="s">
        <v>6</v>
      </c>
    </row>
    <row r="7845" spans="1:9">
      <c r="A7845" t="n">
        <v>68214</v>
      </c>
      <c r="B7845" s="41" t="n">
        <v>51</v>
      </c>
      <c r="C7845" s="7" t="n">
        <v>4</v>
      </c>
      <c r="D7845" s="7" t="n">
        <v>7012</v>
      </c>
      <c r="E7845" s="7" t="s">
        <v>555</v>
      </c>
    </row>
    <row r="7846" spans="1:9">
      <c r="A7846" t="s">
        <v>4</v>
      </c>
      <c r="B7846" s="4" t="s">
        <v>5</v>
      </c>
      <c r="C7846" s="4" t="s">
        <v>10</v>
      </c>
    </row>
    <row r="7847" spans="1:9">
      <c r="A7847" t="n">
        <v>68229</v>
      </c>
      <c r="B7847" s="28" t="n">
        <v>16</v>
      </c>
      <c r="C7847" s="7" t="n">
        <v>0</v>
      </c>
    </row>
    <row r="7848" spans="1:9">
      <c r="A7848" t="s">
        <v>4</v>
      </c>
      <c r="B7848" s="4" t="s">
        <v>5</v>
      </c>
      <c r="C7848" s="4" t="s">
        <v>10</v>
      </c>
      <c r="D7848" s="4" t="s">
        <v>14</v>
      </c>
      <c r="E7848" s="4" t="s">
        <v>9</v>
      </c>
      <c r="F7848" s="4" t="s">
        <v>112</v>
      </c>
      <c r="G7848" s="4" t="s">
        <v>14</v>
      </c>
      <c r="H7848" s="4" t="s">
        <v>14</v>
      </c>
    </row>
    <row r="7849" spans="1:9">
      <c r="A7849" t="n">
        <v>68232</v>
      </c>
      <c r="B7849" s="49" t="n">
        <v>26</v>
      </c>
      <c r="C7849" s="7" t="n">
        <v>7012</v>
      </c>
      <c r="D7849" s="7" t="n">
        <v>17</v>
      </c>
      <c r="E7849" s="7" t="n">
        <v>19314</v>
      </c>
      <c r="F7849" s="7" t="s">
        <v>556</v>
      </c>
      <c r="G7849" s="7" t="n">
        <v>2</v>
      </c>
      <c r="H7849" s="7" t="n">
        <v>0</v>
      </c>
    </row>
    <row r="7850" spans="1:9">
      <c r="A7850" t="s">
        <v>4</v>
      </c>
      <c r="B7850" s="4" t="s">
        <v>5</v>
      </c>
    </row>
    <row r="7851" spans="1:9">
      <c r="A7851" t="n">
        <v>68259</v>
      </c>
      <c r="B7851" s="50" t="n">
        <v>28</v>
      </c>
    </row>
    <row r="7852" spans="1:9">
      <c r="A7852" t="s">
        <v>4</v>
      </c>
      <c r="B7852" s="4" t="s">
        <v>5</v>
      </c>
      <c r="C7852" s="4" t="s">
        <v>10</v>
      </c>
      <c r="D7852" s="4" t="s">
        <v>14</v>
      </c>
      <c r="E7852" s="4" t="s">
        <v>6</v>
      </c>
      <c r="F7852" s="4" t="s">
        <v>21</v>
      </c>
      <c r="G7852" s="4" t="s">
        <v>21</v>
      </c>
      <c r="H7852" s="4" t="s">
        <v>21</v>
      </c>
    </row>
    <row r="7853" spans="1:9">
      <c r="A7853" t="n">
        <v>68260</v>
      </c>
      <c r="B7853" s="37" t="n">
        <v>48</v>
      </c>
      <c r="C7853" s="7" t="n">
        <v>7013</v>
      </c>
      <c r="D7853" s="7" t="n">
        <v>0</v>
      </c>
      <c r="E7853" s="7" t="s">
        <v>419</v>
      </c>
      <c r="F7853" s="7" t="n">
        <v>-1</v>
      </c>
      <c r="G7853" s="7" t="n">
        <v>1</v>
      </c>
      <c r="H7853" s="7" t="n">
        <v>0</v>
      </c>
    </row>
    <row r="7854" spans="1:9">
      <c r="A7854" t="s">
        <v>4</v>
      </c>
      <c r="B7854" s="4" t="s">
        <v>5</v>
      </c>
      <c r="C7854" s="4" t="s">
        <v>10</v>
      </c>
      <c r="D7854" s="4" t="s">
        <v>14</v>
      </c>
      <c r="E7854" s="4" t="s">
        <v>6</v>
      </c>
      <c r="F7854" s="4" t="s">
        <v>21</v>
      </c>
      <c r="G7854" s="4" t="s">
        <v>21</v>
      </c>
      <c r="H7854" s="4" t="s">
        <v>21</v>
      </c>
    </row>
    <row r="7855" spans="1:9">
      <c r="A7855" t="n">
        <v>68286</v>
      </c>
      <c r="B7855" s="37" t="n">
        <v>48</v>
      </c>
      <c r="C7855" s="7" t="n">
        <v>7012</v>
      </c>
      <c r="D7855" s="7" t="n">
        <v>0</v>
      </c>
      <c r="E7855" s="7" t="s">
        <v>419</v>
      </c>
      <c r="F7855" s="7" t="n">
        <v>-1</v>
      </c>
      <c r="G7855" s="7" t="n">
        <v>1</v>
      </c>
      <c r="H7855" s="7" t="n">
        <v>0</v>
      </c>
    </row>
    <row r="7856" spans="1:9">
      <c r="A7856" t="s">
        <v>4</v>
      </c>
      <c r="B7856" s="4" t="s">
        <v>5</v>
      </c>
      <c r="C7856" s="4" t="s">
        <v>10</v>
      </c>
    </row>
    <row r="7857" spans="1:8">
      <c r="A7857" t="n">
        <v>68312</v>
      </c>
      <c r="B7857" s="28" t="n">
        <v>16</v>
      </c>
      <c r="C7857" s="7" t="n">
        <v>500</v>
      </c>
    </row>
    <row r="7858" spans="1:8">
      <c r="A7858" t="s">
        <v>4</v>
      </c>
      <c r="B7858" s="4" t="s">
        <v>5</v>
      </c>
      <c r="C7858" s="4" t="s">
        <v>14</v>
      </c>
      <c r="D7858" s="4" t="s">
        <v>10</v>
      </c>
      <c r="E7858" s="4" t="s">
        <v>21</v>
      </c>
      <c r="F7858" s="4" t="s">
        <v>10</v>
      </c>
      <c r="G7858" s="4" t="s">
        <v>9</v>
      </c>
      <c r="H7858" s="4" t="s">
        <v>9</v>
      </c>
      <c r="I7858" s="4" t="s">
        <v>10</v>
      </c>
      <c r="J7858" s="4" t="s">
        <v>10</v>
      </c>
      <c r="K7858" s="4" t="s">
        <v>9</v>
      </c>
      <c r="L7858" s="4" t="s">
        <v>9</v>
      </c>
      <c r="M7858" s="4" t="s">
        <v>9</v>
      </c>
      <c r="N7858" s="4" t="s">
        <v>9</v>
      </c>
      <c r="O7858" s="4" t="s">
        <v>6</v>
      </c>
    </row>
    <row r="7859" spans="1:8">
      <c r="A7859" t="n">
        <v>68315</v>
      </c>
      <c r="B7859" s="14" t="n">
        <v>50</v>
      </c>
      <c r="C7859" s="7" t="n">
        <v>0</v>
      </c>
      <c r="D7859" s="7" t="n">
        <v>2003</v>
      </c>
      <c r="E7859" s="7" t="n">
        <v>0.800000011920929</v>
      </c>
      <c r="F7859" s="7" t="n">
        <v>100</v>
      </c>
      <c r="G7859" s="7" t="n">
        <v>0</v>
      </c>
      <c r="H7859" s="7" t="n">
        <v>0</v>
      </c>
      <c r="I7859" s="7" t="n">
        <v>0</v>
      </c>
      <c r="J7859" s="7" t="n">
        <v>65533</v>
      </c>
      <c r="K7859" s="7" t="n">
        <v>0</v>
      </c>
      <c r="L7859" s="7" t="n">
        <v>0</v>
      </c>
      <c r="M7859" s="7" t="n">
        <v>0</v>
      </c>
      <c r="N7859" s="7" t="n">
        <v>0</v>
      </c>
      <c r="O7859" s="7" t="s">
        <v>13</v>
      </c>
    </row>
    <row r="7860" spans="1:8">
      <c r="A7860" t="s">
        <v>4</v>
      </c>
      <c r="B7860" s="4" t="s">
        <v>5</v>
      </c>
      <c r="C7860" s="4" t="s">
        <v>14</v>
      </c>
      <c r="D7860" s="4" t="s">
        <v>10</v>
      </c>
      <c r="E7860" s="4" t="s">
        <v>21</v>
      </c>
    </row>
    <row r="7861" spans="1:8">
      <c r="A7861" t="n">
        <v>68354</v>
      </c>
      <c r="B7861" s="21" t="n">
        <v>58</v>
      </c>
      <c r="C7861" s="7" t="n">
        <v>101</v>
      </c>
      <c r="D7861" s="7" t="n">
        <v>300</v>
      </c>
      <c r="E7861" s="7" t="n">
        <v>1</v>
      </c>
    </row>
    <row r="7862" spans="1:8">
      <c r="A7862" t="s">
        <v>4</v>
      </c>
      <c r="B7862" s="4" t="s">
        <v>5</v>
      </c>
      <c r="C7862" s="4" t="s">
        <v>14</v>
      </c>
      <c r="D7862" s="4" t="s">
        <v>10</v>
      </c>
    </row>
    <row r="7863" spans="1:8">
      <c r="A7863" t="n">
        <v>68362</v>
      </c>
      <c r="B7863" s="21" t="n">
        <v>58</v>
      </c>
      <c r="C7863" s="7" t="n">
        <v>254</v>
      </c>
      <c r="D7863" s="7" t="n">
        <v>0</v>
      </c>
    </row>
    <row r="7864" spans="1:8">
      <c r="A7864" t="s">
        <v>4</v>
      </c>
      <c r="B7864" s="4" t="s">
        <v>5</v>
      </c>
      <c r="C7864" s="4" t="s">
        <v>14</v>
      </c>
    </row>
    <row r="7865" spans="1:8">
      <c r="A7865" t="n">
        <v>68366</v>
      </c>
      <c r="B7865" s="35" t="n">
        <v>116</v>
      </c>
      <c r="C7865" s="7" t="n">
        <v>0</v>
      </c>
    </row>
    <row r="7866" spans="1:8">
      <c r="A7866" t="s">
        <v>4</v>
      </c>
      <c r="B7866" s="4" t="s">
        <v>5</v>
      </c>
      <c r="C7866" s="4" t="s">
        <v>14</v>
      </c>
      <c r="D7866" s="4" t="s">
        <v>10</v>
      </c>
    </row>
    <row r="7867" spans="1:8">
      <c r="A7867" t="n">
        <v>68368</v>
      </c>
      <c r="B7867" s="35" t="n">
        <v>116</v>
      </c>
      <c r="C7867" s="7" t="n">
        <v>2</v>
      </c>
      <c r="D7867" s="7" t="n">
        <v>1</v>
      </c>
    </row>
    <row r="7868" spans="1:8">
      <c r="A7868" t="s">
        <v>4</v>
      </c>
      <c r="B7868" s="4" t="s">
        <v>5</v>
      </c>
      <c r="C7868" s="4" t="s">
        <v>14</v>
      </c>
      <c r="D7868" s="4" t="s">
        <v>9</v>
      </c>
    </row>
    <row r="7869" spans="1:8">
      <c r="A7869" t="n">
        <v>68372</v>
      </c>
      <c r="B7869" s="35" t="n">
        <v>116</v>
      </c>
      <c r="C7869" s="7" t="n">
        <v>5</v>
      </c>
      <c r="D7869" s="7" t="n">
        <v>1097859072</v>
      </c>
    </row>
    <row r="7870" spans="1:8">
      <c r="A7870" t="s">
        <v>4</v>
      </c>
      <c r="B7870" s="4" t="s">
        <v>5</v>
      </c>
      <c r="C7870" s="4" t="s">
        <v>14</v>
      </c>
      <c r="D7870" s="4" t="s">
        <v>10</v>
      </c>
    </row>
    <row r="7871" spans="1:8">
      <c r="A7871" t="n">
        <v>68378</v>
      </c>
      <c r="B7871" s="35" t="n">
        <v>116</v>
      </c>
      <c r="C7871" s="7" t="n">
        <v>6</v>
      </c>
      <c r="D7871" s="7" t="n">
        <v>1</v>
      </c>
    </row>
    <row r="7872" spans="1:8">
      <c r="A7872" t="s">
        <v>4</v>
      </c>
      <c r="B7872" s="4" t="s">
        <v>5</v>
      </c>
      <c r="C7872" s="4" t="s">
        <v>14</v>
      </c>
      <c r="D7872" s="4" t="s">
        <v>14</v>
      </c>
      <c r="E7872" s="4" t="s">
        <v>21</v>
      </c>
      <c r="F7872" s="4" t="s">
        <v>21</v>
      </c>
      <c r="G7872" s="4" t="s">
        <v>21</v>
      </c>
      <c r="H7872" s="4" t="s">
        <v>10</v>
      </c>
    </row>
    <row r="7873" spans="1:15">
      <c r="A7873" t="n">
        <v>68382</v>
      </c>
      <c r="B7873" s="45" t="n">
        <v>45</v>
      </c>
      <c r="C7873" s="7" t="n">
        <v>2</v>
      </c>
      <c r="D7873" s="7" t="n">
        <v>3</v>
      </c>
      <c r="E7873" s="7" t="n">
        <v>0.159999996423721</v>
      </c>
      <c r="F7873" s="7" t="n">
        <v>30.4699993133545</v>
      </c>
      <c r="G7873" s="7" t="n">
        <v>8.55000019073486</v>
      </c>
      <c r="H7873" s="7" t="n">
        <v>0</v>
      </c>
    </row>
    <row r="7874" spans="1:15">
      <c r="A7874" t="s">
        <v>4</v>
      </c>
      <c r="B7874" s="4" t="s">
        <v>5</v>
      </c>
      <c r="C7874" s="4" t="s">
        <v>14</v>
      </c>
      <c r="D7874" s="4" t="s">
        <v>14</v>
      </c>
      <c r="E7874" s="4" t="s">
        <v>21</v>
      </c>
      <c r="F7874" s="4" t="s">
        <v>21</v>
      </c>
      <c r="G7874" s="4" t="s">
        <v>21</v>
      </c>
      <c r="H7874" s="4" t="s">
        <v>10</v>
      </c>
      <c r="I7874" s="4" t="s">
        <v>14</v>
      </c>
    </row>
    <row r="7875" spans="1:15">
      <c r="A7875" t="n">
        <v>68399</v>
      </c>
      <c r="B7875" s="45" t="n">
        <v>45</v>
      </c>
      <c r="C7875" s="7" t="n">
        <v>4</v>
      </c>
      <c r="D7875" s="7" t="n">
        <v>3</v>
      </c>
      <c r="E7875" s="7" t="n">
        <v>355</v>
      </c>
      <c r="F7875" s="7" t="n">
        <v>-70</v>
      </c>
      <c r="G7875" s="7" t="n">
        <v>7</v>
      </c>
      <c r="H7875" s="7" t="n">
        <v>0</v>
      </c>
      <c r="I7875" s="7" t="n">
        <v>0</v>
      </c>
    </row>
    <row r="7876" spans="1:15">
      <c r="A7876" t="s">
        <v>4</v>
      </c>
      <c r="B7876" s="4" t="s">
        <v>5</v>
      </c>
      <c r="C7876" s="4" t="s">
        <v>14</v>
      </c>
      <c r="D7876" s="4" t="s">
        <v>14</v>
      </c>
      <c r="E7876" s="4" t="s">
        <v>21</v>
      </c>
      <c r="F7876" s="4" t="s">
        <v>10</v>
      </c>
    </row>
    <row r="7877" spans="1:15">
      <c r="A7877" t="n">
        <v>68417</v>
      </c>
      <c r="B7877" s="45" t="n">
        <v>45</v>
      </c>
      <c r="C7877" s="7" t="n">
        <v>5</v>
      </c>
      <c r="D7877" s="7" t="n">
        <v>3</v>
      </c>
      <c r="E7877" s="7" t="n">
        <v>1</v>
      </c>
      <c r="F7877" s="7" t="n">
        <v>0</v>
      </c>
    </row>
    <row r="7878" spans="1:15">
      <c r="A7878" t="s">
        <v>4</v>
      </c>
      <c r="B7878" s="4" t="s">
        <v>5</v>
      </c>
      <c r="C7878" s="4" t="s">
        <v>14</v>
      </c>
      <c r="D7878" s="4" t="s">
        <v>14</v>
      </c>
      <c r="E7878" s="4" t="s">
        <v>21</v>
      </c>
      <c r="F7878" s="4" t="s">
        <v>10</v>
      </c>
    </row>
    <row r="7879" spans="1:15">
      <c r="A7879" t="n">
        <v>68426</v>
      </c>
      <c r="B7879" s="45" t="n">
        <v>45</v>
      </c>
      <c r="C7879" s="7" t="n">
        <v>11</v>
      </c>
      <c r="D7879" s="7" t="n">
        <v>3</v>
      </c>
      <c r="E7879" s="7" t="n">
        <v>37.7999992370605</v>
      </c>
      <c r="F7879" s="7" t="n">
        <v>0</v>
      </c>
    </row>
    <row r="7880" spans="1:15">
      <c r="A7880" t="s">
        <v>4</v>
      </c>
      <c r="B7880" s="4" t="s">
        <v>5</v>
      </c>
      <c r="C7880" s="4" t="s">
        <v>14</v>
      </c>
      <c r="D7880" s="4" t="s">
        <v>14</v>
      </c>
      <c r="E7880" s="4" t="s">
        <v>21</v>
      </c>
      <c r="F7880" s="4" t="s">
        <v>21</v>
      </c>
      <c r="G7880" s="4" t="s">
        <v>21</v>
      </c>
      <c r="H7880" s="4" t="s">
        <v>10</v>
      </c>
      <c r="I7880" s="4" t="s">
        <v>14</v>
      </c>
    </row>
    <row r="7881" spans="1:15">
      <c r="A7881" t="n">
        <v>68435</v>
      </c>
      <c r="B7881" s="45" t="n">
        <v>45</v>
      </c>
      <c r="C7881" s="7" t="n">
        <v>4</v>
      </c>
      <c r="D7881" s="7" t="n">
        <v>3</v>
      </c>
      <c r="E7881" s="7" t="n">
        <v>355</v>
      </c>
      <c r="F7881" s="7" t="n">
        <v>-70</v>
      </c>
      <c r="G7881" s="7" t="n">
        <v>10</v>
      </c>
      <c r="H7881" s="7" t="n">
        <v>800</v>
      </c>
      <c r="I7881" s="7" t="n">
        <v>0</v>
      </c>
    </row>
    <row r="7882" spans="1:15">
      <c r="A7882" t="s">
        <v>4</v>
      </c>
      <c r="B7882" s="4" t="s">
        <v>5</v>
      </c>
      <c r="C7882" s="4" t="s">
        <v>14</v>
      </c>
      <c r="D7882" s="4" t="s">
        <v>14</v>
      </c>
      <c r="E7882" s="4" t="s">
        <v>21</v>
      </c>
      <c r="F7882" s="4" t="s">
        <v>10</v>
      </c>
    </row>
    <row r="7883" spans="1:15">
      <c r="A7883" t="n">
        <v>68453</v>
      </c>
      <c r="B7883" s="45" t="n">
        <v>45</v>
      </c>
      <c r="C7883" s="7" t="n">
        <v>5</v>
      </c>
      <c r="D7883" s="7" t="n">
        <v>3</v>
      </c>
      <c r="E7883" s="7" t="n">
        <v>0.899999976158142</v>
      </c>
      <c r="F7883" s="7" t="n">
        <v>800</v>
      </c>
    </row>
    <row r="7884" spans="1:15">
      <c r="A7884" t="s">
        <v>4</v>
      </c>
      <c r="B7884" s="4" t="s">
        <v>5</v>
      </c>
      <c r="C7884" s="4" t="s">
        <v>14</v>
      </c>
      <c r="D7884" s="4" t="s">
        <v>10</v>
      </c>
      <c r="E7884" s="4" t="s">
        <v>6</v>
      </c>
      <c r="F7884" s="4" t="s">
        <v>6</v>
      </c>
      <c r="G7884" s="4" t="s">
        <v>6</v>
      </c>
      <c r="H7884" s="4" t="s">
        <v>6</v>
      </c>
    </row>
    <row r="7885" spans="1:15">
      <c r="A7885" t="n">
        <v>68462</v>
      </c>
      <c r="B7885" s="41" t="n">
        <v>51</v>
      </c>
      <c r="C7885" s="7" t="n">
        <v>3</v>
      </c>
      <c r="D7885" s="7" t="n">
        <v>7012</v>
      </c>
      <c r="E7885" s="7" t="s">
        <v>557</v>
      </c>
      <c r="F7885" s="7" t="s">
        <v>95</v>
      </c>
      <c r="G7885" s="7" t="s">
        <v>96</v>
      </c>
      <c r="H7885" s="7" t="s">
        <v>97</v>
      </c>
    </row>
    <row r="7886" spans="1:15">
      <c r="A7886" t="s">
        <v>4</v>
      </c>
      <c r="B7886" s="4" t="s">
        <v>5</v>
      </c>
      <c r="C7886" s="4" t="s">
        <v>14</v>
      </c>
      <c r="D7886" s="4" t="s">
        <v>10</v>
      </c>
    </row>
    <row r="7887" spans="1:15">
      <c r="A7887" t="n">
        <v>68475</v>
      </c>
      <c r="B7887" s="21" t="n">
        <v>58</v>
      </c>
      <c r="C7887" s="7" t="n">
        <v>255</v>
      </c>
      <c r="D7887" s="7" t="n">
        <v>0</v>
      </c>
    </row>
    <row r="7888" spans="1:15">
      <c r="A7888" t="s">
        <v>4</v>
      </c>
      <c r="B7888" s="4" t="s">
        <v>5</v>
      </c>
      <c r="C7888" s="4" t="s">
        <v>10</v>
      </c>
    </row>
    <row r="7889" spans="1:9">
      <c r="A7889" t="n">
        <v>68479</v>
      </c>
      <c r="B7889" s="28" t="n">
        <v>16</v>
      </c>
      <c r="C7889" s="7" t="n">
        <v>500</v>
      </c>
    </row>
    <row r="7890" spans="1:9">
      <c r="A7890" t="s">
        <v>4</v>
      </c>
      <c r="B7890" s="4" t="s">
        <v>5</v>
      </c>
      <c r="C7890" s="4" t="s">
        <v>14</v>
      </c>
      <c r="D7890" s="4" t="s">
        <v>10</v>
      </c>
      <c r="E7890" s="4" t="s">
        <v>6</v>
      </c>
    </row>
    <row r="7891" spans="1:9">
      <c r="A7891" t="n">
        <v>68482</v>
      </c>
      <c r="B7891" s="41" t="n">
        <v>51</v>
      </c>
      <c r="C7891" s="7" t="n">
        <v>4</v>
      </c>
      <c r="D7891" s="7" t="n">
        <v>7013</v>
      </c>
      <c r="E7891" s="7" t="s">
        <v>209</v>
      </c>
    </row>
    <row r="7892" spans="1:9">
      <c r="A7892" t="s">
        <v>4</v>
      </c>
      <c r="B7892" s="4" t="s">
        <v>5</v>
      </c>
      <c r="C7892" s="4" t="s">
        <v>10</v>
      </c>
    </row>
    <row r="7893" spans="1:9">
      <c r="A7893" t="n">
        <v>68496</v>
      </c>
      <c r="B7893" s="28" t="n">
        <v>16</v>
      </c>
      <c r="C7893" s="7" t="n">
        <v>0</v>
      </c>
    </row>
    <row r="7894" spans="1:9">
      <c r="A7894" t="s">
        <v>4</v>
      </c>
      <c r="B7894" s="4" t="s">
        <v>5</v>
      </c>
      <c r="C7894" s="4" t="s">
        <v>10</v>
      </c>
      <c r="D7894" s="4" t="s">
        <v>14</v>
      </c>
      <c r="E7894" s="4" t="s">
        <v>9</v>
      </c>
      <c r="F7894" s="4" t="s">
        <v>112</v>
      </c>
      <c r="G7894" s="4" t="s">
        <v>14</v>
      </c>
      <c r="H7894" s="4" t="s">
        <v>14</v>
      </c>
      <c r="I7894" s="4" t="s">
        <v>14</v>
      </c>
      <c r="J7894" s="4" t="s">
        <v>9</v>
      </c>
      <c r="K7894" s="4" t="s">
        <v>112</v>
      </c>
      <c r="L7894" s="4" t="s">
        <v>14</v>
      </c>
      <c r="M7894" s="4" t="s">
        <v>14</v>
      </c>
    </row>
    <row r="7895" spans="1:9">
      <c r="A7895" t="n">
        <v>68499</v>
      </c>
      <c r="B7895" s="49" t="n">
        <v>26</v>
      </c>
      <c r="C7895" s="7" t="n">
        <v>7013</v>
      </c>
      <c r="D7895" s="7" t="n">
        <v>17</v>
      </c>
      <c r="E7895" s="7" t="n">
        <v>37415</v>
      </c>
      <c r="F7895" s="7" t="s">
        <v>558</v>
      </c>
      <c r="G7895" s="7" t="n">
        <v>2</v>
      </c>
      <c r="H7895" s="7" t="n">
        <v>3</v>
      </c>
      <c r="I7895" s="7" t="n">
        <v>17</v>
      </c>
      <c r="J7895" s="7" t="n">
        <v>37416</v>
      </c>
      <c r="K7895" s="7" t="s">
        <v>559</v>
      </c>
      <c r="L7895" s="7" t="n">
        <v>2</v>
      </c>
      <c r="M7895" s="7" t="n">
        <v>0</v>
      </c>
    </row>
    <row r="7896" spans="1:9">
      <c r="A7896" t="s">
        <v>4</v>
      </c>
      <c r="B7896" s="4" t="s">
        <v>5</v>
      </c>
    </row>
    <row r="7897" spans="1:9">
      <c r="A7897" t="n">
        <v>68654</v>
      </c>
      <c r="B7897" s="50" t="n">
        <v>28</v>
      </c>
    </row>
    <row r="7898" spans="1:9">
      <c r="A7898" t="s">
        <v>4</v>
      </c>
      <c r="B7898" s="4" t="s">
        <v>5</v>
      </c>
      <c r="C7898" s="4" t="s">
        <v>10</v>
      </c>
      <c r="D7898" s="4" t="s">
        <v>14</v>
      </c>
      <c r="E7898" s="4" t="s">
        <v>6</v>
      </c>
      <c r="F7898" s="4" t="s">
        <v>21</v>
      </c>
      <c r="G7898" s="4" t="s">
        <v>21</v>
      </c>
      <c r="H7898" s="4" t="s">
        <v>21</v>
      </c>
    </row>
    <row r="7899" spans="1:9">
      <c r="A7899" t="n">
        <v>68655</v>
      </c>
      <c r="B7899" s="37" t="n">
        <v>48</v>
      </c>
      <c r="C7899" s="7" t="n">
        <v>7013</v>
      </c>
      <c r="D7899" s="7" t="n">
        <v>0</v>
      </c>
      <c r="E7899" s="7" t="s">
        <v>420</v>
      </c>
      <c r="F7899" s="7" t="n">
        <v>-1</v>
      </c>
      <c r="G7899" s="7" t="n">
        <v>1</v>
      </c>
      <c r="H7899" s="7" t="n">
        <v>0</v>
      </c>
    </row>
    <row r="7900" spans="1:9">
      <c r="A7900" t="s">
        <v>4</v>
      </c>
      <c r="B7900" s="4" t="s">
        <v>5</v>
      </c>
      <c r="C7900" s="4" t="s">
        <v>10</v>
      </c>
      <c r="D7900" s="4" t="s">
        <v>14</v>
      </c>
      <c r="E7900" s="4" t="s">
        <v>6</v>
      </c>
      <c r="F7900" s="4" t="s">
        <v>21</v>
      </c>
      <c r="G7900" s="4" t="s">
        <v>21</v>
      </c>
      <c r="H7900" s="4" t="s">
        <v>21</v>
      </c>
    </row>
    <row r="7901" spans="1:9">
      <c r="A7901" t="n">
        <v>68681</v>
      </c>
      <c r="B7901" s="37" t="n">
        <v>48</v>
      </c>
      <c r="C7901" s="7" t="n">
        <v>7012</v>
      </c>
      <c r="D7901" s="7" t="n">
        <v>0</v>
      </c>
      <c r="E7901" s="7" t="s">
        <v>420</v>
      </c>
      <c r="F7901" s="7" t="n">
        <v>-1</v>
      </c>
      <c r="G7901" s="7" t="n">
        <v>1</v>
      </c>
      <c r="H7901" s="7" t="n">
        <v>0</v>
      </c>
    </row>
    <row r="7902" spans="1:9">
      <c r="A7902" t="s">
        <v>4</v>
      </c>
      <c r="B7902" s="4" t="s">
        <v>5</v>
      </c>
      <c r="C7902" s="4" t="s">
        <v>14</v>
      </c>
      <c r="D7902" s="4" t="s">
        <v>10</v>
      </c>
      <c r="E7902" s="4" t="s">
        <v>21</v>
      </c>
      <c r="F7902" s="4" t="s">
        <v>10</v>
      </c>
      <c r="G7902" s="4" t="s">
        <v>9</v>
      </c>
      <c r="H7902" s="4" t="s">
        <v>9</v>
      </c>
      <c r="I7902" s="4" t="s">
        <v>10</v>
      </c>
      <c r="J7902" s="4" t="s">
        <v>10</v>
      </c>
      <c r="K7902" s="4" t="s">
        <v>9</v>
      </c>
      <c r="L7902" s="4" t="s">
        <v>9</v>
      </c>
      <c r="M7902" s="4" t="s">
        <v>9</v>
      </c>
      <c r="N7902" s="4" t="s">
        <v>9</v>
      </c>
      <c r="O7902" s="4" t="s">
        <v>6</v>
      </c>
    </row>
    <row r="7903" spans="1:9">
      <c r="A7903" t="n">
        <v>68707</v>
      </c>
      <c r="B7903" s="14" t="n">
        <v>50</v>
      </c>
      <c r="C7903" s="7" t="n">
        <v>0</v>
      </c>
      <c r="D7903" s="7" t="n">
        <v>2004</v>
      </c>
      <c r="E7903" s="7" t="n">
        <v>1</v>
      </c>
      <c r="F7903" s="7" t="n">
        <v>0</v>
      </c>
      <c r="G7903" s="7" t="n">
        <v>0</v>
      </c>
      <c r="H7903" s="7" t="n">
        <v>-1065353216</v>
      </c>
      <c r="I7903" s="7" t="n">
        <v>0</v>
      </c>
      <c r="J7903" s="7" t="n">
        <v>65533</v>
      </c>
      <c r="K7903" s="7" t="n">
        <v>0</v>
      </c>
      <c r="L7903" s="7" t="n">
        <v>0</v>
      </c>
      <c r="M7903" s="7" t="n">
        <v>0</v>
      </c>
      <c r="N7903" s="7" t="n">
        <v>0</v>
      </c>
      <c r="O7903" s="7" t="s">
        <v>13</v>
      </c>
    </row>
    <row r="7904" spans="1:9">
      <c r="A7904" t="s">
        <v>4</v>
      </c>
      <c r="B7904" s="4" t="s">
        <v>5</v>
      </c>
      <c r="C7904" s="4" t="s">
        <v>10</v>
      </c>
    </row>
    <row r="7905" spans="1:15">
      <c r="A7905" t="n">
        <v>68746</v>
      </c>
      <c r="B7905" s="28" t="n">
        <v>16</v>
      </c>
      <c r="C7905" s="7" t="n">
        <v>1000</v>
      </c>
    </row>
    <row r="7906" spans="1:15">
      <c r="A7906" t="s">
        <v>4</v>
      </c>
      <c r="B7906" s="4" t="s">
        <v>5</v>
      </c>
      <c r="C7906" s="4" t="s">
        <v>14</v>
      </c>
      <c r="D7906" s="4" t="s">
        <v>10</v>
      </c>
      <c r="E7906" s="4" t="s">
        <v>21</v>
      </c>
    </row>
    <row r="7907" spans="1:15">
      <c r="A7907" t="n">
        <v>68749</v>
      </c>
      <c r="B7907" s="21" t="n">
        <v>58</v>
      </c>
      <c r="C7907" s="7" t="n">
        <v>101</v>
      </c>
      <c r="D7907" s="7" t="n">
        <v>200</v>
      </c>
      <c r="E7907" s="7" t="n">
        <v>1</v>
      </c>
    </row>
    <row r="7908" spans="1:15">
      <c r="A7908" t="s">
        <v>4</v>
      </c>
      <c r="B7908" s="4" t="s">
        <v>5</v>
      </c>
      <c r="C7908" s="4" t="s">
        <v>14</v>
      </c>
      <c r="D7908" s="4" t="s">
        <v>10</v>
      </c>
    </row>
    <row r="7909" spans="1:15">
      <c r="A7909" t="n">
        <v>68757</v>
      </c>
      <c r="B7909" s="21" t="n">
        <v>58</v>
      </c>
      <c r="C7909" s="7" t="n">
        <v>254</v>
      </c>
      <c r="D7909" s="7" t="n">
        <v>0</v>
      </c>
    </row>
    <row r="7910" spans="1:15">
      <c r="A7910" t="s">
        <v>4</v>
      </c>
      <c r="B7910" s="4" t="s">
        <v>5</v>
      </c>
      <c r="C7910" s="4" t="s">
        <v>14</v>
      </c>
      <c r="D7910" s="4" t="s">
        <v>14</v>
      </c>
      <c r="E7910" s="4" t="s">
        <v>21</v>
      </c>
      <c r="F7910" s="4" t="s">
        <v>21</v>
      </c>
      <c r="G7910" s="4" t="s">
        <v>21</v>
      </c>
      <c r="H7910" s="4" t="s">
        <v>10</v>
      </c>
    </row>
    <row r="7911" spans="1:15">
      <c r="A7911" t="n">
        <v>68761</v>
      </c>
      <c r="B7911" s="45" t="n">
        <v>45</v>
      </c>
      <c r="C7911" s="7" t="n">
        <v>2</v>
      </c>
      <c r="D7911" s="7" t="n">
        <v>3</v>
      </c>
      <c r="E7911" s="7" t="n">
        <v>1.22000002861023</v>
      </c>
      <c r="F7911" s="7" t="n">
        <v>30.7000007629395</v>
      </c>
      <c r="G7911" s="7" t="n">
        <v>7.80000019073486</v>
      </c>
      <c r="H7911" s="7" t="n">
        <v>0</v>
      </c>
    </row>
    <row r="7912" spans="1:15">
      <c r="A7912" t="s">
        <v>4</v>
      </c>
      <c r="B7912" s="4" t="s">
        <v>5</v>
      </c>
      <c r="C7912" s="4" t="s">
        <v>14</v>
      </c>
      <c r="D7912" s="4" t="s">
        <v>14</v>
      </c>
      <c r="E7912" s="4" t="s">
        <v>21</v>
      </c>
      <c r="F7912" s="4" t="s">
        <v>21</v>
      </c>
      <c r="G7912" s="4" t="s">
        <v>21</v>
      </c>
      <c r="H7912" s="4" t="s">
        <v>10</v>
      </c>
      <c r="I7912" s="4" t="s">
        <v>14</v>
      </c>
    </row>
    <row r="7913" spans="1:15">
      <c r="A7913" t="n">
        <v>68778</v>
      </c>
      <c r="B7913" s="45" t="n">
        <v>45</v>
      </c>
      <c r="C7913" s="7" t="n">
        <v>4</v>
      </c>
      <c r="D7913" s="7" t="n">
        <v>3</v>
      </c>
      <c r="E7913" s="7" t="n">
        <v>357</v>
      </c>
      <c r="F7913" s="7" t="n">
        <v>141</v>
      </c>
      <c r="G7913" s="7" t="n">
        <v>10</v>
      </c>
      <c r="H7913" s="7" t="n">
        <v>0</v>
      </c>
      <c r="I7913" s="7" t="n">
        <v>0</v>
      </c>
    </row>
    <row r="7914" spans="1:15">
      <c r="A7914" t="s">
        <v>4</v>
      </c>
      <c r="B7914" s="4" t="s">
        <v>5</v>
      </c>
      <c r="C7914" s="4" t="s">
        <v>14</v>
      </c>
      <c r="D7914" s="4" t="s">
        <v>14</v>
      </c>
      <c r="E7914" s="4" t="s">
        <v>21</v>
      </c>
      <c r="F7914" s="4" t="s">
        <v>10</v>
      </c>
    </row>
    <row r="7915" spans="1:15">
      <c r="A7915" t="n">
        <v>68796</v>
      </c>
      <c r="B7915" s="45" t="n">
        <v>45</v>
      </c>
      <c r="C7915" s="7" t="n">
        <v>5</v>
      </c>
      <c r="D7915" s="7" t="n">
        <v>3</v>
      </c>
      <c r="E7915" s="7" t="n">
        <v>1.20000004768372</v>
      </c>
      <c r="F7915" s="7" t="n">
        <v>0</v>
      </c>
    </row>
    <row r="7916" spans="1:15">
      <c r="A7916" t="s">
        <v>4</v>
      </c>
      <c r="B7916" s="4" t="s">
        <v>5</v>
      </c>
      <c r="C7916" s="4" t="s">
        <v>14</v>
      </c>
      <c r="D7916" s="4" t="s">
        <v>14</v>
      </c>
      <c r="E7916" s="4" t="s">
        <v>21</v>
      </c>
      <c r="F7916" s="4" t="s">
        <v>10</v>
      </c>
    </row>
    <row r="7917" spans="1:15">
      <c r="A7917" t="n">
        <v>68805</v>
      </c>
      <c r="B7917" s="45" t="n">
        <v>45</v>
      </c>
      <c r="C7917" s="7" t="n">
        <v>11</v>
      </c>
      <c r="D7917" s="7" t="n">
        <v>3</v>
      </c>
      <c r="E7917" s="7" t="n">
        <v>37.7999992370605</v>
      </c>
      <c r="F7917" s="7" t="n">
        <v>0</v>
      </c>
    </row>
    <row r="7918" spans="1:15">
      <c r="A7918" t="s">
        <v>4</v>
      </c>
      <c r="B7918" s="4" t="s">
        <v>5</v>
      </c>
      <c r="C7918" s="4" t="s">
        <v>10</v>
      </c>
      <c r="D7918" s="4" t="s">
        <v>21</v>
      </c>
      <c r="E7918" s="4" t="s">
        <v>21</v>
      </c>
      <c r="F7918" s="4" t="s">
        <v>21</v>
      </c>
      <c r="G7918" s="4" t="s">
        <v>21</v>
      </c>
    </row>
    <row r="7919" spans="1:15">
      <c r="A7919" t="n">
        <v>68814</v>
      </c>
      <c r="B7919" s="36" t="n">
        <v>46</v>
      </c>
      <c r="C7919" s="7" t="n">
        <v>7013</v>
      </c>
      <c r="D7919" s="7" t="n">
        <v>0.819999992847443</v>
      </c>
      <c r="E7919" s="7" t="n">
        <v>29.1100006103516</v>
      </c>
      <c r="F7919" s="7" t="n">
        <v>8</v>
      </c>
      <c r="G7919" s="7" t="n">
        <v>-90</v>
      </c>
    </row>
    <row r="7920" spans="1:15">
      <c r="A7920" t="s">
        <v>4</v>
      </c>
      <c r="B7920" s="4" t="s">
        <v>5</v>
      </c>
      <c r="C7920" s="4" t="s">
        <v>10</v>
      </c>
      <c r="D7920" s="4" t="s">
        <v>21</v>
      </c>
      <c r="E7920" s="4" t="s">
        <v>21</v>
      </c>
      <c r="F7920" s="4" t="s">
        <v>21</v>
      </c>
      <c r="G7920" s="4" t="s">
        <v>21</v>
      </c>
    </row>
    <row r="7921" spans="1:9">
      <c r="A7921" t="n">
        <v>68833</v>
      </c>
      <c r="B7921" s="36" t="n">
        <v>46</v>
      </c>
      <c r="C7921" s="7" t="n">
        <v>7012</v>
      </c>
      <c r="D7921" s="7" t="n">
        <v>0</v>
      </c>
      <c r="E7921" s="7" t="n">
        <v>29.1100006103516</v>
      </c>
      <c r="F7921" s="7" t="n">
        <v>8</v>
      </c>
      <c r="G7921" s="7" t="n">
        <v>0</v>
      </c>
    </row>
    <row r="7922" spans="1:9">
      <c r="A7922" t="s">
        <v>4</v>
      </c>
      <c r="B7922" s="4" t="s">
        <v>5</v>
      </c>
      <c r="C7922" s="4" t="s">
        <v>10</v>
      </c>
    </row>
    <row r="7923" spans="1:9">
      <c r="A7923" t="n">
        <v>68852</v>
      </c>
      <c r="B7923" s="28" t="n">
        <v>16</v>
      </c>
      <c r="C7923" s="7" t="n">
        <v>2000</v>
      </c>
    </row>
    <row r="7924" spans="1:9">
      <c r="A7924" t="s">
        <v>4</v>
      </c>
      <c r="B7924" s="4" t="s">
        <v>5</v>
      </c>
      <c r="C7924" s="4" t="s">
        <v>14</v>
      </c>
      <c r="D7924" s="4" t="s">
        <v>10</v>
      </c>
      <c r="E7924" s="4" t="s">
        <v>6</v>
      </c>
    </row>
    <row r="7925" spans="1:9">
      <c r="A7925" t="n">
        <v>68855</v>
      </c>
      <c r="B7925" s="41" t="n">
        <v>51</v>
      </c>
      <c r="C7925" s="7" t="n">
        <v>4</v>
      </c>
      <c r="D7925" s="7" t="n">
        <v>7012</v>
      </c>
      <c r="E7925" s="7" t="s">
        <v>560</v>
      </c>
    </row>
    <row r="7926" spans="1:9">
      <c r="A7926" t="s">
        <v>4</v>
      </c>
      <c r="B7926" s="4" t="s">
        <v>5</v>
      </c>
      <c r="C7926" s="4" t="s">
        <v>10</v>
      </c>
    </row>
    <row r="7927" spans="1:9">
      <c r="A7927" t="n">
        <v>68869</v>
      </c>
      <c r="B7927" s="28" t="n">
        <v>16</v>
      </c>
      <c r="C7927" s="7" t="n">
        <v>0</v>
      </c>
    </row>
    <row r="7928" spans="1:9">
      <c r="A7928" t="s">
        <v>4</v>
      </c>
      <c r="B7928" s="4" t="s">
        <v>5</v>
      </c>
      <c r="C7928" s="4" t="s">
        <v>10</v>
      </c>
      <c r="D7928" s="4" t="s">
        <v>14</v>
      </c>
      <c r="E7928" s="4" t="s">
        <v>9</v>
      </c>
      <c r="F7928" s="4" t="s">
        <v>112</v>
      </c>
      <c r="G7928" s="4" t="s">
        <v>14</v>
      </c>
      <c r="H7928" s="4" t="s">
        <v>14</v>
      </c>
    </row>
    <row r="7929" spans="1:9">
      <c r="A7929" t="n">
        <v>68872</v>
      </c>
      <c r="B7929" s="49" t="n">
        <v>26</v>
      </c>
      <c r="C7929" s="7" t="n">
        <v>7012</v>
      </c>
      <c r="D7929" s="7" t="n">
        <v>17</v>
      </c>
      <c r="E7929" s="7" t="n">
        <v>19315</v>
      </c>
      <c r="F7929" s="7" t="s">
        <v>561</v>
      </c>
      <c r="G7929" s="7" t="n">
        <v>2</v>
      </c>
      <c r="H7929" s="7" t="n">
        <v>0</v>
      </c>
    </row>
    <row r="7930" spans="1:9">
      <c r="A7930" t="s">
        <v>4</v>
      </c>
      <c r="B7930" s="4" t="s">
        <v>5</v>
      </c>
    </row>
    <row r="7931" spans="1:9">
      <c r="A7931" t="n">
        <v>68912</v>
      </c>
      <c r="B7931" s="50" t="n">
        <v>28</v>
      </c>
    </row>
    <row r="7932" spans="1:9">
      <c r="A7932" t="s">
        <v>4</v>
      </c>
      <c r="B7932" s="4" t="s">
        <v>5</v>
      </c>
      <c r="C7932" s="4" t="s">
        <v>10</v>
      </c>
    </row>
    <row r="7933" spans="1:9">
      <c r="A7933" t="n">
        <v>68913</v>
      </c>
      <c r="B7933" s="28" t="n">
        <v>16</v>
      </c>
      <c r="C7933" s="7" t="n">
        <v>200</v>
      </c>
    </row>
    <row r="7934" spans="1:9">
      <c r="A7934" t="s">
        <v>4</v>
      </c>
      <c r="B7934" s="4" t="s">
        <v>5</v>
      </c>
      <c r="C7934" s="4" t="s">
        <v>14</v>
      </c>
      <c r="D7934" s="4" t="s">
        <v>14</v>
      </c>
      <c r="E7934" s="4" t="s">
        <v>21</v>
      </c>
      <c r="F7934" s="4" t="s">
        <v>21</v>
      </c>
      <c r="G7934" s="4" t="s">
        <v>21</v>
      </c>
      <c r="H7934" s="4" t="s">
        <v>10</v>
      </c>
    </row>
    <row r="7935" spans="1:9">
      <c r="A7935" t="n">
        <v>68916</v>
      </c>
      <c r="B7935" s="45" t="n">
        <v>45</v>
      </c>
      <c r="C7935" s="7" t="n">
        <v>2</v>
      </c>
      <c r="D7935" s="7" t="n">
        <v>3</v>
      </c>
      <c r="E7935" s="7" t="n">
        <v>1.22000002861023</v>
      </c>
      <c r="F7935" s="7" t="n">
        <v>30.7000007629395</v>
      </c>
      <c r="G7935" s="7" t="n">
        <v>7.09999990463257</v>
      </c>
      <c r="H7935" s="7" t="n">
        <v>2000</v>
      </c>
    </row>
    <row r="7936" spans="1:9">
      <c r="A7936" t="s">
        <v>4</v>
      </c>
      <c r="B7936" s="4" t="s">
        <v>5</v>
      </c>
      <c r="C7936" s="4" t="s">
        <v>14</v>
      </c>
      <c r="D7936" s="4" t="s">
        <v>14</v>
      </c>
      <c r="E7936" s="4" t="s">
        <v>21</v>
      </c>
      <c r="F7936" s="4" t="s">
        <v>21</v>
      </c>
      <c r="G7936" s="4" t="s">
        <v>21</v>
      </c>
      <c r="H7936" s="4" t="s">
        <v>10</v>
      </c>
      <c r="I7936" s="4" t="s">
        <v>14</v>
      </c>
    </row>
    <row r="7937" spans="1:9">
      <c r="A7937" t="n">
        <v>68933</v>
      </c>
      <c r="B7937" s="45" t="n">
        <v>45</v>
      </c>
      <c r="C7937" s="7" t="n">
        <v>4</v>
      </c>
      <c r="D7937" s="7" t="n">
        <v>3</v>
      </c>
      <c r="E7937" s="7" t="n">
        <v>357</v>
      </c>
      <c r="F7937" s="7" t="n">
        <v>45</v>
      </c>
      <c r="G7937" s="7" t="n">
        <v>15</v>
      </c>
      <c r="H7937" s="7" t="n">
        <v>2000</v>
      </c>
      <c r="I7937" s="7" t="n">
        <v>0</v>
      </c>
    </row>
    <row r="7938" spans="1:9">
      <c r="A7938" t="s">
        <v>4</v>
      </c>
      <c r="B7938" s="4" t="s">
        <v>5</v>
      </c>
      <c r="C7938" s="4" t="s">
        <v>14</v>
      </c>
      <c r="D7938" s="4" t="s">
        <v>14</v>
      </c>
      <c r="E7938" s="4" t="s">
        <v>21</v>
      </c>
      <c r="F7938" s="4" t="s">
        <v>10</v>
      </c>
    </row>
    <row r="7939" spans="1:9">
      <c r="A7939" t="n">
        <v>68951</v>
      </c>
      <c r="B7939" s="45" t="n">
        <v>45</v>
      </c>
      <c r="C7939" s="7" t="n">
        <v>5</v>
      </c>
      <c r="D7939" s="7" t="n">
        <v>3</v>
      </c>
      <c r="E7939" s="7" t="n">
        <v>1.70000004768372</v>
      </c>
      <c r="F7939" s="7" t="n">
        <v>2000</v>
      </c>
    </row>
    <row r="7940" spans="1:9">
      <c r="A7940" t="s">
        <v>4</v>
      </c>
      <c r="B7940" s="4" t="s">
        <v>5</v>
      </c>
      <c r="C7940" s="4" t="s">
        <v>14</v>
      </c>
      <c r="D7940" s="4" t="s">
        <v>10</v>
      </c>
    </row>
    <row r="7941" spans="1:9">
      <c r="A7941" t="n">
        <v>68960</v>
      </c>
      <c r="B7941" s="45" t="n">
        <v>45</v>
      </c>
      <c r="C7941" s="7" t="n">
        <v>7</v>
      </c>
      <c r="D7941" s="7" t="n">
        <v>255</v>
      </c>
    </row>
    <row r="7942" spans="1:9">
      <c r="A7942" t="s">
        <v>4</v>
      </c>
      <c r="B7942" s="4" t="s">
        <v>5</v>
      </c>
      <c r="C7942" s="4" t="s">
        <v>14</v>
      </c>
      <c r="D7942" s="4" t="s">
        <v>10</v>
      </c>
      <c r="E7942" s="4" t="s">
        <v>10</v>
      </c>
      <c r="F7942" s="4" t="s">
        <v>10</v>
      </c>
      <c r="G7942" s="4" t="s">
        <v>10</v>
      </c>
      <c r="H7942" s="4" t="s">
        <v>10</v>
      </c>
      <c r="I7942" s="4" t="s">
        <v>6</v>
      </c>
      <c r="J7942" s="4" t="s">
        <v>21</v>
      </c>
      <c r="K7942" s="4" t="s">
        <v>21</v>
      </c>
      <c r="L7942" s="4" t="s">
        <v>21</v>
      </c>
      <c r="M7942" s="4" t="s">
        <v>9</v>
      </c>
      <c r="N7942" s="4" t="s">
        <v>9</v>
      </c>
      <c r="O7942" s="4" t="s">
        <v>21</v>
      </c>
      <c r="P7942" s="4" t="s">
        <v>21</v>
      </c>
      <c r="Q7942" s="4" t="s">
        <v>21</v>
      </c>
      <c r="R7942" s="4" t="s">
        <v>21</v>
      </c>
      <c r="S7942" s="4" t="s">
        <v>14</v>
      </c>
    </row>
    <row r="7943" spans="1:9">
      <c r="A7943" t="n">
        <v>68964</v>
      </c>
      <c r="B7943" s="31" t="n">
        <v>39</v>
      </c>
      <c r="C7943" s="7" t="n">
        <v>12</v>
      </c>
      <c r="D7943" s="7" t="n">
        <v>65533</v>
      </c>
      <c r="E7943" s="7" t="n">
        <v>203</v>
      </c>
      <c r="F7943" s="7" t="n">
        <v>0</v>
      </c>
      <c r="G7943" s="7" t="n">
        <v>65533</v>
      </c>
      <c r="H7943" s="7" t="n">
        <v>0</v>
      </c>
      <c r="I7943" s="7" t="s">
        <v>13</v>
      </c>
      <c r="J7943" s="7" t="n">
        <v>1.14999997615814</v>
      </c>
      <c r="K7943" s="7" t="n">
        <v>30.25</v>
      </c>
      <c r="L7943" s="7" t="n">
        <v>6.19999980926514</v>
      </c>
      <c r="M7943" s="7" t="n">
        <v>0</v>
      </c>
      <c r="N7943" s="7" t="n">
        <v>0</v>
      </c>
      <c r="O7943" s="7" t="n">
        <v>0</v>
      </c>
      <c r="P7943" s="7" t="n">
        <v>1</v>
      </c>
      <c r="Q7943" s="7" t="n">
        <v>1</v>
      </c>
      <c r="R7943" s="7" t="n">
        <v>1</v>
      </c>
      <c r="S7943" s="7" t="n">
        <v>103</v>
      </c>
    </row>
    <row r="7944" spans="1:9">
      <c r="A7944" t="s">
        <v>4</v>
      </c>
      <c r="B7944" s="4" t="s">
        <v>5</v>
      </c>
      <c r="C7944" s="4" t="s">
        <v>14</v>
      </c>
      <c r="D7944" s="4" t="s">
        <v>10</v>
      </c>
      <c r="E7944" s="4" t="s">
        <v>21</v>
      </c>
      <c r="F7944" s="4" t="s">
        <v>10</v>
      </c>
      <c r="G7944" s="4" t="s">
        <v>9</v>
      </c>
      <c r="H7944" s="4" t="s">
        <v>9</v>
      </c>
      <c r="I7944" s="4" t="s">
        <v>10</v>
      </c>
      <c r="J7944" s="4" t="s">
        <v>10</v>
      </c>
      <c r="K7944" s="4" t="s">
        <v>9</v>
      </c>
      <c r="L7944" s="4" t="s">
        <v>9</v>
      </c>
      <c r="M7944" s="4" t="s">
        <v>9</v>
      </c>
      <c r="N7944" s="4" t="s">
        <v>9</v>
      </c>
      <c r="O7944" s="4" t="s">
        <v>6</v>
      </c>
    </row>
    <row r="7945" spans="1:9">
      <c r="A7945" t="n">
        <v>69014</v>
      </c>
      <c r="B7945" s="14" t="n">
        <v>50</v>
      </c>
      <c r="C7945" s="7" t="n">
        <v>0</v>
      </c>
      <c r="D7945" s="7" t="n">
        <v>2135</v>
      </c>
      <c r="E7945" s="7" t="n">
        <v>0.5</v>
      </c>
      <c r="F7945" s="7" t="n">
        <v>1000</v>
      </c>
      <c r="G7945" s="7" t="n">
        <v>0</v>
      </c>
      <c r="H7945" s="7" t="n">
        <v>0</v>
      </c>
      <c r="I7945" s="7" t="n">
        <v>0</v>
      </c>
      <c r="J7945" s="7" t="n">
        <v>65533</v>
      </c>
      <c r="K7945" s="7" t="n">
        <v>0</v>
      </c>
      <c r="L7945" s="7" t="n">
        <v>0</v>
      </c>
      <c r="M7945" s="7" t="n">
        <v>0</v>
      </c>
      <c r="N7945" s="7" t="n">
        <v>0</v>
      </c>
      <c r="O7945" s="7" t="s">
        <v>13</v>
      </c>
    </row>
    <row r="7946" spans="1:9">
      <c r="A7946" t="s">
        <v>4</v>
      </c>
      <c r="B7946" s="4" t="s">
        <v>5</v>
      </c>
      <c r="C7946" s="4" t="s">
        <v>14</v>
      </c>
      <c r="D7946" s="4" t="s">
        <v>10</v>
      </c>
      <c r="E7946" s="4" t="s">
        <v>21</v>
      </c>
      <c r="F7946" s="4" t="s">
        <v>10</v>
      </c>
      <c r="G7946" s="4" t="s">
        <v>9</v>
      </c>
      <c r="H7946" s="4" t="s">
        <v>9</v>
      </c>
      <c r="I7946" s="4" t="s">
        <v>10</v>
      </c>
      <c r="J7946" s="4" t="s">
        <v>10</v>
      </c>
      <c r="K7946" s="4" t="s">
        <v>9</v>
      </c>
      <c r="L7946" s="4" t="s">
        <v>9</v>
      </c>
      <c r="M7946" s="4" t="s">
        <v>9</v>
      </c>
      <c r="N7946" s="4" t="s">
        <v>9</v>
      </c>
      <c r="O7946" s="4" t="s">
        <v>6</v>
      </c>
    </row>
    <row r="7947" spans="1:9">
      <c r="A7947" t="n">
        <v>69053</v>
      </c>
      <c r="B7947" s="14" t="n">
        <v>50</v>
      </c>
      <c r="C7947" s="7" t="n">
        <v>0</v>
      </c>
      <c r="D7947" s="7" t="n">
        <v>2243</v>
      </c>
      <c r="E7947" s="7" t="n">
        <v>0.5</v>
      </c>
      <c r="F7947" s="7" t="n">
        <v>1000</v>
      </c>
      <c r="G7947" s="7" t="n">
        <v>0</v>
      </c>
      <c r="H7947" s="7" t="n">
        <v>0</v>
      </c>
      <c r="I7947" s="7" t="n">
        <v>0</v>
      </c>
      <c r="J7947" s="7" t="n">
        <v>65533</v>
      </c>
      <c r="K7947" s="7" t="n">
        <v>0</v>
      </c>
      <c r="L7947" s="7" t="n">
        <v>0</v>
      </c>
      <c r="M7947" s="7" t="n">
        <v>0</v>
      </c>
      <c r="N7947" s="7" t="n">
        <v>0</v>
      </c>
      <c r="O7947" s="7" t="s">
        <v>13</v>
      </c>
    </row>
    <row r="7948" spans="1:9">
      <c r="A7948" t="s">
        <v>4</v>
      </c>
      <c r="B7948" s="4" t="s">
        <v>5</v>
      </c>
      <c r="C7948" s="4" t="s">
        <v>14</v>
      </c>
      <c r="D7948" s="4" t="s">
        <v>10</v>
      </c>
      <c r="E7948" s="4" t="s">
        <v>21</v>
      </c>
      <c r="F7948" s="4" t="s">
        <v>10</v>
      </c>
      <c r="G7948" s="4" t="s">
        <v>9</v>
      </c>
      <c r="H7948" s="4" t="s">
        <v>9</v>
      </c>
      <c r="I7948" s="4" t="s">
        <v>10</v>
      </c>
      <c r="J7948" s="4" t="s">
        <v>10</v>
      </c>
      <c r="K7948" s="4" t="s">
        <v>9</v>
      </c>
      <c r="L7948" s="4" t="s">
        <v>9</v>
      </c>
      <c r="M7948" s="4" t="s">
        <v>9</v>
      </c>
      <c r="N7948" s="4" t="s">
        <v>9</v>
      </c>
      <c r="O7948" s="4" t="s">
        <v>6</v>
      </c>
    </row>
    <row r="7949" spans="1:9">
      <c r="A7949" t="n">
        <v>69092</v>
      </c>
      <c r="B7949" s="14" t="n">
        <v>50</v>
      </c>
      <c r="C7949" s="7" t="n">
        <v>0</v>
      </c>
      <c r="D7949" s="7" t="n">
        <v>4433</v>
      </c>
      <c r="E7949" s="7" t="n">
        <v>1</v>
      </c>
      <c r="F7949" s="7" t="n">
        <v>0</v>
      </c>
      <c r="G7949" s="7" t="n">
        <v>0</v>
      </c>
      <c r="H7949" s="7" t="n">
        <v>-1073741824</v>
      </c>
      <c r="I7949" s="7" t="n">
        <v>0</v>
      </c>
      <c r="J7949" s="7" t="n">
        <v>65533</v>
      </c>
      <c r="K7949" s="7" t="n">
        <v>0</v>
      </c>
      <c r="L7949" s="7" t="n">
        <v>0</v>
      </c>
      <c r="M7949" s="7" t="n">
        <v>0</v>
      </c>
      <c r="N7949" s="7" t="n">
        <v>0</v>
      </c>
      <c r="O7949" s="7" t="s">
        <v>13</v>
      </c>
    </row>
    <row r="7950" spans="1:9">
      <c r="A7950" t="s">
        <v>4</v>
      </c>
      <c r="B7950" s="4" t="s">
        <v>5</v>
      </c>
      <c r="C7950" s="4" t="s">
        <v>14</v>
      </c>
      <c r="D7950" s="4" t="s">
        <v>9</v>
      </c>
      <c r="E7950" s="4" t="s">
        <v>9</v>
      </c>
      <c r="F7950" s="4" t="s">
        <v>9</v>
      </c>
    </row>
    <row r="7951" spans="1:9">
      <c r="A7951" t="n">
        <v>69131</v>
      </c>
      <c r="B7951" s="14" t="n">
        <v>50</v>
      </c>
      <c r="C7951" s="7" t="n">
        <v>255</v>
      </c>
      <c r="D7951" s="7" t="n">
        <v>1050253722</v>
      </c>
      <c r="E7951" s="7" t="n">
        <v>1065353216</v>
      </c>
      <c r="F7951" s="7" t="n">
        <v>1056964608</v>
      </c>
    </row>
    <row r="7952" spans="1:9">
      <c r="A7952" t="s">
        <v>4</v>
      </c>
      <c r="B7952" s="4" t="s">
        <v>5</v>
      </c>
      <c r="C7952" s="4" t="s">
        <v>10</v>
      </c>
      <c r="D7952" s="4" t="s">
        <v>14</v>
      </c>
      <c r="E7952" s="4" t="s">
        <v>6</v>
      </c>
      <c r="F7952" s="4" t="s">
        <v>21</v>
      </c>
      <c r="G7952" s="4" t="s">
        <v>21</v>
      </c>
      <c r="H7952" s="4" t="s">
        <v>21</v>
      </c>
    </row>
    <row r="7953" spans="1:19">
      <c r="A7953" t="n">
        <v>69145</v>
      </c>
      <c r="B7953" s="37" t="n">
        <v>48</v>
      </c>
      <c r="C7953" s="7" t="n">
        <v>7013</v>
      </c>
      <c r="D7953" s="7" t="n">
        <v>0</v>
      </c>
      <c r="E7953" s="7" t="s">
        <v>422</v>
      </c>
      <c r="F7953" s="7" t="n">
        <v>-1</v>
      </c>
      <c r="G7953" s="7" t="n">
        <v>1</v>
      </c>
      <c r="H7953" s="7" t="n">
        <v>0</v>
      </c>
    </row>
    <row r="7954" spans="1:19">
      <c r="A7954" t="s">
        <v>4</v>
      </c>
      <c r="B7954" s="4" t="s">
        <v>5</v>
      </c>
      <c r="C7954" s="4" t="s">
        <v>10</v>
      </c>
      <c r="D7954" s="4" t="s">
        <v>14</v>
      </c>
      <c r="E7954" s="4" t="s">
        <v>6</v>
      </c>
      <c r="F7954" s="4" t="s">
        <v>21</v>
      </c>
      <c r="G7954" s="4" t="s">
        <v>21</v>
      </c>
      <c r="H7954" s="4" t="s">
        <v>21</v>
      </c>
    </row>
    <row r="7955" spans="1:19">
      <c r="A7955" t="n">
        <v>69172</v>
      </c>
      <c r="B7955" s="37" t="n">
        <v>48</v>
      </c>
      <c r="C7955" s="7" t="n">
        <v>7012</v>
      </c>
      <c r="D7955" s="7" t="n">
        <v>0</v>
      </c>
      <c r="E7955" s="7" t="s">
        <v>422</v>
      </c>
      <c r="F7955" s="7" t="n">
        <v>-1</v>
      </c>
      <c r="G7955" s="7" t="n">
        <v>1</v>
      </c>
      <c r="H7955" s="7" t="n">
        <v>0</v>
      </c>
    </row>
    <row r="7956" spans="1:19">
      <c r="A7956" t="s">
        <v>4</v>
      </c>
      <c r="B7956" s="4" t="s">
        <v>5</v>
      </c>
      <c r="C7956" s="4" t="s">
        <v>10</v>
      </c>
    </row>
    <row r="7957" spans="1:19">
      <c r="A7957" t="n">
        <v>69199</v>
      </c>
      <c r="B7957" s="28" t="n">
        <v>16</v>
      </c>
      <c r="C7957" s="7" t="n">
        <v>500</v>
      </c>
    </row>
    <row r="7958" spans="1:19">
      <c r="A7958" t="s">
        <v>4</v>
      </c>
      <c r="B7958" s="4" t="s">
        <v>5</v>
      </c>
      <c r="C7958" s="4" t="s">
        <v>14</v>
      </c>
      <c r="D7958" s="4" t="s">
        <v>10</v>
      </c>
      <c r="E7958" s="4" t="s">
        <v>10</v>
      </c>
      <c r="F7958" s="4" t="s">
        <v>9</v>
      </c>
    </row>
    <row r="7959" spans="1:19">
      <c r="A7959" t="n">
        <v>69202</v>
      </c>
      <c r="B7959" s="46" t="n">
        <v>84</v>
      </c>
      <c r="C7959" s="7" t="n">
        <v>0</v>
      </c>
      <c r="D7959" s="7" t="n">
        <v>0</v>
      </c>
      <c r="E7959" s="7" t="n">
        <v>0</v>
      </c>
      <c r="F7959" s="7" t="n">
        <v>1053609165</v>
      </c>
    </row>
    <row r="7960" spans="1:19">
      <c r="A7960" t="s">
        <v>4</v>
      </c>
      <c r="B7960" s="4" t="s">
        <v>5</v>
      </c>
      <c r="C7960" s="4" t="s">
        <v>14</v>
      </c>
      <c r="D7960" s="4" t="s">
        <v>21</v>
      </c>
      <c r="E7960" s="4" t="s">
        <v>21</v>
      </c>
      <c r="F7960" s="4" t="s">
        <v>21</v>
      </c>
    </row>
    <row r="7961" spans="1:19">
      <c r="A7961" t="n">
        <v>69212</v>
      </c>
      <c r="B7961" s="45" t="n">
        <v>45</v>
      </c>
      <c r="C7961" s="7" t="n">
        <v>9</v>
      </c>
      <c r="D7961" s="7" t="n">
        <v>0.0500000007450581</v>
      </c>
      <c r="E7961" s="7" t="n">
        <v>0.0500000007450581</v>
      </c>
      <c r="F7961" s="7" t="n">
        <v>1000</v>
      </c>
    </row>
    <row r="7962" spans="1:19">
      <c r="A7962" t="s">
        <v>4</v>
      </c>
      <c r="B7962" s="4" t="s">
        <v>5</v>
      </c>
      <c r="C7962" s="4" t="s">
        <v>14</v>
      </c>
      <c r="D7962" s="4" t="s">
        <v>10</v>
      </c>
      <c r="E7962" s="4" t="s">
        <v>6</v>
      </c>
    </row>
    <row r="7963" spans="1:19">
      <c r="A7963" t="n">
        <v>69226</v>
      </c>
      <c r="B7963" s="41" t="n">
        <v>51</v>
      </c>
      <c r="C7963" s="7" t="n">
        <v>4</v>
      </c>
      <c r="D7963" s="7" t="n">
        <v>7012</v>
      </c>
      <c r="E7963" s="7" t="s">
        <v>137</v>
      </c>
    </row>
    <row r="7964" spans="1:19">
      <c r="A7964" t="s">
        <v>4</v>
      </c>
      <c r="B7964" s="4" t="s">
        <v>5</v>
      </c>
      <c r="C7964" s="4" t="s">
        <v>10</v>
      </c>
    </row>
    <row r="7965" spans="1:19">
      <c r="A7965" t="n">
        <v>69240</v>
      </c>
      <c r="B7965" s="28" t="n">
        <v>16</v>
      </c>
      <c r="C7965" s="7" t="n">
        <v>0</v>
      </c>
    </row>
    <row r="7966" spans="1:19">
      <c r="A7966" t="s">
        <v>4</v>
      </c>
      <c r="B7966" s="4" t="s">
        <v>5</v>
      </c>
      <c r="C7966" s="4" t="s">
        <v>10</v>
      </c>
      <c r="D7966" s="4" t="s">
        <v>14</v>
      </c>
      <c r="E7966" s="4" t="s">
        <v>9</v>
      </c>
      <c r="F7966" s="4" t="s">
        <v>112</v>
      </c>
      <c r="G7966" s="4" t="s">
        <v>14</v>
      </c>
      <c r="H7966" s="4" t="s">
        <v>14</v>
      </c>
      <c r="I7966" s="4" t="s">
        <v>14</v>
      </c>
    </row>
    <row r="7967" spans="1:19">
      <c r="A7967" t="n">
        <v>69243</v>
      </c>
      <c r="B7967" s="49" t="n">
        <v>26</v>
      </c>
      <c r="C7967" s="7" t="n">
        <v>7012</v>
      </c>
      <c r="D7967" s="7" t="n">
        <v>17</v>
      </c>
      <c r="E7967" s="7" t="n">
        <v>19316</v>
      </c>
      <c r="F7967" s="7" t="s">
        <v>562</v>
      </c>
      <c r="G7967" s="7" t="n">
        <v>8</v>
      </c>
      <c r="H7967" s="7" t="n">
        <v>2</v>
      </c>
      <c r="I7967" s="7" t="n">
        <v>0</v>
      </c>
    </row>
    <row r="7968" spans="1:19">
      <c r="A7968" t="s">
        <v>4</v>
      </c>
      <c r="B7968" s="4" t="s">
        <v>5</v>
      </c>
      <c r="C7968" s="4" t="s">
        <v>10</v>
      </c>
    </row>
    <row r="7969" spans="1:9">
      <c r="A7969" t="n">
        <v>69271</v>
      </c>
      <c r="B7969" s="28" t="n">
        <v>16</v>
      </c>
      <c r="C7969" s="7" t="n">
        <v>3000</v>
      </c>
    </row>
    <row r="7970" spans="1:9">
      <c r="A7970" t="s">
        <v>4</v>
      </c>
      <c r="B7970" s="4" t="s">
        <v>5</v>
      </c>
      <c r="C7970" s="4" t="s">
        <v>10</v>
      </c>
      <c r="D7970" s="4" t="s">
        <v>14</v>
      </c>
    </row>
    <row r="7971" spans="1:9">
      <c r="A7971" t="n">
        <v>69274</v>
      </c>
      <c r="B7971" s="51" t="n">
        <v>89</v>
      </c>
      <c r="C7971" s="7" t="n">
        <v>65533</v>
      </c>
      <c r="D7971" s="7" t="n">
        <v>0</v>
      </c>
    </row>
    <row r="7972" spans="1:9">
      <c r="A7972" t="s">
        <v>4</v>
      </c>
      <c r="B7972" s="4" t="s">
        <v>5</v>
      </c>
      <c r="C7972" s="4" t="s">
        <v>10</v>
      </c>
      <c r="D7972" s="4" t="s">
        <v>14</v>
      </c>
    </row>
    <row r="7973" spans="1:9">
      <c r="A7973" t="n">
        <v>69278</v>
      </c>
      <c r="B7973" s="51" t="n">
        <v>89</v>
      </c>
      <c r="C7973" s="7" t="n">
        <v>65533</v>
      </c>
      <c r="D7973" s="7" t="n">
        <v>1</v>
      </c>
    </row>
    <row r="7974" spans="1:9">
      <c r="A7974" t="s">
        <v>4</v>
      </c>
      <c r="B7974" s="4" t="s">
        <v>5</v>
      </c>
      <c r="C7974" s="4" t="s">
        <v>14</v>
      </c>
      <c r="D7974" s="4" t="s">
        <v>10</v>
      </c>
      <c r="E7974" s="4" t="s">
        <v>10</v>
      </c>
      <c r="F7974" s="4" t="s">
        <v>14</v>
      </c>
    </row>
    <row r="7975" spans="1:9">
      <c r="A7975" t="n">
        <v>69282</v>
      </c>
      <c r="B7975" s="59" t="n">
        <v>25</v>
      </c>
      <c r="C7975" s="7" t="n">
        <v>1</v>
      </c>
      <c r="D7975" s="7" t="n">
        <v>60</v>
      </c>
      <c r="E7975" s="7" t="n">
        <v>640</v>
      </c>
      <c r="F7975" s="7" t="n">
        <v>1</v>
      </c>
    </row>
    <row r="7976" spans="1:9">
      <c r="A7976" t="s">
        <v>4</v>
      </c>
      <c r="B7976" s="4" t="s">
        <v>5</v>
      </c>
      <c r="C7976" s="4" t="s">
        <v>14</v>
      </c>
      <c r="D7976" s="4" t="s">
        <v>10</v>
      </c>
      <c r="E7976" s="4" t="s">
        <v>6</v>
      </c>
    </row>
    <row r="7977" spans="1:9">
      <c r="A7977" t="n">
        <v>69289</v>
      </c>
      <c r="B7977" s="41" t="n">
        <v>51</v>
      </c>
      <c r="C7977" s="7" t="n">
        <v>4</v>
      </c>
      <c r="D7977" s="7" t="n">
        <v>0</v>
      </c>
      <c r="E7977" s="7" t="s">
        <v>181</v>
      </c>
    </row>
    <row r="7978" spans="1:9">
      <c r="A7978" t="s">
        <v>4</v>
      </c>
      <c r="B7978" s="4" t="s">
        <v>5</v>
      </c>
      <c r="C7978" s="4" t="s">
        <v>10</v>
      </c>
    </row>
    <row r="7979" spans="1:9">
      <c r="A7979" t="n">
        <v>69302</v>
      </c>
      <c r="B7979" s="28" t="n">
        <v>16</v>
      </c>
      <c r="C7979" s="7" t="n">
        <v>0</v>
      </c>
    </row>
    <row r="7980" spans="1:9">
      <c r="A7980" t="s">
        <v>4</v>
      </c>
      <c r="B7980" s="4" t="s">
        <v>5</v>
      </c>
      <c r="C7980" s="4" t="s">
        <v>10</v>
      </c>
      <c r="D7980" s="4" t="s">
        <v>14</v>
      </c>
      <c r="E7980" s="4" t="s">
        <v>9</v>
      </c>
      <c r="F7980" s="4" t="s">
        <v>112</v>
      </c>
      <c r="G7980" s="4" t="s">
        <v>14</v>
      </c>
      <c r="H7980" s="4" t="s">
        <v>14</v>
      </c>
    </row>
    <row r="7981" spans="1:9">
      <c r="A7981" t="n">
        <v>69305</v>
      </c>
      <c r="B7981" s="49" t="n">
        <v>26</v>
      </c>
      <c r="C7981" s="7" t="n">
        <v>0</v>
      </c>
      <c r="D7981" s="7" t="n">
        <v>17</v>
      </c>
      <c r="E7981" s="7" t="n">
        <v>53139</v>
      </c>
      <c r="F7981" s="7" t="s">
        <v>563</v>
      </c>
      <c r="G7981" s="7" t="n">
        <v>2</v>
      </c>
      <c r="H7981" s="7" t="n">
        <v>0</v>
      </c>
    </row>
    <row r="7982" spans="1:9">
      <c r="A7982" t="s">
        <v>4</v>
      </c>
      <c r="B7982" s="4" t="s">
        <v>5</v>
      </c>
    </row>
    <row r="7983" spans="1:9">
      <c r="A7983" t="n">
        <v>69334</v>
      </c>
      <c r="B7983" s="50" t="n">
        <v>28</v>
      </c>
    </row>
    <row r="7984" spans="1:9">
      <c r="A7984" t="s">
        <v>4</v>
      </c>
      <c r="B7984" s="4" t="s">
        <v>5</v>
      </c>
      <c r="C7984" s="4" t="s">
        <v>10</v>
      </c>
      <c r="D7984" s="4" t="s">
        <v>14</v>
      </c>
    </row>
    <row r="7985" spans="1:8">
      <c r="A7985" t="n">
        <v>69335</v>
      </c>
      <c r="B7985" s="51" t="n">
        <v>89</v>
      </c>
      <c r="C7985" s="7" t="n">
        <v>65533</v>
      </c>
      <c r="D7985" s="7" t="n">
        <v>1</v>
      </c>
    </row>
    <row r="7986" spans="1:8">
      <c r="A7986" t="s">
        <v>4</v>
      </c>
      <c r="B7986" s="4" t="s">
        <v>5</v>
      </c>
      <c r="C7986" s="4" t="s">
        <v>14</v>
      </c>
      <c r="D7986" s="4" t="s">
        <v>10</v>
      </c>
      <c r="E7986" s="4" t="s">
        <v>10</v>
      </c>
      <c r="F7986" s="4" t="s">
        <v>14</v>
      </c>
    </row>
    <row r="7987" spans="1:8">
      <c r="A7987" t="n">
        <v>69339</v>
      </c>
      <c r="B7987" s="59" t="n">
        <v>25</v>
      </c>
      <c r="C7987" s="7" t="n">
        <v>1</v>
      </c>
      <c r="D7987" s="7" t="n">
        <v>260</v>
      </c>
      <c r="E7987" s="7" t="n">
        <v>640</v>
      </c>
      <c r="F7987" s="7" t="n">
        <v>1</v>
      </c>
    </row>
    <row r="7988" spans="1:8">
      <c r="A7988" t="s">
        <v>4</v>
      </c>
      <c r="B7988" s="4" t="s">
        <v>5</v>
      </c>
      <c r="C7988" s="4" t="s">
        <v>14</v>
      </c>
      <c r="D7988" s="4" t="s">
        <v>10</v>
      </c>
      <c r="E7988" s="4" t="s">
        <v>6</v>
      </c>
    </row>
    <row r="7989" spans="1:8">
      <c r="A7989" t="n">
        <v>69346</v>
      </c>
      <c r="B7989" s="41" t="n">
        <v>51</v>
      </c>
      <c r="C7989" s="7" t="n">
        <v>4</v>
      </c>
      <c r="D7989" s="7" t="n">
        <v>3</v>
      </c>
      <c r="E7989" s="7" t="s">
        <v>179</v>
      </c>
    </row>
    <row r="7990" spans="1:8">
      <c r="A7990" t="s">
        <v>4</v>
      </c>
      <c r="B7990" s="4" t="s">
        <v>5</v>
      </c>
      <c r="C7990" s="4" t="s">
        <v>10</v>
      </c>
    </row>
    <row r="7991" spans="1:8">
      <c r="A7991" t="n">
        <v>69359</v>
      </c>
      <c r="B7991" s="28" t="n">
        <v>16</v>
      </c>
      <c r="C7991" s="7" t="n">
        <v>0</v>
      </c>
    </row>
    <row r="7992" spans="1:8">
      <c r="A7992" t="s">
        <v>4</v>
      </c>
      <c r="B7992" s="4" t="s">
        <v>5</v>
      </c>
      <c r="C7992" s="4" t="s">
        <v>10</v>
      </c>
      <c r="D7992" s="4" t="s">
        <v>14</v>
      </c>
      <c r="E7992" s="4" t="s">
        <v>9</v>
      </c>
      <c r="F7992" s="4" t="s">
        <v>112</v>
      </c>
      <c r="G7992" s="4" t="s">
        <v>14</v>
      </c>
      <c r="H7992" s="4" t="s">
        <v>14</v>
      </c>
    </row>
    <row r="7993" spans="1:8">
      <c r="A7993" t="n">
        <v>69362</v>
      </c>
      <c r="B7993" s="49" t="n">
        <v>26</v>
      </c>
      <c r="C7993" s="7" t="n">
        <v>3</v>
      </c>
      <c r="D7993" s="7" t="n">
        <v>17</v>
      </c>
      <c r="E7993" s="7" t="n">
        <v>2453</v>
      </c>
      <c r="F7993" s="7" t="s">
        <v>564</v>
      </c>
      <c r="G7993" s="7" t="n">
        <v>2</v>
      </c>
      <c r="H7993" s="7" t="n">
        <v>0</v>
      </c>
    </row>
    <row r="7994" spans="1:8">
      <c r="A7994" t="s">
        <v>4</v>
      </c>
      <c r="B7994" s="4" t="s">
        <v>5</v>
      </c>
    </row>
    <row r="7995" spans="1:8">
      <c r="A7995" t="n">
        <v>69407</v>
      </c>
      <c r="B7995" s="50" t="n">
        <v>28</v>
      </c>
    </row>
    <row r="7996" spans="1:8">
      <c r="A7996" t="s">
        <v>4</v>
      </c>
      <c r="B7996" s="4" t="s">
        <v>5</v>
      </c>
      <c r="C7996" s="4" t="s">
        <v>10</v>
      </c>
      <c r="D7996" s="4" t="s">
        <v>14</v>
      </c>
    </row>
    <row r="7997" spans="1:8">
      <c r="A7997" t="n">
        <v>69408</v>
      </c>
      <c r="B7997" s="51" t="n">
        <v>89</v>
      </c>
      <c r="C7997" s="7" t="n">
        <v>65533</v>
      </c>
      <c r="D7997" s="7" t="n">
        <v>1</v>
      </c>
    </row>
    <row r="7998" spans="1:8">
      <c r="A7998" t="s">
        <v>4</v>
      </c>
      <c r="B7998" s="4" t="s">
        <v>5</v>
      </c>
      <c r="C7998" s="4" t="s">
        <v>14</v>
      </c>
      <c r="D7998" s="4" t="s">
        <v>10</v>
      </c>
      <c r="E7998" s="4" t="s">
        <v>10</v>
      </c>
      <c r="F7998" s="4" t="s">
        <v>14</v>
      </c>
    </row>
    <row r="7999" spans="1:8">
      <c r="A7999" t="n">
        <v>69412</v>
      </c>
      <c r="B7999" s="59" t="n">
        <v>25</v>
      </c>
      <c r="C7999" s="7" t="n">
        <v>1</v>
      </c>
      <c r="D7999" s="7" t="n">
        <v>65535</v>
      </c>
      <c r="E7999" s="7" t="n">
        <v>65535</v>
      </c>
      <c r="F7999" s="7" t="n">
        <v>0</v>
      </c>
    </row>
    <row r="8000" spans="1:8">
      <c r="A8000" t="s">
        <v>4</v>
      </c>
      <c r="B8000" s="4" t="s">
        <v>5</v>
      </c>
      <c r="C8000" s="4" t="s">
        <v>14</v>
      </c>
      <c r="D8000" s="4" t="s">
        <v>10</v>
      </c>
      <c r="E8000" s="4" t="s">
        <v>21</v>
      </c>
    </row>
    <row r="8001" spans="1:8">
      <c r="A8001" t="n">
        <v>69419</v>
      </c>
      <c r="B8001" s="21" t="n">
        <v>58</v>
      </c>
      <c r="C8001" s="7" t="n">
        <v>101</v>
      </c>
      <c r="D8001" s="7" t="n">
        <v>1000</v>
      </c>
      <c r="E8001" s="7" t="n">
        <v>1</v>
      </c>
    </row>
    <row r="8002" spans="1:8">
      <c r="A8002" t="s">
        <v>4</v>
      </c>
      <c r="B8002" s="4" t="s">
        <v>5</v>
      </c>
      <c r="C8002" s="4" t="s">
        <v>14</v>
      </c>
      <c r="D8002" s="4" t="s">
        <v>10</v>
      </c>
    </row>
    <row r="8003" spans="1:8">
      <c r="A8003" t="n">
        <v>69427</v>
      </c>
      <c r="B8003" s="21" t="n">
        <v>58</v>
      </c>
      <c r="C8003" s="7" t="n">
        <v>254</v>
      </c>
      <c r="D8003" s="7" t="n">
        <v>0</v>
      </c>
    </row>
    <row r="8004" spans="1:8">
      <c r="A8004" t="s">
        <v>4</v>
      </c>
      <c r="B8004" s="4" t="s">
        <v>5</v>
      </c>
      <c r="C8004" s="4" t="s">
        <v>14</v>
      </c>
      <c r="D8004" s="4" t="s">
        <v>10</v>
      </c>
      <c r="E8004" s="4" t="s">
        <v>10</v>
      </c>
      <c r="F8004" s="4" t="s">
        <v>9</v>
      </c>
    </row>
    <row r="8005" spans="1:8">
      <c r="A8005" t="n">
        <v>69431</v>
      </c>
      <c r="B8005" s="46" t="n">
        <v>84</v>
      </c>
      <c r="C8005" s="7" t="n">
        <v>0</v>
      </c>
      <c r="D8005" s="7" t="n">
        <v>2</v>
      </c>
      <c r="E8005" s="7" t="n">
        <v>0</v>
      </c>
      <c r="F8005" s="7" t="n">
        <v>1060320051</v>
      </c>
    </row>
    <row r="8006" spans="1:8">
      <c r="A8006" t="s">
        <v>4</v>
      </c>
      <c r="B8006" s="4" t="s">
        <v>5</v>
      </c>
      <c r="C8006" s="4" t="s">
        <v>14</v>
      </c>
      <c r="D8006" s="4" t="s">
        <v>14</v>
      </c>
      <c r="E8006" s="4" t="s">
        <v>21</v>
      </c>
      <c r="F8006" s="4" t="s">
        <v>21</v>
      </c>
      <c r="G8006" s="4" t="s">
        <v>21</v>
      </c>
      <c r="H8006" s="4" t="s">
        <v>10</v>
      </c>
    </row>
    <row r="8007" spans="1:8">
      <c r="A8007" t="n">
        <v>69441</v>
      </c>
      <c r="B8007" s="45" t="n">
        <v>45</v>
      </c>
      <c r="C8007" s="7" t="n">
        <v>2</v>
      </c>
      <c r="D8007" s="7" t="n">
        <v>3</v>
      </c>
      <c r="E8007" s="7" t="n">
        <v>1.24000000953674</v>
      </c>
      <c r="F8007" s="7" t="n">
        <v>30.7999992370605</v>
      </c>
      <c r="G8007" s="7" t="n">
        <v>7.15000009536743</v>
      </c>
      <c r="H8007" s="7" t="n">
        <v>0</v>
      </c>
    </row>
    <row r="8008" spans="1:8">
      <c r="A8008" t="s">
        <v>4</v>
      </c>
      <c r="B8008" s="4" t="s">
        <v>5</v>
      </c>
      <c r="C8008" s="4" t="s">
        <v>14</v>
      </c>
      <c r="D8008" s="4" t="s">
        <v>14</v>
      </c>
      <c r="E8008" s="4" t="s">
        <v>21</v>
      </c>
      <c r="F8008" s="4" t="s">
        <v>21</v>
      </c>
      <c r="G8008" s="4" t="s">
        <v>21</v>
      </c>
      <c r="H8008" s="4" t="s">
        <v>10</v>
      </c>
      <c r="I8008" s="4" t="s">
        <v>14</v>
      </c>
    </row>
    <row r="8009" spans="1:8">
      <c r="A8009" t="n">
        <v>69458</v>
      </c>
      <c r="B8009" s="45" t="n">
        <v>45</v>
      </c>
      <c r="C8009" s="7" t="n">
        <v>4</v>
      </c>
      <c r="D8009" s="7" t="n">
        <v>3</v>
      </c>
      <c r="E8009" s="7" t="n">
        <v>319</v>
      </c>
      <c r="F8009" s="7" t="n">
        <v>13</v>
      </c>
      <c r="G8009" s="7" t="n">
        <v>0</v>
      </c>
      <c r="H8009" s="7" t="n">
        <v>0</v>
      </c>
      <c r="I8009" s="7" t="n">
        <v>0</v>
      </c>
    </row>
    <row r="8010" spans="1:8">
      <c r="A8010" t="s">
        <v>4</v>
      </c>
      <c r="B8010" s="4" t="s">
        <v>5</v>
      </c>
      <c r="C8010" s="4" t="s">
        <v>14</v>
      </c>
      <c r="D8010" s="4" t="s">
        <v>14</v>
      </c>
      <c r="E8010" s="4" t="s">
        <v>21</v>
      </c>
      <c r="F8010" s="4" t="s">
        <v>10</v>
      </c>
    </row>
    <row r="8011" spans="1:8">
      <c r="A8011" t="n">
        <v>69476</v>
      </c>
      <c r="B8011" s="45" t="n">
        <v>45</v>
      </c>
      <c r="C8011" s="7" t="n">
        <v>5</v>
      </c>
      <c r="D8011" s="7" t="n">
        <v>3</v>
      </c>
      <c r="E8011" s="7" t="n">
        <v>0.699999988079071</v>
      </c>
      <c r="F8011" s="7" t="n">
        <v>0</v>
      </c>
    </row>
    <row r="8012" spans="1:8">
      <c r="A8012" t="s">
        <v>4</v>
      </c>
      <c r="B8012" s="4" t="s">
        <v>5</v>
      </c>
      <c r="C8012" s="4" t="s">
        <v>14</v>
      </c>
      <c r="D8012" s="4" t="s">
        <v>14</v>
      </c>
      <c r="E8012" s="4" t="s">
        <v>21</v>
      </c>
      <c r="F8012" s="4" t="s">
        <v>10</v>
      </c>
    </row>
    <row r="8013" spans="1:8">
      <c r="A8013" t="n">
        <v>69485</v>
      </c>
      <c r="B8013" s="45" t="n">
        <v>45</v>
      </c>
      <c r="C8013" s="7" t="n">
        <v>11</v>
      </c>
      <c r="D8013" s="7" t="n">
        <v>3</v>
      </c>
      <c r="E8013" s="7" t="n">
        <v>40.0999984741211</v>
      </c>
      <c r="F8013" s="7" t="n">
        <v>0</v>
      </c>
    </row>
    <row r="8014" spans="1:8">
      <c r="A8014" t="s">
        <v>4</v>
      </c>
      <c r="B8014" s="4" t="s">
        <v>5</v>
      </c>
      <c r="C8014" s="4" t="s">
        <v>14</v>
      </c>
      <c r="D8014" s="4" t="s">
        <v>14</v>
      </c>
      <c r="E8014" s="4" t="s">
        <v>21</v>
      </c>
      <c r="F8014" s="4" t="s">
        <v>21</v>
      </c>
      <c r="G8014" s="4" t="s">
        <v>21</v>
      </c>
      <c r="H8014" s="4" t="s">
        <v>10</v>
      </c>
    </row>
    <row r="8015" spans="1:8">
      <c r="A8015" t="n">
        <v>69494</v>
      </c>
      <c r="B8015" s="45" t="n">
        <v>45</v>
      </c>
      <c r="C8015" s="7" t="n">
        <v>2</v>
      </c>
      <c r="D8015" s="7" t="n">
        <v>3</v>
      </c>
      <c r="E8015" s="7" t="n">
        <v>1.24000000953674</v>
      </c>
      <c r="F8015" s="7" t="n">
        <v>30.5</v>
      </c>
      <c r="G8015" s="7" t="n">
        <v>6.65000009536743</v>
      </c>
      <c r="H8015" s="7" t="n">
        <v>6000</v>
      </c>
    </row>
    <row r="8016" spans="1:8">
      <c r="A8016" t="s">
        <v>4</v>
      </c>
      <c r="B8016" s="4" t="s">
        <v>5</v>
      </c>
      <c r="C8016" s="4" t="s">
        <v>14</v>
      </c>
      <c r="D8016" s="4" t="s">
        <v>14</v>
      </c>
      <c r="E8016" s="4" t="s">
        <v>21</v>
      </c>
      <c r="F8016" s="4" t="s">
        <v>21</v>
      </c>
      <c r="G8016" s="4" t="s">
        <v>21</v>
      </c>
      <c r="H8016" s="4" t="s">
        <v>10</v>
      </c>
      <c r="I8016" s="4" t="s">
        <v>14</v>
      </c>
    </row>
    <row r="8017" spans="1:9">
      <c r="A8017" t="n">
        <v>69511</v>
      </c>
      <c r="B8017" s="45" t="n">
        <v>45</v>
      </c>
      <c r="C8017" s="7" t="n">
        <v>4</v>
      </c>
      <c r="D8017" s="7" t="n">
        <v>3</v>
      </c>
      <c r="E8017" s="7" t="n">
        <v>329</v>
      </c>
      <c r="F8017" s="7" t="n">
        <v>13</v>
      </c>
      <c r="G8017" s="7" t="n">
        <v>0</v>
      </c>
      <c r="H8017" s="7" t="n">
        <v>6000</v>
      </c>
      <c r="I8017" s="7" t="n">
        <v>0</v>
      </c>
    </row>
    <row r="8018" spans="1:9">
      <c r="A8018" t="s">
        <v>4</v>
      </c>
      <c r="B8018" s="4" t="s">
        <v>5</v>
      </c>
      <c r="C8018" s="4" t="s">
        <v>14</v>
      </c>
      <c r="D8018" s="4" t="s">
        <v>14</v>
      </c>
      <c r="E8018" s="4" t="s">
        <v>21</v>
      </c>
      <c r="F8018" s="4" t="s">
        <v>10</v>
      </c>
    </row>
    <row r="8019" spans="1:9">
      <c r="A8019" t="n">
        <v>69529</v>
      </c>
      <c r="B8019" s="45" t="n">
        <v>45</v>
      </c>
      <c r="C8019" s="7" t="n">
        <v>5</v>
      </c>
      <c r="D8019" s="7" t="n">
        <v>3</v>
      </c>
      <c r="E8019" s="7" t="n">
        <v>1.70000004768372</v>
      </c>
      <c r="F8019" s="7" t="n">
        <v>6000</v>
      </c>
    </row>
    <row r="8020" spans="1:9">
      <c r="A8020" t="s">
        <v>4</v>
      </c>
      <c r="B8020" s="4" t="s">
        <v>5</v>
      </c>
      <c r="C8020" s="4" t="s">
        <v>10</v>
      </c>
      <c r="D8020" s="4" t="s">
        <v>9</v>
      </c>
    </row>
    <row r="8021" spans="1:9">
      <c r="A8021" t="n">
        <v>69538</v>
      </c>
      <c r="B8021" s="33" t="n">
        <v>43</v>
      </c>
      <c r="C8021" s="7" t="n">
        <v>7013</v>
      </c>
      <c r="D8021" s="7" t="n">
        <v>128</v>
      </c>
    </row>
    <row r="8022" spans="1:9">
      <c r="A8022" t="s">
        <v>4</v>
      </c>
      <c r="B8022" s="4" t="s">
        <v>5</v>
      </c>
      <c r="C8022" s="4" t="s">
        <v>10</v>
      </c>
      <c r="D8022" s="4" t="s">
        <v>14</v>
      </c>
      <c r="E8022" s="4" t="s">
        <v>6</v>
      </c>
      <c r="F8022" s="4" t="s">
        <v>21</v>
      </c>
      <c r="G8022" s="4" t="s">
        <v>21</v>
      </c>
      <c r="H8022" s="4" t="s">
        <v>21</v>
      </c>
    </row>
    <row r="8023" spans="1:9">
      <c r="A8023" t="n">
        <v>69545</v>
      </c>
      <c r="B8023" s="37" t="n">
        <v>48</v>
      </c>
      <c r="C8023" s="7" t="n">
        <v>7012</v>
      </c>
      <c r="D8023" s="7" t="n">
        <v>0</v>
      </c>
      <c r="E8023" s="7" t="s">
        <v>423</v>
      </c>
      <c r="F8023" s="7" t="n">
        <v>-1</v>
      </c>
      <c r="G8023" s="7" t="n">
        <v>1</v>
      </c>
      <c r="H8023" s="7" t="n">
        <v>0</v>
      </c>
    </row>
    <row r="8024" spans="1:9">
      <c r="A8024" t="s">
        <v>4</v>
      </c>
      <c r="B8024" s="4" t="s">
        <v>5</v>
      </c>
      <c r="C8024" s="4" t="s">
        <v>14</v>
      </c>
      <c r="D8024" s="4" t="s">
        <v>10</v>
      </c>
    </row>
    <row r="8025" spans="1:9">
      <c r="A8025" t="n">
        <v>69572</v>
      </c>
      <c r="B8025" s="21" t="n">
        <v>58</v>
      </c>
      <c r="C8025" s="7" t="n">
        <v>255</v>
      </c>
      <c r="D8025" s="7" t="n">
        <v>0</v>
      </c>
    </row>
    <row r="8026" spans="1:9">
      <c r="A8026" t="s">
        <v>4</v>
      </c>
      <c r="B8026" s="4" t="s">
        <v>5</v>
      </c>
      <c r="C8026" s="4" t="s">
        <v>14</v>
      </c>
      <c r="D8026" s="4" t="s">
        <v>14</v>
      </c>
      <c r="E8026" s="4" t="s">
        <v>14</v>
      </c>
      <c r="F8026" s="4" t="s">
        <v>14</v>
      </c>
    </row>
    <row r="8027" spans="1:9">
      <c r="A8027" t="n">
        <v>69576</v>
      </c>
      <c r="B8027" s="19" t="n">
        <v>14</v>
      </c>
      <c r="C8027" s="7" t="n">
        <v>0</v>
      </c>
      <c r="D8027" s="7" t="n">
        <v>1</v>
      </c>
      <c r="E8027" s="7" t="n">
        <v>0</v>
      </c>
      <c r="F8027" s="7" t="n">
        <v>0</v>
      </c>
    </row>
    <row r="8028" spans="1:9">
      <c r="A8028" t="s">
        <v>4</v>
      </c>
      <c r="B8028" s="4" t="s">
        <v>5</v>
      </c>
      <c r="C8028" s="4" t="s">
        <v>14</v>
      </c>
      <c r="D8028" s="4" t="s">
        <v>21</v>
      </c>
      <c r="E8028" s="4" t="s">
        <v>21</v>
      </c>
      <c r="F8028" s="4" t="s">
        <v>21</v>
      </c>
    </row>
    <row r="8029" spans="1:9">
      <c r="A8029" t="n">
        <v>69581</v>
      </c>
      <c r="B8029" s="45" t="n">
        <v>45</v>
      </c>
      <c r="C8029" s="7" t="n">
        <v>9</v>
      </c>
      <c r="D8029" s="7" t="n">
        <v>0.0500000007450581</v>
      </c>
      <c r="E8029" s="7" t="n">
        <v>0.0500000007450581</v>
      </c>
      <c r="F8029" s="7" t="n">
        <v>3</v>
      </c>
    </row>
    <row r="8030" spans="1:9">
      <c r="A8030" t="s">
        <v>4</v>
      </c>
      <c r="B8030" s="4" t="s">
        <v>5</v>
      </c>
      <c r="C8030" s="4" t="s">
        <v>14</v>
      </c>
      <c r="D8030" s="4" t="s">
        <v>10</v>
      </c>
      <c r="E8030" s="4" t="s">
        <v>6</v>
      </c>
    </row>
    <row r="8031" spans="1:9">
      <c r="A8031" t="n">
        <v>69595</v>
      </c>
      <c r="B8031" s="41" t="n">
        <v>51</v>
      </c>
      <c r="C8031" s="7" t="n">
        <v>4</v>
      </c>
      <c r="D8031" s="7" t="n">
        <v>7012</v>
      </c>
      <c r="E8031" s="7" t="s">
        <v>565</v>
      </c>
    </row>
    <row r="8032" spans="1:9">
      <c r="A8032" t="s">
        <v>4</v>
      </c>
      <c r="B8032" s="4" t="s">
        <v>5</v>
      </c>
      <c r="C8032" s="4" t="s">
        <v>10</v>
      </c>
    </row>
    <row r="8033" spans="1:9">
      <c r="A8033" t="n">
        <v>69611</v>
      </c>
      <c r="B8033" s="28" t="n">
        <v>16</v>
      </c>
      <c r="C8033" s="7" t="n">
        <v>0</v>
      </c>
    </row>
    <row r="8034" spans="1:9">
      <c r="A8034" t="s">
        <v>4</v>
      </c>
      <c r="B8034" s="4" t="s">
        <v>5</v>
      </c>
      <c r="C8034" s="4" t="s">
        <v>10</v>
      </c>
      <c r="D8034" s="4" t="s">
        <v>14</v>
      </c>
      <c r="E8034" s="4" t="s">
        <v>9</v>
      </c>
      <c r="F8034" s="4" t="s">
        <v>112</v>
      </c>
      <c r="G8034" s="4" t="s">
        <v>14</v>
      </c>
      <c r="H8034" s="4" t="s">
        <v>14</v>
      </c>
      <c r="I8034" s="4" t="s">
        <v>14</v>
      </c>
    </row>
    <row r="8035" spans="1:9">
      <c r="A8035" t="n">
        <v>69614</v>
      </c>
      <c r="B8035" s="49" t="n">
        <v>26</v>
      </c>
      <c r="C8035" s="7" t="n">
        <v>7012</v>
      </c>
      <c r="D8035" s="7" t="n">
        <v>17</v>
      </c>
      <c r="E8035" s="7" t="n">
        <v>19317</v>
      </c>
      <c r="F8035" s="7" t="s">
        <v>566</v>
      </c>
      <c r="G8035" s="7" t="n">
        <v>8</v>
      </c>
      <c r="H8035" s="7" t="n">
        <v>2</v>
      </c>
      <c r="I8035" s="7" t="n">
        <v>0</v>
      </c>
    </row>
    <row r="8036" spans="1:9">
      <c r="A8036" t="s">
        <v>4</v>
      </c>
      <c r="B8036" s="4" t="s">
        <v>5</v>
      </c>
      <c r="C8036" s="4" t="s">
        <v>10</v>
      </c>
      <c r="D8036" s="4" t="s">
        <v>21</v>
      </c>
      <c r="E8036" s="4" t="s">
        <v>21</v>
      </c>
      <c r="F8036" s="4" t="s">
        <v>21</v>
      </c>
      <c r="G8036" s="4" t="s">
        <v>21</v>
      </c>
    </row>
    <row r="8037" spans="1:9">
      <c r="A8037" t="n">
        <v>69640</v>
      </c>
      <c r="B8037" s="70" t="n">
        <v>131</v>
      </c>
      <c r="C8037" s="7" t="n">
        <v>7012</v>
      </c>
      <c r="D8037" s="7" t="n">
        <v>1</v>
      </c>
      <c r="E8037" s="7" t="n">
        <v>0</v>
      </c>
      <c r="F8037" s="7" t="n">
        <v>0</v>
      </c>
      <c r="G8037" s="7" t="n">
        <v>0.100000001490116</v>
      </c>
    </row>
    <row r="8038" spans="1:9">
      <c r="A8038" t="s">
        <v>4</v>
      </c>
      <c r="B8038" s="4" t="s">
        <v>5</v>
      </c>
      <c r="C8038" s="4" t="s">
        <v>10</v>
      </c>
      <c r="D8038" s="4" t="s">
        <v>10</v>
      </c>
      <c r="E8038" s="4" t="s">
        <v>21</v>
      </c>
      <c r="F8038" s="4" t="s">
        <v>21</v>
      </c>
      <c r="G8038" s="4" t="s">
        <v>21</v>
      </c>
      <c r="H8038" s="4" t="s">
        <v>21</v>
      </c>
      <c r="I8038" s="4" t="s">
        <v>14</v>
      </c>
      <c r="J8038" s="4" t="s">
        <v>10</v>
      </c>
    </row>
    <row r="8039" spans="1:9">
      <c r="A8039" t="n">
        <v>69659</v>
      </c>
      <c r="B8039" s="52" t="n">
        <v>55</v>
      </c>
      <c r="C8039" s="7" t="n">
        <v>7012</v>
      </c>
      <c r="D8039" s="7" t="n">
        <v>65533</v>
      </c>
      <c r="E8039" s="7" t="n">
        <v>0</v>
      </c>
      <c r="F8039" s="7" t="n">
        <v>29.1100006103516</v>
      </c>
      <c r="G8039" s="7" t="n">
        <v>7</v>
      </c>
      <c r="H8039" s="7" t="n">
        <v>0.25</v>
      </c>
      <c r="I8039" s="7" t="n">
        <v>0</v>
      </c>
      <c r="J8039" s="7" t="n">
        <v>1</v>
      </c>
    </row>
    <row r="8040" spans="1:9">
      <c r="A8040" t="s">
        <v>4</v>
      </c>
      <c r="B8040" s="4" t="s">
        <v>5</v>
      </c>
      <c r="C8040" s="4" t="s">
        <v>14</v>
      </c>
      <c r="D8040" s="4" t="s">
        <v>10</v>
      </c>
      <c r="E8040" s="4" t="s">
        <v>21</v>
      </c>
      <c r="F8040" s="4" t="s">
        <v>10</v>
      </c>
      <c r="G8040" s="4" t="s">
        <v>9</v>
      </c>
      <c r="H8040" s="4" t="s">
        <v>9</v>
      </c>
      <c r="I8040" s="4" t="s">
        <v>10</v>
      </c>
      <c r="J8040" s="4" t="s">
        <v>10</v>
      </c>
      <c r="K8040" s="4" t="s">
        <v>9</v>
      </c>
      <c r="L8040" s="4" t="s">
        <v>9</v>
      </c>
      <c r="M8040" s="4" t="s">
        <v>9</v>
      </c>
      <c r="N8040" s="4" t="s">
        <v>9</v>
      </c>
      <c r="O8040" s="4" t="s">
        <v>6</v>
      </c>
    </row>
    <row r="8041" spans="1:9">
      <c r="A8041" t="n">
        <v>69683</v>
      </c>
      <c r="B8041" s="14" t="n">
        <v>50</v>
      </c>
      <c r="C8041" s="7" t="n">
        <v>0</v>
      </c>
      <c r="D8041" s="7" t="n">
        <v>15760</v>
      </c>
      <c r="E8041" s="7" t="n">
        <v>1</v>
      </c>
      <c r="F8041" s="7" t="n">
        <v>0</v>
      </c>
      <c r="G8041" s="7" t="n">
        <v>0</v>
      </c>
      <c r="H8041" s="7" t="n">
        <v>-1065353216</v>
      </c>
      <c r="I8041" s="7" t="n">
        <v>0</v>
      </c>
      <c r="J8041" s="7" t="n">
        <v>65533</v>
      </c>
      <c r="K8041" s="7" t="n">
        <v>0</v>
      </c>
      <c r="L8041" s="7" t="n">
        <v>0</v>
      </c>
      <c r="M8041" s="7" t="n">
        <v>0</v>
      </c>
      <c r="N8041" s="7" t="n">
        <v>0</v>
      </c>
      <c r="O8041" s="7" t="s">
        <v>13</v>
      </c>
    </row>
    <row r="8042" spans="1:9">
      <c r="A8042" t="s">
        <v>4</v>
      </c>
      <c r="B8042" s="4" t="s">
        <v>5</v>
      </c>
      <c r="C8042" s="4" t="s">
        <v>14</v>
      </c>
      <c r="D8042" s="4" t="s">
        <v>10</v>
      </c>
      <c r="E8042" s="4" t="s">
        <v>21</v>
      </c>
      <c r="F8042" s="4" t="s">
        <v>10</v>
      </c>
      <c r="G8042" s="4" t="s">
        <v>9</v>
      </c>
      <c r="H8042" s="4" t="s">
        <v>9</v>
      </c>
      <c r="I8042" s="4" t="s">
        <v>10</v>
      </c>
      <c r="J8042" s="4" t="s">
        <v>10</v>
      </c>
      <c r="K8042" s="4" t="s">
        <v>9</v>
      </c>
      <c r="L8042" s="4" t="s">
        <v>9</v>
      </c>
      <c r="M8042" s="4" t="s">
        <v>9</v>
      </c>
      <c r="N8042" s="4" t="s">
        <v>9</v>
      </c>
      <c r="O8042" s="4" t="s">
        <v>6</v>
      </c>
    </row>
    <row r="8043" spans="1:9">
      <c r="A8043" t="n">
        <v>69722</v>
      </c>
      <c r="B8043" s="14" t="n">
        <v>50</v>
      </c>
      <c r="C8043" s="7" t="n">
        <v>0</v>
      </c>
      <c r="D8043" s="7" t="n">
        <v>15854</v>
      </c>
      <c r="E8043" s="7" t="n">
        <v>1</v>
      </c>
      <c r="F8043" s="7" t="n">
        <v>0</v>
      </c>
      <c r="G8043" s="7" t="n">
        <v>0</v>
      </c>
      <c r="H8043" s="7" t="n">
        <v>0</v>
      </c>
      <c r="I8043" s="7" t="n">
        <v>0</v>
      </c>
      <c r="J8043" s="7" t="n">
        <v>65533</v>
      </c>
      <c r="K8043" s="7" t="n">
        <v>0</v>
      </c>
      <c r="L8043" s="7" t="n">
        <v>0</v>
      </c>
      <c r="M8043" s="7" t="n">
        <v>0</v>
      </c>
      <c r="N8043" s="7" t="n">
        <v>0</v>
      </c>
      <c r="O8043" s="7" t="s">
        <v>13</v>
      </c>
    </row>
    <row r="8044" spans="1:9">
      <c r="A8044" t="s">
        <v>4</v>
      </c>
      <c r="B8044" s="4" t="s">
        <v>5</v>
      </c>
      <c r="C8044" s="4" t="s">
        <v>14</v>
      </c>
      <c r="D8044" s="4" t="s">
        <v>10</v>
      </c>
      <c r="E8044" s="4" t="s">
        <v>21</v>
      </c>
      <c r="F8044" s="4" t="s">
        <v>10</v>
      </c>
      <c r="G8044" s="4" t="s">
        <v>9</v>
      </c>
      <c r="H8044" s="4" t="s">
        <v>9</v>
      </c>
      <c r="I8044" s="4" t="s">
        <v>10</v>
      </c>
      <c r="J8044" s="4" t="s">
        <v>10</v>
      </c>
      <c r="K8044" s="4" t="s">
        <v>9</v>
      </c>
      <c r="L8044" s="4" t="s">
        <v>9</v>
      </c>
      <c r="M8044" s="4" t="s">
        <v>9</v>
      </c>
      <c r="N8044" s="4" t="s">
        <v>9</v>
      </c>
      <c r="O8044" s="4" t="s">
        <v>6</v>
      </c>
    </row>
    <row r="8045" spans="1:9">
      <c r="A8045" t="n">
        <v>69761</v>
      </c>
      <c r="B8045" s="14" t="n">
        <v>50</v>
      </c>
      <c r="C8045" s="7" t="n">
        <v>0</v>
      </c>
      <c r="D8045" s="7" t="n">
        <v>4411</v>
      </c>
      <c r="E8045" s="7" t="n">
        <v>1</v>
      </c>
      <c r="F8045" s="7" t="n">
        <v>0</v>
      </c>
      <c r="G8045" s="7" t="n">
        <v>0</v>
      </c>
      <c r="H8045" s="7" t="n">
        <v>0</v>
      </c>
      <c r="I8045" s="7" t="n">
        <v>0</v>
      </c>
      <c r="J8045" s="7" t="n">
        <v>65533</v>
      </c>
      <c r="K8045" s="7" t="n">
        <v>0</v>
      </c>
      <c r="L8045" s="7" t="n">
        <v>0</v>
      </c>
      <c r="M8045" s="7" t="n">
        <v>0</v>
      </c>
      <c r="N8045" s="7" t="n">
        <v>0</v>
      </c>
      <c r="O8045" s="7" t="s">
        <v>13</v>
      </c>
    </row>
    <row r="8046" spans="1:9">
      <c r="A8046" t="s">
        <v>4</v>
      </c>
      <c r="B8046" s="4" t="s">
        <v>5</v>
      </c>
      <c r="C8046" s="4" t="s">
        <v>14</v>
      </c>
      <c r="D8046" s="4" t="s">
        <v>9</v>
      </c>
      <c r="E8046" s="4" t="s">
        <v>9</v>
      </c>
      <c r="F8046" s="4" t="s">
        <v>9</v>
      </c>
    </row>
    <row r="8047" spans="1:9">
      <c r="A8047" t="n">
        <v>69800</v>
      </c>
      <c r="B8047" s="14" t="n">
        <v>50</v>
      </c>
      <c r="C8047" s="7" t="n">
        <v>255</v>
      </c>
      <c r="D8047" s="7" t="n">
        <v>1050253722</v>
      </c>
      <c r="E8047" s="7" t="n">
        <v>1065353216</v>
      </c>
      <c r="F8047" s="7" t="n">
        <v>1056964608</v>
      </c>
    </row>
    <row r="8048" spans="1:9">
      <c r="A8048" t="s">
        <v>4</v>
      </c>
      <c r="B8048" s="4" t="s">
        <v>5</v>
      </c>
      <c r="C8048" s="4" t="s">
        <v>10</v>
      </c>
    </row>
    <row r="8049" spans="1:15">
      <c r="A8049" t="n">
        <v>69814</v>
      </c>
      <c r="B8049" s="28" t="n">
        <v>16</v>
      </c>
      <c r="C8049" s="7" t="n">
        <v>2000</v>
      </c>
    </row>
    <row r="8050" spans="1:15">
      <c r="A8050" t="s">
        <v>4</v>
      </c>
      <c r="B8050" s="4" t="s">
        <v>5</v>
      </c>
      <c r="C8050" s="4" t="s">
        <v>10</v>
      </c>
      <c r="D8050" s="4" t="s">
        <v>9</v>
      </c>
      <c r="E8050" s="4" t="s">
        <v>9</v>
      </c>
      <c r="F8050" s="4" t="s">
        <v>9</v>
      </c>
      <c r="G8050" s="4" t="s">
        <v>9</v>
      </c>
      <c r="H8050" s="4" t="s">
        <v>10</v>
      </c>
      <c r="I8050" s="4" t="s">
        <v>14</v>
      </c>
    </row>
    <row r="8051" spans="1:15">
      <c r="A8051" t="n">
        <v>69817</v>
      </c>
      <c r="B8051" s="69" t="n">
        <v>66</v>
      </c>
      <c r="C8051" s="7" t="n">
        <v>7012</v>
      </c>
      <c r="D8051" s="7" t="n">
        <v>1065353216</v>
      </c>
      <c r="E8051" s="7" t="n">
        <v>1065353216</v>
      </c>
      <c r="F8051" s="7" t="n">
        <v>1065353216</v>
      </c>
      <c r="G8051" s="7" t="n">
        <v>0</v>
      </c>
      <c r="H8051" s="7" t="n">
        <v>3000</v>
      </c>
      <c r="I8051" s="7" t="n">
        <v>3</v>
      </c>
    </row>
    <row r="8052" spans="1:15">
      <c r="A8052" t="s">
        <v>4</v>
      </c>
      <c r="B8052" s="4" t="s">
        <v>5</v>
      </c>
      <c r="C8052" s="4" t="s">
        <v>14</v>
      </c>
      <c r="D8052" s="4" t="s">
        <v>10</v>
      </c>
      <c r="E8052" s="4" t="s">
        <v>10</v>
      </c>
    </row>
    <row r="8053" spans="1:15">
      <c r="A8053" t="n">
        <v>69839</v>
      </c>
      <c r="B8053" s="14" t="n">
        <v>50</v>
      </c>
      <c r="C8053" s="7" t="n">
        <v>1</v>
      </c>
      <c r="D8053" s="7" t="n">
        <v>2243</v>
      </c>
      <c r="E8053" s="7" t="n">
        <v>3000</v>
      </c>
    </row>
    <row r="8054" spans="1:15">
      <c r="A8054" t="s">
        <v>4</v>
      </c>
      <c r="B8054" s="4" t="s">
        <v>5</v>
      </c>
      <c r="C8054" s="4" t="s">
        <v>10</v>
      </c>
    </row>
    <row r="8055" spans="1:15">
      <c r="A8055" t="n">
        <v>69845</v>
      </c>
      <c r="B8055" s="28" t="n">
        <v>16</v>
      </c>
      <c r="C8055" s="7" t="n">
        <v>2000</v>
      </c>
    </row>
    <row r="8056" spans="1:15">
      <c r="A8056" t="s">
        <v>4</v>
      </c>
      <c r="B8056" s="4" t="s">
        <v>5</v>
      </c>
      <c r="C8056" s="4" t="s">
        <v>14</v>
      </c>
      <c r="D8056" s="4" t="s">
        <v>10</v>
      </c>
      <c r="E8056" s="4" t="s">
        <v>10</v>
      </c>
    </row>
    <row r="8057" spans="1:15">
      <c r="A8057" t="n">
        <v>69848</v>
      </c>
      <c r="B8057" s="14" t="n">
        <v>50</v>
      </c>
      <c r="C8057" s="7" t="n">
        <v>1</v>
      </c>
      <c r="D8057" s="7" t="n">
        <v>2135</v>
      </c>
      <c r="E8057" s="7" t="n">
        <v>4000</v>
      </c>
    </row>
    <row r="8058" spans="1:15">
      <c r="A8058" t="s">
        <v>4</v>
      </c>
      <c r="B8058" s="4" t="s">
        <v>5</v>
      </c>
      <c r="C8058" s="4" t="s">
        <v>10</v>
      </c>
      <c r="D8058" s="4" t="s">
        <v>14</v>
      </c>
    </row>
    <row r="8059" spans="1:15">
      <c r="A8059" t="n">
        <v>69854</v>
      </c>
      <c r="B8059" s="51" t="n">
        <v>89</v>
      </c>
      <c r="C8059" s="7" t="n">
        <v>7012</v>
      </c>
      <c r="D8059" s="7" t="n">
        <v>0</v>
      </c>
    </row>
    <row r="8060" spans="1:15">
      <c r="A8060" t="s">
        <v>4</v>
      </c>
      <c r="B8060" s="4" t="s">
        <v>5</v>
      </c>
      <c r="C8060" s="4" t="s">
        <v>14</v>
      </c>
      <c r="D8060" s="4" t="s">
        <v>10</v>
      </c>
      <c r="E8060" s="4" t="s">
        <v>21</v>
      </c>
      <c r="F8060" s="4" t="s">
        <v>10</v>
      </c>
      <c r="G8060" s="4" t="s">
        <v>9</v>
      </c>
      <c r="H8060" s="4" t="s">
        <v>9</v>
      </c>
      <c r="I8060" s="4" t="s">
        <v>10</v>
      </c>
      <c r="J8060" s="4" t="s">
        <v>10</v>
      </c>
      <c r="K8060" s="4" t="s">
        <v>9</v>
      </c>
      <c r="L8060" s="4" t="s">
        <v>9</v>
      </c>
      <c r="M8060" s="4" t="s">
        <v>9</v>
      </c>
      <c r="N8060" s="4" t="s">
        <v>9</v>
      </c>
      <c r="O8060" s="4" t="s">
        <v>6</v>
      </c>
    </row>
    <row r="8061" spans="1:15">
      <c r="A8061" t="n">
        <v>69858</v>
      </c>
      <c r="B8061" s="14" t="n">
        <v>50</v>
      </c>
      <c r="C8061" s="7" t="n">
        <v>0</v>
      </c>
      <c r="D8061" s="7" t="n">
        <v>15854</v>
      </c>
      <c r="E8061" s="7" t="n">
        <v>1</v>
      </c>
      <c r="F8061" s="7" t="n">
        <v>0</v>
      </c>
      <c r="G8061" s="7" t="n">
        <v>0</v>
      </c>
      <c r="H8061" s="7" t="n">
        <v>0</v>
      </c>
      <c r="I8061" s="7" t="n">
        <v>0</v>
      </c>
      <c r="J8061" s="7" t="n">
        <v>65533</v>
      </c>
      <c r="K8061" s="7" t="n">
        <v>0</v>
      </c>
      <c r="L8061" s="7" t="n">
        <v>0</v>
      </c>
      <c r="M8061" s="7" t="n">
        <v>0</v>
      </c>
      <c r="N8061" s="7" t="n">
        <v>0</v>
      </c>
      <c r="O8061" s="7" t="s">
        <v>13</v>
      </c>
    </row>
    <row r="8062" spans="1:15">
      <c r="A8062" t="s">
        <v>4</v>
      </c>
      <c r="B8062" s="4" t="s">
        <v>5</v>
      </c>
      <c r="C8062" s="4" t="s">
        <v>10</v>
      </c>
    </row>
    <row r="8063" spans="1:15">
      <c r="A8063" t="n">
        <v>69897</v>
      </c>
      <c r="B8063" s="28" t="n">
        <v>16</v>
      </c>
      <c r="C8063" s="7" t="n">
        <v>1000</v>
      </c>
    </row>
    <row r="8064" spans="1:15">
      <c r="A8064" t="s">
        <v>4</v>
      </c>
      <c r="B8064" s="4" t="s">
        <v>5</v>
      </c>
      <c r="C8064" s="4" t="s">
        <v>10</v>
      </c>
      <c r="D8064" s="4" t="s">
        <v>14</v>
      </c>
    </row>
    <row r="8065" spans="1:15">
      <c r="A8065" t="n">
        <v>69900</v>
      </c>
      <c r="B8065" s="53" t="n">
        <v>56</v>
      </c>
      <c r="C8065" s="7" t="n">
        <v>7012</v>
      </c>
      <c r="D8065" s="7" t="n">
        <v>0</v>
      </c>
    </row>
    <row r="8066" spans="1:15">
      <c r="A8066" t="s">
        <v>4</v>
      </c>
      <c r="B8066" s="4" t="s">
        <v>5</v>
      </c>
      <c r="C8066" s="4" t="s">
        <v>10</v>
      </c>
      <c r="D8066" s="4" t="s">
        <v>14</v>
      </c>
    </row>
    <row r="8067" spans="1:15">
      <c r="A8067" t="n">
        <v>69904</v>
      </c>
      <c r="B8067" s="51" t="n">
        <v>89</v>
      </c>
      <c r="C8067" s="7" t="n">
        <v>7012</v>
      </c>
      <c r="D8067" s="7" t="n">
        <v>0</v>
      </c>
    </row>
    <row r="8068" spans="1:15">
      <c r="A8068" t="s">
        <v>4</v>
      </c>
      <c r="B8068" s="4" t="s">
        <v>5</v>
      </c>
      <c r="C8068" s="4" t="s">
        <v>10</v>
      </c>
      <c r="D8068" s="4" t="s">
        <v>14</v>
      </c>
    </row>
    <row r="8069" spans="1:15">
      <c r="A8069" t="n">
        <v>69908</v>
      </c>
      <c r="B8069" s="51" t="n">
        <v>89</v>
      </c>
      <c r="C8069" s="7" t="n">
        <v>65533</v>
      </c>
      <c r="D8069" s="7" t="n">
        <v>1</v>
      </c>
    </row>
    <row r="8070" spans="1:15">
      <c r="A8070" t="s">
        <v>4</v>
      </c>
      <c r="B8070" s="4" t="s">
        <v>5</v>
      </c>
      <c r="C8070" s="4" t="s">
        <v>14</v>
      </c>
      <c r="D8070" s="4" t="s">
        <v>10</v>
      </c>
    </row>
    <row r="8071" spans="1:15">
      <c r="A8071" t="n">
        <v>69912</v>
      </c>
      <c r="B8071" s="45" t="n">
        <v>45</v>
      </c>
      <c r="C8071" s="7" t="n">
        <v>7</v>
      </c>
      <c r="D8071" s="7" t="n">
        <v>255</v>
      </c>
    </row>
    <row r="8072" spans="1:15">
      <c r="A8072" t="s">
        <v>4</v>
      </c>
      <c r="B8072" s="4" t="s">
        <v>5</v>
      </c>
      <c r="C8072" s="4" t="s">
        <v>9</v>
      </c>
    </row>
    <row r="8073" spans="1:15">
      <c r="A8073" t="n">
        <v>69916</v>
      </c>
      <c r="B8073" s="48" t="n">
        <v>15</v>
      </c>
      <c r="C8073" s="7" t="n">
        <v>256</v>
      </c>
    </row>
    <row r="8074" spans="1:15">
      <c r="A8074" t="s">
        <v>4</v>
      </c>
      <c r="B8074" s="4" t="s">
        <v>5</v>
      </c>
      <c r="C8074" s="4" t="s">
        <v>14</v>
      </c>
      <c r="D8074" s="4" t="s">
        <v>10</v>
      </c>
      <c r="E8074" s="4" t="s">
        <v>14</v>
      </c>
    </row>
    <row r="8075" spans="1:15">
      <c r="A8075" t="n">
        <v>69921</v>
      </c>
      <c r="B8075" s="31" t="n">
        <v>39</v>
      </c>
      <c r="C8075" s="7" t="n">
        <v>14</v>
      </c>
      <c r="D8075" s="7" t="n">
        <v>65533</v>
      </c>
      <c r="E8075" s="7" t="n">
        <v>103</v>
      </c>
    </row>
    <row r="8076" spans="1:15">
      <c r="A8076" t="s">
        <v>4</v>
      </c>
      <c r="B8076" s="4" t="s">
        <v>5</v>
      </c>
      <c r="C8076" s="4" t="s">
        <v>14</v>
      </c>
      <c r="D8076" s="4" t="s">
        <v>10</v>
      </c>
      <c r="E8076" s="4" t="s">
        <v>21</v>
      </c>
    </row>
    <row r="8077" spans="1:15">
      <c r="A8077" t="n">
        <v>69926</v>
      </c>
      <c r="B8077" s="21" t="n">
        <v>58</v>
      </c>
      <c r="C8077" s="7" t="n">
        <v>101</v>
      </c>
      <c r="D8077" s="7" t="n">
        <v>300</v>
      </c>
      <c r="E8077" s="7" t="n">
        <v>1</v>
      </c>
    </row>
    <row r="8078" spans="1:15">
      <c r="A8078" t="s">
        <v>4</v>
      </c>
      <c r="B8078" s="4" t="s">
        <v>5</v>
      </c>
      <c r="C8078" s="4" t="s">
        <v>14</v>
      </c>
      <c r="D8078" s="4" t="s">
        <v>10</v>
      </c>
    </row>
    <row r="8079" spans="1:15">
      <c r="A8079" t="n">
        <v>69934</v>
      </c>
      <c r="B8079" s="21" t="n">
        <v>58</v>
      </c>
      <c r="C8079" s="7" t="n">
        <v>254</v>
      </c>
      <c r="D8079" s="7" t="n">
        <v>0</v>
      </c>
    </row>
    <row r="8080" spans="1:15">
      <c r="A8080" t="s">
        <v>4</v>
      </c>
      <c r="B8080" s="4" t="s">
        <v>5</v>
      </c>
      <c r="C8080" s="4" t="s">
        <v>14</v>
      </c>
      <c r="D8080" s="4" t="s">
        <v>14</v>
      </c>
      <c r="E8080" s="4" t="s">
        <v>21</v>
      </c>
      <c r="F8080" s="4" t="s">
        <v>21</v>
      </c>
      <c r="G8080" s="4" t="s">
        <v>21</v>
      </c>
      <c r="H8080" s="4" t="s">
        <v>10</v>
      </c>
    </row>
    <row r="8081" spans="1:8">
      <c r="A8081" t="n">
        <v>69938</v>
      </c>
      <c r="B8081" s="45" t="n">
        <v>45</v>
      </c>
      <c r="C8081" s="7" t="n">
        <v>2</v>
      </c>
      <c r="D8081" s="7" t="n">
        <v>3</v>
      </c>
      <c r="E8081" s="7" t="n">
        <v>1.22000002861023</v>
      </c>
      <c r="F8081" s="7" t="n">
        <v>30.7000007629395</v>
      </c>
      <c r="G8081" s="7" t="n">
        <v>7.09999990463257</v>
      </c>
      <c r="H8081" s="7" t="n">
        <v>0</v>
      </c>
    </row>
    <row r="8082" spans="1:8">
      <c r="A8082" t="s">
        <v>4</v>
      </c>
      <c r="B8082" s="4" t="s">
        <v>5</v>
      </c>
      <c r="C8082" s="4" t="s">
        <v>14</v>
      </c>
      <c r="D8082" s="4" t="s">
        <v>14</v>
      </c>
      <c r="E8082" s="4" t="s">
        <v>21</v>
      </c>
      <c r="F8082" s="4" t="s">
        <v>21</v>
      </c>
      <c r="G8082" s="4" t="s">
        <v>21</v>
      </c>
      <c r="H8082" s="4" t="s">
        <v>10</v>
      </c>
      <c r="I8082" s="4" t="s">
        <v>14</v>
      </c>
    </row>
    <row r="8083" spans="1:8">
      <c r="A8083" t="n">
        <v>69955</v>
      </c>
      <c r="B8083" s="45" t="n">
        <v>45</v>
      </c>
      <c r="C8083" s="7" t="n">
        <v>4</v>
      </c>
      <c r="D8083" s="7" t="n">
        <v>3</v>
      </c>
      <c r="E8083" s="7" t="n">
        <v>357</v>
      </c>
      <c r="F8083" s="7" t="n">
        <v>45</v>
      </c>
      <c r="G8083" s="7" t="n">
        <v>15</v>
      </c>
      <c r="H8083" s="7" t="n">
        <v>0</v>
      </c>
      <c r="I8083" s="7" t="n">
        <v>0</v>
      </c>
    </row>
    <row r="8084" spans="1:8">
      <c r="A8084" t="s">
        <v>4</v>
      </c>
      <c r="B8084" s="4" t="s">
        <v>5</v>
      </c>
      <c r="C8084" s="4" t="s">
        <v>14</v>
      </c>
      <c r="D8084" s="4" t="s">
        <v>14</v>
      </c>
      <c r="E8084" s="4" t="s">
        <v>21</v>
      </c>
      <c r="F8084" s="4" t="s">
        <v>10</v>
      </c>
    </row>
    <row r="8085" spans="1:8">
      <c r="A8085" t="n">
        <v>69973</v>
      </c>
      <c r="B8085" s="45" t="n">
        <v>45</v>
      </c>
      <c r="C8085" s="7" t="n">
        <v>5</v>
      </c>
      <c r="D8085" s="7" t="n">
        <v>3</v>
      </c>
      <c r="E8085" s="7" t="n">
        <v>2.70000004768372</v>
      </c>
      <c r="F8085" s="7" t="n">
        <v>0</v>
      </c>
    </row>
    <row r="8086" spans="1:8">
      <c r="A8086" t="s">
        <v>4</v>
      </c>
      <c r="B8086" s="4" t="s">
        <v>5</v>
      </c>
      <c r="C8086" s="4" t="s">
        <v>14</v>
      </c>
      <c r="D8086" s="4" t="s">
        <v>14</v>
      </c>
      <c r="E8086" s="4" t="s">
        <v>21</v>
      </c>
      <c r="F8086" s="4" t="s">
        <v>10</v>
      </c>
    </row>
    <row r="8087" spans="1:8">
      <c r="A8087" t="n">
        <v>69982</v>
      </c>
      <c r="B8087" s="45" t="n">
        <v>45</v>
      </c>
      <c r="C8087" s="7" t="n">
        <v>11</v>
      </c>
      <c r="D8087" s="7" t="n">
        <v>3</v>
      </c>
      <c r="E8087" s="7" t="n">
        <v>37.7999992370605</v>
      </c>
      <c r="F8087" s="7" t="n">
        <v>0</v>
      </c>
    </row>
    <row r="8088" spans="1:8">
      <c r="A8088" t="s">
        <v>4</v>
      </c>
      <c r="B8088" s="4" t="s">
        <v>5</v>
      </c>
      <c r="C8088" s="4" t="s">
        <v>14</v>
      </c>
      <c r="D8088" s="4" t="s">
        <v>10</v>
      </c>
      <c r="E8088" s="4" t="s">
        <v>10</v>
      </c>
      <c r="F8088" s="4" t="s">
        <v>9</v>
      </c>
    </row>
    <row r="8089" spans="1:8">
      <c r="A8089" t="n">
        <v>69991</v>
      </c>
      <c r="B8089" s="46" t="n">
        <v>84</v>
      </c>
      <c r="C8089" s="7" t="n">
        <v>1</v>
      </c>
      <c r="D8089" s="7" t="n">
        <v>0</v>
      </c>
      <c r="E8089" s="7" t="n">
        <v>0</v>
      </c>
      <c r="F8089" s="7" t="n">
        <v>0</v>
      </c>
    </row>
    <row r="8090" spans="1:8">
      <c r="A8090" t="s">
        <v>4</v>
      </c>
      <c r="B8090" s="4" t="s">
        <v>5</v>
      </c>
      <c r="C8090" s="4" t="s">
        <v>10</v>
      </c>
      <c r="D8090" s="4" t="s">
        <v>9</v>
      </c>
    </row>
    <row r="8091" spans="1:8">
      <c r="A8091" t="n">
        <v>70001</v>
      </c>
      <c r="B8091" s="63" t="n">
        <v>44</v>
      </c>
      <c r="C8091" s="7" t="n">
        <v>7013</v>
      </c>
      <c r="D8091" s="7" t="n">
        <v>128</v>
      </c>
    </row>
    <row r="8092" spans="1:8">
      <c r="A8092" t="s">
        <v>4</v>
      </c>
      <c r="B8092" s="4" t="s">
        <v>5</v>
      </c>
      <c r="C8092" s="4" t="s">
        <v>10</v>
      </c>
      <c r="D8092" s="4" t="s">
        <v>21</v>
      </c>
      <c r="E8092" s="4" t="s">
        <v>21</v>
      </c>
      <c r="F8092" s="4" t="s">
        <v>21</v>
      </c>
      <c r="G8092" s="4" t="s">
        <v>21</v>
      </c>
    </row>
    <row r="8093" spans="1:8">
      <c r="A8093" t="n">
        <v>70008</v>
      </c>
      <c r="B8093" s="36" t="n">
        <v>46</v>
      </c>
      <c r="C8093" s="7" t="n">
        <v>7013</v>
      </c>
      <c r="D8093" s="7" t="n">
        <v>1.29999995231628</v>
      </c>
      <c r="E8093" s="7" t="n">
        <v>29.1100006103516</v>
      </c>
      <c r="F8093" s="7" t="n">
        <v>7.90000009536743</v>
      </c>
      <c r="G8093" s="7" t="n">
        <v>180</v>
      </c>
    </row>
    <row r="8094" spans="1:8">
      <c r="A8094" t="s">
        <v>4</v>
      </c>
      <c r="B8094" s="4" t="s">
        <v>5</v>
      </c>
      <c r="C8094" s="4" t="s">
        <v>10</v>
      </c>
      <c r="D8094" s="4" t="s">
        <v>14</v>
      </c>
      <c r="E8094" s="4" t="s">
        <v>6</v>
      </c>
      <c r="F8094" s="4" t="s">
        <v>21</v>
      </c>
      <c r="G8094" s="4" t="s">
        <v>21</v>
      </c>
      <c r="H8094" s="4" t="s">
        <v>21</v>
      </c>
    </row>
    <row r="8095" spans="1:8">
      <c r="A8095" t="n">
        <v>70027</v>
      </c>
      <c r="B8095" s="37" t="n">
        <v>48</v>
      </c>
      <c r="C8095" s="7" t="n">
        <v>7013</v>
      </c>
      <c r="D8095" s="7" t="n">
        <v>0</v>
      </c>
      <c r="E8095" s="7" t="s">
        <v>280</v>
      </c>
      <c r="F8095" s="7" t="n">
        <v>-1</v>
      </c>
      <c r="G8095" s="7" t="n">
        <v>1</v>
      </c>
      <c r="H8095" s="7" t="n">
        <v>1.40129846432482e-45</v>
      </c>
    </row>
    <row r="8096" spans="1:8">
      <c r="A8096" t="s">
        <v>4</v>
      </c>
      <c r="B8096" s="4" t="s">
        <v>5</v>
      </c>
      <c r="C8096" s="4" t="s">
        <v>14</v>
      </c>
      <c r="D8096" s="4" t="s">
        <v>10</v>
      </c>
    </row>
    <row r="8097" spans="1:9">
      <c r="A8097" t="n">
        <v>70055</v>
      </c>
      <c r="B8097" s="21" t="n">
        <v>58</v>
      </c>
      <c r="C8097" s="7" t="n">
        <v>255</v>
      </c>
      <c r="D8097" s="7" t="n">
        <v>0</v>
      </c>
    </row>
    <row r="8098" spans="1:9">
      <c r="A8098" t="s">
        <v>4</v>
      </c>
      <c r="B8098" s="4" t="s">
        <v>5</v>
      </c>
      <c r="C8098" s="4" t="s">
        <v>10</v>
      </c>
    </row>
    <row r="8099" spans="1:9">
      <c r="A8099" t="n">
        <v>70059</v>
      </c>
      <c r="B8099" s="28" t="n">
        <v>16</v>
      </c>
      <c r="C8099" s="7" t="n">
        <v>500</v>
      </c>
    </row>
    <row r="8100" spans="1:9">
      <c r="A8100" t="s">
        <v>4</v>
      </c>
      <c r="B8100" s="4" t="s">
        <v>5</v>
      </c>
      <c r="C8100" s="4" t="s">
        <v>14</v>
      </c>
      <c r="D8100" s="4" t="s">
        <v>10</v>
      </c>
      <c r="E8100" s="4" t="s">
        <v>10</v>
      </c>
      <c r="F8100" s="4" t="s">
        <v>14</v>
      </c>
    </row>
    <row r="8101" spans="1:9">
      <c r="A8101" t="n">
        <v>70062</v>
      </c>
      <c r="B8101" s="59" t="n">
        <v>25</v>
      </c>
      <c r="C8101" s="7" t="n">
        <v>1</v>
      </c>
      <c r="D8101" s="7" t="n">
        <v>60</v>
      </c>
      <c r="E8101" s="7" t="n">
        <v>640</v>
      </c>
      <c r="F8101" s="7" t="n">
        <v>1</v>
      </c>
    </row>
    <row r="8102" spans="1:9">
      <c r="A8102" t="s">
        <v>4</v>
      </c>
      <c r="B8102" s="4" t="s">
        <v>5</v>
      </c>
      <c r="C8102" s="4" t="s">
        <v>14</v>
      </c>
      <c r="D8102" s="4" t="s">
        <v>10</v>
      </c>
      <c r="E8102" s="4" t="s">
        <v>6</v>
      </c>
    </row>
    <row r="8103" spans="1:9">
      <c r="A8103" t="n">
        <v>70069</v>
      </c>
      <c r="B8103" s="41" t="n">
        <v>51</v>
      </c>
      <c r="C8103" s="7" t="n">
        <v>4</v>
      </c>
      <c r="D8103" s="7" t="n">
        <v>1</v>
      </c>
      <c r="E8103" s="7" t="s">
        <v>204</v>
      </c>
    </row>
    <row r="8104" spans="1:9">
      <c r="A8104" t="s">
        <v>4</v>
      </c>
      <c r="B8104" s="4" t="s">
        <v>5</v>
      </c>
      <c r="C8104" s="4" t="s">
        <v>10</v>
      </c>
    </row>
    <row r="8105" spans="1:9">
      <c r="A8105" t="n">
        <v>70083</v>
      </c>
      <c r="B8105" s="28" t="n">
        <v>16</v>
      </c>
      <c r="C8105" s="7" t="n">
        <v>0</v>
      </c>
    </row>
    <row r="8106" spans="1:9">
      <c r="A8106" t="s">
        <v>4</v>
      </c>
      <c r="B8106" s="4" t="s">
        <v>5</v>
      </c>
      <c r="C8106" s="4" t="s">
        <v>10</v>
      </c>
      <c r="D8106" s="4" t="s">
        <v>14</v>
      </c>
      <c r="E8106" s="4" t="s">
        <v>9</v>
      </c>
      <c r="F8106" s="4" t="s">
        <v>112</v>
      </c>
      <c r="G8106" s="4" t="s">
        <v>14</v>
      </c>
      <c r="H8106" s="4" t="s">
        <v>14</v>
      </c>
    </row>
    <row r="8107" spans="1:9">
      <c r="A8107" t="n">
        <v>70086</v>
      </c>
      <c r="B8107" s="49" t="n">
        <v>26</v>
      </c>
      <c r="C8107" s="7" t="n">
        <v>1</v>
      </c>
      <c r="D8107" s="7" t="n">
        <v>17</v>
      </c>
      <c r="E8107" s="7" t="n">
        <v>1470</v>
      </c>
      <c r="F8107" s="7" t="s">
        <v>567</v>
      </c>
      <c r="G8107" s="7" t="n">
        <v>2</v>
      </c>
      <c r="H8107" s="7" t="n">
        <v>0</v>
      </c>
    </row>
    <row r="8108" spans="1:9">
      <c r="A8108" t="s">
        <v>4</v>
      </c>
      <c r="B8108" s="4" t="s">
        <v>5</v>
      </c>
    </row>
    <row r="8109" spans="1:9">
      <c r="A8109" t="n">
        <v>70106</v>
      </c>
      <c r="B8109" s="50" t="n">
        <v>28</v>
      </c>
    </row>
    <row r="8110" spans="1:9">
      <c r="A8110" t="s">
        <v>4</v>
      </c>
      <c r="B8110" s="4" t="s">
        <v>5</v>
      </c>
      <c r="C8110" s="4" t="s">
        <v>10</v>
      </c>
      <c r="D8110" s="4" t="s">
        <v>14</v>
      </c>
    </row>
    <row r="8111" spans="1:9">
      <c r="A8111" t="n">
        <v>70107</v>
      </c>
      <c r="B8111" s="51" t="n">
        <v>89</v>
      </c>
      <c r="C8111" s="7" t="n">
        <v>65533</v>
      </c>
      <c r="D8111" s="7" t="n">
        <v>1</v>
      </c>
    </row>
    <row r="8112" spans="1:9">
      <c r="A8112" t="s">
        <v>4</v>
      </c>
      <c r="B8112" s="4" t="s">
        <v>5</v>
      </c>
      <c r="C8112" s="4" t="s">
        <v>14</v>
      </c>
      <c r="D8112" s="4" t="s">
        <v>10</v>
      </c>
      <c r="E8112" s="4" t="s">
        <v>10</v>
      </c>
      <c r="F8112" s="4" t="s">
        <v>14</v>
      </c>
    </row>
    <row r="8113" spans="1:8">
      <c r="A8113" t="n">
        <v>70111</v>
      </c>
      <c r="B8113" s="59" t="n">
        <v>25</v>
      </c>
      <c r="C8113" s="7" t="n">
        <v>1</v>
      </c>
      <c r="D8113" s="7" t="n">
        <v>260</v>
      </c>
      <c r="E8113" s="7" t="n">
        <v>640</v>
      </c>
      <c r="F8113" s="7" t="n">
        <v>1</v>
      </c>
    </row>
    <row r="8114" spans="1:8">
      <c r="A8114" t="s">
        <v>4</v>
      </c>
      <c r="B8114" s="4" t="s">
        <v>5</v>
      </c>
      <c r="C8114" s="4" t="s">
        <v>14</v>
      </c>
      <c r="D8114" s="4" t="s">
        <v>10</v>
      </c>
      <c r="E8114" s="4" t="s">
        <v>6</v>
      </c>
    </row>
    <row r="8115" spans="1:8">
      <c r="A8115" t="n">
        <v>70118</v>
      </c>
      <c r="B8115" s="41" t="n">
        <v>51</v>
      </c>
      <c r="C8115" s="7" t="n">
        <v>4</v>
      </c>
      <c r="D8115" s="7" t="n">
        <v>2</v>
      </c>
      <c r="E8115" s="7" t="s">
        <v>181</v>
      </c>
    </row>
    <row r="8116" spans="1:8">
      <c r="A8116" t="s">
        <v>4</v>
      </c>
      <c r="B8116" s="4" t="s">
        <v>5</v>
      </c>
      <c r="C8116" s="4" t="s">
        <v>10</v>
      </c>
    </row>
    <row r="8117" spans="1:8">
      <c r="A8117" t="n">
        <v>70131</v>
      </c>
      <c r="B8117" s="28" t="n">
        <v>16</v>
      </c>
      <c r="C8117" s="7" t="n">
        <v>0</v>
      </c>
    </row>
    <row r="8118" spans="1:8">
      <c r="A8118" t="s">
        <v>4</v>
      </c>
      <c r="B8118" s="4" t="s">
        <v>5</v>
      </c>
      <c r="C8118" s="4" t="s">
        <v>10</v>
      </c>
      <c r="D8118" s="4" t="s">
        <v>14</v>
      </c>
      <c r="E8118" s="4" t="s">
        <v>9</v>
      </c>
      <c r="F8118" s="4" t="s">
        <v>112</v>
      </c>
      <c r="G8118" s="4" t="s">
        <v>14</v>
      </c>
      <c r="H8118" s="4" t="s">
        <v>14</v>
      </c>
    </row>
    <row r="8119" spans="1:8">
      <c r="A8119" t="n">
        <v>70134</v>
      </c>
      <c r="B8119" s="49" t="n">
        <v>26</v>
      </c>
      <c r="C8119" s="7" t="n">
        <v>2</v>
      </c>
      <c r="D8119" s="7" t="n">
        <v>17</v>
      </c>
      <c r="E8119" s="7" t="n">
        <v>6475</v>
      </c>
      <c r="F8119" s="7" t="s">
        <v>568</v>
      </c>
      <c r="G8119" s="7" t="n">
        <v>2</v>
      </c>
      <c r="H8119" s="7" t="n">
        <v>0</v>
      </c>
    </row>
    <row r="8120" spans="1:8">
      <c r="A8120" t="s">
        <v>4</v>
      </c>
      <c r="B8120" s="4" t="s">
        <v>5</v>
      </c>
    </row>
    <row r="8121" spans="1:8">
      <c r="A8121" t="n">
        <v>70172</v>
      </c>
      <c r="B8121" s="50" t="n">
        <v>28</v>
      </c>
    </row>
    <row r="8122" spans="1:8">
      <c r="A8122" t="s">
        <v>4</v>
      </c>
      <c r="B8122" s="4" t="s">
        <v>5</v>
      </c>
      <c r="C8122" s="4" t="s">
        <v>10</v>
      </c>
      <c r="D8122" s="4" t="s">
        <v>14</v>
      </c>
    </row>
    <row r="8123" spans="1:8">
      <c r="A8123" t="n">
        <v>70173</v>
      </c>
      <c r="B8123" s="51" t="n">
        <v>89</v>
      </c>
      <c r="C8123" s="7" t="n">
        <v>65533</v>
      </c>
      <c r="D8123" s="7" t="n">
        <v>1</v>
      </c>
    </row>
    <row r="8124" spans="1:8">
      <c r="A8124" t="s">
        <v>4</v>
      </c>
      <c r="B8124" s="4" t="s">
        <v>5</v>
      </c>
      <c r="C8124" s="4" t="s">
        <v>14</v>
      </c>
      <c r="D8124" s="4" t="s">
        <v>10</v>
      </c>
      <c r="E8124" s="4" t="s">
        <v>10</v>
      </c>
      <c r="F8124" s="4" t="s">
        <v>14</v>
      </c>
    </row>
    <row r="8125" spans="1:8">
      <c r="A8125" t="n">
        <v>70177</v>
      </c>
      <c r="B8125" s="59" t="n">
        <v>25</v>
      </c>
      <c r="C8125" s="7" t="n">
        <v>1</v>
      </c>
      <c r="D8125" s="7" t="n">
        <v>65535</v>
      </c>
      <c r="E8125" s="7" t="n">
        <v>65535</v>
      </c>
      <c r="F8125" s="7" t="n">
        <v>0</v>
      </c>
    </row>
    <row r="8126" spans="1:8">
      <c r="A8126" t="s">
        <v>4</v>
      </c>
      <c r="B8126" s="4" t="s">
        <v>5</v>
      </c>
      <c r="C8126" s="4" t="s">
        <v>14</v>
      </c>
      <c r="D8126" s="4" t="s">
        <v>10</v>
      </c>
      <c r="E8126" s="4" t="s">
        <v>14</v>
      </c>
    </row>
    <row r="8127" spans="1:8">
      <c r="A8127" t="n">
        <v>70184</v>
      </c>
      <c r="B8127" s="16" t="n">
        <v>49</v>
      </c>
      <c r="C8127" s="7" t="n">
        <v>1</v>
      </c>
      <c r="D8127" s="7" t="n">
        <v>4000</v>
      </c>
      <c r="E8127" s="7" t="n">
        <v>0</v>
      </c>
    </row>
    <row r="8128" spans="1:8">
      <c r="A8128" t="s">
        <v>4</v>
      </c>
      <c r="B8128" s="4" t="s">
        <v>5</v>
      </c>
      <c r="C8128" s="4" t="s">
        <v>14</v>
      </c>
      <c r="D8128" s="4" t="s">
        <v>21</v>
      </c>
      <c r="E8128" s="4" t="s">
        <v>21</v>
      </c>
      <c r="F8128" s="4" t="s">
        <v>21</v>
      </c>
    </row>
    <row r="8129" spans="1:8">
      <c r="A8129" t="n">
        <v>70189</v>
      </c>
      <c r="B8129" s="45" t="n">
        <v>45</v>
      </c>
      <c r="C8129" s="7" t="n">
        <v>9</v>
      </c>
      <c r="D8129" s="7" t="n">
        <v>0.0500000007450581</v>
      </c>
      <c r="E8129" s="7" t="n">
        <v>0.0500000007450581</v>
      </c>
      <c r="F8129" s="7" t="n">
        <v>0.25</v>
      </c>
    </row>
    <row r="8130" spans="1:8">
      <c r="A8130" t="s">
        <v>4</v>
      </c>
      <c r="B8130" s="4" t="s">
        <v>5</v>
      </c>
      <c r="C8130" s="4" t="s">
        <v>14</v>
      </c>
      <c r="D8130" s="4" t="s">
        <v>9</v>
      </c>
      <c r="E8130" s="4" t="s">
        <v>9</v>
      </c>
      <c r="F8130" s="4" t="s">
        <v>9</v>
      </c>
      <c r="G8130" s="4" t="s">
        <v>9</v>
      </c>
    </row>
    <row r="8131" spans="1:8">
      <c r="A8131" t="n">
        <v>70203</v>
      </c>
      <c r="B8131" s="78" t="n">
        <v>122</v>
      </c>
      <c r="C8131" s="7" t="n">
        <v>2</v>
      </c>
      <c r="D8131" s="7" t="n">
        <v>1077936128</v>
      </c>
      <c r="E8131" s="7" t="n">
        <v>0</v>
      </c>
      <c r="F8131" s="7" t="n">
        <v>0</v>
      </c>
      <c r="G8131" s="7" t="n">
        <v>0</v>
      </c>
    </row>
    <row r="8132" spans="1:8">
      <c r="A8132" t="s">
        <v>4</v>
      </c>
      <c r="B8132" s="4" t="s">
        <v>5</v>
      </c>
      <c r="C8132" s="4" t="s">
        <v>14</v>
      </c>
      <c r="D8132" s="4" t="s">
        <v>10</v>
      </c>
      <c r="E8132" s="4" t="s">
        <v>21</v>
      </c>
      <c r="F8132" s="4" t="s">
        <v>10</v>
      </c>
      <c r="G8132" s="4" t="s">
        <v>9</v>
      </c>
      <c r="H8132" s="4" t="s">
        <v>9</v>
      </c>
      <c r="I8132" s="4" t="s">
        <v>10</v>
      </c>
      <c r="J8132" s="4" t="s">
        <v>10</v>
      </c>
      <c r="K8132" s="4" t="s">
        <v>9</v>
      </c>
      <c r="L8132" s="4" t="s">
        <v>9</v>
      </c>
      <c r="M8132" s="4" t="s">
        <v>9</v>
      </c>
      <c r="N8132" s="4" t="s">
        <v>9</v>
      </c>
      <c r="O8132" s="4" t="s">
        <v>6</v>
      </c>
    </row>
    <row r="8133" spans="1:8">
      <c r="A8133" t="n">
        <v>70221</v>
      </c>
      <c r="B8133" s="14" t="n">
        <v>50</v>
      </c>
      <c r="C8133" s="7" t="n">
        <v>0</v>
      </c>
      <c r="D8133" s="7" t="n">
        <v>2053</v>
      </c>
      <c r="E8133" s="7" t="n">
        <v>1</v>
      </c>
      <c r="F8133" s="7" t="n">
        <v>0</v>
      </c>
      <c r="G8133" s="7" t="n">
        <v>0</v>
      </c>
      <c r="H8133" s="7" t="n">
        <v>-1073741824</v>
      </c>
      <c r="I8133" s="7" t="n">
        <v>0</v>
      </c>
      <c r="J8133" s="7" t="n">
        <v>65533</v>
      </c>
      <c r="K8133" s="7" t="n">
        <v>0</v>
      </c>
      <c r="L8133" s="7" t="n">
        <v>0</v>
      </c>
      <c r="M8133" s="7" t="n">
        <v>0</v>
      </c>
      <c r="N8133" s="7" t="n">
        <v>0</v>
      </c>
      <c r="O8133" s="7" t="s">
        <v>13</v>
      </c>
    </row>
    <row r="8134" spans="1:8">
      <c r="A8134" t="s">
        <v>4</v>
      </c>
      <c r="B8134" s="4" t="s">
        <v>5</v>
      </c>
      <c r="C8134" s="4" t="s">
        <v>14</v>
      </c>
      <c r="D8134" s="4" t="s">
        <v>9</v>
      </c>
      <c r="E8134" s="4" t="s">
        <v>9</v>
      </c>
      <c r="F8134" s="4" t="s">
        <v>9</v>
      </c>
    </row>
    <row r="8135" spans="1:8">
      <c r="A8135" t="n">
        <v>70260</v>
      </c>
      <c r="B8135" s="14" t="n">
        <v>50</v>
      </c>
      <c r="C8135" s="7" t="n">
        <v>255</v>
      </c>
      <c r="D8135" s="7" t="n">
        <v>1050253722</v>
      </c>
      <c r="E8135" s="7" t="n">
        <v>1065353216</v>
      </c>
      <c r="F8135" s="7" t="n">
        <v>1050253722</v>
      </c>
    </row>
    <row r="8136" spans="1:8">
      <c r="A8136" t="s">
        <v>4</v>
      </c>
      <c r="B8136" s="4" t="s">
        <v>5</v>
      </c>
      <c r="C8136" s="4" t="s">
        <v>10</v>
      </c>
    </row>
    <row r="8137" spans="1:8">
      <c r="A8137" t="n">
        <v>70274</v>
      </c>
      <c r="B8137" s="28" t="n">
        <v>16</v>
      </c>
      <c r="C8137" s="7" t="n">
        <v>500</v>
      </c>
    </row>
    <row r="8138" spans="1:8">
      <c r="A8138" t="s">
        <v>4</v>
      </c>
      <c r="B8138" s="4" t="s">
        <v>5</v>
      </c>
      <c r="C8138" s="4" t="s">
        <v>14</v>
      </c>
      <c r="D8138" s="4" t="s">
        <v>9</v>
      </c>
      <c r="E8138" s="4" t="s">
        <v>9</v>
      </c>
      <c r="F8138" s="4" t="s">
        <v>9</v>
      </c>
      <c r="G8138" s="4" t="s">
        <v>9</v>
      </c>
    </row>
    <row r="8139" spans="1:8">
      <c r="A8139" t="n">
        <v>70277</v>
      </c>
      <c r="B8139" s="78" t="n">
        <v>122</v>
      </c>
      <c r="C8139" s="7" t="n">
        <v>2</v>
      </c>
      <c r="D8139" s="7" t="n">
        <v>0</v>
      </c>
      <c r="E8139" s="7" t="n">
        <v>0</v>
      </c>
      <c r="F8139" s="7" t="n">
        <v>0</v>
      </c>
      <c r="G8139" s="7" t="n">
        <v>0</v>
      </c>
    </row>
    <row r="8140" spans="1:8">
      <c r="A8140" t="s">
        <v>4</v>
      </c>
      <c r="B8140" s="4" t="s">
        <v>5</v>
      </c>
      <c r="C8140" s="4" t="s">
        <v>10</v>
      </c>
    </row>
    <row r="8141" spans="1:8">
      <c r="A8141" t="n">
        <v>70295</v>
      </c>
      <c r="B8141" s="28" t="n">
        <v>16</v>
      </c>
      <c r="C8141" s="7" t="n">
        <v>500</v>
      </c>
    </row>
    <row r="8142" spans="1:8">
      <c r="A8142" t="s">
        <v>4</v>
      </c>
      <c r="B8142" s="4" t="s">
        <v>5</v>
      </c>
      <c r="C8142" s="4" t="s">
        <v>14</v>
      </c>
      <c r="D8142" s="4" t="s">
        <v>10</v>
      </c>
      <c r="E8142" s="4" t="s">
        <v>21</v>
      </c>
      <c r="F8142" s="4" t="s">
        <v>10</v>
      </c>
      <c r="G8142" s="4" t="s">
        <v>9</v>
      </c>
      <c r="H8142" s="4" t="s">
        <v>9</v>
      </c>
      <c r="I8142" s="4" t="s">
        <v>10</v>
      </c>
      <c r="J8142" s="4" t="s">
        <v>10</v>
      </c>
      <c r="K8142" s="4" t="s">
        <v>9</v>
      </c>
      <c r="L8142" s="4" t="s">
        <v>9</v>
      </c>
      <c r="M8142" s="4" t="s">
        <v>9</v>
      </c>
      <c r="N8142" s="4" t="s">
        <v>9</v>
      </c>
      <c r="O8142" s="4" t="s">
        <v>6</v>
      </c>
    </row>
    <row r="8143" spans="1:8">
      <c r="A8143" t="n">
        <v>70298</v>
      </c>
      <c r="B8143" s="14" t="n">
        <v>50</v>
      </c>
      <c r="C8143" s="7" t="n">
        <v>0</v>
      </c>
      <c r="D8143" s="7" t="n">
        <v>2135</v>
      </c>
      <c r="E8143" s="7" t="n">
        <v>0.400000005960464</v>
      </c>
      <c r="F8143" s="7" t="n">
        <v>2000</v>
      </c>
      <c r="G8143" s="7" t="n">
        <v>0</v>
      </c>
      <c r="H8143" s="7" t="n">
        <v>0</v>
      </c>
      <c r="I8143" s="7" t="n">
        <v>0</v>
      </c>
      <c r="J8143" s="7" t="n">
        <v>65533</v>
      </c>
      <c r="K8143" s="7" t="n">
        <v>0</v>
      </c>
      <c r="L8143" s="7" t="n">
        <v>0</v>
      </c>
      <c r="M8143" s="7" t="n">
        <v>0</v>
      </c>
      <c r="N8143" s="7" t="n">
        <v>0</v>
      </c>
      <c r="O8143" s="7" t="s">
        <v>13</v>
      </c>
    </row>
    <row r="8144" spans="1:8">
      <c r="A8144" t="s">
        <v>4</v>
      </c>
      <c r="B8144" s="4" t="s">
        <v>5</v>
      </c>
      <c r="C8144" s="4" t="s">
        <v>14</v>
      </c>
      <c r="D8144" s="4" t="s">
        <v>10</v>
      </c>
      <c r="E8144" s="4" t="s">
        <v>21</v>
      </c>
    </row>
    <row r="8145" spans="1:15">
      <c r="A8145" t="n">
        <v>70337</v>
      </c>
      <c r="B8145" s="21" t="n">
        <v>58</v>
      </c>
      <c r="C8145" s="7" t="n">
        <v>101</v>
      </c>
      <c r="D8145" s="7" t="n">
        <v>1000</v>
      </c>
      <c r="E8145" s="7" t="n">
        <v>1</v>
      </c>
    </row>
    <row r="8146" spans="1:15">
      <c r="A8146" t="s">
        <v>4</v>
      </c>
      <c r="B8146" s="4" t="s">
        <v>5</v>
      </c>
      <c r="C8146" s="4" t="s">
        <v>14</v>
      </c>
      <c r="D8146" s="4" t="s">
        <v>10</v>
      </c>
    </row>
    <row r="8147" spans="1:15">
      <c r="A8147" t="n">
        <v>70345</v>
      </c>
      <c r="B8147" s="21" t="n">
        <v>58</v>
      </c>
      <c r="C8147" s="7" t="n">
        <v>254</v>
      </c>
      <c r="D8147" s="7" t="n">
        <v>0</v>
      </c>
    </row>
    <row r="8148" spans="1:15">
      <c r="A8148" t="s">
        <v>4</v>
      </c>
      <c r="B8148" s="4" t="s">
        <v>5</v>
      </c>
      <c r="C8148" s="4" t="s">
        <v>14</v>
      </c>
    </row>
    <row r="8149" spans="1:15">
      <c r="A8149" t="n">
        <v>70349</v>
      </c>
      <c r="B8149" s="35" t="n">
        <v>116</v>
      </c>
      <c r="C8149" s="7" t="n">
        <v>0</v>
      </c>
    </row>
    <row r="8150" spans="1:15">
      <c r="A8150" t="s">
        <v>4</v>
      </c>
      <c r="B8150" s="4" t="s">
        <v>5</v>
      </c>
      <c r="C8150" s="4" t="s">
        <v>14</v>
      </c>
      <c r="D8150" s="4" t="s">
        <v>10</v>
      </c>
    </row>
    <row r="8151" spans="1:15">
      <c r="A8151" t="n">
        <v>70351</v>
      </c>
      <c r="B8151" s="35" t="n">
        <v>116</v>
      </c>
      <c r="C8151" s="7" t="n">
        <v>2</v>
      </c>
      <c r="D8151" s="7" t="n">
        <v>1</v>
      </c>
    </row>
    <row r="8152" spans="1:15">
      <c r="A8152" t="s">
        <v>4</v>
      </c>
      <c r="B8152" s="4" t="s">
        <v>5</v>
      </c>
      <c r="C8152" s="4" t="s">
        <v>14</v>
      </c>
      <c r="D8152" s="4" t="s">
        <v>9</v>
      </c>
    </row>
    <row r="8153" spans="1:15">
      <c r="A8153" t="n">
        <v>70355</v>
      </c>
      <c r="B8153" s="35" t="n">
        <v>116</v>
      </c>
      <c r="C8153" s="7" t="n">
        <v>5</v>
      </c>
      <c r="D8153" s="7" t="n">
        <v>1113325568</v>
      </c>
    </row>
    <row r="8154" spans="1:15">
      <c r="A8154" t="s">
        <v>4</v>
      </c>
      <c r="B8154" s="4" t="s">
        <v>5</v>
      </c>
      <c r="C8154" s="4" t="s">
        <v>14</v>
      </c>
      <c r="D8154" s="4" t="s">
        <v>10</v>
      </c>
    </row>
    <row r="8155" spans="1:15">
      <c r="A8155" t="n">
        <v>70361</v>
      </c>
      <c r="B8155" s="35" t="n">
        <v>116</v>
      </c>
      <c r="C8155" s="7" t="n">
        <v>6</v>
      </c>
      <c r="D8155" s="7" t="n">
        <v>1</v>
      </c>
    </row>
    <row r="8156" spans="1:15">
      <c r="A8156" t="s">
        <v>4</v>
      </c>
      <c r="B8156" s="4" t="s">
        <v>5</v>
      </c>
      <c r="C8156" s="4" t="s">
        <v>14</v>
      </c>
      <c r="D8156" s="4" t="s">
        <v>14</v>
      </c>
      <c r="E8156" s="4" t="s">
        <v>21</v>
      </c>
      <c r="F8156" s="4" t="s">
        <v>21</v>
      </c>
      <c r="G8156" s="4" t="s">
        <v>21</v>
      </c>
      <c r="H8156" s="4" t="s">
        <v>10</v>
      </c>
    </row>
    <row r="8157" spans="1:15">
      <c r="A8157" t="n">
        <v>70365</v>
      </c>
      <c r="B8157" s="45" t="n">
        <v>45</v>
      </c>
      <c r="C8157" s="7" t="n">
        <v>2</v>
      </c>
      <c r="D8157" s="7" t="n">
        <v>3</v>
      </c>
      <c r="E8157" s="7" t="n">
        <v>0</v>
      </c>
      <c r="F8157" s="7" t="n">
        <v>33</v>
      </c>
      <c r="G8157" s="7" t="n">
        <v>4</v>
      </c>
      <c r="H8157" s="7" t="n">
        <v>0</v>
      </c>
    </row>
    <row r="8158" spans="1:15">
      <c r="A8158" t="s">
        <v>4</v>
      </c>
      <c r="B8158" s="4" t="s">
        <v>5</v>
      </c>
      <c r="C8158" s="4" t="s">
        <v>14</v>
      </c>
      <c r="D8158" s="4" t="s">
        <v>14</v>
      </c>
      <c r="E8158" s="4" t="s">
        <v>21</v>
      </c>
      <c r="F8158" s="4" t="s">
        <v>21</v>
      </c>
      <c r="G8158" s="4" t="s">
        <v>21</v>
      </c>
      <c r="H8158" s="4" t="s">
        <v>10</v>
      </c>
      <c r="I8158" s="4" t="s">
        <v>14</v>
      </c>
    </row>
    <row r="8159" spans="1:15">
      <c r="A8159" t="n">
        <v>70382</v>
      </c>
      <c r="B8159" s="45" t="n">
        <v>45</v>
      </c>
      <c r="C8159" s="7" t="n">
        <v>4</v>
      </c>
      <c r="D8159" s="7" t="n">
        <v>3</v>
      </c>
      <c r="E8159" s="7" t="n">
        <v>50</v>
      </c>
      <c r="F8159" s="7" t="n">
        <v>0</v>
      </c>
      <c r="G8159" s="7" t="n">
        <v>0</v>
      </c>
      <c r="H8159" s="7" t="n">
        <v>0</v>
      </c>
      <c r="I8159" s="7" t="n">
        <v>0</v>
      </c>
    </row>
    <row r="8160" spans="1:15">
      <c r="A8160" t="s">
        <v>4</v>
      </c>
      <c r="B8160" s="4" t="s">
        <v>5</v>
      </c>
      <c r="C8160" s="4" t="s">
        <v>14</v>
      </c>
      <c r="D8160" s="4" t="s">
        <v>14</v>
      </c>
      <c r="E8160" s="4" t="s">
        <v>21</v>
      </c>
      <c r="F8160" s="4" t="s">
        <v>10</v>
      </c>
    </row>
    <row r="8161" spans="1:9">
      <c r="A8161" t="n">
        <v>70400</v>
      </c>
      <c r="B8161" s="45" t="n">
        <v>45</v>
      </c>
      <c r="C8161" s="7" t="n">
        <v>5</v>
      </c>
      <c r="D8161" s="7" t="n">
        <v>3</v>
      </c>
      <c r="E8161" s="7" t="n">
        <v>25</v>
      </c>
      <c r="F8161" s="7" t="n">
        <v>0</v>
      </c>
    </row>
    <row r="8162" spans="1:9">
      <c r="A8162" t="s">
        <v>4</v>
      </c>
      <c r="B8162" s="4" t="s">
        <v>5</v>
      </c>
      <c r="C8162" s="4" t="s">
        <v>14</v>
      </c>
      <c r="D8162" s="4" t="s">
        <v>14</v>
      </c>
      <c r="E8162" s="4" t="s">
        <v>21</v>
      </c>
      <c r="F8162" s="4" t="s">
        <v>10</v>
      </c>
    </row>
    <row r="8163" spans="1:9">
      <c r="A8163" t="n">
        <v>70409</v>
      </c>
      <c r="B8163" s="45" t="n">
        <v>45</v>
      </c>
      <c r="C8163" s="7" t="n">
        <v>11</v>
      </c>
      <c r="D8163" s="7" t="n">
        <v>3</v>
      </c>
      <c r="E8163" s="7" t="n">
        <v>45.7999992370605</v>
      </c>
      <c r="F8163" s="7" t="n">
        <v>0</v>
      </c>
    </row>
    <row r="8164" spans="1:9">
      <c r="A8164" t="s">
        <v>4</v>
      </c>
      <c r="B8164" s="4" t="s">
        <v>5</v>
      </c>
      <c r="C8164" s="4" t="s">
        <v>10</v>
      </c>
      <c r="D8164" s="4" t="s">
        <v>9</v>
      </c>
    </row>
    <row r="8165" spans="1:9">
      <c r="A8165" t="n">
        <v>70418</v>
      </c>
      <c r="B8165" s="33" t="n">
        <v>43</v>
      </c>
      <c r="C8165" s="7" t="n">
        <v>7012</v>
      </c>
      <c r="D8165" s="7" t="n">
        <v>128</v>
      </c>
    </row>
    <row r="8166" spans="1:9">
      <c r="A8166" t="s">
        <v>4</v>
      </c>
      <c r="B8166" s="4" t="s">
        <v>5</v>
      </c>
      <c r="C8166" s="4" t="s">
        <v>14</v>
      </c>
      <c r="D8166" s="4" t="s">
        <v>10</v>
      </c>
      <c r="E8166" s="4" t="s">
        <v>10</v>
      </c>
      <c r="F8166" s="4" t="s">
        <v>9</v>
      </c>
    </row>
    <row r="8167" spans="1:9">
      <c r="A8167" t="n">
        <v>70425</v>
      </c>
      <c r="B8167" s="46" t="n">
        <v>84</v>
      </c>
      <c r="C8167" s="7" t="n">
        <v>0</v>
      </c>
      <c r="D8167" s="7" t="n">
        <v>0</v>
      </c>
      <c r="E8167" s="7" t="n">
        <v>0</v>
      </c>
      <c r="F8167" s="7" t="n">
        <v>1050253722</v>
      </c>
    </row>
    <row r="8168" spans="1:9">
      <c r="A8168" t="s">
        <v>4</v>
      </c>
      <c r="B8168" s="4" t="s">
        <v>5</v>
      </c>
      <c r="C8168" s="4" t="s">
        <v>14</v>
      </c>
      <c r="D8168" s="4" t="s">
        <v>14</v>
      </c>
      <c r="E8168" s="4" t="s">
        <v>21</v>
      </c>
      <c r="F8168" s="4" t="s">
        <v>10</v>
      </c>
    </row>
    <row r="8169" spans="1:9">
      <c r="A8169" t="n">
        <v>70435</v>
      </c>
      <c r="B8169" s="45" t="n">
        <v>45</v>
      </c>
      <c r="C8169" s="7" t="n">
        <v>5</v>
      </c>
      <c r="D8169" s="7" t="n">
        <v>3</v>
      </c>
      <c r="E8169" s="7" t="n">
        <v>45</v>
      </c>
      <c r="F8169" s="7" t="n">
        <v>9000</v>
      </c>
    </row>
    <row r="8170" spans="1:9">
      <c r="A8170" t="s">
        <v>4</v>
      </c>
      <c r="B8170" s="4" t="s">
        <v>5</v>
      </c>
      <c r="C8170" s="4" t="s">
        <v>10</v>
      </c>
      <c r="D8170" s="4" t="s">
        <v>14</v>
      </c>
      <c r="E8170" s="4" t="s">
        <v>14</v>
      </c>
      <c r="F8170" s="4" t="s">
        <v>6</v>
      </c>
    </row>
    <row r="8171" spans="1:9">
      <c r="A8171" t="n">
        <v>70444</v>
      </c>
      <c r="B8171" s="18" t="n">
        <v>20</v>
      </c>
      <c r="C8171" s="7" t="n">
        <v>61456</v>
      </c>
      <c r="D8171" s="7" t="n">
        <v>3</v>
      </c>
      <c r="E8171" s="7" t="n">
        <v>11</v>
      </c>
      <c r="F8171" s="7" t="s">
        <v>569</v>
      </c>
    </row>
    <row r="8172" spans="1:9">
      <c r="A8172" t="s">
        <v>4</v>
      </c>
      <c r="B8172" s="4" t="s">
        <v>5</v>
      </c>
      <c r="C8172" s="4" t="s">
        <v>10</v>
      </c>
      <c r="D8172" s="4" t="s">
        <v>14</v>
      </c>
      <c r="E8172" s="4" t="s">
        <v>14</v>
      </c>
      <c r="F8172" s="4" t="s">
        <v>6</v>
      </c>
    </row>
    <row r="8173" spans="1:9">
      <c r="A8173" t="n">
        <v>70472</v>
      </c>
      <c r="B8173" s="18" t="n">
        <v>20</v>
      </c>
      <c r="C8173" s="7" t="n">
        <v>7013</v>
      </c>
      <c r="D8173" s="7" t="n">
        <v>3</v>
      </c>
      <c r="E8173" s="7" t="n">
        <v>11</v>
      </c>
      <c r="F8173" s="7" t="s">
        <v>570</v>
      </c>
    </row>
    <row r="8174" spans="1:9">
      <c r="A8174" t="s">
        <v>4</v>
      </c>
      <c r="B8174" s="4" t="s">
        <v>5</v>
      </c>
      <c r="C8174" s="4" t="s">
        <v>14</v>
      </c>
      <c r="D8174" s="4" t="s">
        <v>10</v>
      </c>
    </row>
    <row r="8175" spans="1:9">
      <c r="A8175" t="n">
        <v>70501</v>
      </c>
      <c r="B8175" s="21" t="n">
        <v>58</v>
      </c>
      <c r="C8175" s="7" t="n">
        <v>255</v>
      </c>
      <c r="D8175" s="7" t="n">
        <v>0</v>
      </c>
    </row>
    <row r="8176" spans="1:9">
      <c r="A8176" t="s">
        <v>4</v>
      </c>
      <c r="B8176" s="4" t="s">
        <v>5</v>
      </c>
      <c r="C8176" s="4" t="s">
        <v>14</v>
      </c>
      <c r="D8176" s="4" t="s">
        <v>10</v>
      </c>
      <c r="E8176" s="4" t="s">
        <v>10</v>
      </c>
      <c r="F8176" s="4" t="s">
        <v>14</v>
      </c>
    </row>
    <row r="8177" spans="1:6">
      <c r="A8177" t="n">
        <v>70505</v>
      </c>
      <c r="B8177" s="59" t="n">
        <v>25</v>
      </c>
      <c r="C8177" s="7" t="n">
        <v>1</v>
      </c>
      <c r="D8177" s="7" t="n">
        <v>260</v>
      </c>
      <c r="E8177" s="7" t="n">
        <v>640</v>
      </c>
      <c r="F8177" s="7" t="n">
        <v>1</v>
      </c>
    </row>
    <row r="8178" spans="1:6">
      <c r="A8178" t="s">
        <v>4</v>
      </c>
      <c r="B8178" s="4" t="s">
        <v>5</v>
      </c>
      <c r="C8178" s="4" t="s">
        <v>14</v>
      </c>
      <c r="D8178" s="4" t="s">
        <v>10</v>
      </c>
      <c r="E8178" s="4" t="s">
        <v>6</v>
      </c>
    </row>
    <row r="8179" spans="1:6">
      <c r="A8179" t="n">
        <v>70512</v>
      </c>
      <c r="B8179" s="41" t="n">
        <v>51</v>
      </c>
      <c r="C8179" s="7" t="n">
        <v>4</v>
      </c>
      <c r="D8179" s="7" t="n">
        <v>7</v>
      </c>
      <c r="E8179" s="7" t="s">
        <v>196</v>
      </c>
    </row>
    <row r="8180" spans="1:6">
      <c r="A8180" t="s">
        <v>4</v>
      </c>
      <c r="B8180" s="4" t="s">
        <v>5</v>
      </c>
      <c r="C8180" s="4" t="s">
        <v>10</v>
      </c>
    </row>
    <row r="8181" spans="1:6">
      <c r="A8181" t="n">
        <v>70526</v>
      </c>
      <c r="B8181" s="28" t="n">
        <v>16</v>
      </c>
      <c r="C8181" s="7" t="n">
        <v>0</v>
      </c>
    </row>
    <row r="8182" spans="1:6">
      <c r="A8182" t="s">
        <v>4</v>
      </c>
      <c r="B8182" s="4" t="s">
        <v>5</v>
      </c>
      <c r="C8182" s="4" t="s">
        <v>10</v>
      </c>
      <c r="D8182" s="4" t="s">
        <v>14</v>
      </c>
      <c r="E8182" s="4" t="s">
        <v>9</v>
      </c>
      <c r="F8182" s="4" t="s">
        <v>112</v>
      </c>
      <c r="G8182" s="4" t="s">
        <v>14</v>
      </c>
      <c r="H8182" s="4" t="s">
        <v>14</v>
      </c>
    </row>
    <row r="8183" spans="1:6">
      <c r="A8183" t="n">
        <v>70529</v>
      </c>
      <c r="B8183" s="49" t="n">
        <v>26</v>
      </c>
      <c r="C8183" s="7" t="n">
        <v>7</v>
      </c>
      <c r="D8183" s="7" t="n">
        <v>17</v>
      </c>
      <c r="E8183" s="7" t="n">
        <v>4487</v>
      </c>
      <c r="F8183" s="7" t="s">
        <v>148</v>
      </c>
      <c r="G8183" s="7" t="n">
        <v>2</v>
      </c>
      <c r="H8183" s="7" t="n">
        <v>0</v>
      </c>
    </row>
    <row r="8184" spans="1:6">
      <c r="A8184" t="s">
        <v>4</v>
      </c>
      <c r="B8184" s="4" t="s">
        <v>5</v>
      </c>
    </row>
    <row r="8185" spans="1:6">
      <c r="A8185" t="n">
        <v>70550</v>
      </c>
      <c r="B8185" s="50" t="n">
        <v>28</v>
      </c>
    </row>
    <row r="8186" spans="1:6">
      <c r="A8186" t="s">
        <v>4</v>
      </c>
      <c r="B8186" s="4" t="s">
        <v>5</v>
      </c>
      <c r="C8186" s="4" t="s">
        <v>10</v>
      </c>
      <c r="D8186" s="4" t="s">
        <v>14</v>
      </c>
    </row>
    <row r="8187" spans="1:6">
      <c r="A8187" t="n">
        <v>70551</v>
      </c>
      <c r="B8187" s="51" t="n">
        <v>89</v>
      </c>
      <c r="C8187" s="7" t="n">
        <v>65533</v>
      </c>
      <c r="D8187" s="7" t="n">
        <v>1</v>
      </c>
    </row>
    <row r="8188" spans="1:6">
      <c r="A8188" t="s">
        <v>4</v>
      </c>
      <c r="B8188" s="4" t="s">
        <v>5</v>
      </c>
      <c r="C8188" s="4" t="s">
        <v>14</v>
      </c>
      <c r="D8188" s="4" t="s">
        <v>10</v>
      </c>
      <c r="E8188" s="4" t="s">
        <v>10</v>
      </c>
      <c r="F8188" s="4" t="s">
        <v>14</v>
      </c>
    </row>
    <row r="8189" spans="1:6">
      <c r="A8189" t="n">
        <v>70555</v>
      </c>
      <c r="B8189" s="59" t="n">
        <v>25</v>
      </c>
      <c r="C8189" s="7" t="n">
        <v>1</v>
      </c>
      <c r="D8189" s="7" t="n">
        <v>260</v>
      </c>
      <c r="E8189" s="7" t="n">
        <v>640</v>
      </c>
      <c r="F8189" s="7" t="n">
        <v>2</v>
      </c>
    </row>
    <row r="8190" spans="1:6">
      <c r="A8190" t="s">
        <v>4</v>
      </c>
      <c r="B8190" s="4" t="s">
        <v>5</v>
      </c>
      <c r="C8190" s="4" t="s">
        <v>14</v>
      </c>
      <c r="D8190" s="4" t="s">
        <v>10</v>
      </c>
      <c r="E8190" s="4" t="s">
        <v>6</v>
      </c>
    </row>
    <row r="8191" spans="1:6">
      <c r="A8191" t="n">
        <v>70562</v>
      </c>
      <c r="B8191" s="41" t="n">
        <v>51</v>
      </c>
      <c r="C8191" s="7" t="n">
        <v>4</v>
      </c>
      <c r="D8191" s="7" t="n">
        <v>11</v>
      </c>
      <c r="E8191" s="7" t="s">
        <v>179</v>
      </c>
    </row>
    <row r="8192" spans="1:6">
      <c r="A8192" t="s">
        <v>4</v>
      </c>
      <c r="B8192" s="4" t="s">
        <v>5</v>
      </c>
      <c r="C8192" s="4" t="s">
        <v>10</v>
      </c>
    </row>
    <row r="8193" spans="1:8">
      <c r="A8193" t="n">
        <v>70575</v>
      </c>
      <c r="B8193" s="28" t="n">
        <v>16</v>
      </c>
      <c r="C8193" s="7" t="n">
        <v>0</v>
      </c>
    </row>
    <row r="8194" spans="1:8">
      <c r="A8194" t="s">
        <v>4</v>
      </c>
      <c r="B8194" s="4" t="s">
        <v>5</v>
      </c>
      <c r="C8194" s="4" t="s">
        <v>10</v>
      </c>
      <c r="D8194" s="4" t="s">
        <v>14</v>
      </c>
      <c r="E8194" s="4" t="s">
        <v>9</v>
      </c>
      <c r="F8194" s="4" t="s">
        <v>112</v>
      </c>
      <c r="G8194" s="4" t="s">
        <v>14</v>
      </c>
      <c r="H8194" s="4" t="s">
        <v>14</v>
      </c>
    </row>
    <row r="8195" spans="1:8">
      <c r="A8195" t="n">
        <v>70578</v>
      </c>
      <c r="B8195" s="49" t="n">
        <v>26</v>
      </c>
      <c r="C8195" s="7" t="n">
        <v>11</v>
      </c>
      <c r="D8195" s="7" t="n">
        <v>17</v>
      </c>
      <c r="E8195" s="7" t="n">
        <v>10449</v>
      </c>
      <c r="F8195" s="7" t="s">
        <v>571</v>
      </c>
      <c r="G8195" s="7" t="n">
        <v>2</v>
      </c>
      <c r="H8195" s="7" t="n">
        <v>0</v>
      </c>
    </row>
    <row r="8196" spans="1:8">
      <c r="A8196" t="s">
        <v>4</v>
      </c>
      <c r="B8196" s="4" t="s">
        <v>5</v>
      </c>
    </row>
    <row r="8197" spans="1:8">
      <c r="A8197" t="n">
        <v>70607</v>
      </c>
      <c r="B8197" s="50" t="n">
        <v>28</v>
      </c>
    </row>
    <row r="8198" spans="1:8">
      <c r="A8198" t="s">
        <v>4</v>
      </c>
      <c r="B8198" s="4" t="s">
        <v>5</v>
      </c>
      <c r="C8198" s="4" t="s">
        <v>10</v>
      </c>
      <c r="D8198" s="4" t="s">
        <v>14</v>
      </c>
    </row>
    <row r="8199" spans="1:8">
      <c r="A8199" t="n">
        <v>70608</v>
      </c>
      <c r="B8199" s="51" t="n">
        <v>89</v>
      </c>
      <c r="C8199" s="7" t="n">
        <v>65533</v>
      </c>
      <c r="D8199" s="7" t="n">
        <v>1</v>
      </c>
    </row>
    <row r="8200" spans="1:8">
      <c r="A8200" t="s">
        <v>4</v>
      </c>
      <c r="B8200" s="4" t="s">
        <v>5</v>
      </c>
      <c r="C8200" s="4" t="s">
        <v>14</v>
      </c>
      <c r="D8200" s="4" t="s">
        <v>10</v>
      </c>
      <c r="E8200" s="4" t="s">
        <v>10</v>
      </c>
      <c r="F8200" s="4" t="s">
        <v>14</v>
      </c>
    </row>
    <row r="8201" spans="1:8">
      <c r="A8201" t="n">
        <v>70612</v>
      </c>
      <c r="B8201" s="59" t="n">
        <v>25</v>
      </c>
      <c r="C8201" s="7" t="n">
        <v>1</v>
      </c>
      <c r="D8201" s="7" t="n">
        <v>65535</v>
      </c>
      <c r="E8201" s="7" t="n">
        <v>65535</v>
      </c>
      <c r="F8201" s="7" t="n">
        <v>0</v>
      </c>
    </row>
    <row r="8202" spans="1:8">
      <c r="A8202" t="s">
        <v>4</v>
      </c>
      <c r="B8202" s="4" t="s">
        <v>5</v>
      </c>
      <c r="C8202" s="4" t="s">
        <v>14</v>
      </c>
      <c r="D8202" s="4" t="s">
        <v>14</v>
      </c>
    </row>
    <row r="8203" spans="1:8">
      <c r="A8203" t="n">
        <v>70619</v>
      </c>
      <c r="B8203" s="16" t="n">
        <v>49</v>
      </c>
      <c r="C8203" s="7" t="n">
        <v>2</v>
      </c>
      <c r="D8203" s="7" t="n">
        <v>0</v>
      </c>
    </row>
    <row r="8204" spans="1:8">
      <c r="A8204" t="s">
        <v>4</v>
      </c>
      <c r="B8204" s="4" t="s">
        <v>5</v>
      </c>
      <c r="C8204" s="4" t="s">
        <v>14</v>
      </c>
      <c r="D8204" s="4" t="s">
        <v>10</v>
      </c>
      <c r="E8204" s="4" t="s">
        <v>9</v>
      </c>
      <c r="F8204" s="4" t="s">
        <v>10</v>
      </c>
      <c r="G8204" s="4" t="s">
        <v>9</v>
      </c>
      <c r="H8204" s="4" t="s">
        <v>14</v>
      </c>
    </row>
    <row r="8205" spans="1:8">
      <c r="A8205" t="n">
        <v>70622</v>
      </c>
      <c r="B8205" s="16" t="n">
        <v>49</v>
      </c>
      <c r="C8205" s="7" t="n">
        <v>0</v>
      </c>
      <c r="D8205" s="7" t="n">
        <v>565</v>
      </c>
      <c r="E8205" s="7" t="n">
        <v>1065353216</v>
      </c>
      <c r="F8205" s="7" t="n">
        <v>0</v>
      </c>
      <c r="G8205" s="7" t="n">
        <v>0</v>
      </c>
      <c r="H8205" s="7" t="n">
        <v>0</v>
      </c>
    </row>
    <row r="8206" spans="1:8">
      <c r="A8206" t="s">
        <v>4</v>
      </c>
      <c r="B8206" s="4" t="s">
        <v>5</v>
      </c>
      <c r="C8206" s="4" t="s">
        <v>14</v>
      </c>
      <c r="D8206" s="4" t="s">
        <v>10</v>
      </c>
    </row>
    <row r="8207" spans="1:8">
      <c r="A8207" t="n">
        <v>70637</v>
      </c>
      <c r="B8207" s="16" t="n">
        <v>49</v>
      </c>
      <c r="C8207" s="7" t="n">
        <v>6</v>
      </c>
      <c r="D8207" s="7" t="n">
        <v>565</v>
      </c>
    </row>
    <row r="8208" spans="1:8">
      <c r="A8208" t="s">
        <v>4</v>
      </c>
      <c r="B8208" s="4" t="s">
        <v>5</v>
      </c>
      <c r="C8208" s="4" t="s">
        <v>14</v>
      </c>
      <c r="D8208" s="4" t="s">
        <v>10</v>
      </c>
      <c r="E8208" s="4" t="s">
        <v>9</v>
      </c>
      <c r="F8208" s="4" t="s">
        <v>10</v>
      </c>
    </row>
    <row r="8209" spans="1:8">
      <c r="A8209" t="n">
        <v>70641</v>
      </c>
      <c r="B8209" s="14" t="n">
        <v>50</v>
      </c>
      <c r="C8209" s="7" t="n">
        <v>3</v>
      </c>
      <c r="D8209" s="7" t="n">
        <v>2135</v>
      </c>
      <c r="E8209" s="7" t="n">
        <v>1065353216</v>
      </c>
      <c r="F8209" s="7" t="n">
        <v>2000</v>
      </c>
    </row>
    <row r="8210" spans="1:8">
      <c r="A8210" t="s">
        <v>4</v>
      </c>
      <c r="B8210" s="4" t="s">
        <v>5</v>
      </c>
      <c r="C8210" s="4" t="s">
        <v>14</v>
      </c>
      <c r="D8210" s="4" t="s">
        <v>10</v>
      </c>
      <c r="E8210" s="4" t="s">
        <v>21</v>
      </c>
    </row>
    <row r="8211" spans="1:8">
      <c r="A8211" t="n">
        <v>70651</v>
      </c>
      <c r="B8211" s="21" t="n">
        <v>58</v>
      </c>
      <c r="C8211" s="7" t="n">
        <v>101</v>
      </c>
      <c r="D8211" s="7" t="n">
        <v>300</v>
      </c>
      <c r="E8211" s="7" t="n">
        <v>1</v>
      </c>
    </row>
    <row r="8212" spans="1:8">
      <c r="A8212" t="s">
        <v>4</v>
      </c>
      <c r="B8212" s="4" t="s">
        <v>5</v>
      </c>
      <c r="C8212" s="4" t="s">
        <v>14</v>
      </c>
      <c r="D8212" s="4" t="s">
        <v>10</v>
      </c>
    </row>
    <row r="8213" spans="1:8">
      <c r="A8213" t="n">
        <v>70659</v>
      </c>
      <c r="B8213" s="21" t="n">
        <v>58</v>
      </c>
      <c r="C8213" s="7" t="n">
        <v>254</v>
      </c>
      <c r="D8213" s="7" t="n">
        <v>0</v>
      </c>
    </row>
    <row r="8214" spans="1:8">
      <c r="A8214" t="s">
        <v>4</v>
      </c>
      <c r="B8214" s="4" t="s">
        <v>5</v>
      </c>
      <c r="C8214" s="4" t="s">
        <v>14</v>
      </c>
    </row>
    <row r="8215" spans="1:8">
      <c r="A8215" t="n">
        <v>70663</v>
      </c>
      <c r="B8215" s="45" t="n">
        <v>45</v>
      </c>
      <c r="C8215" s="7" t="n">
        <v>0</v>
      </c>
    </row>
    <row r="8216" spans="1:8">
      <c r="A8216" t="s">
        <v>4</v>
      </c>
      <c r="B8216" s="4" t="s">
        <v>5</v>
      </c>
      <c r="C8216" s="4" t="s">
        <v>14</v>
      </c>
      <c r="D8216" s="4" t="s">
        <v>14</v>
      </c>
      <c r="E8216" s="4" t="s">
        <v>21</v>
      </c>
      <c r="F8216" s="4" t="s">
        <v>21</v>
      </c>
      <c r="G8216" s="4" t="s">
        <v>21</v>
      </c>
      <c r="H8216" s="4" t="s">
        <v>10</v>
      </c>
    </row>
    <row r="8217" spans="1:8">
      <c r="A8217" t="n">
        <v>70665</v>
      </c>
      <c r="B8217" s="45" t="n">
        <v>45</v>
      </c>
      <c r="C8217" s="7" t="n">
        <v>2</v>
      </c>
      <c r="D8217" s="7" t="n">
        <v>3</v>
      </c>
      <c r="E8217" s="7" t="n">
        <v>0.189999997615814</v>
      </c>
      <c r="F8217" s="7" t="n">
        <v>34.4500007629395</v>
      </c>
      <c r="G8217" s="7" t="n">
        <v>4</v>
      </c>
      <c r="H8217" s="7" t="n">
        <v>0</v>
      </c>
    </row>
    <row r="8218" spans="1:8">
      <c r="A8218" t="s">
        <v>4</v>
      </c>
      <c r="B8218" s="4" t="s">
        <v>5</v>
      </c>
      <c r="C8218" s="4" t="s">
        <v>14</v>
      </c>
      <c r="D8218" s="4" t="s">
        <v>14</v>
      </c>
      <c r="E8218" s="4" t="s">
        <v>21</v>
      </c>
      <c r="F8218" s="4" t="s">
        <v>21</v>
      </c>
      <c r="G8218" s="4" t="s">
        <v>21</v>
      </c>
      <c r="H8218" s="4" t="s">
        <v>10</v>
      </c>
      <c r="I8218" s="4" t="s">
        <v>14</v>
      </c>
    </row>
    <row r="8219" spans="1:8">
      <c r="A8219" t="n">
        <v>70682</v>
      </c>
      <c r="B8219" s="45" t="n">
        <v>45</v>
      </c>
      <c r="C8219" s="7" t="n">
        <v>4</v>
      </c>
      <c r="D8219" s="7" t="n">
        <v>3</v>
      </c>
      <c r="E8219" s="7" t="n">
        <v>337</v>
      </c>
      <c r="F8219" s="7" t="n">
        <v>0</v>
      </c>
      <c r="G8219" s="7" t="n">
        <v>0</v>
      </c>
      <c r="H8219" s="7" t="n">
        <v>0</v>
      </c>
      <c r="I8219" s="7" t="n">
        <v>0</v>
      </c>
    </row>
    <row r="8220" spans="1:8">
      <c r="A8220" t="s">
        <v>4</v>
      </c>
      <c r="B8220" s="4" t="s">
        <v>5</v>
      </c>
      <c r="C8220" s="4" t="s">
        <v>14</v>
      </c>
      <c r="D8220" s="4" t="s">
        <v>14</v>
      </c>
      <c r="E8220" s="4" t="s">
        <v>21</v>
      </c>
      <c r="F8220" s="4" t="s">
        <v>10</v>
      </c>
    </row>
    <row r="8221" spans="1:8">
      <c r="A8221" t="n">
        <v>70700</v>
      </c>
      <c r="B8221" s="45" t="n">
        <v>45</v>
      </c>
      <c r="C8221" s="7" t="n">
        <v>5</v>
      </c>
      <c r="D8221" s="7" t="n">
        <v>3</v>
      </c>
      <c r="E8221" s="7" t="n">
        <v>4.19999980926514</v>
      </c>
      <c r="F8221" s="7" t="n">
        <v>0</v>
      </c>
    </row>
    <row r="8222" spans="1:8">
      <c r="A8222" t="s">
        <v>4</v>
      </c>
      <c r="B8222" s="4" t="s">
        <v>5</v>
      </c>
      <c r="C8222" s="4" t="s">
        <v>14</v>
      </c>
      <c r="D8222" s="4" t="s">
        <v>14</v>
      </c>
      <c r="E8222" s="4" t="s">
        <v>21</v>
      </c>
      <c r="F8222" s="4" t="s">
        <v>10</v>
      </c>
    </row>
    <row r="8223" spans="1:8">
      <c r="A8223" t="n">
        <v>70709</v>
      </c>
      <c r="B8223" s="45" t="n">
        <v>45</v>
      </c>
      <c r="C8223" s="7" t="n">
        <v>11</v>
      </c>
      <c r="D8223" s="7" t="n">
        <v>3</v>
      </c>
      <c r="E8223" s="7" t="n">
        <v>45.7999992370605</v>
      </c>
      <c r="F8223" s="7" t="n">
        <v>0</v>
      </c>
    </row>
    <row r="8224" spans="1:8">
      <c r="A8224" t="s">
        <v>4</v>
      </c>
      <c r="B8224" s="4" t="s">
        <v>5</v>
      </c>
      <c r="C8224" s="4" t="s">
        <v>14</v>
      </c>
      <c r="D8224" s="4" t="s">
        <v>14</v>
      </c>
      <c r="E8224" s="4" t="s">
        <v>21</v>
      </c>
      <c r="F8224" s="4" t="s">
        <v>10</v>
      </c>
    </row>
    <row r="8225" spans="1:9">
      <c r="A8225" t="n">
        <v>70718</v>
      </c>
      <c r="B8225" s="45" t="n">
        <v>45</v>
      </c>
      <c r="C8225" s="7" t="n">
        <v>5</v>
      </c>
      <c r="D8225" s="7" t="n">
        <v>3</v>
      </c>
      <c r="E8225" s="7" t="n">
        <v>3.20000004768372</v>
      </c>
      <c r="F8225" s="7" t="n">
        <v>1000</v>
      </c>
    </row>
    <row r="8226" spans="1:9">
      <c r="A8226" t="s">
        <v>4</v>
      </c>
      <c r="B8226" s="4" t="s">
        <v>5</v>
      </c>
      <c r="C8226" s="4" t="s">
        <v>10</v>
      </c>
      <c r="D8226" s="4" t="s">
        <v>14</v>
      </c>
    </row>
    <row r="8227" spans="1:9">
      <c r="A8227" t="n">
        <v>70727</v>
      </c>
      <c r="B8227" s="75" t="n">
        <v>21</v>
      </c>
      <c r="C8227" s="7" t="n">
        <v>7013</v>
      </c>
      <c r="D8227" s="7" t="n">
        <v>3</v>
      </c>
    </row>
    <row r="8228" spans="1:9">
      <c r="A8228" t="s">
        <v>4</v>
      </c>
      <c r="B8228" s="4" t="s">
        <v>5</v>
      </c>
      <c r="C8228" s="4" t="s">
        <v>10</v>
      </c>
      <c r="D8228" s="4" t="s">
        <v>9</v>
      </c>
    </row>
    <row r="8229" spans="1:9">
      <c r="A8229" t="n">
        <v>70731</v>
      </c>
      <c r="B8229" s="33" t="n">
        <v>43</v>
      </c>
      <c r="C8229" s="7" t="n">
        <v>7013</v>
      </c>
      <c r="D8229" s="7" t="n">
        <v>128</v>
      </c>
    </row>
    <row r="8230" spans="1:9">
      <c r="A8230" t="s">
        <v>4</v>
      </c>
      <c r="B8230" s="4" t="s">
        <v>5</v>
      </c>
      <c r="C8230" s="4" t="s">
        <v>10</v>
      </c>
      <c r="D8230" s="4" t="s">
        <v>14</v>
      </c>
    </row>
    <row r="8231" spans="1:9">
      <c r="A8231" t="n">
        <v>70738</v>
      </c>
      <c r="B8231" s="75" t="n">
        <v>21</v>
      </c>
      <c r="C8231" s="7" t="n">
        <v>0</v>
      </c>
      <c r="D8231" s="7" t="n">
        <v>3</v>
      </c>
    </row>
    <row r="8232" spans="1:9">
      <c r="A8232" t="s">
        <v>4</v>
      </c>
      <c r="B8232" s="4" t="s">
        <v>5</v>
      </c>
      <c r="C8232" s="4" t="s">
        <v>14</v>
      </c>
      <c r="D8232" s="4" t="s">
        <v>10</v>
      </c>
    </row>
    <row r="8233" spans="1:9">
      <c r="A8233" t="n">
        <v>70742</v>
      </c>
      <c r="B8233" s="45" t="n">
        <v>45</v>
      </c>
      <c r="C8233" s="7" t="n">
        <v>7</v>
      </c>
      <c r="D8233" s="7" t="n">
        <v>255</v>
      </c>
    </row>
    <row r="8234" spans="1:9">
      <c r="A8234" t="s">
        <v>4</v>
      </c>
      <c r="B8234" s="4" t="s">
        <v>5</v>
      </c>
      <c r="C8234" s="4" t="s">
        <v>14</v>
      </c>
      <c r="D8234" s="4" t="s">
        <v>10</v>
      </c>
      <c r="E8234" s="4" t="s">
        <v>10</v>
      </c>
      <c r="F8234" s="4" t="s">
        <v>10</v>
      </c>
      <c r="G8234" s="4" t="s">
        <v>10</v>
      </c>
      <c r="H8234" s="4" t="s">
        <v>10</v>
      </c>
      <c r="I8234" s="4" t="s">
        <v>6</v>
      </c>
      <c r="J8234" s="4" t="s">
        <v>21</v>
      </c>
      <c r="K8234" s="4" t="s">
        <v>21</v>
      </c>
      <c r="L8234" s="4" t="s">
        <v>21</v>
      </c>
      <c r="M8234" s="4" t="s">
        <v>9</v>
      </c>
      <c r="N8234" s="4" t="s">
        <v>9</v>
      </c>
      <c r="O8234" s="4" t="s">
        <v>21</v>
      </c>
      <c r="P8234" s="4" t="s">
        <v>21</v>
      </c>
      <c r="Q8234" s="4" t="s">
        <v>21</v>
      </c>
      <c r="R8234" s="4" t="s">
        <v>21</v>
      </c>
      <c r="S8234" s="4" t="s">
        <v>14</v>
      </c>
    </row>
    <row r="8235" spans="1:9">
      <c r="A8235" t="n">
        <v>70746</v>
      </c>
      <c r="B8235" s="31" t="n">
        <v>39</v>
      </c>
      <c r="C8235" s="7" t="n">
        <v>12</v>
      </c>
      <c r="D8235" s="7" t="n">
        <v>65533</v>
      </c>
      <c r="E8235" s="7" t="n">
        <v>208</v>
      </c>
      <c r="F8235" s="7" t="n">
        <v>0</v>
      </c>
      <c r="G8235" s="7" t="n">
        <v>65533</v>
      </c>
      <c r="H8235" s="7" t="n">
        <v>0</v>
      </c>
      <c r="I8235" s="7" t="s">
        <v>13</v>
      </c>
      <c r="J8235" s="7" t="n">
        <v>0.100000001490116</v>
      </c>
      <c r="K8235" s="7" t="n">
        <v>34.5999984741211</v>
      </c>
      <c r="L8235" s="7" t="n">
        <v>4.25</v>
      </c>
      <c r="M8235" s="7" t="n">
        <v>0</v>
      </c>
      <c r="N8235" s="7" t="n">
        <v>0</v>
      </c>
      <c r="O8235" s="7" t="n">
        <v>0</v>
      </c>
      <c r="P8235" s="7" t="n">
        <v>1</v>
      </c>
      <c r="Q8235" s="7" t="n">
        <v>1</v>
      </c>
      <c r="R8235" s="7" t="n">
        <v>1</v>
      </c>
      <c r="S8235" s="7" t="n">
        <v>255</v>
      </c>
    </row>
    <row r="8236" spans="1:9">
      <c r="A8236" t="s">
        <v>4</v>
      </c>
      <c r="B8236" s="4" t="s">
        <v>5</v>
      </c>
      <c r="C8236" s="4" t="s">
        <v>10</v>
      </c>
      <c r="D8236" s="4" t="s">
        <v>14</v>
      </c>
      <c r="E8236" s="4" t="s">
        <v>14</v>
      </c>
      <c r="F8236" s="4" t="s">
        <v>6</v>
      </c>
    </row>
    <row r="8237" spans="1:9">
      <c r="A8237" t="n">
        <v>70796</v>
      </c>
      <c r="B8237" s="18" t="n">
        <v>20</v>
      </c>
      <c r="C8237" s="7" t="n">
        <v>1660</v>
      </c>
      <c r="D8237" s="7" t="n">
        <v>2</v>
      </c>
      <c r="E8237" s="7" t="n">
        <v>11</v>
      </c>
      <c r="F8237" s="7" t="s">
        <v>572</v>
      </c>
    </row>
    <row r="8238" spans="1:9">
      <c r="A8238" t="s">
        <v>4</v>
      </c>
      <c r="B8238" s="4" t="s">
        <v>5</v>
      </c>
      <c r="C8238" s="4" t="s">
        <v>10</v>
      </c>
    </row>
    <row r="8239" spans="1:9">
      <c r="A8239" t="n">
        <v>70813</v>
      </c>
      <c r="B8239" s="28" t="n">
        <v>16</v>
      </c>
      <c r="C8239" s="7" t="n">
        <v>900</v>
      </c>
    </row>
    <row r="8240" spans="1:9">
      <c r="A8240" t="s">
        <v>4</v>
      </c>
      <c r="B8240" s="4" t="s">
        <v>5</v>
      </c>
      <c r="C8240" s="4" t="s">
        <v>14</v>
      </c>
      <c r="D8240" s="4" t="s">
        <v>10</v>
      </c>
      <c r="E8240" s="4" t="s">
        <v>21</v>
      </c>
    </row>
    <row r="8241" spans="1:19">
      <c r="A8241" t="n">
        <v>70816</v>
      </c>
      <c r="B8241" s="21" t="n">
        <v>58</v>
      </c>
      <c r="C8241" s="7" t="n">
        <v>101</v>
      </c>
      <c r="D8241" s="7" t="n">
        <v>1000</v>
      </c>
      <c r="E8241" s="7" t="n">
        <v>1</v>
      </c>
    </row>
    <row r="8242" spans="1:19">
      <c r="A8242" t="s">
        <v>4</v>
      </c>
      <c r="B8242" s="4" t="s">
        <v>5</v>
      </c>
      <c r="C8242" s="4" t="s">
        <v>14</v>
      </c>
      <c r="D8242" s="4" t="s">
        <v>10</v>
      </c>
    </row>
    <row r="8243" spans="1:19">
      <c r="A8243" t="n">
        <v>70824</v>
      </c>
      <c r="B8243" s="21" t="n">
        <v>58</v>
      </c>
      <c r="C8243" s="7" t="n">
        <v>254</v>
      </c>
      <c r="D8243" s="7" t="n">
        <v>0</v>
      </c>
    </row>
    <row r="8244" spans="1:19">
      <c r="A8244" t="s">
        <v>4</v>
      </c>
      <c r="B8244" s="4" t="s">
        <v>5</v>
      </c>
      <c r="C8244" s="4" t="s">
        <v>14</v>
      </c>
    </row>
    <row r="8245" spans="1:19">
      <c r="A8245" t="n">
        <v>70828</v>
      </c>
      <c r="B8245" s="35" t="n">
        <v>116</v>
      </c>
      <c r="C8245" s="7" t="n">
        <v>0</v>
      </c>
    </row>
    <row r="8246" spans="1:19">
      <c r="A8246" t="s">
        <v>4</v>
      </c>
      <c r="B8246" s="4" t="s">
        <v>5</v>
      </c>
      <c r="C8246" s="4" t="s">
        <v>14</v>
      </c>
      <c r="D8246" s="4" t="s">
        <v>10</v>
      </c>
    </row>
    <row r="8247" spans="1:19">
      <c r="A8247" t="n">
        <v>70830</v>
      </c>
      <c r="B8247" s="35" t="n">
        <v>116</v>
      </c>
      <c r="C8247" s="7" t="n">
        <v>2</v>
      </c>
      <c r="D8247" s="7" t="n">
        <v>1</v>
      </c>
    </row>
    <row r="8248" spans="1:19">
      <c r="A8248" t="s">
        <v>4</v>
      </c>
      <c r="B8248" s="4" t="s">
        <v>5</v>
      </c>
      <c r="C8248" s="4" t="s">
        <v>14</v>
      </c>
      <c r="D8248" s="4" t="s">
        <v>9</v>
      </c>
    </row>
    <row r="8249" spans="1:19">
      <c r="A8249" t="n">
        <v>70834</v>
      </c>
      <c r="B8249" s="35" t="n">
        <v>116</v>
      </c>
      <c r="C8249" s="7" t="n">
        <v>5</v>
      </c>
      <c r="D8249" s="7" t="n">
        <v>1120403456</v>
      </c>
    </row>
    <row r="8250" spans="1:19">
      <c r="A8250" t="s">
        <v>4</v>
      </c>
      <c r="B8250" s="4" t="s">
        <v>5</v>
      </c>
      <c r="C8250" s="4" t="s">
        <v>14</v>
      </c>
      <c r="D8250" s="4" t="s">
        <v>10</v>
      </c>
    </row>
    <row r="8251" spans="1:19">
      <c r="A8251" t="n">
        <v>70840</v>
      </c>
      <c r="B8251" s="35" t="n">
        <v>116</v>
      </c>
      <c r="C8251" s="7" t="n">
        <v>6</v>
      </c>
      <c r="D8251" s="7" t="n">
        <v>1</v>
      </c>
    </row>
    <row r="8252" spans="1:19">
      <c r="A8252" t="s">
        <v>4</v>
      </c>
      <c r="B8252" s="4" t="s">
        <v>5</v>
      </c>
      <c r="C8252" s="4" t="s">
        <v>14</v>
      </c>
      <c r="D8252" s="4" t="s">
        <v>9</v>
      </c>
      <c r="E8252" s="4" t="s">
        <v>9</v>
      </c>
      <c r="F8252" s="4" t="s">
        <v>9</v>
      </c>
      <c r="G8252" s="4" t="s">
        <v>9</v>
      </c>
    </row>
    <row r="8253" spans="1:19">
      <c r="A8253" t="n">
        <v>70844</v>
      </c>
      <c r="B8253" s="67" t="n">
        <v>41</v>
      </c>
      <c r="C8253" s="7" t="n">
        <v>2</v>
      </c>
      <c r="D8253" s="7" t="n">
        <v>0</v>
      </c>
      <c r="E8253" s="7" t="n">
        <v>0</v>
      </c>
      <c r="F8253" s="7" t="n">
        <v>0</v>
      </c>
      <c r="G8253" s="7" t="n">
        <v>0</v>
      </c>
    </row>
    <row r="8254" spans="1:19">
      <c r="A8254" t="s">
        <v>4</v>
      </c>
      <c r="B8254" s="4" t="s">
        <v>5</v>
      </c>
      <c r="C8254" s="4" t="s">
        <v>14</v>
      </c>
      <c r="D8254" s="4" t="s">
        <v>14</v>
      </c>
      <c r="E8254" s="4" t="s">
        <v>21</v>
      </c>
      <c r="F8254" s="4" t="s">
        <v>21</v>
      </c>
      <c r="G8254" s="4" t="s">
        <v>21</v>
      </c>
      <c r="H8254" s="4" t="s">
        <v>10</v>
      </c>
    </row>
    <row r="8255" spans="1:19">
      <c r="A8255" t="n">
        <v>70862</v>
      </c>
      <c r="B8255" s="45" t="n">
        <v>45</v>
      </c>
      <c r="C8255" s="7" t="n">
        <v>2</v>
      </c>
      <c r="D8255" s="7" t="n">
        <v>3</v>
      </c>
      <c r="E8255" s="7" t="n">
        <v>0</v>
      </c>
      <c r="F8255" s="7" t="n">
        <v>46.5999984741211</v>
      </c>
      <c r="G8255" s="7" t="n">
        <v>-3.70000004768372</v>
      </c>
      <c r="H8255" s="7" t="n">
        <v>0</v>
      </c>
    </row>
    <row r="8256" spans="1:19">
      <c r="A8256" t="s">
        <v>4</v>
      </c>
      <c r="B8256" s="4" t="s">
        <v>5</v>
      </c>
      <c r="C8256" s="4" t="s">
        <v>14</v>
      </c>
      <c r="D8256" s="4" t="s">
        <v>14</v>
      </c>
      <c r="E8256" s="4" t="s">
        <v>21</v>
      </c>
      <c r="F8256" s="4" t="s">
        <v>21</v>
      </c>
      <c r="G8256" s="4" t="s">
        <v>21</v>
      </c>
      <c r="H8256" s="4" t="s">
        <v>10</v>
      </c>
      <c r="I8256" s="4" t="s">
        <v>14</v>
      </c>
    </row>
    <row r="8257" spans="1:9">
      <c r="A8257" t="n">
        <v>70879</v>
      </c>
      <c r="B8257" s="45" t="n">
        <v>45</v>
      </c>
      <c r="C8257" s="7" t="n">
        <v>4</v>
      </c>
      <c r="D8257" s="7" t="n">
        <v>3</v>
      </c>
      <c r="E8257" s="7" t="n">
        <v>353</v>
      </c>
      <c r="F8257" s="7" t="n">
        <v>0</v>
      </c>
      <c r="G8257" s="7" t="n">
        <v>0</v>
      </c>
      <c r="H8257" s="7" t="n">
        <v>0</v>
      </c>
      <c r="I8257" s="7" t="n">
        <v>0</v>
      </c>
    </row>
    <row r="8258" spans="1:9">
      <c r="A8258" t="s">
        <v>4</v>
      </c>
      <c r="B8258" s="4" t="s">
        <v>5</v>
      </c>
      <c r="C8258" s="4" t="s">
        <v>14</v>
      </c>
      <c r="D8258" s="4" t="s">
        <v>14</v>
      </c>
      <c r="E8258" s="4" t="s">
        <v>21</v>
      </c>
      <c r="F8258" s="4" t="s">
        <v>10</v>
      </c>
    </row>
    <row r="8259" spans="1:9">
      <c r="A8259" t="n">
        <v>70897</v>
      </c>
      <c r="B8259" s="45" t="n">
        <v>45</v>
      </c>
      <c r="C8259" s="7" t="n">
        <v>5</v>
      </c>
      <c r="D8259" s="7" t="n">
        <v>3</v>
      </c>
      <c r="E8259" s="7" t="n">
        <v>170</v>
      </c>
      <c r="F8259" s="7" t="n">
        <v>0</v>
      </c>
    </row>
    <row r="8260" spans="1:9">
      <c r="A8260" t="s">
        <v>4</v>
      </c>
      <c r="B8260" s="4" t="s">
        <v>5</v>
      </c>
      <c r="C8260" s="4" t="s">
        <v>14</v>
      </c>
      <c r="D8260" s="4" t="s">
        <v>14</v>
      </c>
      <c r="E8260" s="4" t="s">
        <v>21</v>
      </c>
      <c r="F8260" s="4" t="s">
        <v>10</v>
      </c>
    </row>
    <row r="8261" spans="1:9">
      <c r="A8261" t="n">
        <v>70906</v>
      </c>
      <c r="B8261" s="45" t="n">
        <v>45</v>
      </c>
      <c r="C8261" s="7" t="n">
        <v>11</v>
      </c>
      <c r="D8261" s="7" t="n">
        <v>3</v>
      </c>
      <c r="E8261" s="7" t="n">
        <v>45.7999992370605</v>
      </c>
      <c r="F8261" s="7" t="n">
        <v>0</v>
      </c>
    </row>
    <row r="8262" spans="1:9">
      <c r="A8262" t="s">
        <v>4</v>
      </c>
      <c r="B8262" s="4" t="s">
        <v>5</v>
      </c>
      <c r="C8262" s="4" t="s">
        <v>14</v>
      </c>
      <c r="D8262" s="4" t="s">
        <v>14</v>
      </c>
      <c r="E8262" s="4" t="s">
        <v>21</v>
      </c>
      <c r="F8262" s="4" t="s">
        <v>21</v>
      </c>
      <c r="G8262" s="4" t="s">
        <v>21</v>
      </c>
      <c r="H8262" s="4" t="s">
        <v>10</v>
      </c>
    </row>
    <row r="8263" spans="1:9">
      <c r="A8263" t="n">
        <v>70915</v>
      </c>
      <c r="B8263" s="45" t="n">
        <v>45</v>
      </c>
      <c r="C8263" s="7" t="n">
        <v>2</v>
      </c>
      <c r="D8263" s="7" t="n">
        <v>3</v>
      </c>
      <c r="E8263" s="7" t="n">
        <v>0</v>
      </c>
      <c r="F8263" s="7" t="n">
        <v>42.5999984741211</v>
      </c>
      <c r="G8263" s="7" t="n">
        <v>-3.70000004768372</v>
      </c>
      <c r="H8263" s="7" t="n">
        <v>5000</v>
      </c>
    </row>
    <row r="8264" spans="1:9">
      <c r="A8264" t="s">
        <v>4</v>
      </c>
      <c r="B8264" s="4" t="s">
        <v>5</v>
      </c>
      <c r="C8264" s="4" t="s">
        <v>14</v>
      </c>
      <c r="D8264" s="4" t="s">
        <v>14</v>
      </c>
      <c r="E8264" s="4" t="s">
        <v>21</v>
      </c>
      <c r="F8264" s="4" t="s">
        <v>21</v>
      </c>
      <c r="G8264" s="4" t="s">
        <v>21</v>
      </c>
      <c r="H8264" s="4" t="s">
        <v>10</v>
      </c>
      <c r="I8264" s="4" t="s">
        <v>14</v>
      </c>
    </row>
    <row r="8265" spans="1:9">
      <c r="A8265" t="n">
        <v>70932</v>
      </c>
      <c r="B8265" s="45" t="n">
        <v>45</v>
      </c>
      <c r="C8265" s="7" t="n">
        <v>4</v>
      </c>
      <c r="D8265" s="7" t="n">
        <v>3</v>
      </c>
      <c r="E8265" s="7" t="n">
        <v>347</v>
      </c>
      <c r="F8265" s="7" t="n">
        <v>0</v>
      </c>
      <c r="G8265" s="7" t="n">
        <v>15</v>
      </c>
      <c r="H8265" s="7" t="n">
        <v>5000</v>
      </c>
      <c r="I8265" s="7" t="n">
        <v>0</v>
      </c>
    </row>
    <row r="8266" spans="1:9">
      <c r="A8266" t="s">
        <v>4</v>
      </c>
      <c r="B8266" s="4" t="s">
        <v>5</v>
      </c>
      <c r="C8266" s="4" t="s">
        <v>14</v>
      </c>
      <c r="D8266" s="4" t="s">
        <v>14</v>
      </c>
      <c r="E8266" s="4" t="s">
        <v>21</v>
      </c>
      <c r="F8266" s="4" t="s">
        <v>10</v>
      </c>
    </row>
    <row r="8267" spans="1:9">
      <c r="A8267" t="n">
        <v>70950</v>
      </c>
      <c r="B8267" s="45" t="n">
        <v>45</v>
      </c>
      <c r="C8267" s="7" t="n">
        <v>5</v>
      </c>
      <c r="D8267" s="7" t="n">
        <v>3</v>
      </c>
      <c r="E8267" s="7" t="n">
        <v>50</v>
      </c>
      <c r="F8267" s="7" t="n">
        <v>5000</v>
      </c>
    </row>
    <row r="8268" spans="1:9">
      <c r="A8268" t="s">
        <v>4</v>
      </c>
      <c r="B8268" s="4" t="s">
        <v>5</v>
      </c>
      <c r="C8268" s="4" t="s">
        <v>10</v>
      </c>
      <c r="D8268" s="4" t="s">
        <v>14</v>
      </c>
      <c r="E8268" s="4" t="s">
        <v>14</v>
      </c>
      <c r="F8268" s="4" t="s">
        <v>6</v>
      </c>
    </row>
    <row r="8269" spans="1:9">
      <c r="A8269" t="n">
        <v>70959</v>
      </c>
      <c r="B8269" s="18" t="n">
        <v>20</v>
      </c>
      <c r="C8269" s="7" t="n">
        <v>61456</v>
      </c>
      <c r="D8269" s="7" t="n">
        <v>3</v>
      </c>
      <c r="E8269" s="7" t="n">
        <v>11</v>
      </c>
      <c r="F8269" s="7" t="s">
        <v>573</v>
      </c>
    </row>
    <row r="8270" spans="1:9">
      <c r="A8270" t="s">
        <v>4</v>
      </c>
      <c r="B8270" s="4" t="s">
        <v>5</v>
      </c>
      <c r="C8270" s="4" t="s">
        <v>14</v>
      </c>
      <c r="D8270" s="4" t="s">
        <v>10</v>
      </c>
      <c r="E8270" s="4" t="s">
        <v>10</v>
      </c>
      <c r="F8270" s="4" t="s">
        <v>10</v>
      </c>
      <c r="G8270" s="4" t="s">
        <v>10</v>
      </c>
      <c r="H8270" s="4" t="s">
        <v>10</v>
      </c>
      <c r="I8270" s="4" t="s">
        <v>6</v>
      </c>
      <c r="J8270" s="4" t="s">
        <v>21</v>
      </c>
      <c r="K8270" s="4" t="s">
        <v>21</v>
      </c>
      <c r="L8270" s="4" t="s">
        <v>21</v>
      </c>
      <c r="M8270" s="4" t="s">
        <v>9</v>
      </c>
      <c r="N8270" s="4" t="s">
        <v>9</v>
      </c>
      <c r="O8270" s="4" t="s">
        <v>21</v>
      </c>
      <c r="P8270" s="4" t="s">
        <v>21</v>
      </c>
      <c r="Q8270" s="4" t="s">
        <v>21</v>
      </c>
      <c r="R8270" s="4" t="s">
        <v>21</v>
      </c>
      <c r="S8270" s="4" t="s">
        <v>14</v>
      </c>
    </row>
    <row r="8271" spans="1:9">
      <c r="A8271" t="n">
        <v>70987</v>
      </c>
      <c r="B8271" s="31" t="n">
        <v>39</v>
      </c>
      <c r="C8271" s="7" t="n">
        <v>12</v>
      </c>
      <c r="D8271" s="7" t="n">
        <v>65533</v>
      </c>
      <c r="E8271" s="7" t="n">
        <v>204</v>
      </c>
      <c r="F8271" s="7" t="n">
        <v>0</v>
      </c>
      <c r="G8271" s="7" t="n">
        <v>65533</v>
      </c>
      <c r="H8271" s="7" t="n">
        <v>0</v>
      </c>
      <c r="I8271" s="7" t="s">
        <v>13</v>
      </c>
      <c r="J8271" s="7" t="n">
        <v>0</v>
      </c>
      <c r="K8271" s="7" t="n">
        <v>15.5</v>
      </c>
      <c r="L8271" s="7" t="n">
        <v>-3.59999990463257</v>
      </c>
      <c r="M8271" s="7" t="n">
        <v>0</v>
      </c>
      <c r="N8271" s="7" t="n">
        <v>0</v>
      </c>
      <c r="O8271" s="7" t="n">
        <v>0</v>
      </c>
      <c r="P8271" s="7" t="n">
        <v>1</v>
      </c>
      <c r="Q8271" s="7" t="n">
        <v>1</v>
      </c>
      <c r="R8271" s="7" t="n">
        <v>1</v>
      </c>
      <c r="S8271" s="7" t="n">
        <v>104</v>
      </c>
    </row>
    <row r="8272" spans="1:9">
      <c r="A8272" t="s">
        <v>4</v>
      </c>
      <c r="B8272" s="4" t="s">
        <v>5</v>
      </c>
      <c r="C8272" s="4" t="s">
        <v>6</v>
      </c>
      <c r="D8272" s="4" t="s">
        <v>6</v>
      </c>
    </row>
    <row r="8273" spans="1:19">
      <c r="A8273" t="n">
        <v>71037</v>
      </c>
      <c r="B8273" s="44" t="n">
        <v>70</v>
      </c>
      <c r="C8273" s="7" t="s">
        <v>574</v>
      </c>
      <c r="D8273" s="7" t="s">
        <v>575</v>
      </c>
    </row>
    <row r="8274" spans="1:19">
      <c r="A8274" t="s">
        <v>4</v>
      </c>
      <c r="B8274" s="4" t="s">
        <v>5</v>
      </c>
      <c r="C8274" s="4" t="s">
        <v>14</v>
      </c>
      <c r="D8274" s="4" t="s">
        <v>10</v>
      </c>
    </row>
    <row r="8275" spans="1:19">
      <c r="A8275" t="n">
        <v>71054</v>
      </c>
      <c r="B8275" s="45" t="n">
        <v>45</v>
      </c>
      <c r="C8275" s="7" t="n">
        <v>7</v>
      </c>
      <c r="D8275" s="7" t="n">
        <v>255</v>
      </c>
    </row>
    <row r="8276" spans="1:19">
      <c r="A8276" t="s">
        <v>4</v>
      </c>
      <c r="B8276" s="4" t="s">
        <v>5</v>
      </c>
      <c r="C8276" s="4" t="s">
        <v>14</v>
      </c>
      <c r="D8276" s="4" t="s">
        <v>10</v>
      </c>
      <c r="E8276" s="4" t="s">
        <v>21</v>
      </c>
    </row>
    <row r="8277" spans="1:19">
      <c r="A8277" t="n">
        <v>71058</v>
      </c>
      <c r="B8277" s="21" t="n">
        <v>58</v>
      </c>
      <c r="C8277" s="7" t="n">
        <v>101</v>
      </c>
      <c r="D8277" s="7" t="n">
        <v>1000</v>
      </c>
      <c r="E8277" s="7" t="n">
        <v>1</v>
      </c>
    </row>
    <row r="8278" spans="1:19">
      <c r="A8278" t="s">
        <v>4</v>
      </c>
      <c r="B8278" s="4" t="s">
        <v>5</v>
      </c>
      <c r="C8278" s="4" t="s">
        <v>14</v>
      </c>
      <c r="D8278" s="4" t="s">
        <v>10</v>
      </c>
    </row>
    <row r="8279" spans="1:19">
      <c r="A8279" t="n">
        <v>71066</v>
      </c>
      <c r="B8279" s="21" t="n">
        <v>58</v>
      </c>
      <c r="C8279" s="7" t="n">
        <v>254</v>
      </c>
      <c r="D8279" s="7" t="n">
        <v>0</v>
      </c>
    </row>
    <row r="8280" spans="1:19">
      <c r="A8280" t="s">
        <v>4</v>
      </c>
      <c r="B8280" s="4" t="s">
        <v>5</v>
      </c>
      <c r="C8280" s="4" t="s">
        <v>14</v>
      </c>
    </row>
    <row r="8281" spans="1:19">
      <c r="A8281" t="n">
        <v>71070</v>
      </c>
      <c r="B8281" s="35" t="n">
        <v>116</v>
      </c>
      <c r="C8281" s="7" t="n">
        <v>0</v>
      </c>
    </row>
    <row r="8282" spans="1:19">
      <c r="A8282" t="s">
        <v>4</v>
      </c>
      <c r="B8282" s="4" t="s">
        <v>5</v>
      </c>
      <c r="C8282" s="4" t="s">
        <v>14</v>
      </c>
      <c r="D8282" s="4" t="s">
        <v>10</v>
      </c>
    </row>
    <row r="8283" spans="1:19">
      <c r="A8283" t="n">
        <v>71072</v>
      </c>
      <c r="B8283" s="35" t="n">
        <v>116</v>
      </c>
      <c r="C8283" s="7" t="n">
        <v>2</v>
      </c>
      <c r="D8283" s="7" t="n">
        <v>1</v>
      </c>
    </row>
    <row r="8284" spans="1:19">
      <c r="A8284" t="s">
        <v>4</v>
      </c>
      <c r="B8284" s="4" t="s">
        <v>5</v>
      </c>
      <c r="C8284" s="4" t="s">
        <v>14</v>
      </c>
      <c r="D8284" s="4" t="s">
        <v>9</v>
      </c>
    </row>
    <row r="8285" spans="1:19">
      <c r="A8285" t="n">
        <v>71076</v>
      </c>
      <c r="B8285" s="35" t="n">
        <v>116</v>
      </c>
      <c r="C8285" s="7" t="n">
        <v>5</v>
      </c>
      <c r="D8285" s="7" t="n">
        <v>1109393408</v>
      </c>
    </row>
    <row r="8286" spans="1:19">
      <c r="A8286" t="s">
        <v>4</v>
      </c>
      <c r="B8286" s="4" t="s">
        <v>5</v>
      </c>
      <c r="C8286" s="4" t="s">
        <v>14</v>
      </c>
      <c r="D8286" s="4" t="s">
        <v>10</v>
      </c>
    </row>
    <row r="8287" spans="1:19">
      <c r="A8287" t="n">
        <v>71082</v>
      </c>
      <c r="B8287" s="35" t="n">
        <v>116</v>
      </c>
      <c r="C8287" s="7" t="n">
        <v>6</v>
      </c>
      <c r="D8287" s="7" t="n">
        <v>1</v>
      </c>
    </row>
    <row r="8288" spans="1:19">
      <c r="A8288" t="s">
        <v>4</v>
      </c>
      <c r="B8288" s="4" t="s">
        <v>5</v>
      </c>
      <c r="C8288" s="4" t="s">
        <v>14</v>
      </c>
      <c r="D8288" s="4" t="s">
        <v>10</v>
      </c>
    </row>
    <row r="8289" spans="1:5">
      <c r="A8289" t="n">
        <v>71086</v>
      </c>
      <c r="B8289" s="35" t="n">
        <v>116</v>
      </c>
      <c r="C8289" s="7" t="n">
        <v>6</v>
      </c>
      <c r="D8289" s="7" t="n">
        <v>4</v>
      </c>
    </row>
    <row r="8290" spans="1:5">
      <c r="A8290" t="s">
        <v>4</v>
      </c>
      <c r="B8290" s="4" t="s">
        <v>5</v>
      </c>
      <c r="C8290" s="4" t="s">
        <v>14</v>
      </c>
      <c r="D8290" s="4" t="s">
        <v>14</v>
      </c>
      <c r="E8290" s="4" t="s">
        <v>21</v>
      </c>
      <c r="F8290" s="4" t="s">
        <v>21</v>
      </c>
      <c r="G8290" s="4" t="s">
        <v>21</v>
      </c>
      <c r="H8290" s="4" t="s">
        <v>10</v>
      </c>
    </row>
    <row r="8291" spans="1:5">
      <c r="A8291" t="n">
        <v>71090</v>
      </c>
      <c r="B8291" s="45" t="n">
        <v>45</v>
      </c>
      <c r="C8291" s="7" t="n">
        <v>2</v>
      </c>
      <c r="D8291" s="7" t="n">
        <v>3</v>
      </c>
      <c r="E8291" s="7" t="n">
        <v>0</v>
      </c>
      <c r="F8291" s="7" t="n">
        <v>43.6500015258789</v>
      </c>
      <c r="G8291" s="7" t="n">
        <v>-3.70000004768372</v>
      </c>
      <c r="H8291" s="7" t="n">
        <v>0</v>
      </c>
    </row>
    <row r="8292" spans="1:5">
      <c r="A8292" t="s">
        <v>4</v>
      </c>
      <c r="B8292" s="4" t="s">
        <v>5</v>
      </c>
      <c r="C8292" s="4" t="s">
        <v>14</v>
      </c>
      <c r="D8292" s="4" t="s">
        <v>14</v>
      </c>
      <c r="E8292" s="4" t="s">
        <v>21</v>
      </c>
      <c r="F8292" s="4" t="s">
        <v>21</v>
      </c>
      <c r="G8292" s="4" t="s">
        <v>21</v>
      </c>
      <c r="H8292" s="4" t="s">
        <v>10</v>
      </c>
      <c r="I8292" s="4" t="s">
        <v>14</v>
      </c>
    </row>
    <row r="8293" spans="1:5">
      <c r="A8293" t="n">
        <v>71107</v>
      </c>
      <c r="B8293" s="45" t="n">
        <v>45</v>
      </c>
      <c r="C8293" s="7" t="n">
        <v>4</v>
      </c>
      <c r="D8293" s="7" t="n">
        <v>3</v>
      </c>
      <c r="E8293" s="7" t="n">
        <v>343</v>
      </c>
      <c r="F8293" s="7" t="n">
        <v>331</v>
      </c>
      <c r="G8293" s="7" t="n">
        <v>335</v>
      </c>
      <c r="H8293" s="7" t="n">
        <v>0</v>
      </c>
      <c r="I8293" s="7" t="n">
        <v>0</v>
      </c>
    </row>
    <row r="8294" spans="1:5">
      <c r="A8294" t="s">
        <v>4</v>
      </c>
      <c r="B8294" s="4" t="s">
        <v>5</v>
      </c>
      <c r="C8294" s="4" t="s">
        <v>14</v>
      </c>
      <c r="D8294" s="4" t="s">
        <v>14</v>
      </c>
      <c r="E8294" s="4" t="s">
        <v>21</v>
      </c>
      <c r="F8294" s="4" t="s">
        <v>10</v>
      </c>
    </row>
    <row r="8295" spans="1:5">
      <c r="A8295" t="n">
        <v>71125</v>
      </c>
      <c r="B8295" s="45" t="n">
        <v>45</v>
      </c>
      <c r="C8295" s="7" t="n">
        <v>5</v>
      </c>
      <c r="D8295" s="7" t="n">
        <v>3</v>
      </c>
      <c r="E8295" s="7" t="n">
        <v>74</v>
      </c>
      <c r="F8295" s="7" t="n">
        <v>0</v>
      </c>
    </row>
    <row r="8296" spans="1:5">
      <c r="A8296" t="s">
        <v>4</v>
      </c>
      <c r="B8296" s="4" t="s">
        <v>5</v>
      </c>
      <c r="C8296" s="4" t="s">
        <v>14</v>
      </c>
      <c r="D8296" s="4" t="s">
        <v>14</v>
      </c>
      <c r="E8296" s="4" t="s">
        <v>21</v>
      </c>
      <c r="F8296" s="4" t="s">
        <v>10</v>
      </c>
    </row>
    <row r="8297" spans="1:5">
      <c r="A8297" t="n">
        <v>71134</v>
      </c>
      <c r="B8297" s="45" t="n">
        <v>45</v>
      </c>
      <c r="C8297" s="7" t="n">
        <v>11</v>
      </c>
      <c r="D8297" s="7" t="n">
        <v>3</v>
      </c>
      <c r="E8297" s="7" t="n">
        <v>45.7999992370605</v>
      </c>
      <c r="F8297" s="7" t="n">
        <v>0</v>
      </c>
    </row>
    <row r="8298" spans="1:5">
      <c r="A8298" t="s">
        <v>4</v>
      </c>
      <c r="B8298" s="4" t="s">
        <v>5</v>
      </c>
      <c r="C8298" s="4" t="s">
        <v>14</v>
      </c>
      <c r="D8298" s="4" t="s">
        <v>14</v>
      </c>
      <c r="E8298" s="4" t="s">
        <v>21</v>
      </c>
      <c r="F8298" s="4" t="s">
        <v>21</v>
      </c>
      <c r="G8298" s="4" t="s">
        <v>21</v>
      </c>
      <c r="H8298" s="4" t="s">
        <v>10</v>
      </c>
      <c r="I8298" s="4" t="s">
        <v>14</v>
      </c>
    </row>
    <row r="8299" spans="1:5">
      <c r="A8299" t="n">
        <v>71143</v>
      </c>
      <c r="B8299" s="45" t="n">
        <v>45</v>
      </c>
      <c r="C8299" s="7" t="n">
        <v>4</v>
      </c>
      <c r="D8299" s="7" t="n">
        <v>0</v>
      </c>
      <c r="E8299" s="7" t="n">
        <v>343</v>
      </c>
      <c r="F8299" s="7" t="n">
        <v>57</v>
      </c>
      <c r="G8299" s="7" t="n">
        <v>335</v>
      </c>
      <c r="H8299" s="7" t="n">
        <v>9000</v>
      </c>
      <c r="I8299" s="7" t="n">
        <v>0</v>
      </c>
    </row>
    <row r="8300" spans="1:5">
      <c r="A8300" t="s">
        <v>4</v>
      </c>
      <c r="B8300" s="4" t="s">
        <v>5</v>
      </c>
      <c r="C8300" s="4" t="s">
        <v>10</v>
      </c>
    </row>
    <row r="8301" spans="1:5">
      <c r="A8301" t="n">
        <v>71161</v>
      </c>
      <c r="B8301" s="28" t="n">
        <v>16</v>
      </c>
      <c r="C8301" s="7" t="n">
        <v>5000</v>
      </c>
    </row>
    <row r="8302" spans="1:5">
      <c r="A8302" t="s">
        <v>4</v>
      </c>
      <c r="B8302" s="4" t="s">
        <v>5</v>
      </c>
      <c r="C8302" s="4" t="s">
        <v>14</v>
      </c>
      <c r="D8302" s="4" t="s">
        <v>10</v>
      </c>
      <c r="E8302" s="4" t="s">
        <v>21</v>
      </c>
    </row>
    <row r="8303" spans="1:5">
      <c r="A8303" t="n">
        <v>71164</v>
      </c>
      <c r="B8303" s="21" t="n">
        <v>58</v>
      </c>
      <c r="C8303" s="7" t="n">
        <v>3</v>
      </c>
      <c r="D8303" s="7" t="n">
        <v>4000</v>
      </c>
      <c r="E8303" s="7" t="n">
        <v>1</v>
      </c>
    </row>
    <row r="8304" spans="1:5">
      <c r="A8304" t="s">
        <v>4</v>
      </c>
      <c r="B8304" s="4" t="s">
        <v>5</v>
      </c>
      <c r="C8304" s="4" t="s">
        <v>14</v>
      </c>
      <c r="D8304" s="4" t="s">
        <v>10</v>
      </c>
    </row>
    <row r="8305" spans="1:9">
      <c r="A8305" t="n">
        <v>71172</v>
      </c>
      <c r="B8305" s="21" t="n">
        <v>58</v>
      </c>
      <c r="C8305" s="7" t="n">
        <v>255</v>
      </c>
      <c r="D8305" s="7" t="n">
        <v>0</v>
      </c>
    </row>
    <row r="8306" spans="1:9">
      <c r="A8306" t="s">
        <v>4</v>
      </c>
      <c r="B8306" s="4" t="s">
        <v>5</v>
      </c>
      <c r="C8306" s="4" t="s">
        <v>14</v>
      </c>
    </row>
    <row r="8307" spans="1:9">
      <c r="A8307" t="n">
        <v>71176</v>
      </c>
      <c r="B8307" s="45" t="n">
        <v>45</v>
      </c>
      <c r="C8307" s="7" t="n">
        <v>0</v>
      </c>
    </row>
    <row r="8308" spans="1:9">
      <c r="A8308" t="s">
        <v>4</v>
      </c>
      <c r="B8308" s="4" t="s">
        <v>5</v>
      </c>
      <c r="C8308" s="4" t="s">
        <v>14</v>
      </c>
      <c r="D8308" s="4" t="s">
        <v>10</v>
      </c>
    </row>
    <row r="8309" spans="1:9">
      <c r="A8309" t="n">
        <v>71178</v>
      </c>
      <c r="B8309" s="45" t="n">
        <v>45</v>
      </c>
      <c r="C8309" s="7" t="n">
        <v>7</v>
      </c>
      <c r="D8309" s="7" t="n">
        <v>255</v>
      </c>
    </row>
    <row r="8310" spans="1:9">
      <c r="A8310" t="s">
        <v>4</v>
      </c>
      <c r="B8310" s="4" t="s">
        <v>5</v>
      </c>
      <c r="C8310" s="4" t="s">
        <v>10</v>
      </c>
      <c r="D8310" s="4" t="s">
        <v>9</v>
      </c>
    </row>
    <row r="8311" spans="1:9">
      <c r="A8311" t="n">
        <v>71182</v>
      </c>
      <c r="B8311" s="63" t="n">
        <v>44</v>
      </c>
      <c r="C8311" s="7" t="n">
        <v>7013</v>
      </c>
      <c r="D8311" s="7" t="n">
        <v>128</v>
      </c>
    </row>
    <row r="8312" spans="1:9">
      <c r="A8312" t="s">
        <v>4</v>
      </c>
      <c r="B8312" s="4" t="s">
        <v>5</v>
      </c>
      <c r="C8312" s="4" t="s">
        <v>10</v>
      </c>
      <c r="D8312" s="4" t="s">
        <v>21</v>
      </c>
      <c r="E8312" s="4" t="s">
        <v>21</v>
      </c>
      <c r="F8312" s="4" t="s">
        <v>21</v>
      </c>
      <c r="G8312" s="4" t="s">
        <v>21</v>
      </c>
    </row>
    <row r="8313" spans="1:9">
      <c r="A8313" t="n">
        <v>71189</v>
      </c>
      <c r="B8313" s="36" t="n">
        <v>46</v>
      </c>
      <c r="C8313" s="7" t="n">
        <v>7013</v>
      </c>
      <c r="D8313" s="7" t="n">
        <v>9.5</v>
      </c>
      <c r="E8313" s="7" t="n">
        <v>20.2199993133545</v>
      </c>
      <c r="F8313" s="7" t="n">
        <v>24</v>
      </c>
      <c r="G8313" s="7" t="n">
        <v>210</v>
      </c>
    </row>
    <row r="8314" spans="1:9">
      <c r="A8314" t="s">
        <v>4</v>
      </c>
      <c r="B8314" s="4" t="s">
        <v>5</v>
      </c>
      <c r="C8314" s="4" t="s">
        <v>10</v>
      </c>
      <c r="D8314" s="4" t="s">
        <v>21</v>
      </c>
      <c r="E8314" s="4" t="s">
        <v>21</v>
      </c>
      <c r="F8314" s="4" t="s">
        <v>21</v>
      </c>
      <c r="G8314" s="4" t="s">
        <v>21</v>
      </c>
    </row>
    <row r="8315" spans="1:9">
      <c r="A8315" t="n">
        <v>71208</v>
      </c>
      <c r="B8315" s="36" t="n">
        <v>46</v>
      </c>
      <c r="C8315" s="7" t="n">
        <v>1660</v>
      </c>
      <c r="D8315" s="7" t="n">
        <v>0</v>
      </c>
      <c r="E8315" s="7" t="n">
        <v>15.5</v>
      </c>
      <c r="F8315" s="7" t="n">
        <v>-1.60000002384186</v>
      </c>
      <c r="G8315" s="7" t="n">
        <v>0</v>
      </c>
    </row>
    <row r="8316" spans="1:9">
      <c r="A8316" t="s">
        <v>4</v>
      </c>
      <c r="B8316" s="4" t="s">
        <v>5</v>
      </c>
      <c r="C8316" s="4" t="s">
        <v>10</v>
      </c>
      <c r="D8316" s="4" t="s">
        <v>14</v>
      </c>
      <c r="E8316" s="4" t="s">
        <v>6</v>
      </c>
      <c r="F8316" s="4" t="s">
        <v>21</v>
      </c>
      <c r="G8316" s="4" t="s">
        <v>21</v>
      </c>
      <c r="H8316" s="4" t="s">
        <v>21</v>
      </c>
    </row>
    <row r="8317" spans="1:9">
      <c r="A8317" t="n">
        <v>71227</v>
      </c>
      <c r="B8317" s="37" t="n">
        <v>48</v>
      </c>
      <c r="C8317" s="7" t="n">
        <v>1660</v>
      </c>
      <c r="D8317" s="7" t="n">
        <v>0</v>
      </c>
      <c r="E8317" s="7" t="s">
        <v>31</v>
      </c>
      <c r="F8317" s="7" t="n">
        <v>-1</v>
      </c>
      <c r="G8317" s="7" t="n">
        <v>1</v>
      </c>
      <c r="H8317" s="7" t="n">
        <v>0</v>
      </c>
    </row>
    <row r="8318" spans="1:9">
      <c r="A8318" t="s">
        <v>4</v>
      </c>
      <c r="B8318" s="4" t="s">
        <v>5</v>
      </c>
      <c r="C8318" s="4" t="s">
        <v>10</v>
      </c>
      <c r="D8318" s="4" t="s">
        <v>9</v>
      </c>
      <c r="E8318" s="4" t="s">
        <v>9</v>
      </c>
      <c r="F8318" s="4" t="s">
        <v>9</v>
      </c>
      <c r="G8318" s="4" t="s">
        <v>9</v>
      </c>
      <c r="H8318" s="4" t="s">
        <v>10</v>
      </c>
      <c r="I8318" s="4" t="s">
        <v>14</v>
      </c>
    </row>
    <row r="8319" spans="1:9">
      <c r="A8319" t="n">
        <v>71251</v>
      </c>
      <c r="B8319" s="69" t="n">
        <v>66</v>
      </c>
      <c r="C8319" s="7" t="n">
        <v>1660</v>
      </c>
      <c r="D8319" s="7" t="n">
        <v>1065353216</v>
      </c>
      <c r="E8319" s="7" t="n">
        <v>1065353216</v>
      </c>
      <c r="F8319" s="7" t="n">
        <v>1065353216</v>
      </c>
      <c r="G8319" s="7" t="n">
        <v>1065353216</v>
      </c>
      <c r="H8319" s="7" t="n">
        <v>0</v>
      </c>
      <c r="I8319" s="7" t="n">
        <v>3</v>
      </c>
    </row>
    <row r="8320" spans="1:9">
      <c r="A8320" t="s">
        <v>4</v>
      </c>
      <c r="B8320" s="4" t="s">
        <v>5</v>
      </c>
      <c r="C8320" s="4" t="s">
        <v>14</v>
      </c>
      <c r="D8320" s="4" t="s">
        <v>14</v>
      </c>
      <c r="E8320" s="4" t="s">
        <v>9</v>
      </c>
      <c r="F8320" s="4" t="s">
        <v>14</v>
      </c>
      <c r="G8320" s="4" t="s">
        <v>14</v>
      </c>
    </row>
    <row r="8321" spans="1:9">
      <c r="A8321" t="n">
        <v>71273</v>
      </c>
      <c r="B8321" s="71" t="n">
        <v>8</v>
      </c>
      <c r="C8321" s="7" t="n">
        <v>5</v>
      </c>
      <c r="D8321" s="7" t="n">
        <v>0</v>
      </c>
      <c r="E8321" s="7" t="n">
        <v>1</v>
      </c>
      <c r="F8321" s="7" t="n">
        <v>19</v>
      </c>
      <c r="G8321" s="7" t="n">
        <v>1</v>
      </c>
    </row>
    <row r="8322" spans="1:9">
      <c r="A8322" t="s">
        <v>4</v>
      </c>
      <c r="B8322" s="4" t="s">
        <v>5</v>
      </c>
      <c r="C8322" s="4" t="s">
        <v>14</v>
      </c>
      <c r="D8322" s="4" t="s">
        <v>10</v>
      </c>
      <c r="E8322" s="4" t="s">
        <v>6</v>
      </c>
      <c r="F8322" s="4" t="s">
        <v>6</v>
      </c>
      <c r="G8322" s="4" t="s">
        <v>14</v>
      </c>
    </row>
    <row r="8323" spans="1:9">
      <c r="A8323" t="n">
        <v>71282</v>
      </c>
      <c r="B8323" s="40" t="n">
        <v>32</v>
      </c>
      <c r="C8323" s="7" t="n">
        <v>0</v>
      </c>
      <c r="D8323" s="7" t="n">
        <v>65533</v>
      </c>
      <c r="E8323" s="7" t="s">
        <v>99</v>
      </c>
      <c r="F8323" s="7" t="s">
        <v>100</v>
      </c>
      <c r="G8323" s="7" t="n">
        <v>0</v>
      </c>
    </row>
    <row r="8324" spans="1:9">
      <c r="A8324" t="s">
        <v>4</v>
      </c>
      <c r="B8324" s="4" t="s">
        <v>5</v>
      </c>
      <c r="C8324" s="4" t="s">
        <v>14</v>
      </c>
      <c r="D8324" s="4" t="s">
        <v>10</v>
      </c>
      <c r="E8324" s="4" t="s">
        <v>6</v>
      </c>
      <c r="F8324" s="4" t="s">
        <v>6</v>
      </c>
      <c r="G8324" s="4" t="s">
        <v>14</v>
      </c>
    </row>
    <row r="8325" spans="1:9">
      <c r="A8325" t="n">
        <v>71304</v>
      </c>
      <c r="B8325" s="40" t="n">
        <v>32</v>
      </c>
      <c r="C8325" s="7" t="n">
        <v>0</v>
      </c>
      <c r="D8325" s="7" t="n">
        <v>65533</v>
      </c>
      <c r="E8325" s="7" t="s">
        <v>99</v>
      </c>
      <c r="F8325" s="7" t="s">
        <v>101</v>
      </c>
      <c r="G8325" s="7" t="n">
        <v>0</v>
      </c>
    </row>
    <row r="8326" spans="1:9">
      <c r="A8326" t="s">
        <v>4</v>
      </c>
      <c r="B8326" s="4" t="s">
        <v>5</v>
      </c>
      <c r="C8326" s="4" t="s">
        <v>14</v>
      </c>
      <c r="D8326" s="4" t="s">
        <v>10</v>
      </c>
      <c r="E8326" s="4" t="s">
        <v>6</v>
      </c>
      <c r="F8326" s="4" t="s">
        <v>6</v>
      </c>
      <c r="G8326" s="4" t="s">
        <v>14</v>
      </c>
    </row>
    <row r="8327" spans="1:9">
      <c r="A8327" t="n">
        <v>71326</v>
      </c>
      <c r="B8327" s="40" t="n">
        <v>32</v>
      </c>
      <c r="C8327" s="7" t="n">
        <v>0</v>
      </c>
      <c r="D8327" s="7" t="n">
        <v>65533</v>
      </c>
      <c r="E8327" s="7" t="s">
        <v>99</v>
      </c>
      <c r="F8327" s="7" t="s">
        <v>102</v>
      </c>
      <c r="G8327" s="7" t="n">
        <v>0</v>
      </c>
    </row>
    <row r="8328" spans="1:9">
      <c r="A8328" t="s">
        <v>4</v>
      </c>
      <c r="B8328" s="4" t="s">
        <v>5</v>
      </c>
      <c r="C8328" s="4" t="s">
        <v>14</v>
      </c>
      <c r="D8328" s="4" t="s">
        <v>10</v>
      </c>
      <c r="E8328" s="4" t="s">
        <v>6</v>
      </c>
      <c r="F8328" s="4" t="s">
        <v>6</v>
      </c>
      <c r="G8328" s="4" t="s">
        <v>14</v>
      </c>
    </row>
    <row r="8329" spans="1:9">
      <c r="A8329" t="n">
        <v>71350</v>
      </c>
      <c r="B8329" s="40" t="n">
        <v>32</v>
      </c>
      <c r="C8329" s="7" t="n">
        <v>0</v>
      </c>
      <c r="D8329" s="7" t="n">
        <v>65533</v>
      </c>
      <c r="E8329" s="7" t="s">
        <v>99</v>
      </c>
      <c r="F8329" s="7" t="s">
        <v>103</v>
      </c>
      <c r="G8329" s="7" t="n">
        <v>0</v>
      </c>
    </row>
    <row r="8330" spans="1:9">
      <c r="A8330" t="s">
        <v>4</v>
      </c>
      <c r="B8330" s="4" t="s">
        <v>5</v>
      </c>
      <c r="C8330" s="4" t="s">
        <v>14</v>
      </c>
      <c r="D8330" s="4" t="s">
        <v>10</v>
      </c>
      <c r="E8330" s="4" t="s">
        <v>6</v>
      </c>
      <c r="F8330" s="4" t="s">
        <v>6</v>
      </c>
      <c r="G8330" s="4" t="s">
        <v>14</v>
      </c>
    </row>
    <row r="8331" spans="1:9">
      <c r="A8331" t="n">
        <v>71374</v>
      </c>
      <c r="B8331" s="40" t="n">
        <v>32</v>
      </c>
      <c r="C8331" s="7" t="n">
        <v>0</v>
      </c>
      <c r="D8331" s="7" t="n">
        <v>65533</v>
      </c>
      <c r="E8331" s="7" t="s">
        <v>99</v>
      </c>
      <c r="F8331" s="7" t="s">
        <v>104</v>
      </c>
      <c r="G8331" s="7" t="n">
        <v>0</v>
      </c>
    </row>
    <row r="8332" spans="1:9">
      <c r="A8332" t="s">
        <v>4</v>
      </c>
      <c r="B8332" s="4" t="s">
        <v>5</v>
      </c>
      <c r="C8332" s="4" t="s">
        <v>14</v>
      </c>
      <c r="D8332" s="4" t="s">
        <v>10</v>
      </c>
      <c r="E8332" s="4" t="s">
        <v>6</v>
      </c>
      <c r="F8332" s="4" t="s">
        <v>6</v>
      </c>
      <c r="G8332" s="4" t="s">
        <v>14</v>
      </c>
    </row>
    <row r="8333" spans="1:9">
      <c r="A8333" t="n">
        <v>71398</v>
      </c>
      <c r="B8333" s="40" t="n">
        <v>32</v>
      </c>
      <c r="C8333" s="7" t="n">
        <v>0</v>
      </c>
      <c r="D8333" s="7" t="n">
        <v>65533</v>
      </c>
      <c r="E8333" s="7" t="s">
        <v>99</v>
      </c>
      <c r="F8333" s="7" t="s">
        <v>574</v>
      </c>
      <c r="G8333" s="7" t="n">
        <v>0</v>
      </c>
    </row>
    <row r="8334" spans="1:9">
      <c r="A8334" t="s">
        <v>4</v>
      </c>
      <c r="B8334" s="4" t="s">
        <v>5</v>
      </c>
      <c r="C8334" s="4" t="s">
        <v>14</v>
      </c>
      <c r="D8334" s="4" t="s">
        <v>10</v>
      </c>
      <c r="E8334" s="4" t="s">
        <v>6</v>
      </c>
      <c r="F8334" s="4" t="s">
        <v>6</v>
      </c>
      <c r="G8334" s="4" t="s">
        <v>14</v>
      </c>
    </row>
    <row r="8335" spans="1:9">
      <c r="A8335" t="n">
        <v>71417</v>
      </c>
      <c r="B8335" s="40" t="n">
        <v>32</v>
      </c>
      <c r="C8335" s="7" t="n">
        <v>0</v>
      </c>
      <c r="D8335" s="7" t="n">
        <v>65533</v>
      </c>
      <c r="E8335" s="7" t="s">
        <v>99</v>
      </c>
      <c r="F8335" s="7" t="s">
        <v>576</v>
      </c>
      <c r="G8335" s="7" t="n">
        <v>0</v>
      </c>
    </row>
    <row r="8336" spans="1:9">
      <c r="A8336" t="s">
        <v>4</v>
      </c>
      <c r="B8336" s="4" t="s">
        <v>5</v>
      </c>
      <c r="C8336" s="4" t="s">
        <v>14</v>
      </c>
      <c r="D8336" s="4" t="s">
        <v>10</v>
      </c>
      <c r="E8336" s="4" t="s">
        <v>6</v>
      </c>
      <c r="F8336" s="4" t="s">
        <v>6</v>
      </c>
      <c r="G8336" s="4" t="s">
        <v>14</v>
      </c>
    </row>
    <row r="8337" spans="1:7">
      <c r="A8337" t="n">
        <v>71437</v>
      </c>
      <c r="B8337" s="40" t="n">
        <v>32</v>
      </c>
      <c r="C8337" s="7" t="n">
        <v>0</v>
      </c>
      <c r="D8337" s="7" t="n">
        <v>65533</v>
      </c>
      <c r="E8337" s="7" t="s">
        <v>99</v>
      </c>
      <c r="F8337" s="7" t="s">
        <v>577</v>
      </c>
      <c r="G8337" s="7" t="n">
        <v>0</v>
      </c>
    </row>
    <row r="8338" spans="1:7">
      <c r="A8338" t="s">
        <v>4</v>
      </c>
      <c r="B8338" s="4" t="s">
        <v>5</v>
      </c>
      <c r="C8338" s="4" t="s">
        <v>14</v>
      </c>
      <c r="D8338" s="4" t="s">
        <v>10</v>
      </c>
      <c r="E8338" s="4" t="s">
        <v>6</v>
      </c>
      <c r="F8338" s="4" t="s">
        <v>6</v>
      </c>
      <c r="G8338" s="4" t="s">
        <v>14</v>
      </c>
    </row>
    <row r="8339" spans="1:7">
      <c r="A8339" t="n">
        <v>71457</v>
      </c>
      <c r="B8339" s="40" t="n">
        <v>32</v>
      </c>
      <c r="C8339" s="7" t="n">
        <v>0</v>
      </c>
      <c r="D8339" s="7" t="n">
        <v>65533</v>
      </c>
      <c r="E8339" s="7" t="s">
        <v>99</v>
      </c>
      <c r="F8339" s="7" t="s">
        <v>578</v>
      </c>
      <c r="G8339" s="7" t="n">
        <v>0</v>
      </c>
    </row>
    <row r="8340" spans="1:7">
      <c r="A8340" t="s">
        <v>4</v>
      </c>
      <c r="B8340" s="4" t="s">
        <v>5</v>
      </c>
      <c r="C8340" s="4" t="s">
        <v>14</v>
      </c>
      <c r="D8340" s="4" t="s">
        <v>10</v>
      </c>
      <c r="E8340" s="4" t="s">
        <v>6</v>
      </c>
      <c r="F8340" s="4" t="s">
        <v>6</v>
      </c>
      <c r="G8340" s="4" t="s">
        <v>14</v>
      </c>
    </row>
    <row r="8341" spans="1:7">
      <c r="A8341" t="n">
        <v>71479</v>
      </c>
      <c r="B8341" s="40" t="n">
        <v>32</v>
      </c>
      <c r="C8341" s="7" t="n">
        <v>0</v>
      </c>
      <c r="D8341" s="7" t="n">
        <v>65533</v>
      </c>
      <c r="E8341" s="7" t="s">
        <v>99</v>
      </c>
      <c r="F8341" s="7" t="s">
        <v>579</v>
      </c>
      <c r="G8341" s="7" t="n">
        <v>0</v>
      </c>
    </row>
    <row r="8342" spans="1:7">
      <c r="A8342" t="s">
        <v>4</v>
      </c>
      <c r="B8342" s="4" t="s">
        <v>5</v>
      </c>
      <c r="C8342" s="4" t="s">
        <v>14</v>
      </c>
      <c r="D8342" s="4" t="s">
        <v>6</v>
      </c>
      <c r="E8342" s="4" t="s">
        <v>10</v>
      </c>
    </row>
    <row r="8343" spans="1:7">
      <c r="A8343" t="n">
        <v>71502</v>
      </c>
      <c r="B8343" s="43" t="n">
        <v>94</v>
      </c>
      <c r="C8343" s="7" t="n">
        <v>1</v>
      </c>
      <c r="D8343" s="7" t="s">
        <v>105</v>
      </c>
      <c r="E8343" s="7" t="n">
        <v>1</v>
      </c>
    </row>
    <row r="8344" spans="1:7">
      <c r="A8344" t="s">
        <v>4</v>
      </c>
      <c r="B8344" s="4" t="s">
        <v>5</v>
      </c>
      <c r="C8344" s="4" t="s">
        <v>14</v>
      </c>
      <c r="D8344" s="4" t="s">
        <v>6</v>
      </c>
      <c r="E8344" s="4" t="s">
        <v>10</v>
      </c>
    </row>
    <row r="8345" spans="1:7">
      <c r="A8345" t="n">
        <v>71510</v>
      </c>
      <c r="B8345" s="43" t="n">
        <v>94</v>
      </c>
      <c r="C8345" s="7" t="n">
        <v>1</v>
      </c>
      <c r="D8345" s="7" t="s">
        <v>105</v>
      </c>
      <c r="E8345" s="7" t="n">
        <v>2</v>
      </c>
    </row>
    <row r="8346" spans="1:7">
      <c r="A8346" t="s">
        <v>4</v>
      </c>
      <c r="B8346" s="4" t="s">
        <v>5</v>
      </c>
      <c r="C8346" s="4" t="s">
        <v>14</v>
      </c>
      <c r="D8346" s="4" t="s">
        <v>6</v>
      </c>
      <c r="E8346" s="4" t="s">
        <v>10</v>
      </c>
    </row>
    <row r="8347" spans="1:7">
      <c r="A8347" t="n">
        <v>71518</v>
      </c>
      <c r="B8347" s="43" t="n">
        <v>94</v>
      </c>
      <c r="C8347" s="7" t="n">
        <v>0</v>
      </c>
      <c r="D8347" s="7" t="s">
        <v>105</v>
      </c>
      <c r="E8347" s="7" t="n">
        <v>4</v>
      </c>
    </row>
    <row r="8348" spans="1:7">
      <c r="A8348" t="s">
        <v>4</v>
      </c>
      <c r="B8348" s="4" t="s">
        <v>5</v>
      </c>
      <c r="C8348" s="4" t="s">
        <v>14</v>
      </c>
      <c r="D8348" s="4" t="s">
        <v>6</v>
      </c>
      <c r="E8348" s="4" t="s">
        <v>10</v>
      </c>
    </row>
    <row r="8349" spans="1:7">
      <c r="A8349" t="n">
        <v>71526</v>
      </c>
      <c r="B8349" s="43" t="n">
        <v>94</v>
      </c>
      <c r="C8349" s="7" t="n">
        <v>1</v>
      </c>
      <c r="D8349" s="7" t="s">
        <v>574</v>
      </c>
      <c r="E8349" s="7" t="n">
        <v>1</v>
      </c>
    </row>
    <row r="8350" spans="1:7">
      <c r="A8350" t="s">
        <v>4</v>
      </c>
      <c r="B8350" s="4" t="s">
        <v>5</v>
      </c>
      <c r="C8350" s="4" t="s">
        <v>14</v>
      </c>
      <c r="D8350" s="4" t="s">
        <v>6</v>
      </c>
      <c r="E8350" s="4" t="s">
        <v>10</v>
      </c>
    </row>
    <row r="8351" spans="1:7">
      <c r="A8351" t="n">
        <v>71540</v>
      </c>
      <c r="B8351" s="43" t="n">
        <v>94</v>
      </c>
      <c r="C8351" s="7" t="n">
        <v>1</v>
      </c>
      <c r="D8351" s="7" t="s">
        <v>574</v>
      </c>
      <c r="E8351" s="7" t="n">
        <v>2</v>
      </c>
    </row>
    <row r="8352" spans="1:7">
      <c r="A8352" t="s">
        <v>4</v>
      </c>
      <c r="B8352" s="4" t="s">
        <v>5</v>
      </c>
      <c r="C8352" s="4" t="s">
        <v>14</v>
      </c>
      <c r="D8352" s="4" t="s">
        <v>6</v>
      </c>
      <c r="E8352" s="4" t="s">
        <v>10</v>
      </c>
    </row>
    <row r="8353" spans="1:7">
      <c r="A8353" t="n">
        <v>71554</v>
      </c>
      <c r="B8353" s="43" t="n">
        <v>94</v>
      </c>
      <c r="C8353" s="7" t="n">
        <v>0</v>
      </c>
      <c r="D8353" s="7" t="s">
        <v>574</v>
      </c>
      <c r="E8353" s="7" t="n">
        <v>4</v>
      </c>
    </row>
    <row r="8354" spans="1:7">
      <c r="A8354" t="s">
        <v>4</v>
      </c>
      <c r="B8354" s="4" t="s">
        <v>5</v>
      </c>
      <c r="C8354" s="4" t="s">
        <v>14</v>
      </c>
      <c r="D8354" s="4" t="s">
        <v>14</v>
      </c>
      <c r="E8354" s="4" t="s">
        <v>6</v>
      </c>
    </row>
    <row r="8355" spans="1:7">
      <c r="A8355" t="n">
        <v>71568</v>
      </c>
      <c r="B8355" s="31" t="n">
        <v>39</v>
      </c>
      <c r="C8355" s="7" t="n">
        <v>21</v>
      </c>
      <c r="D8355" s="7" t="n">
        <v>0</v>
      </c>
      <c r="E8355" s="7" t="s">
        <v>580</v>
      </c>
    </row>
    <row r="8356" spans="1:7">
      <c r="A8356" t="s">
        <v>4</v>
      </c>
      <c r="B8356" s="4" t="s">
        <v>5</v>
      </c>
      <c r="C8356" s="4" t="s">
        <v>14</v>
      </c>
      <c r="D8356" s="4" t="s">
        <v>10</v>
      </c>
      <c r="E8356" s="4" t="s">
        <v>10</v>
      </c>
      <c r="F8356" s="4" t="s">
        <v>10</v>
      </c>
      <c r="G8356" s="4" t="s">
        <v>10</v>
      </c>
      <c r="H8356" s="4" t="s">
        <v>10</v>
      </c>
      <c r="I8356" s="4" t="s">
        <v>6</v>
      </c>
      <c r="J8356" s="4" t="s">
        <v>21</v>
      </c>
      <c r="K8356" s="4" t="s">
        <v>21</v>
      </c>
      <c r="L8356" s="4" t="s">
        <v>21</v>
      </c>
      <c r="M8356" s="4" t="s">
        <v>9</v>
      </c>
      <c r="N8356" s="4" t="s">
        <v>9</v>
      </c>
      <c r="O8356" s="4" t="s">
        <v>21</v>
      </c>
      <c r="P8356" s="4" t="s">
        <v>21</v>
      </c>
      <c r="Q8356" s="4" t="s">
        <v>21</v>
      </c>
      <c r="R8356" s="4" t="s">
        <v>21</v>
      </c>
      <c r="S8356" s="4" t="s">
        <v>14</v>
      </c>
    </row>
    <row r="8357" spans="1:7">
      <c r="A8357" t="n">
        <v>71580</v>
      </c>
      <c r="B8357" s="31" t="n">
        <v>39</v>
      </c>
      <c r="C8357" s="7" t="n">
        <v>12</v>
      </c>
      <c r="D8357" s="7" t="n">
        <v>65533</v>
      </c>
      <c r="E8357" s="7" t="n">
        <v>205</v>
      </c>
      <c r="F8357" s="7" t="n">
        <v>0</v>
      </c>
      <c r="G8357" s="7" t="n">
        <v>1660</v>
      </c>
      <c r="H8357" s="7" t="n">
        <v>259</v>
      </c>
      <c r="I8357" s="7" t="s">
        <v>13</v>
      </c>
      <c r="J8357" s="7" t="n">
        <v>0</v>
      </c>
      <c r="K8357" s="7" t="n">
        <v>0</v>
      </c>
      <c r="L8357" s="7" t="n">
        <v>0</v>
      </c>
      <c r="M8357" s="7" t="n">
        <v>0</v>
      </c>
      <c r="N8357" s="7" t="n">
        <v>0</v>
      </c>
      <c r="O8357" s="7" t="n">
        <v>0</v>
      </c>
      <c r="P8357" s="7" t="n">
        <v>1</v>
      </c>
      <c r="Q8357" s="7" t="n">
        <v>1</v>
      </c>
      <c r="R8357" s="7" t="n">
        <v>1</v>
      </c>
      <c r="S8357" s="7" t="n">
        <v>105</v>
      </c>
    </row>
    <row r="8358" spans="1:7">
      <c r="A8358" t="s">
        <v>4</v>
      </c>
      <c r="B8358" s="4" t="s">
        <v>5</v>
      </c>
      <c r="C8358" s="4" t="s">
        <v>14</v>
      </c>
      <c r="D8358" s="4" t="s">
        <v>10</v>
      </c>
      <c r="E8358" s="4" t="s">
        <v>10</v>
      </c>
      <c r="F8358" s="4" t="s">
        <v>9</v>
      </c>
    </row>
    <row r="8359" spans="1:7">
      <c r="A8359" t="n">
        <v>71630</v>
      </c>
      <c r="B8359" s="46" t="n">
        <v>84</v>
      </c>
      <c r="C8359" s="7" t="n">
        <v>0</v>
      </c>
      <c r="D8359" s="7" t="n">
        <v>0</v>
      </c>
      <c r="E8359" s="7" t="n">
        <v>0</v>
      </c>
      <c r="F8359" s="7" t="n">
        <v>1056964608</v>
      </c>
    </row>
    <row r="8360" spans="1:7">
      <c r="A8360" t="s">
        <v>4</v>
      </c>
      <c r="B8360" s="4" t="s">
        <v>5</v>
      </c>
      <c r="C8360" s="4" t="s">
        <v>10</v>
      </c>
      <c r="D8360" s="4" t="s">
        <v>14</v>
      </c>
    </row>
    <row r="8361" spans="1:7">
      <c r="A8361" t="n">
        <v>71640</v>
      </c>
      <c r="B8361" s="75" t="n">
        <v>21</v>
      </c>
      <c r="C8361" s="7" t="n">
        <v>0</v>
      </c>
      <c r="D8361" s="7" t="n">
        <v>3</v>
      </c>
    </row>
    <row r="8362" spans="1:7">
      <c r="A8362" t="s">
        <v>4</v>
      </c>
      <c r="B8362" s="4" t="s">
        <v>5</v>
      </c>
      <c r="C8362" s="4" t="s">
        <v>14</v>
      </c>
      <c r="D8362" s="4" t="s">
        <v>21</v>
      </c>
      <c r="E8362" s="4" t="s">
        <v>21</v>
      </c>
      <c r="F8362" s="4" t="s">
        <v>21</v>
      </c>
    </row>
    <row r="8363" spans="1:7">
      <c r="A8363" t="n">
        <v>71644</v>
      </c>
      <c r="B8363" s="45" t="n">
        <v>45</v>
      </c>
      <c r="C8363" s="7" t="n">
        <v>9</v>
      </c>
      <c r="D8363" s="7" t="n">
        <v>0</v>
      </c>
      <c r="E8363" s="7" t="n">
        <v>0</v>
      </c>
      <c r="F8363" s="7" t="n">
        <v>0</v>
      </c>
    </row>
    <row r="8364" spans="1:7">
      <c r="A8364" t="s">
        <v>4</v>
      </c>
      <c r="B8364" s="4" t="s">
        <v>5</v>
      </c>
      <c r="C8364" s="4" t="s">
        <v>14</v>
      </c>
    </row>
    <row r="8365" spans="1:7">
      <c r="A8365" t="n">
        <v>71658</v>
      </c>
      <c r="B8365" s="35" t="n">
        <v>116</v>
      </c>
      <c r="C8365" s="7" t="n">
        <v>0</v>
      </c>
    </row>
    <row r="8366" spans="1:7">
      <c r="A8366" t="s">
        <v>4</v>
      </c>
      <c r="B8366" s="4" t="s">
        <v>5</v>
      </c>
      <c r="C8366" s="4" t="s">
        <v>14</v>
      </c>
      <c r="D8366" s="4" t="s">
        <v>10</v>
      </c>
    </row>
    <row r="8367" spans="1:7">
      <c r="A8367" t="n">
        <v>71660</v>
      </c>
      <c r="B8367" s="35" t="n">
        <v>116</v>
      </c>
      <c r="C8367" s="7" t="n">
        <v>2</v>
      </c>
      <c r="D8367" s="7" t="n">
        <v>1</v>
      </c>
    </row>
    <row r="8368" spans="1:7">
      <c r="A8368" t="s">
        <v>4</v>
      </c>
      <c r="B8368" s="4" t="s">
        <v>5</v>
      </c>
      <c r="C8368" s="4" t="s">
        <v>14</v>
      </c>
      <c r="D8368" s="4" t="s">
        <v>9</v>
      </c>
    </row>
    <row r="8369" spans="1:19">
      <c r="A8369" t="n">
        <v>71664</v>
      </c>
      <c r="B8369" s="35" t="n">
        <v>116</v>
      </c>
      <c r="C8369" s="7" t="n">
        <v>5</v>
      </c>
      <c r="D8369" s="7" t="n">
        <v>1120403456</v>
      </c>
    </row>
    <row r="8370" spans="1:19">
      <c r="A8370" t="s">
        <v>4</v>
      </c>
      <c r="B8370" s="4" t="s">
        <v>5</v>
      </c>
      <c r="C8370" s="4" t="s">
        <v>14</v>
      </c>
      <c r="D8370" s="4" t="s">
        <v>10</v>
      </c>
    </row>
    <row r="8371" spans="1:19">
      <c r="A8371" t="n">
        <v>71670</v>
      </c>
      <c r="B8371" s="35" t="n">
        <v>116</v>
      </c>
      <c r="C8371" s="7" t="n">
        <v>6</v>
      </c>
      <c r="D8371" s="7" t="n">
        <v>1</v>
      </c>
    </row>
    <row r="8372" spans="1:19">
      <c r="A8372" t="s">
        <v>4</v>
      </c>
      <c r="B8372" s="4" t="s">
        <v>5</v>
      </c>
      <c r="C8372" s="4" t="s">
        <v>10</v>
      </c>
      <c r="D8372" s="4" t="s">
        <v>21</v>
      </c>
      <c r="E8372" s="4" t="s">
        <v>21</v>
      </c>
      <c r="F8372" s="4" t="s">
        <v>21</v>
      </c>
      <c r="G8372" s="4" t="s">
        <v>21</v>
      </c>
    </row>
    <row r="8373" spans="1:19">
      <c r="A8373" t="n">
        <v>71674</v>
      </c>
      <c r="B8373" s="36" t="n">
        <v>46</v>
      </c>
      <c r="C8373" s="7" t="n">
        <v>1590</v>
      </c>
      <c r="D8373" s="7" t="n">
        <v>33.0999984741211</v>
      </c>
      <c r="E8373" s="7" t="n">
        <v>52</v>
      </c>
      <c r="F8373" s="7" t="n">
        <v>34.6500015258789</v>
      </c>
      <c r="G8373" s="7" t="n">
        <v>240</v>
      </c>
    </row>
    <row r="8374" spans="1:19">
      <c r="A8374" t="s">
        <v>4</v>
      </c>
      <c r="B8374" s="4" t="s">
        <v>5</v>
      </c>
      <c r="C8374" s="4" t="s">
        <v>14</v>
      </c>
      <c r="D8374" s="4" t="s">
        <v>10</v>
      </c>
      <c r="E8374" s="4" t="s">
        <v>10</v>
      </c>
      <c r="F8374" s="4" t="s">
        <v>10</v>
      </c>
      <c r="G8374" s="4" t="s">
        <v>10</v>
      </c>
      <c r="H8374" s="4" t="s">
        <v>10</v>
      </c>
      <c r="I8374" s="4" t="s">
        <v>6</v>
      </c>
      <c r="J8374" s="4" t="s">
        <v>21</v>
      </c>
      <c r="K8374" s="4" t="s">
        <v>21</v>
      </c>
      <c r="L8374" s="4" t="s">
        <v>21</v>
      </c>
      <c r="M8374" s="4" t="s">
        <v>9</v>
      </c>
      <c r="N8374" s="4" t="s">
        <v>9</v>
      </c>
      <c r="O8374" s="4" t="s">
        <v>21</v>
      </c>
      <c r="P8374" s="4" t="s">
        <v>21</v>
      </c>
      <c r="Q8374" s="4" t="s">
        <v>21</v>
      </c>
      <c r="R8374" s="4" t="s">
        <v>21</v>
      </c>
      <c r="S8374" s="4" t="s">
        <v>14</v>
      </c>
    </row>
    <row r="8375" spans="1:19">
      <c r="A8375" t="n">
        <v>71693</v>
      </c>
      <c r="B8375" s="31" t="n">
        <v>39</v>
      </c>
      <c r="C8375" s="7" t="n">
        <v>12</v>
      </c>
      <c r="D8375" s="7" t="n">
        <v>65533</v>
      </c>
      <c r="E8375" s="7" t="n">
        <v>209</v>
      </c>
      <c r="F8375" s="7" t="n">
        <v>0</v>
      </c>
      <c r="G8375" s="7" t="n">
        <v>1590</v>
      </c>
      <c r="H8375" s="7" t="n">
        <v>3</v>
      </c>
      <c r="I8375" s="7" t="s">
        <v>13</v>
      </c>
      <c r="J8375" s="7" t="n">
        <v>0</v>
      </c>
      <c r="K8375" s="7" t="n">
        <v>0</v>
      </c>
      <c r="L8375" s="7" t="n">
        <v>0</v>
      </c>
      <c r="M8375" s="7" t="n">
        <v>0</v>
      </c>
      <c r="N8375" s="7" t="n">
        <v>0</v>
      </c>
      <c r="O8375" s="7" t="n">
        <v>0</v>
      </c>
      <c r="P8375" s="7" t="n">
        <v>1</v>
      </c>
      <c r="Q8375" s="7" t="n">
        <v>1</v>
      </c>
      <c r="R8375" s="7" t="n">
        <v>1</v>
      </c>
      <c r="S8375" s="7" t="n">
        <v>109</v>
      </c>
    </row>
    <row r="8376" spans="1:19">
      <c r="A8376" t="s">
        <v>4</v>
      </c>
      <c r="B8376" s="4" t="s">
        <v>5</v>
      </c>
      <c r="C8376" s="4" t="s">
        <v>14</v>
      </c>
      <c r="D8376" s="4" t="s">
        <v>14</v>
      </c>
      <c r="E8376" s="4" t="s">
        <v>21</v>
      </c>
      <c r="F8376" s="4" t="s">
        <v>21</v>
      </c>
      <c r="G8376" s="4" t="s">
        <v>21</v>
      </c>
      <c r="H8376" s="4" t="s">
        <v>10</v>
      </c>
    </row>
    <row r="8377" spans="1:19">
      <c r="A8377" t="n">
        <v>71743</v>
      </c>
      <c r="B8377" s="45" t="n">
        <v>45</v>
      </c>
      <c r="C8377" s="7" t="n">
        <v>2</v>
      </c>
      <c r="D8377" s="7" t="n">
        <v>3</v>
      </c>
      <c r="E8377" s="7" t="n">
        <v>33.0999984741211</v>
      </c>
      <c r="F8377" s="7" t="n">
        <v>52.1199989318848</v>
      </c>
      <c r="G8377" s="7" t="n">
        <v>34.7000007629395</v>
      </c>
      <c r="H8377" s="7" t="n">
        <v>0</v>
      </c>
    </row>
    <row r="8378" spans="1:19">
      <c r="A8378" t="s">
        <v>4</v>
      </c>
      <c r="B8378" s="4" t="s">
        <v>5</v>
      </c>
      <c r="C8378" s="4" t="s">
        <v>14</v>
      </c>
      <c r="D8378" s="4" t="s">
        <v>14</v>
      </c>
      <c r="E8378" s="4" t="s">
        <v>21</v>
      </c>
      <c r="F8378" s="4" t="s">
        <v>21</v>
      </c>
      <c r="G8378" s="4" t="s">
        <v>21</v>
      </c>
      <c r="H8378" s="4" t="s">
        <v>10</v>
      </c>
      <c r="I8378" s="4" t="s">
        <v>14</v>
      </c>
    </row>
    <row r="8379" spans="1:19">
      <c r="A8379" t="n">
        <v>71760</v>
      </c>
      <c r="B8379" s="45" t="n">
        <v>45</v>
      </c>
      <c r="C8379" s="7" t="n">
        <v>4</v>
      </c>
      <c r="D8379" s="7" t="n">
        <v>3</v>
      </c>
      <c r="E8379" s="7" t="n">
        <v>330</v>
      </c>
      <c r="F8379" s="7" t="n">
        <v>195</v>
      </c>
      <c r="G8379" s="7" t="n">
        <v>355</v>
      </c>
      <c r="H8379" s="7" t="n">
        <v>0</v>
      </c>
      <c r="I8379" s="7" t="n">
        <v>0</v>
      </c>
    </row>
    <row r="8380" spans="1:19">
      <c r="A8380" t="s">
        <v>4</v>
      </c>
      <c r="B8380" s="4" t="s">
        <v>5</v>
      </c>
      <c r="C8380" s="4" t="s">
        <v>14</v>
      </c>
      <c r="D8380" s="4" t="s">
        <v>14</v>
      </c>
      <c r="E8380" s="4" t="s">
        <v>21</v>
      </c>
      <c r="F8380" s="4" t="s">
        <v>10</v>
      </c>
    </row>
    <row r="8381" spans="1:19">
      <c r="A8381" t="n">
        <v>71778</v>
      </c>
      <c r="B8381" s="45" t="n">
        <v>45</v>
      </c>
      <c r="C8381" s="7" t="n">
        <v>5</v>
      </c>
      <c r="D8381" s="7" t="n">
        <v>3</v>
      </c>
      <c r="E8381" s="7" t="n">
        <v>1.5</v>
      </c>
      <c r="F8381" s="7" t="n">
        <v>0</v>
      </c>
    </row>
    <row r="8382" spans="1:19">
      <c r="A8382" t="s">
        <v>4</v>
      </c>
      <c r="B8382" s="4" t="s">
        <v>5</v>
      </c>
      <c r="C8382" s="4" t="s">
        <v>14</v>
      </c>
      <c r="D8382" s="4" t="s">
        <v>14</v>
      </c>
      <c r="E8382" s="4" t="s">
        <v>21</v>
      </c>
      <c r="F8382" s="4" t="s">
        <v>10</v>
      </c>
    </row>
    <row r="8383" spans="1:19">
      <c r="A8383" t="n">
        <v>71787</v>
      </c>
      <c r="B8383" s="45" t="n">
        <v>45</v>
      </c>
      <c r="C8383" s="7" t="n">
        <v>11</v>
      </c>
      <c r="D8383" s="7" t="n">
        <v>3</v>
      </c>
      <c r="E8383" s="7" t="n">
        <v>45.7999992370605</v>
      </c>
      <c r="F8383" s="7" t="n">
        <v>0</v>
      </c>
    </row>
    <row r="8384" spans="1:19">
      <c r="A8384" t="s">
        <v>4</v>
      </c>
      <c r="B8384" s="4" t="s">
        <v>5</v>
      </c>
      <c r="C8384" s="4" t="s">
        <v>14</v>
      </c>
      <c r="D8384" s="4" t="s">
        <v>10</v>
      </c>
      <c r="E8384" s="4" t="s">
        <v>9</v>
      </c>
      <c r="F8384" s="4" t="s">
        <v>10</v>
      </c>
    </row>
    <row r="8385" spans="1:19">
      <c r="A8385" t="n">
        <v>71796</v>
      </c>
      <c r="B8385" s="14" t="n">
        <v>50</v>
      </c>
      <c r="C8385" s="7" t="n">
        <v>3</v>
      </c>
      <c r="D8385" s="7" t="n">
        <v>2135</v>
      </c>
      <c r="E8385" s="7" t="n">
        <v>1060320051</v>
      </c>
      <c r="F8385" s="7" t="n">
        <v>2000</v>
      </c>
    </row>
    <row r="8386" spans="1:19">
      <c r="A8386" t="s">
        <v>4</v>
      </c>
      <c r="B8386" s="4" t="s">
        <v>5</v>
      </c>
      <c r="C8386" s="4" t="s">
        <v>14</v>
      </c>
      <c r="D8386" s="4" t="s">
        <v>10</v>
      </c>
      <c r="E8386" s="4" t="s">
        <v>21</v>
      </c>
    </row>
    <row r="8387" spans="1:19">
      <c r="A8387" t="n">
        <v>71806</v>
      </c>
      <c r="B8387" s="21" t="n">
        <v>58</v>
      </c>
      <c r="C8387" s="7" t="n">
        <v>103</v>
      </c>
      <c r="D8387" s="7" t="n">
        <v>2000</v>
      </c>
      <c r="E8387" s="7" t="n">
        <v>1</v>
      </c>
    </row>
    <row r="8388" spans="1:19">
      <c r="A8388" t="s">
        <v>4</v>
      </c>
      <c r="B8388" s="4" t="s">
        <v>5</v>
      </c>
      <c r="C8388" s="4" t="s">
        <v>10</v>
      </c>
    </row>
    <row r="8389" spans="1:19">
      <c r="A8389" t="n">
        <v>71814</v>
      </c>
      <c r="B8389" s="28" t="n">
        <v>16</v>
      </c>
      <c r="C8389" s="7" t="n">
        <v>500</v>
      </c>
    </row>
    <row r="8390" spans="1:19">
      <c r="A8390" t="s">
        <v>4</v>
      </c>
      <c r="B8390" s="4" t="s">
        <v>5</v>
      </c>
      <c r="C8390" s="4" t="s">
        <v>10</v>
      </c>
      <c r="D8390" s="4" t="s">
        <v>21</v>
      </c>
      <c r="E8390" s="4" t="s">
        <v>21</v>
      </c>
      <c r="F8390" s="4" t="s">
        <v>21</v>
      </c>
      <c r="G8390" s="4" t="s">
        <v>21</v>
      </c>
    </row>
    <row r="8391" spans="1:19">
      <c r="A8391" t="n">
        <v>71817</v>
      </c>
      <c r="B8391" s="70" t="n">
        <v>131</v>
      </c>
      <c r="C8391" s="7" t="n">
        <v>1590</v>
      </c>
      <c r="D8391" s="7" t="n">
        <v>10</v>
      </c>
      <c r="E8391" s="7" t="n">
        <v>10</v>
      </c>
      <c r="F8391" s="7" t="n">
        <v>0</v>
      </c>
      <c r="G8391" s="7" t="n">
        <v>0.100000001490116</v>
      </c>
    </row>
    <row r="8392" spans="1:19">
      <c r="A8392" t="s">
        <v>4</v>
      </c>
      <c r="B8392" s="4" t="s">
        <v>5</v>
      </c>
      <c r="C8392" s="4" t="s">
        <v>10</v>
      </c>
      <c r="D8392" s="4" t="s">
        <v>14</v>
      </c>
    </row>
    <row r="8393" spans="1:19">
      <c r="A8393" t="n">
        <v>71836</v>
      </c>
      <c r="B8393" s="77" t="n">
        <v>96</v>
      </c>
      <c r="C8393" s="7" t="n">
        <v>1590</v>
      </c>
      <c r="D8393" s="7" t="n">
        <v>1</v>
      </c>
    </row>
    <row r="8394" spans="1:19">
      <c r="A8394" t="s">
        <v>4</v>
      </c>
      <c r="B8394" s="4" t="s">
        <v>5</v>
      </c>
      <c r="C8394" s="4" t="s">
        <v>10</v>
      </c>
      <c r="D8394" s="4" t="s">
        <v>14</v>
      </c>
      <c r="E8394" s="4" t="s">
        <v>21</v>
      </c>
      <c r="F8394" s="4" t="s">
        <v>21</v>
      </c>
      <c r="G8394" s="4" t="s">
        <v>21</v>
      </c>
    </row>
    <row r="8395" spans="1:19">
      <c r="A8395" t="n">
        <v>71840</v>
      </c>
      <c r="B8395" s="77" t="n">
        <v>96</v>
      </c>
      <c r="C8395" s="7" t="n">
        <v>1590</v>
      </c>
      <c r="D8395" s="7" t="n">
        <v>2</v>
      </c>
      <c r="E8395" s="7" t="n">
        <v>-0.709999978542328</v>
      </c>
      <c r="F8395" s="7" t="n">
        <v>42</v>
      </c>
      <c r="G8395" s="7" t="n">
        <v>33.939998626709</v>
      </c>
    </row>
    <row r="8396" spans="1:19">
      <c r="A8396" t="s">
        <v>4</v>
      </c>
      <c r="B8396" s="4" t="s">
        <v>5</v>
      </c>
      <c r="C8396" s="4" t="s">
        <v>10</v>
      </c>
      <c r="D8396" s="4" t="s">
        <v>14</v>
      </c>
      <c r="E8396" s="4" t="s">
        <v>21</v>
      </c>
      <c r="F8396" s="4" t="s">
        <v>21</v>
      </c>
      <c r="G8396" s="4" t="s">
        <v>21</v>
      </c>
    </row>
    <row r="8397" spans="1:19">
      <c r="A8397" t="n">
        <v>71856</v>
      </c>
      <c r="B8397" s="77" t="n">
        <v>96</v>
      </c>
      <c r="C8397" s="7" t="n">
        <v>1590</v>
      </c>
      <c r="D8397" s="7" t="n">
        <v>2</v>
      </c>
      <c r="E8397" s="7" t="n">
        <v>0</v>
      </c>
      <c r="F8397" s="7" t="n">
        <v>22</v>
      </c>
      <c r="G8397" s="7" t="n">
        <v>0</v>
      </c>
    </row>
    <row r="8398" spans="1:19">
      <c r="A8398" t="s">
        <v>4</v>
      </c>
      <c r="B8398" s="4" t="s">
        <v>5</v>
      </c>
      <c r="C8398" s="4" t="s">
        <v>10</v>
      </c>
      <c r="D8398" s="4" t="s">
        <v>14</v>
      </c>
      <c r="E8398" s="4" t="s">
        <v>9</v>
      </c>
      <c r="F8398" s="4" t="s">
        <v>14</v>
      </c>
      <c r="G8398" s="4" t="s">
        <v>10</v>
      </c>
    </row>
    <row r="8399" spans="1:19">
      <c r="A8399" t="n">
        <v>71872</v>
      </c>
      <c r="B8399" s="77" t="n">
        <v>96</v>
      </c>
      <c r="C8399" s="7" t="n">
        <v>1590</v>
      </c>
      <c r="D8399" s="7" t="n">
        <v>0</v>
      </c>
      <c r="E8399" s="7" t="n">
        <v>1092616192</v>
      </c>
      <c r="F8399" s="7" t="n">
        <v>1</v>
      </c>
      <c r="G8399" s="7" t="n">
        <v>0</v>
      </c>
    </row>
    <row r="8400" spans="1:19">
      <c r="A8400" t="s">
        <v>4</v>
      </c>
      <c r="B8400" s="4" t="s">
        <v>5</v>
      </c>
      <c r="C8400" s="4" t="s">
        <v>14</v>
      </c>
      <c r="D8400" s="4" t="s">
        <v>14</v>
      </c>
      <c r="E8400" s="4" t="s">
        <v>21</v>
      </c>
      <c r="F8400" s="4" t="s">
        <v>21</v>
      </c>
      <c r="G8400" s="4" t="s">
        <v>21</v>
      </c>
      <c r="H8400" s="4" t="s">
        <v>10</v>
      </c>
      <c r="I8400" s="4" t="s">
        <v>14</v>
      </c>
    </row>
    <row r="8401" spans="1:9">
      <c r="A8401" t="n">
        <v>71883</v>
      </c>
      <c r="B8401" s="45" t="n">
        <v>45</v>
      </c>
      <c r="C8401" s="7" t="n">
        <v>4</v>
      </c>
      <c r="D8401" s="7" t="n">
        <v>3</v>
      </c>
      <c r="E8401" s="7" t="n">
        <v>380</v>
      </c>
      <c r="F8401" s="7" t="n">
        <v>55</v>
      </c>
      <c r="G8401" s="7" t="n">
        <v>345</v>
      </c>
      <c r="H8401" s="7" t="n">
        <v>9000</v>
      </c>
      <c r="I8401" s="7" t="n">
        <v>0</v>
      </c>
    </row>
    <row r="8402" spans="1:9">
      <c r="A8402" t="s">
        <v>4</v>
      </c>
      <c r="B8402" s="4" t="s">
        <v>5</v>
      </c>
      <c r="C8402" s="4" t="s">
        <v>14</v>
      </c>
      <c r="D8402" s="4" t="s">
        <v>14</v>
      </c>
      <c r="E8402" s="4" t="s">
        <v>21</v>
      </c>
      <c r="F8402" s="4" t="s">
        <v>10</v>
      </c>
    </row>
    <row r="8403" spans="1:9">
      <c r="A8403" t="n">
        <v>71901</v>
      </c>
      <c r="B8403" s="45" t="n">
        <v>45</v>
      </c>
      <c r="C8403" s="7" t="n">
        <v>5</v>
      </c>
      <c r="D8403" s="7" t="n">
        <v>3</v>
      </c>
      <c r="E8403" s="7" t="n">
        <v>10</v>
      </c>
      <c r="F8403" s="7" t="n">
        <v>9000</v>
      </c>
    </row>
    <row r="8404" spans="1:9">
      <c r="A8404" t="s">
        <v>4</v>
      </c>
      <c r="B8404" s="4" t="s">
        <v>5</v>
      </c>
      <c r="C8404" s="4" t="s">
        <v>14</v>
      </c>
      <c r="D8404" s="4" t="s">
        <v>10</v>
      </c>
    </row>
    <row r="8405" spans="1:9">
      <c r="A8405" t="n">
        <v>71910</v>
      </c>
      <c r="B8405" s="45" t="n">
        <v>45</v>
      </c>
      <c r="C8405" s="7" t="n">
        <v>7</v>
      </c>
      <c r="D8405" s="7" t="n">
        <v>255</v>
      </c>
    </row>
    <row r="8406" spans="1:9">
      <c r="A8406" t="s">
        <v>4</v>
      </c>
      <c r="B8406" s="4" t="s">
        <v>5</v>
      </c>
      <c r="C8406" s="4" t="s">
        <v>10</v>
      </c>
      <c r="D8406" s="4" t="s">
        <v>14</v>
      </c>
    </row>
    <row r="8407" spans="1:9">
      <c r="A8407" t="n">
        <v>71914</v>
      </c>
      <c r="B8407" s="75" t="n">
        <v>21</v>
      </c>
      <c r="C8407" s="7" t="n">
        <v>1660</v>
      </c>
      <c r="D8407" s="7" t="n">
        <v>2</v>
      </c>
    </row>
    <row r="8408" spans="1:9">
      <c r="A8408" t="s">
        <v>4</v>
      </c>
      <c r="B8408" s="4" t="s">
        <v>5</v>
      </c>
      <c r="C8408" s="4" t="s">
        <v>10</v>
      </c>
    </row>
    <row r="8409" spans="1:9">
      <c r="A8409" t="n">
        <v>71918</v>
      </c>
      <c r="B8409" s="28" t="n">
        <v>16</v>
      </c>
      <c r="C8409" s="7" t="n">
        <v>1500</v>
      </c>
    </row>
    <row r="8410" spans="1:9">
      <c r="A8410" t="s">
        <v>4</v>
      </c>
      <c r="B8410" s="4" t="s">
        <v>5</v>
      </c>
      <c r="C8410" s="4" t="s">
        <v>14</v>
      </c>
      <c r="D8410" s="4" t="s">
        <v>10</v>
      </c>
      <c r="E8410" s="4" t="s">
        <v>21</v>
      </c>
      <c r="F8410" s="4" t="s">
        <v>10</v>
      </c>
      <c r="G8410" s="4" t="s">
        <v>9</v>
      </c>
      <c r="H8410" s="4" t="s">
        <v>9</v>
      </c>
      <c r="I8410" s="4" t="s">
        <v>10</v>
      </c>
      <c r="J8410" s="4" t="s">
        <v>10</v>
      </c>
      <c r="K8410" s="4" t="s">
        <v>9</v>
      </c>
      <c r="L8410" s="4" t="s">
        <v>9</v>
      </c>
      <c r="M8410" s="4" t="s">
        <v>9</v>
      </c>
      <c r="N8410" s="4" t="s">
        <v>9</v>
      </c>
      <c r="O8410" s="4" t="s">
        <v>6</v>
      </c>
    </row>
    <row r="8411" spans="1:9">
      <c r="A8411" t="n">
        <v>71921</v>
      </c>
      <c r="B8411" s="14" t="n">
        <v>50</v>
      </c>
      <c r="C8411" s="7" t="n">
        <v>0</v>
      </c>
      <c r="D8411" s="7" t="n">
        <v>2239</v>
      </c>
      <c r="E8411" s="7" t="n">
        <v>1</v>
      </c>
      <c r="F8411" s="7" t="n">
        <v>0</v>
      </c>
      <c r="G8411" s="7" t="n">
        <v>0</v>
      </c>
      <c r="H8411" s="7" t="n">
        <v>-1065353216</v>
      </c>
      <c r="I8411" s="7" t="n">
        <v>0</v>
      </c>
      <c r="J8411" s="7" t="n">
        <v>65533</v>
      </c>
      <c r="K8411" s="7" t="n">
        <v>0</v>
      </c>
      <c r="L8411" s="7" t="n">
        <v>0</v>
      </c>
      <c r="M8411" s="7" t="n">
        <v>0</v>
      </c>
      <c r="N8411" s="7" t="n">
        <v>0</v>
      </c>
      <c r="O8411" s="7" t="s">
        <v>13</v>
      </c>
    </row>
    <row r="8412" spans="1:9">
      <c r="A8412" t="s">
        <v>4</v>
      </c>
      <c r="B8412" s="4" t="s">
        <v>5</v>
      </c>
      <c r="C8412" s="4" t="s">
        <v>14</v>
      </c>
      <c r="D8412" s="4" t="s">
        <v>10</v>
      </c>
      <c r="E8412" s="4" t="s">
        <v>21</v>
      </c>
    </row>
    <row r="8413" spans="1:9">
      <c r="A8413" t="n">
        <v>71960</v>
      </c>
      <c r="B8413" s="21" t="n">
        <v>58</v>
      </c>
      <c r="C8413" s="7" t="n">
        <v>101</v>
      </c>
      <c r="D8413" s="7" t="n">
        <v>2000</v>
      </c>
      <c r="E8413" s="7" t="n">
        <v>1</v>
      </c>
    </row>
    <row r="8414" spans="1:9">
      <c r="A8414" t="s">
        <v>4</v>
      </c>
      <c r="B8414" s="4" t="s">
        <v>5</v>
      </c>
      <c r="C8414" s="4" t="s">
        <v>14</v>
      </c>
      <c r="D8414" s="4" t="s">
        <v>10</v>
      </c>
    </row>
    <row r="8415" spans="1:9">
      <c r="A8415" t="n">
        <v>71968</v>
      </c>
      <c r="B8415" s="21" t="n">
        <v>58</v>
      </c>
      <c r="C8415" s="7" t="n">
        <v>254</v>
      </c>
      <c r="D8415" s="7" t="n">
        <v>0</v>
      </c>
    </row>
    <row r="8416" spans="1:9">
      <c r="A8416" t="s">
        <v>4</v>
      </c>
      <c r="B8416" s="4" t="s">
        <v>5</v>
      </c>
      <c r="C8416" s="4" t="s">
        <v>10</v>
      </c>
      <c r="D8416" s="4" t="s">
        <v>14</v>
      </c>
    </row>
    <row r="8417" spans="1:15">
      <c r="A8417" t="n">
        <v>71972</v>
      </c>
      <c r="B8417" s="53" t="n">
        <v>56</v>
      </c>
      <c r="C8417" s="7" t="n">
        <v>1590</v>
      </c>
      <c r="D8417" s="7" t="n">
        <v>1</v>
      </c>
    </row>
    <row r="8418" spans="1:15">
      <c r="A8418" t="s">
        <v>4</v>
      </c>
      <c r="B8418" s="4" t="s">
        <v>5</v>
      </c>
      <c r="C8418" s="4" t="s">
        <v>14</v>
      </c>
    </row>
    <row r="8419" spans="1:15">
      <c r="A8419" t="n">
        <v>71976</v>
      </c>
      <c r="B8419" s="35" t="n">
        <v>116</v>
      </c>
      <c r="C8419" s="7" t="n">
        <v>0</v>
      </c>
    </row>
    <row r="8420" spans="1:15">
      <c r="A8420" t="s">
        <v>4</v>
      </c>
      <c r="B8420" s="4" t="s">
        <v>5</v>
      </c>
      <c r="C8420" s="4" t="s">
        <v>14</v>
      </c>
      <c r="D8420" s="4" t="s">
        <v>10</v>
      </c>
    </row>
    <row r="8421" spans="1:15">
      <c r="A8421" t="n">
        <v>71978</v>
      </c>
      <c r="B8421" s="35" t="n">
        <v>116</v>
      </c>
      <c r="C8421" s="7" t="n">
        <v>2</v>
      </c>
      <c r="D8421" s="7" t="n">
        <v>1</v>
      </c>
    </row>
    <row r="8422" spans="1:15">
      <c r="A8422" t="s">
        <v>4</v>
      </c>
      <c r="B8422" s="4" t="s">
        <v>5</v>
      </c>
      <c r="C8422" s="4" t="s">
        <v>14</v>
      </c>
      <c r="D8422" s="4" t="s">
        <v>9</v>
      </c>
    </row>
    <row r="8423" spans="1:15">
      <c r="A8423" t="n">
        <v>71982</v>
      </c>
      <c r="B8423" s="35" t="n">
        <v>116</v>
      </c>
      <c r="C8423" s="7" t="n">
        <v>5</v>
      </c>
      <c r="D8423" s="7" t="n">
        <v>1103626240</v>
      </c>
    </row>
    <row r="8424" spans="1:15">
      <c r="A8424" t="s">
        <v>4</v>
      </c>
      <c r="B8424" s="4" t="s">
        <v>5</v>
      </c>
      <c r="C8424" s="4" t="s">
        <v>14</v>
      </c>
      <c r="D8424" s="4" t="s">
        <v>10</v>
      </c>
    </row>
    <row r="8425" spans="1:15">
      <c r="A8425" t="n">
        <v>71988</v>
      </c>
      <c r="B8425" s="35" t="n">
        <v>116</v>
      </c>
      <c r="C8425" s="7" t="n">
        <v>6</v>
      </c>
      <c r="D8425" s="7" t="n">
        <v>1</v>
      </c>
    </row>
    <row r="8426" spans="1:15">
      <c r="A8426" t="s">
        <v>4</v>
      </c>
      <c r="B8426" s="4" t="s">
        <v>5</v>
      </c>
      <c r="C8426" s="4" t="s">
        <v>10</v>
      </c>
      <c r="D8426" s="4" t="s">
        <v>14</v>
      </c>
      <c r="E8426" s="4" t="s">
        <v>14</v>
      </c>
      <c r="F8426" s="4" t="s">
        <v>6</v>
      </c>
    </row>
    <row r="8427" spans="1:15">
      <c r="A8427" t="n">
        <v>71992</v>
      </c>
      <c r="B8427" s="18" t="n">
        <v>20</v>
      </c>
      <c r="C8427" s="7" t="n">
        <v>61456</v>
      </c>
      <c r="D8427" s="7" t="n">
        <v>3</v>
      </c>
      <c r="E8427" s="7" t="n">
        <v>11</v>
      </c>
      <c r="F8427" s="7" t="s">
        <v>581</v>
      </c>
    </row>
    <row r="8428" spans="1:15">
      <c r="A8428" t="s">
        <v>4</v>
      </c>
      <c r="B8428" s="4" t="s">
        <v>5</v>
      </c>
      <c r="C8428" s="4" t="s">
        <v>14</v>
      </c>
      <c r="D8428" s="4" t="s">
        <v>14</v>
      </c>
      <c r="E8428" s="4" t="s">
        <v>21</v>
      </c>
      <c r="F8428" s="4" t="s">
        <v>21</v>
      </c>
      <c r="G8428" s="4" t="s">
        <v>21</v>
      </c>
      <c r="H8428" s="4" t="s">
        <v>10</v>
      </c>
    </row>
    <row r="8429" spans="1:15">
      <c r="A8429" t="n">
        <v>72020</v>
      </c>
      <c r="B8429" s="45" t="n">
        <v>45</v>
      </c>
      <c r="C8429" s="7" t="n">
        <v>2</v>
      </c>
      <c r="D8429" s="7" t="n">
        <v>3</v>
      </c>
      <c r="E8429" s="7" t="n">
        <v>0</v>
      </c>
      <c r="F8429" s="7" t="n">
        <v>18.7199993133545</v>
      </c>
      <c r="G8429" s="7" t="n">
        <v>-3.07999992370605</v>
      </c>
      <c r="H8429" s="7" t="n">
        <v>0</v>
      </c>
    </row>
    <row r="8430" spans="1:15">
      <c r="A8430" t="s">
        <v>4</v>
      </c>
      <c r="B8430" s="4" t="s">
        <v>5</v>
      </c>
      <c r="C8430" s="4" t="s">
        <v>14</v>
      </c>
      <c r="D8430" s="4" t="s">
        <v>14</v>
      </c>
      <c r="E8430" s="4" t="s">
        <v>21</v>
      </c>
      <c r="F8430" s="4" t="s">
        <v>21</v>
      </c>
      <c r="G8430" s="4" t="s">
        <v>21</v>
      </c>
      <c r="H8430" s="4" t="s">
        <v>10</v>
      </c>
      <c r="I8430" s="4" t="s">
        <v>14</v>
      </c>
    </row>
    <row r="8431" spans="1:15">
      <c r="A8431" t="n">
        <v>72037</v>
      </c>
      <c r="B8431" s="45" t="n">
        <v>45</v>
      </c>
      <c r="C8431" s="7" t="n">
        <v>4</v>
      </c>
      <c r="D8431" s="7" t="n">
        <v>3</v>
      </c>
      <c r="E8431" s="7" t="n">
        <v>342</v>
      </c>
      <c r="F8431" s="7" t="n">
        <v>22</v>
      </c>
      <c r="G8431" s="7" t="n">
        <v>345</v>
      </c>
      <c r="H8431" s="7" t="n">
        <v>0</v>
      </c>
      <c r="I8431" s="7" t="n">
        <v>0</v>
      </c>
    </row>
    <row r="8432" spans="1:15">
      <c r="A8432" t="s">
        <v>4</v>
      </c>
      <c r="B8432" s="4" t="s">
        <v>5</v>
      </c>
      <c r="C8432" s="4" t="s">
        <v>14</v>
      </c>
      <c r="D8432" s="4" t="s">
        <v>14</v>
      </c>
      <c r="E8432" s="4" t="s">
        <v>21</v>
      </c>
      <c r="F8432" s="4" t="s">
        <v>10</v>
      </c>
    </row>
    <row r="8433" spans="1:9">
      <c r="A8433" t="n">
        <v>72055</v>
      </c>
      <c r="B8433" s="45" t="n">
        <v>45</v>
      </c>
      <c r="C8433" s="7" t="n">
        <v>5</v>
      </c>
      <c r="D8433" s="7" t="n">
        <v>3</v>
      </c>
      <c r="E8433" s="7" t="n">
        <v>9</v>
      </c>
      <c r="F8433" s="7" t="n">
        <v>0</v>
      </c>
    </row>
    <row r="8434" spans="1:9">
      <c r="A8434" t="s">
        <v>4</v>
      </c>
      <c r="B8434" s="4" t="s">
        <v>5</v>
      </c>
      <c r="C8434" s="4" t="s">
        <v>14</v>
      </c>
      <c r="D8434" s="4" t="s">
        <v>14</v>
      </c>
      <c r="E8434" s="4" t="s">
        <v>21</v>
      </c>
      <c r="F8434" s="4" t="s">
        <v>10</v>
      </c>
    </row>
    <row r="8435" spans="1:9">
      <c r="A8435" t="n">
        <v>72064</v>
      </c>
      <c r="B8435" s="45" t="n">
        <v>45</v>
      </c>
      <c r="C8435" s="7" t="n">
        <v>11</v>
      </c>
      <c r="D8435" s="7" t="n">
        <v>3</v>
      </c>
      <c r="E8435" s="7" t="n">
        <v>51.5</v>
      </c>
      <c r="F8435" s="7" t="n">
        <v>0</v>
      </c>
    </row>
    <row r="8436" spans="1:9">
      <c r="A8436" t="s">
        <v>4</v>
      </c>
      <c r="B8436" s="4" t="s">
        <v>5</v>
      </c>
      <c r="C8436" s="4" t="s">
        <v>10</v>
      </c>
      <c r="D8436" s="4" t="s">
        <v>21</v>
      </c>
      <c r="E8436" s="4" t="s">
        <v>21</v>
      </c>
      <c r="F8436" s="4" t="s">
        <v>21</v>
      </c>
      <c r="G8436" s="4" t="s">
        <v>21</v>
      </c>
    </row>
    <row r="8437" spans="1:9">
      <c r="A8437" t="n">
        <v>72073</v>
      </c>
      <c r="B8437" s="36" t="n">
        <v>46</v>
      </c>
      <c r="C8437" s="7" t="n">
        <v>1590</v>
      </c>
      <c r="D8437" s="7" t="n">
        <v>-4.30000019073486</v>
      </c>
      <c r="E8437" s="7" t="n">
        <v>16</v>
      </c>
      <c r="F8437" s="7" t="n">
        <v>0.899999976158142</v>
      </c>
      <c r="G8437" s="7" t="n">
        <v>40</v>
      </c>
    </row>
    <row r="8438" spans="1:9">
      <c r="A8438" t="s">
        <v>4</v>
      </c>
      <c r="B8438" s="4" t="s">
        <v>5</v>
      </c>
      <c r="C8438" s="4" t="s">
        <v>10</v>
      </c>
      <c r="D8438" s="4" t="s">
        <v>10</v>
      </c>
      <c r="E8438" s="4" t="s">
        <v>21</v>
      </c>
      <c r="F8438" s="4" t="s">
        <v>21</v>
      </c>
      <c r="G8438" s="4" t="s">
        <v>21</v>
      </c>
      <c r="H8438" s="4" t="s">
        <v>21</v>
      </c>
      <c r="I8438" s="4" t="s">
        <v>14</v>
      </c>
      <c r="J8438" s="4" t="s">
        <v>10</v>
      </c>
    </row>
    <row r="8439" spans="1:9">
      <c r="A8439" t="n">
        <v>72092</v>
      </c>
      <c r="B8439" s="52" t="n">
        <v>55</v>
      </c>
      <c r="C8439" s="7" t="n">
        <v>1590</v>
      </c>
      <c r="D8439" s="7" t="n">
        <v>65533</v>
      </c>
      <c r="E8439" s="7" t="n">
        <v>5.30000019073486</v>
      </c>
      <c r="F8439" s="7" t="n">
        <v>19.2000007629395</v>
      </c>
      <c r="G8439" s="7" t="n">
        <v>4.30000019073486</v>
      </c>
      <c r="H8439" s="7" t="n">
        <v>2</v>
      </c>
      <c r="I8439" s="7" t="n">
        <v>0</v>
      </c>
      <c r="J8439" s="7" t="n">
        <v>0</v>
      </c>
    </row>
    <row r="8440" spans="1:9">
      <c r="A8440" t="s">
        <v>4</v>
      </c>
      <c r="B8440" s="4" t="s">
        <v>5</v>
      </c>
      <c r="C8440" s="4" t="s">
        <v>14</v>
      </c>
      <c r="D8440" s="4" t="s">
        <v>14</v>
      </c>
      <c r="E8440" s="4" t="s">
        <v>21</v>
      </c>
      <c r="F8440" s="4" t="s">
        <v>21</v>
      </c>
      <c r="G8440" s="4" t="s">
        <v>21</v>
      </c>
      <c r="H8440" s="4" t="s">
        <v>10</v>
      </c>
    </row>
    <row r="8441" spans="1:9">
      <c r="A8441" t="n">
        <v>72116</v>
      </c>
      <c r="B8441" s="45" t="n">
        <v>45</v>
      </c>
      <c r="C8441" s="7" t="n">
        <v>2</v>
      </c>
      <c r="D8441" s="7" t="n">
        <v>3</v>
      </c>
      <c r="E8441" s="7" t="n">
        <v>0</v>
      </c>
      <c r="F8441" s="7" t="n">
        <v>22.1800003051758</v>
      </c>
      <c r="G8441" s="7" t="n">
        <v>-3.07999992370605</v>
      </c>
      <c r="H8441" s="7" t="n">
        <v>7000</v>
      </c>
    </row>
    <row r="8442" spans="1:9">
      <c r="A8442" t="s">
        <v>4</v>
      </c>
      <c r="B8442" s="4" t="s">
        <v>5</v>
      </c>
      <c r="C8442" s="4" t="s">
        <v>14</v>
      </c>
      <c r="D8442" s="4" t="s">
        <v>14</v>
      </c>
      <c r="E8442" s="4" t="s">
        <v>21</v>
      </c>
      <c r="F8442" s="4" t="s">
        <v>10</v>
      </c>
    </row>
    <row r="8443" spans="1:9">
      <c r="A8443" t="n">
        <v>72133</v>
      </c>
      <c r="B8443" s="45" t="n">
        <v>45</v>
      </c>
      <c r="C8443" s="7" t="n">
        <v>5</v>
      </c>
      <c r="D8443" s="7" t="n">
        <v>3</v>
      </c>
      <c r="E8443" s="7" t="n">
        <v>9</v>
      </c>
      <c r="F8443" s="7" t="n">
        <v>7000</v>
      </c>
    </row>
    <row r="8444" spans="1:9">
      <c r="A8444" t="s">
        <v>4</v>
      </c>
      <c r="B8444" s="4" t="s">
        <v>5</v>
      </c>
      <c r="C8444" s="4" t="s">
        <v>14</v>
      </c>
      <c r="D8444" s="4" t="s">
        <v>10</v>
      </c>
    </row>
    <row r="8445" spans="1:9">
      <c r="A8445" t="n">
        <v>72142</v>
      </c>
      <c r="B8445" s="45" t="n">
        <v>45</v>
      </c>
      <c r="C8445" s="7" t="n">
        <v>7</v>
      </c>
      <c r="D8445" s="7" t="n">
        <v>255</v>
      </c>
    </row>
    <row r="8446" spans="1:9">
      <c r="A8446" t="s">
        <v>4</v>
      </c>
      <c r="B8446" s="4" t="s">
        <v>5</v>
      </c>
      <c r="C8446" s="4" t="s">
        <v>14</v>
      </c>
      <c r="D8446" s="4" t="s">
        <v>10</v>
      </c>
      <c r="E8446" s="4" t="s">
        <v>21</v>
      </c>
      <c r="F8446" s="4" t="s">
        <v>10</v>
      </c>
      <c r="G8446" s="4" t="s">
        <v>9</v>
      </c>
      <c r="H8446" s="4" t="s">
        <v>9</v>
      </c>
      <c r="I8446" s="4" t="s">
        <v>10</v>
      </c>
      <c r="J8446" s="4" t="s">
        <v>10</v>
      </c>
      <c r="K8446" s="4" t="s">
        <v>9</v>
      </c>
      <c r="L8446" s="4" t="s">
        <v>9</v>
      </c>
      <c r="M8446" s="4" t="s">
        <v>9</v>
      </c>
      <c r="N8446" s="4" t="s">
        <v>9</v>
      </c>
      <c r="O8446" s="4" t="s">
        <v>6</v>
      </c>
    </row>
    <row r="8447" spans="1:9">
      <c r="A8447" t="n">
        <v>72146</v>
      </c>
      <c r="B8447" s="14" t="n">
        <v>50</v>
      </c>
      <c r="C8447" s="7" t="n">
        <v>0</v>
      </c>
      <c r="D8447" s="7" t="n">
        <v>2240</v>
      </c>
      <c r="E8447" s="7" t="n">
        <v>1</v>
      </c>
      <c r="F8447" s="7" t="n">
        <v>0</v>
      </c>
      <c r="G8447" s="7" t="n">
        <v>0</v>
      </c>
      <c r="H8447" s="7" t="n">
        <v>0</v>
      </c>
      <c r="I8447" s="7" t="n">
        <v>0</v>
      </c>
      <c r="J8447" s="7" t="n">
        <v>65533</v>
      </c>
      <c r="K8447" s="7" t="n">
        <v>0</v>
      </c>
      <c r="L8447" s="7" t="n">
        <v>0</v>
      </c>
      <c r="M8447" s="7" t="n">
        <v>0</v>
      </c>
      <c r="N8447" s="7" t="n">
        <v>0</v>
      </c>
      <c r="O8447" s="7" t="s">
        <v>13</v>
      </c>
    </row>
    <row r="8448" spans="1:9">
      <c r="A8448" t="s">
        <v>4</v>
      </c>
      <c r="B8448" s="4" t="s">
        <v>5</v>
      </c>
      <c r="C8448" s="4" t="s">
        <v>14</v>
      </c>
      <c r="D8448" s="4" t="s">
        <v>10</v>
      </c>
      <c r="E8448" s="4" t="s">
        <v>21</v>
      </c>
    </row>
    <row r="8449" spans="1:15">
      <c r="A8449" t="n">
        <v>72185</v>
      </c>
      <c r="B8449" s="21" t="n">
        <v>58</v>
      </c>
      <c r="C8449" s="7" t="n">
        <v>101</v>
      </c>
      <c r="D8449" s="7" t="n">
        <v>1000</v>
      </c>
      <c r="E8449" s="7" t="n">
        <v>1</v>
      </c>
    </row>
    <row r="8450" spans="1:15">
      <c r="A8450" t="s">
        <v>4</v>
      </c>
      <c r="B8450" s="4" t="s">
        <v>5</v>
      </c>
      <c r="C8450" s="4" t="s">
        <v>14</v>
      </c>
      <c r="D8450" s="4" t="s">
        <v>10</v>
      </c>
    </row>
    <row r="8451" spans="1:15">
      <c r="A8451" t="n">
        <v>72193</v>
      </c>
      <c r="B8451" s="21" t="n">
        <v>58</v>
      </c>
      <c r="C8451" s="7" t="n">
        <v>254</v>
      </c>
      <c r="D8451" s="7" t="n">
        <v>0</v>
      </c>
    </row>
    <row r="8452" spans="1:15">
      <c r="A8452" t="s">
        <v>4</v>
      </c>
      <c r="B8452" s="4" t="s">
        <v>5</v>
      </c>
      <c r="C8452" s="4" t="s">
        <v>10</v>
      </c>
      <c r="D8452" s="4" t="s">
        <v>14</v>
      </c>
    </row>
    <row r="8453" spans="1:15">
      <c r="A8453" t="n">
        <v>72197</v>
      </c>
      <c r="B8453" s="53" t="n">
        <v>56</v>
      </c>
      <c r="C8453" s="7" t="n">
        <v>1590</v>
      </c>
      <c r="D8453" s="7" t="n">
        <v>1</v>
      </c>
    </row>
    <row r="8454" spans="1:15">
      <c r="A8454" t="s">
        <v>4</v>
      </c>
      <c r="B8454" s="4" t="s">
        <v>5</v>
      </c>
      <c r="C8454" s="4" t="s">
        <v>14</v>
      </c>
      <c r="D8454" s="4" t="s">
        <v>10</v>
      </c>
      <c r="E8454" s="4" t="s">
        <v>14</v>
      </c>
    </row>
    <row r="8455" spans="1:15">
      <c r="A8455" t="n">
        <v>72201</v>
      </c>
      <c r="B8455" s="31" t="n">
        <v>39</v>
      </c>
      <c r="C8455" s="7" t="n">
        <v>13</v>
      </c>
      <c r="D8455" s="7" t="n">
        <v>65533</v>
      </c>
      <c r="E8455" s="7" t="n">
        <v>109</v>
      </c>
    </row>
    <row r="8456" spans="1:15">
      <c r="A8456" t="s">
        <v>4</v>
      </c>
      <c r="B8456" s="4" t="s">
        <v>5</v>
      </c>
      <c r="C8456" s="4" t="s">
        <v>14</v>
      </c>
      <c r="D8456" s="4" t="s">
        <v>14</v>
      </c>
      <c r="E8456" s="4" t="s">
        <v>21</v>
      </c>
      <c r="F8456" s="4" t="s">
        <v>21</v>
      </c>
      <c r="G8456" s="4" t="s">
        <v>21</v>
      </c>
      <c r="H8456" s="4" t="s">
        <v>10</v>
      </c>
    </row>
    <row r="8457" spans="1:15">
      <c r="A8457" t="n">
        <v>72206</v>
      </c>
      <c r="B8457" s="45" t="n">
        <v>45</v>
      </c>
      <c r="C8457" s="7" t="n">
        <v>2</v>
      </c>
      <c r="D8457" s="7" t="n">
        <v>3</v>
      </c>
      <c r="E8457" s="7" t="n">
        <v>0</v>
      </c>
      <c r="F8457" s="7" t="n">
        <v>27.9599990844727</v>
      </c>
      <c r="G8457" s="7" t="n">
        <v>-3.07999992370605</v>
      </c>
      <c r="H8457" s="7" t="n">
        <v>0</v>
      </c>
    </row>
    <row r="8458" spans="1:15">
      <c r="A8458" t="s">
        <v>4</v>
      </c>
      <c r="B8458" s="4" t="s">
        <v>5</v>
      </c>
      <c r="C8458" s="4" t="s">
        <v>14</v>
      </c>
      <c r="D8458" s="4" t="s">
        <v>14</v>
      </c>
      <c r="E8458" s="4" t="s">
        <v>21</v>
      </c>
      <c r="F8458" s="4" t="s">
        <v>21</v>
      </c>
      <c r="G8458" s="4" t="s">
        <v>21</v>
      </c>
      <c r="H8458" s="4" t="s">
        <v>10</v>
      </c>
      <c r="I8458" s="4" t="s">
        <v>14</v>
      </c>
    </row>
    <row r="8459" spans="1:15">
      <c r="A8459" t="n">
        <v>72223</v>
      </c>
      <c r="B8459" s="45" t="n">
        <v>45</v>
      </c>
      <c r="C8459" s="7" t="n">
        <v>4</v>
      </c>
      <c r="D8459" s="7" t="n">
        <v>3</v>
      </c>
      <c r="E8459" s="7" t="n">
        <v>-9</v>
      </c>
      <c r="F8459" s="7" t="n">
        <v>168</v>
      </c>
      <c r="G8459" s="7" t="n">
        <v>340</v>
      </c>
      <c r="H8459" s="7" t="n">
        <v>0</v>
      </c>
      <c r="I8459" s="7" t="n">
        <v>0</v>
      </c>
    </row>
    <row r="8460" spans="1:15">
      <c r="A8460" t="s">
        <v>4</v>
      </c>
      <c r="B8460" s="4" t="s">
        <v>5</v>
      </c>
      <c r="C8460" s="4" t="s">
        <v>14</v>
      </c>
      <c r="D8460" s="4" t="s">
        <v>14</v>
      </c>
      <c r="E8460" s="4" t="s">
        <v>21</v>
      </c>
      <c r="F8460" s="4" t="s">
        <v>10</v>
      </c>
    </row>
    <row r="8461" spans="1:15">
      <c r="A8461" t="n">
        <v>72241</v>
      </c>
      <c r="B8461" s="45" t="n">
        <v>45</v>
      </c>
      <c r="C8461" s="7" t="n">
        <v>5</v>
      </c>
      <c r="D8461" s="7" t="n">
        <v>3</v>
      </c>
      <c r="E8461" s="7" t="n">
        <v>6</v>
      </c>
      <c r="F8461" s="7" t="n">
        <v>0</v>
      </c>
    </row>
    <row r="8462" spans="1:15">
      <c r="A8462" t="s">
        <v>4</v>
      </c>
      <c r="B8462" s="4" t="s">
        <v>5</v>
      </c>
      <c r="C8462" s="4" t="s">
        <v>14</v>
      </c>
      <c r="D8462" s="4" t="s">
        <v>14</v>
      </c>
      <c r="E8462" s="4" t="s">
        <v>21</v>
      </c>
      <c r="F8462" s="4" t="s">
        <v>10</v>
      </c>
    </row>
    <row r="8463" spans="1:15">
      <c r="A8463" t="n">
        <v>72250</v>
      </c>
      <c r="B8463" s="45" t="n">
        <v>45</v>
      </c>
      <c r="C8463" s="7" t="n">
        <v>11</v>
      </c>
      <c r="D8463" s="7" t="n">
        <v>3</v>
      </c>
      <c r="E8463" s="7" t="n">
        <v>51.5</v>
      </c>
      <c r="F8463" s="7" t="n">
        <v>0</v>
      </c>
    </row>
    <row r="8464" spans="1:15">
      <c r="A8464" t="s">
        <v>4</v>
      </c>
      <c r="B8464" s="4" t="s">
        <v>5</v>
      </c>
      <c r="C8464" s="4" t="s">
        <v>14</v>
      </c>
      <c r="D8464" s="4" t="s">
        <v>14</v>
      </c>
      <c r="E8464" s="4" t="s">
        <v>21</v>
      </c>
      <c r="F8464" s="4" t="s">
        <v>21</v>
      </c>
      <c r="G8464" s="4" t="s">
        <v>21</v>
      </c>
      <c r="H8464" s="4" t="s">
        <v>10</v>
      </c>
    </row>
    <row r="8465" spans="1:9">
      <c r="A8465" t="n">
        <v>72259</v>
      </c>
      <c r="B8465" s="45" t="n">
        <v>45</v>
      </c>
      <c r="C8465" s="7" t="n">
        <v>2</v>
      </c>
      <c r="D8465" s="7" t="n">
        <v>3</v>
      </c>
      <c r="E8465" s="7" t="n">
        <v>0</v>
      </c>
      <c r="F8465" s="7" t="n">
        <v>26.9599990844727</v>
      </c>
      <c r="G8465" s="7" t="n">
        <v>-3.07999992370605</v>
      </c>
      <c r="H8465" s="7" t="n">
        <v>5000</v>
      </c>
    </row>
    <row r="8466" spans="1:9">
      <c r="A8466" t="s">
        <v>4</v>
      </c>
      <c r="B8466" s="4" t="s">
        <v>5</v>
      </c>
      <c r="C8466" s="4" t="s">
        <v>14</v>
      </c>
      <c r="D8466" s="4" t="s">
        <v>14</v>
      </c>
      <c r="E8466" s="4" t="s">
        <v>21</v>
      </c>
      <c r="F8466" s="4" t="s">
        <v>21</v>
      </c>
      <c r="G8466" s="4" t="s">
        <v>21</v>
      </c>
      <c r="H8466" s="4" t="s">
        <v>10</v>
      </c>
      <c r="I8466" s="4" t="s">
        <v>14</v>
      </c>
    </row>
    <row r="8467" spans="1:9">
      <c r="A8467" t="n">
        <v>72276</v>
      </c>
      <c r="B8467" s="45" t="n">
        <v>45</v>
      </c>
      <c r="C8467" s="7" t="n">
        <v>4</v>
      </c>
      <c r="D8467" s="7" t="n">
        <v>3</v>
      </c>
      <c r="E8467" s="7" t="n">
        <v>4</v>
      </c>
      <c r="F8467" s="7" t="n">
        <v>158</v>
      </c>
      <c r="G8467" s="7" t="n">
        <v>340</v>
      </c>
      <c r="H8467" s="7" t="n">
        <v>5000</v>
      </c>
      <c r="I8467" s="7" t="n">
        <v>0</v>
      </c>
    </row>
    <row r="8468" spans="1:9">
      <c r="A8468" t="s">
        <v>4</v>
      </c>
      <c r="B8468" s="4" t="s">
        <v>5</v>
      </c>
      <c r="C8468" s="4" t="s">
        <v>14</v>
      </c>
      <c r="D8468" s="4" t="s">
        <v>14</v>
      </c>
      <c r="E8468" s="4" t="s">
        <v>21</v>
      </c>
      <c r="F8468" s="4" t="s">
        <v>10</v>
      </c>
    </row>
    <row r="8469" spans="1:9">
      <c r="A8469" t="n">
        <v>72294</v>
      </c>
      <c r="B8469" s="45" t="n">
        <v>45</v>
      </c>
      <c r="C8469" s="7" t="n">
        <v>5</v>
      </c>
      <c r="D8469" s="7" t="n">
        <v>3</v>
      </c>
      <c r="E8469" s="7" t="n">
        <v>11</v>
      </c>
      <c r="F8469" s="7" t="n">
        <v>5000</v>
      </c>
    </row>
    <row r="8470" spans="1:9">
      <c r="A8470" t="s">
        <v>4</v>
      </c>
      <c r="B8470" s="4" t="s">
        <v>5</v>
      </c>
      <c r="C8470" s="4" t="s">
        <v>14</v>
      </c>
      <c r="D8470" s="4" t="s">
        <v>10</v>
      </c>
    </row>
    <row r="8471" spans="1:9">
      <c r="A8471" t="n">
        <v>72303</v>
      </c>
      <c r="B8471" s="45" t="n">
        <v>45</v>
      </c>
      <c r="C8471" s="7" t="n">
        <v>7</v>
      </c>
      <c r="D8471" s="7" t="n">
        <v>255</v>
      </c>
    </row>
    <row r="8472" spans="1:9">
      <c r="A8472" t="s">
        <v>4</v>
      </c>
      <c r="B8472" s="4" t="s">
        <v>5</v>
      </c>
      <c r="C8472" s="4" t="s">
        <v>14</v>
      </c>
      <c r="D8472" s="4" t="s">
        <v>10</v>
      </c>
      <c r="E8472" s="4" t="s">
        <v>21</v>
      </c>
      <c r="F8472" s="4" t="s">
        <v>10</v>
      </c>
      <c r="G8472" s="4" t="s">
        <v>9</v>
      </c>
      <c r="H8472" s="4" t="s">
        <v>9</v>
      </c>
      <c r="I8472" s="4" t="s">
        <v>10</v>
      </c>
      <c r="J8472" s="4" t="s">
        <v>10</v>
      </c>
      <c r="K8472" s="4" t="s">
        <v>9</v>
      </c>
      <c r="L8472" s="4" t="s">
        <v>9</v>
      </c>
      <c r="M8472" s="4" t="s">
        <v>9</v>
      </c>
      <c r="N8472" s="4" t="s">
        <v>9</v>
      </c>
      <c r="O8472" s="4" t="s">
        <v>6</v>
      </c>
    </row>
    <row r="8473" spans="1:9">
      <c r="A8473" t="n">
        <v>72307</v>
      </c>
      <c r="B8473" s="14" t="n">
        <v>50</v>
      </c>
      <c r="C8473" s="7" t="n">
        <v>0</v>
      </c>
      <c r="D8473" s="7" t="n">
        <v>2239</v>
      </c>
      <c r="E8473" s="7" t="n">
        <v>0.800000011920929</v>
      </c>
      <c r="F8473" s="7" t="n">
        <v>0</v>
      </c>
      <c r="G8473" s="7" t="n">
        <v>0</v>
      </c>
      <c r="H8473" s="7" t="n">
        <v>0</v>
      </c>
      <c r="I8473" s="7" t="n">
        <v>0</v>
      </c>
      <c r="J8473" s="7" t="n">
        <v>65533</v>
      </c>
      <c r="K8473" s="7" t="n">
        <v>0</v>
      </c>
      <c r="L8473" s="7" t="n">
        <v>0</v>
      </c>
      <c r="M8473" s="7" t="n">
        <v>0</v>
      </c>
      <c r="N8473" s="7" t="n">
        <v>0</v>
      </c>
      <c r="O8473" s="7" t="s">
        <v>13</v>
      </c>
    </row>
    <row r="8474" spans="1:9">
      <c r="A8474" t="s">
        <v>4</v>
      </c>
      <c r="B8474" s="4" t="s">
        <v>5</v>
      </c>
      <c r="C8474" s="4" t="s">
        <v>14</v>
      </c>
      <c r="D8474" s="4" t="s">
        <v>10</v>
      </c>
      <c r="E8474" s="4" t="s">
        <v>21</v>
      </c>
    </row>
    <row r="8475" spans="1:9">
      <c r="A8475" t="n">
        <v>72346</v>
      </c>
      <c r="B8475" s="21" t="n">
        <v>58</v>
      </c>
      <c r="C8475" s="7" t="n">
        <v>101</v>
      </c>
      <c r="D8475" s="7" t="n">
        <v>1000</v>
      </c>
      <c r="E8475" s="7" t="n">
        <v>1</v>
      </c>
    </row>
    <row r="8476" spans="1:9">
      <c r="A8476" t="s">
        <v>4</v>
      </c>
      <c r="B8476" s="4" t="s">
        <v>5</v>
      </c>
      <c r="C8476" s="4" t="s">
        <v>14</v>
      </c>
      <c r="D8476" s="4" t="s">
        <v>10</v>
      </c>
    </row>
    <row r="8477" spans="1:9">
      <c r="A8477" t="n">
        <v>72354</v>
      </c>
      <c r="B8477" s="21" t="n">
        <v>58</v>
      </c>
      <c r="C8477" s="7" t="n">
        <v>254</v>
      </c>
      <c r="D8477" s="7" t="n">
        <v>0</v>
      </c>
    </row>
    <row r="8478" spans="1:9">
      <c r="A8478" t="s">
        <v>4</v>
      </c>
      <c r="B8478" s="4" t="s">
        <v>5</v>
      </c>
      <c r="C8478" s="4" t="s">
        <v>14</v>
      </c>
      <c r="D8478" s="4" t="s">
        <v>14</v>
      </c>
      <c r="E8478" s="4" t="s">
        <v>21</v>
      </c>
      <c r="F8478" s="4" t="s">
        <v>21</v>
      </c>
      <c r="G8478" s="4" t="s">
        <v>21</v>
      </c>
      <c r="H8478" s="4" t="s">
        <v>10</v>
      </c>
    </row>
    <row r="8479" spans="1:9">
      <c r="A8479" t="n">
        <v>72358</v>
      </c>
      <c r="B8479" s="45" t="n">
        <v>45</v>
      </c>
      <c r="C8479" s="7" t="n">
        <v>2</v>
      </c>
      <c r="D8479" s="7" t="n">
        <v>3</v>
      </c>
      <c r="E8479" s="7" t="n">
        <v>4.15000009536743</v>
      </c>
      <c r="F8479" s="7" t="n">
        <v>24</v>
      </c>
      <c r="G8479" s="7" t="n">
        <v>-1</v>
      </c>
      <c r="H8479" s="7" t="n">
        <v>0</v>
      </c>
    </row>
    <row r="8480" spans="1:9">
      <c r="A8480" t="s">
        <v>4</v>
      </c>
      <c r="B8480" s="4" t="s">
        <v>5</v>
      </c>
      <c r="C8480" s="4" t="s">
        <v>14</v>
      </c>
      <c r="D8480" s="4" t="s">
        <v>14</v>
      </c>
      <c r="E8480" s="4" t="s">
        <v>21</v>
      </c>
      <c r="F8480" s="4" t="s">
        <v>21</v>
      </c>
      <c r="G8480" s="4" t="s">
        <v>21</v>
      </c>
      <c r="H8480" s="4" t="s">
        <v>10</v>
      </c>
      <c r="I8480" s="4" t="s">
        <v>14</v>
      </c>
    </row>
    <row r="8481" spans="1:15">
      <c r="A8481" t="n">
        <v>72375</v>
      </c>
      <c r="B8481" s="45" t="n">
        <v>45</v>
      </c>
      <c r="C8481" s="7" t="n">
        <v>4</v>
      </c>
      <c r="D8481" s="7" t="n">
        <v>3</v>
      </c>
      <c r="E8481" s="7" t="n">
        <v>-50</v>
      </c>
      <c r="F8481" s="7" t="n">
        <v>95</v>
      </c>
      <c r="G8481" s="7" t="n">
        <v>30</v>
      </c>
      <c r="H8481" s="7" t="n">
        <v>0</v>
      </c>
      <c r="I8481" s="7" t="n">
        <v>0</v>
      </c>
    </row>
    <row r="8482" spans="1:15">
      <c r="A8482" t="s">
        <v>4</v>
      </c>
      <c r="B8482" s="4" t="s">
        <v>5</v>
      </c>
      <c r="C8482" s="4" t="s">
        <v>14</v>
      </c>
      <c r="D8482" s="4" t="s">
        <v>14</v>
      </c>
      <c r="E8482" s="4" t="s">
        <v>21</v>
      </c>
      <c r="F8482" s="4" t="s">
        <v>10</v>
      </c>
    </row>
    <row r="8483" spans="1:15">
      <c r="A8483" t="n">
        <v>72393</v>
      </c>
      <c r="B8483" s="45" t="n">
        <v>45</v>
      </c>
      <c r="C8483" s="7" t="n">
        <v>5</v>
      </c>
      <c r="D8483" s="7" t="n">
        <v>3</v>
      </c>
      <c r="E8483" s="7" t="n">
        <v>7</v>
      </c>
      <c r="F8483" s="7" t="n">
        <v>0</v>
      </c>
    </row>
    <row r="8484" spans="1:15">
      <c r="A8484" t="s">
        <v>4</v>
      </c>
      <c r="B8484" s="4" t="s">
        <v>5</v>
      </c>
      <c r="C8484" s="4" t="s">
        <v>14</v>
      </c>
      <c r="D8484" s="4" t="s">
        <v>14</v>
      </c>
      <c r="E8484" s="4" t="s">
        <v>21</v>
      </c>
      <c r="F8484" s="4" t="s">
        <v>10</v>
      </c>
    </row>
    <row r="8485" spans="1:15">
      <c r="A8485" t="n">
        <v>72402</v>
      </c>
      <c r="B8485" s="45" t="n">
        <v>45</v>
      </c>
      <c r="C8485" s="7" t="n">
        <v>11</v>
      </c>
      <c r="D8485" s="7" t="n">
        <v>3</v>
      </c>
      <c r="E8485" s="7" t="n">
        <v>51.5</v>
      </c>
      <c r="F8485" s="7" t="n">
        <v>0</v>
      </c>
    </row>
    <row r="8486" spans="1:15">
      <c r="A8486" t="s">
        <v>4</v>
      </c>
      <c r="B8486" s="4" t="s">
        <v>5</v>
      </c>
      <c r="C8486" s="4" t="s">
        <v>14</v>
      </c>
      <c r="D8486" s="4" t="s">
        <v>14</v>
      </c>
      <c r="E8486" s="4" t="s">
        <v>21</v>
      </c>
      <c r="F8486" s="4" t="s">
        <v>21</v>
      </c>
      <c r="G8486" s="4" t="s">
        <v>21</v>
      </c>
      <c r="H8486" s="4" t="s">
        <v>10</v>
      </c>
    </row>
    <row r="8487" spans="1:15">
      <c r="A8487" t="n">
        <v>72411</v>
      </c>
      <c r="B8487" s="45" t="n">
        <v>45</v>
      </c>
      <c r="C8487" s="7" t="n">
        <v>2</v>
      </c>
      <c r="D8487" s="7" t="n">
        <v>3</v>
      </c>
      <c r="E8487" s="7" t="n">
        <v>0</v>
      </c>
      <c r="F8487" s="7" t="n">
        <v>26.5499992370605</v>
      </c>
      <c r="G8487" s="7" t="n">
        <v>-1.14999997615814</v>
      </c>
      <c r="H8487" s="7" t="n">
        <v>9000</v>
      </c>
    </row>
    <row r="8488" spans="1:15">
      <c r="A8488" t="s">
        <v>4</v>
      </c>
      <c r="B8488" s="4" t="s">
        <v>5</v>
      </c>
      <c r="C8488" s="4" t="s">
        <v>14</v>
      </c>
      <c r="D8488" s="4" t="s">
        <v>14</v>
      </c>
      <c r="E8488" s="4" t="s">
        <v>21</v>
      </c>
      <c r="F8488" s="4" t="s">
        <v>21</v>
      </c>
      <c r="G8488" s="4" t="s">
        <v>21</v>
      </c>
      <c r="H8488" s="4" t="s">
        <v>10</v>
      </c>
      <c r="I8488" s="4" t="s">
        <v>14</v>
      </c>
    </row>
    <row r="8489" spans="1:15">
      <c r="A8489" t="n">
        <v>72428</v>
      </c>
      <c r="B8489" s="45" t="n">
        <v>45</v>
      </c>
      <c r="C8489" s="7" t="n">
        <v>4</v>
      </c>
      <c r="D8489" s="7" t="n">
        <v>3</v>
      </c>
      <c r="E8489" s="7" t="n">
        <v>1</v>
      </c>
      <c r="F8489" s="7" t="n">
        <v>-53</v>
      </c>
      <c r="G8489" s="7" t="n">
        <v>15</v>
      </c>
      <c r="H8489" s="7" t="n">
        <v>9000</v>
      </c>
      <c r="I8489" s="7" t="n">
        <v>0</v>
      </c>
    </row>
    <row r="8490" spans="1:15">
      <c r="A8490" t="s">
        <v>4</v>
      </c>
      <c r="B8490" s="4" t="s">
        <v>5</v>
      </c>
      <c r="C8490" s="4" t="s">
        <v>14</v>
      </c>
      <c r="D8490" s="4" t="s">
        <v>10</v>
      </c>
    </row>
    <row r="8491" spans="1:15">
      <c r="A8491" t="n">
        <v>72446</v>
      </c>
      <c r="B8491" s="21" t="n">
        <v>58</v>
      </c>
      <c r="C8491" s="7" t="n">
        <v>255</v>
      </c>
      <c r="D8491" s="7" t="n">
        <v>0</v>
      </c>
    </row>
    <row r="8492" spans="1:15">
      <c r="A8492" t="s">
        <v>4</v>
      </c>
      <c r="B8492" s="4" t="s">
        <v>5</v>
      </c>
      <c r="C8492" s="4" t="s">
        <v>10</v>
      </c>
    </row>
    <row r="8493" spans="1:15">
      <c r="A8493" t="n">
        <v>72450</v>
      </c>
      <c r="B8493" s="28" t="n">
        <v>16</v>
      </c>
      <c r="C8493" s="7" t="n">
        <v>4000</v>
      </c>
    </row>
    <row r="8494" spans="1:15">
      <c r="A8494" t="s">
        <v>4</v>
      </c>
      <c r="B8494" s="4" t="s">
        <v>5</v>
      </c>
      <c r="C8494" s="4" t="s">
        <v>10</v>
      </c>
      <c r="D8494" s="4" t="s">
        <v>10</v>
      </c>
      <c r="E8494" s="4" t="s">
        <v>6</v>
      </c>
      <c r="F8494" s="4" t="s">
        <v>14</v>
      </c>
      <c r="G8494" s="4" t="s">
        <v>10</v>
      </c>
    </row>
    <row r="8495" spans="1:15">
      <c r="A8495" t="n">
        <v>72453</v>
      </c>
      <c r="B8495" s="47" t="n">
        <v>80</v>
      </c>
      <c r="C8495" s="7" t="n">
        <v>744</v>
      </c>
      <c r="D8495" s="7" t="n">
        <v>508</v>
      </c>
      <c r="E8495" s="7" t="s">
        <v>582</v>
      </c>
      <c r="F8495" s="7" t="n">
        <v>1</v>
      </c>
      <c r="G8495" s="7" t="n">
        <v>0</v>
      </c>
    </row>
    <row r="8496" spans="1:15">
      <c r="A8496" t="s">
        <v>4</v>
      </c>
      <c r="B8496" s="4" t="s">
        <v>5</v>
      </c>
      <c r="C8496" s="4" t="s">
        <v>14</v>
      </c>
      <c r="D8496" s="4" t="s">
        <v>10</v>
      </c>
    </row>
    <row r="8497" spans="1:9">
      <c r="A8497" t="n">
        <v>72471</v>
      </c>
      <c r="B8497" s="45" t="n">
        <v>45</v>
      </c>
      <c r="C8497" s="7" t="n">
        <v>7</v>
      </c>
      <c r="D8497" s="7" t="n">
        <v>255</v>
      </c>
    </row>
    <row r="8498" spans="1:9">
      <c r="A8498" t="s">
        <v>4</v>
      </c>
      <c r="B8498" s="4" t="s">
        <v>5</v>
      </c>
      <c r="C8498" s="4" t="s">
        <v>10</v>
      </c>
    </row>
    <row r="8499" spans="1:9">
      <c r="A8499" t="n">
        <v>72475</v>
      </c>
      <c r="B8499" s="28" t="n">
        <v>16</v>
      </c>
      <c r="C8499" s="7" t="n">
        <v>1500</v>
      </c>
    </row>
    <row r="8500" spans="1:9">
      <c r="A8500" t="s">
        <v>4</v>
      </c>
      <c r="B8500" s="4" t="s">
        <v>5</v>
      </c>
      <c r="C8500" s="4" t="s">
        <v>14</v>
      </c>
      <c r="D8500" s="4" t="s">
        <v>21</v>
      </c>
      <c r="E8500" s="4" t="s">
        <v>10</v>
      </c>
      <c r="F8500" s="4" t="s">
        <v>14</v>
      </c>
    </row>
    <row r="8501" spans="1:9">
      <c r="A8501" t="n">
        <v>72478</v>
      </c>
      <c r="B8501" s="16" t="n">
        <v>49</v>
      </c>
      <c r="C8501" s="7" t="n">
        <v>3</v>
      </c>
      <c r="D8501" s="7" t="n">
        <v>0.800000011920929</v>
      </c>
      <c r="E8501" s="7" t="n">
        <v>500</v>
      </c>
      <c r="F8501" s="7" t="n">
        <v>0</v>
      </c>
    </row>
    <row r="8502" spans="1:9">
      <c r="A8502" t="s">
        <v>4</v>
      </c>
      <c r="B8502" s="4" t="s">
        <v>5</v>
      </c>
      <c r="C8502" s="4" t="s">
        <v>14</v>
      </c>
      <c r="D8502" s="4" t="s">
        <v>10</v>
      </c>
      <c r="E8502" s="4" t="s">
        <v>10</v>
      </c>
      <c r="F8502" s="4" t="s">
        <v>14</v>
      </c>
    </row>
    <row r="8503" spans="1:9">
      <c r="A8503" t="n">
        <v>72487</v>
      </c>
      <c r="B8503" s="59" t="n">
        <v>25</v>
      </c>
      <c r="C8503" s="7" t="n">
        <v>1</v>
      </c>
      <c r="D8503" s="7" t="n">
        <v>260</v>
      </c>
      <c r="E8503" s="7" t="n">
        <v>640</v>
      </c>
      <c r="F8503" s="7" t="n">
        <v>2</v>
      </c>
    </row>
    <row r="8504" spans="1:9">
      <c r="A8504" t="s">
        <v>4</v>
      </c>
      <c r="B8504" s="4" t="s">
        <v>5</v>
      </c>
      <c r="C8504" s="4" t="s">
        <v>14</v>
      </c>
      <c r="D8504" s="4" t="s">
        <v>10</v>
      </c>
      <c r="E8504" s="4" t="s">
        <v>6</v>
      </c>
    </row>
    <row r="8505" spans="1:9">
      <c r="A8505" t="n">
        <v>72494</v>
      </c>
      <c r="B8505" s="41" t="n">
        <v>51</v>
      </c>
      <c r="C8505" s="7" t="n">
        <v>4</v>
      </c>
      <c r="D8505" s="7" t="n">
        <v>5</v>
      </c>
      <c r="E8505" s="7" t="s">
        <v>583</v>
      </c>
    </row>
    <row r="8506" spans="1:9">
      <c r="A8506" t="s">
        <v>4</v>
      </c>
      <c r="B8506" s="4" t="s">
        <v>5</v>
      </c>
      <c r="C8506" s="4" t="s">
        <v>10</v>
      </c>
    </row>
    <row r="8507" spans="1:9">
      <c r="A8507" t="n">
        <v>72508</v>
      </c>
      <c r="B8507" s="28" t="n">
        <v>16</v>
      </c>
      <c r="C8507" s="7" t="n">
        <v>0</v>
      </c>
    </row>
    <row r="8508" spans="1:9">
      <c r="A8508" t="s">
        <v>4</v>
      </c>
      <c r="B8508" s="4" t="s">
        <v>5</v>
      </c>
      <c r="C8508" s="4" t="s">
        <v>10</v>
      </c>
      <c r="D8508" s="4" t="s">
        <v>14</v>
      </c>
      <c r="E8508" s="4" t="s">
        <v>9</v>
      </c>
      <c r="F8508" s="4" t="s">
        <v>112</v>
      </c>
      <c r="G8508" s="4" t="s">
        <v>14</v>
      </c>
      <c r="H8508" s="4" t="s">
        <v>14</v>
      </c>
      <c r="I8508" s="4" t="s">
        <v>14</v>
      </c>
    </row>
    <row r="8509" spans="1:9">
      <c r="A8509" t="n">
        <v>72511</v>
      </c>
      <c r="B8509" s="49" t="n">
        <v>26</v>
      </c>
      <c r="C8509" s="7" t="n">
        <v>5</v>
      </c>
      <c r="D8509" s="7" t="n">
        <v>17</v>
      </c>
      <c r="E8509" s="7" t="n">
        <v>3472</v>
      </c>
      <c r="F8509" s="7" t="s">
        <v>584</v>
      </c>
      <c r="G8509" s="7" t="n">
        <v>8</v>
      </c>
      <c r="H8509" s="7" t="n">
        <v>2</v>
      </c>
      <c r="I8509" s="7" t="n">
        <v>0</v>
      </c>
    </row>
    <row r="8510" spans="1:9">
      <c r="A8510" t="s">
        <v>4</v>
      </c>
      <c r="B8510" s="4" t="s">
        <v>5</v>
      </c>
      <c r="C8510" s="4" t="s">
        <v>10</v>
      </c>
    </row>
    <row r="8511" spans="1:9">
      <c r="A8511" t="n">
        <v>72556</v>
      </c>
      <c r="B8511" s="28" t="n">
        <v>16</v>
      </c>
      <c r="C8511" s="7" t="n">
        <v>3000</v>
      </c>
    </row>
    <row r="8512" spans="1:9">
      <c r="A8512" t="s">
        <v>4</v>
      </c>
      <c r="B8512" s="4" t="s">
        <v>5</v>
      </c>
      <c r="C8512" s="4" t="s">
        <v>10</v>
      </c>
      <c r="D8512" s="4" t="s">
        <v>14</v>
      </c>
    </row>
    <row r="8513" spans="1:9">
      <c r="A8513" t="n">
        <v>72559</v>
      </c>
      <c r="B8513" s="51" t="n">
        <v>89</v>
      </c>
      <c r="C8513" s="7" t="n">
        <v>65533</v>
      </c>
      <c r="D8513" s="7" t="n">
        <v>0</v>
      </c>
    </row>
    <row r="8514" spans="1:9">
      <c r="A8514" t="s">
        <v>4</v>
      </c>
      <c r="B8514" s="4" t="s">
        <v>5</v>
      </c>
      <c r="C8514" s="4" t="s">
        <v>10</v>
      </c>
    </row>
    <row r="8515" spans="1:9">
      <c r="A8515" t="n">
        <v>72563</v>
      </c>
      <c r="B8515" s="28" t="n">
        <v>16</v>
      </c>
      <c r="C8515" s="7" t="n">
        <v>500</v>
      </c>
    </row>
    <row r="8516" spans="1:9">
      <c r="A8516" t="s">
        <v>4</v>
      </c>
      <c r="B8516" s="4" t="s">
        <v>5</v>
      </c>
      <c r="C8516" s="4" t="s">
        <v>14</v>
      </c>
      <c r="D8516" s="4" t="s">
        <v>10</v>
      </c>
      <c r="E8516" s="4" t="s">
        <v>10</v>
      </c>
      <c r="F8516" s="4" t="s">
        <v>14</v>
      </c>
    </row>
    <row r="8517" spans="1:9">
      <c r="A8517" t="n">
        <v>72566</v>
      </c>
      <c r="B8517" s="59" t="n">
        <v>25</v>
      </c>
      <c r="C8517" s="7" t="n">
        <v>1</v>
      </c>
      <c r="D8517" s="7" t="n">
        <v>260</v>
      </c>
      <c r="E8517" s="7" t="n">
        <v>640</v>
      </c>
      <c r="F8517" s="7" t="n">
        <v>1</v>
      </c>
    </row>
    <row r="8518" spans="1:9">
      <c r="A8518" t="s">
        <v>4</v>
      </c>
      <c r="B8518" s="4" t="s">
        <v>5</v>
      </c>
      <c r="C8518" s="4" t="s">
        <v>14</v>
      </c>
      <c r="D8518" s="4" t="s">
        <v>10</v>
      </c>
      <c r="E8518" s="4" t="s">
        <v>6</v>
      </c>
    </row>
    <row r="8519" spans="1:9">
      <c r="A8519" t="n">
        <v>72573</v>
      </c>
      <c r="B8519" s="41" t="n">
        <v>51</v>
      </c>
      <c r="C8519" s="7" t="n">
        <v>4</v>
      </c>
      <c r="D8519" s="7" t="n">
        <v>7032</v>
      </c>
      <c r="E8519" s="7" t="s">
        <v>181</v>
      </c>
    </row>
    <row r="8520" spans="1:9">
      <c r="A8520" t="s">
        <v>4</v>
      </c>
      <c r="B8520" s="4" t="s">
        <v>5</v>
      </c>
      <c r="C8520" s="4" t="s">
        <v>10</v>
      </c>
    </row>
    <row r="8521" spans="1:9">
      <c r="A8521" t="n">
        <v>72586</v>
      </c>
      <c r="B8521" s="28" t="n">
        <v>16</v>
      </c>
      <c r="C8521" s="7" t="n">
        <v>0</v>
      </c>
    </row>
    <row r="8522" spans="1:9">
      <c r="A8522" t="s">
        <v>4</v>
      </c>
      <c r="B8522" s="4" t="s">
        <v>5</v>
      </c>
      <c r="C8522" s="4" t="s">
        <v>10</v>
      </c>
      <c r="D8522" s="4" t="s">
        <v>14</v>
      </c>
      <c r="E8522" s="4" t="s">
        <v>9</v>
      </c>
      <c r="F8522" s="4" t="s">
        <v>112</v>
      </c>
      <c r="G8522" s="4" t="s">
        <v>14</v>
      </c>
      <c r="H8522" s="4" t="s">
        <v>14</v>
      </c>
      <c r="I8522" s="4" t="s">
        <v>14</v>
      </c>
    </row>
    <row r="8523" spans="1:9">
      <c r="A8523" t="n">
        <v>72589</v>
      </c>
      <c r="B8523" s="49" t="n">
        <v>26</v>
      </c>
      <c r="C8523" s="7" t="n">
        <v>7032</v>
      </c>
      <c r="D8523" s="7" t="n">
        <v>17</v>
      </c>
      <c r="E8523" s="7" t="n">
        <v>18524</v>
      </c>
      <c r="F8523" s="7" t="s">
        <v>585</v>
      </c>
      <c r="G8523" s="7" t="n">
        <v>8</v>
      </c>
      <c r="H8523" s="7" t="n">
        <v>2</v>
      </c>
      <c r="I8523" s="7" t="n">
        <v>0</v>
      </c>
    </row>
    <row r="8524" spans="1:9">
      <c r="A8524" t="s">
        <v>4</v>
      </c>
      <c r="B8524" s="4" t="s">
        <v>5</v>
      </c>
      <c r="C8524" s="4" t="s">
        <v>10</v>
      </c>
    </row>
    <row r="8525" spans="1:9">
      <c r="A8525" t="n">
        <v>72685</v>
      </c>
      <c r="B8525" s="28" t="n">
        <v>16</v>
      </c>
      <c r="C8525" s="7" t="n">
        <v>6000</v>
      </c>
    </row>
    <row r="8526" spans="1:9">
      <c r="A8526" t="s">
        <v>4</v>
      </c>
      <c r="B8526" s="4" t="s">
        <v>5</v>
      </c>
      <c r="C8526" s="4" t="s">
        <v>10</v>
      </c>
      <c r="D8526" s="4" t="s">
        <v>14</v>
      </c>
    </row>
    <row r="8527" spans="1:9">
      <c r="A8527" t="n">
        <v>72688</v>
      </c>
      <c r="B8527" s="51" t="n">
        <v>89</v>
      </c>
      <c r="C8527" s="7" t="n">
        <v>65533</v>
      </c>
      <c r="D8527" s="7" t="n">
        <v>0</v>
      </c>
    </row>
    <row r="8528" spans="1:9">
      <c r="A8528" t="s">
        <v>4</v>
      </c>
      <c r="B8528" s="4" t="s">
        <v>5</v>
      </c>
      <c r="C8528" s="4" t="s">
        <v>10</v>
      </c>
    </row>
    <row r="8529" spans="1:9">
      <c r="A8529" t="n">
        <v>72692</v>
      </c>
      <c r="B8529" s="28" t="n">
        <v>16</v>
      </c>
      <c r="C8529" s="7" t="n">
        <v>500</v>
      </c>
    </row>
    <row r="8530" spans="1:9">
      <c r="A8530" t="s">
        <v>4</v>
      </c>
      <c r="B8530" s="4" t="s">
        <v>5</v>
      </c>
      <c r="C8530" s="4" t="s">
        <v>14</v>
      </c>
      <c r="D8530" s="4" t="s">
        <v>10</v>
      </c>
      <c r="E8530" s="4" t="s">
        <v>10</v>
      </c>
      <c r="F8530" s="4" t="s">
        <v>14</v>
      </c>
    </row>
    <row r="8531" spans="1:9">
      <c r="A8531" t="n">
        <v>72695</v>
      </c>
      <c r="B8531" s="59" t="n">
        <v>25</v>
      </c>
      <c r="C8531" s="7" t="n">
        <v>1</v>
      </c>
      <c r="D8531" s="7" t="n">
        <v>260</v>
      </c>
      <c r="E8531" s="7" t="n">
        <v>640</v>
      </c>
      <c r="F8531" s="7" t="n">
        <v>2</v>
      </c>
    </row>
    <row r="8532" spans="1:9">
      <c r="A8532" t="s">
        <v>4</v>
      </c>
      <c r="B8532" s="4" t="s">
        <v>5</v>
      </c>
      <c r="C8532" s="4" t="s">
        <v>14</v>
      </c>
      <c r="D8532" s="4" t="s">
        <v>10</v>
      </c>
      <c r="E8532" s="4" t="s">
        <v>6</v>
      </c>
    </row>
    <row r="8533" spans="1:9">
      <c r="A8533" t="n">
        <v>72702</v>
      </c>
      <c r="B8533" s="41" t="n">
        <v>51</v>
      </c>
      <c r="C8533" s="7" t="n">
        <v>4</v>
      </c>
      <c r="D8533" s="7" t="n">
        <v>19</v>
      </c>
      <c r="E8533" s="7" t="s">
        <v>181</v>
      </c>
    </row>
    <row r="8534" spans="1:9">
      <c r="A8534" t="s">
        <v>4</v>
      </c>
      <c r="B8534" s="4" t="s">
        <v>5</v>
      </c>
      <c r="C8534" s="4" t="s">
        <v>10</v>
      </c>
    </row>
    <row r="8535" spans="1:9">
      <c r="A8535" t="n">
        <v>72715</v>
      </c>
      <c r="B8535" s="28" t="n">
        <v>16</v>
      </c>
      <c r="C8535" s="7" t="n">
        <v>0</v>
      </c>
    </row>
    <row r="8536" spans="1:9">
      <c r="A8536" t="s">
        <v>4</v>
      </c>
      <c r="B8536" s="4" t="s">
        <v>5</v>
      </c>
      <c r="C8536" s="4" t="s">
        <v>10</v>
      </c>
      <c r="D8536" s="4" t="s">
        <v>14</v>
      </c>
      <c r="E8536" s="4" t="s">
        <v>9</v>
      </c>
      <c r="F8536" s="4" t="s">
        <v>112</v>
      </c>
      <c r="G8536" s="4" t="s">
        <v>14</v>
      </c>
      <c r="H8536" s="4" t="s">
        <v>14</v>
      </c>
      <c r="I8536" s="4" t="s">
        <v>14</v>
      </c>
    </row>
    <row r="8537" spans="1:9">
      <c r="A8537" t="n">
        <v>72718</v>
      </c>
      <c r="B8537" s="49" t="n">
        <v>26</v>
      </c>
      <c r="C8537" s="7" t="n">
        <v>19</v>
      </c>
      <c r="D8537" s="7" t="n">
        <v>17</v>
      </c>
      <c r="E8537" s="7" t="n">
        <v>29475</v>
      </c>
      <c r="F8537" s="7" t="s">
        <v>586</v>
      </c>
      <c r="G8537" s="7" t="n">
        <v>8</v>
      </c>
      <c r="H8537" s="7" t="n">
        <v>2</v>
      </c>
      <c r="I8537" s="7" t="n">
        <v>0</v>
      </c>
    </row>
    <row r="8538" spans="1:9">
      <c r="A8538" t="s">
        <v>4</v>
      </c>
      <c r="B8538" s="4" t="s">
        <v>5</v>
      </c>
      <c r="C8538" s="4" t="s">
        <v>10</v>
      </c>
    </row>
    <row r="8539" spans="1:9">
      <c r="A8539" t="n">
        <v>72769</v>
      </c>
      <c r="B8539" s="28" t="n">
        <v>16</v>
      </c>
      <c r="C8539" s="7" t="n">
        <v>1000</v>
      </c>
    </row>
    <row r="8540" spans="1:9">
      <c r="A8540" t="s">
        <v>4</v>
      </c>
      <c r="B8540" s="4" t="s">
        <v>5</v>
      </c>
      <c r="C8540" s="4" t="s">
        <v>14</v>
      </c>
      <c r="D8540" s="4" t="s">
        <v>10</v>
      </c>
      <c r="E8540" s="4" t="s">
        <v>6</v>
      </c>
      <c r="F8540" s="4" t="s">
        <v>6</v>
      </c>
      <c r="G8540" s="4" t="s">
        <v>6</v>
      </c>
      <c r="H8540" s="4" t="s">
        <v>6</v>
      </c>
    </row>
    <row r="8541" spans="1:9">
      <c r="A8541" t="n">
        <v>72772</v>
      </c>
      <c r="B8541" s="41" t="n">
        <v>51</v>
      </c>
      <c r="C8541" s="7" t="n">
        <v>3</v>
      </c>
      <c r="D8541" s="7" t="n">
        <v>19</v>
      </c>
      <c r="E8541" s="7" t="s">
        <v>94</v>
      </c>
      <c r="F8541" s="7" t="s">
        <v>13</v>
      </c>
      <c r="G8541" s="7" t="s">
        <v>96</v>
      </c>
      <c r="H8541" s="7" t="s">
        <v>97</v>
      </c>
    </row>
    <row r="8542" spans="1:9">
      <c r="A8542" t="s">
        <v>4</v>
      </c>
      <c r="B8542" s="4" t="s">
        <v>5</v>
      </c>
      <c r="C8542" s="4" t="s">
        <v>10</v>
      </c>
    </row>
    <row r="8543" spans="1:9">
      <c r="A8543" t="n">
        <v>72784</v>
      </c>
      <c r="B8543" s="28" t="n">
        <v>16</v>
      </c>
      <c r="C8543" s="7" t="n">
        <v>2000</v>
      </c>
    </row>
    <row r="8544" spans="1:9">
      <c r="A8544" t="s">
        <v>4</v>
      </c>
      <c r="B8544" s="4" t="s">
        <v>5</v>
      </c>
      <c r="C8544" s="4" t="s">
        <v>10</v>
      </c>
      <c r="D8544" s="4" t="s">
        <v>14</v>
      </c>
    </row>
    <row r="8545" spans="1:9">
      <c r="A8545" t="n">
        <v>72787</v>
      </c>
      <c r="B8545" s="51" t="n">
        <v>89</v>
      </c>
      <c r="C8545" s="7" t="n">
        <v>65533</v>
      </c>
      <c r="D8545" s="7" t="n">
        <v>0</v>
      </c>
    </row>
    <row r="8546" spans="1:9">
      <c r="A8546" t="s">
        <v>4</v>
      </c>
      <c r="B8546" s="4" t="s">
        <v>5</v>
      </c>
      <c r="C8546" s="4" t="s">
        <v>14</v>
      </c>
      <c r="D8546" s="4" t="s">
        <v>10</v>
      </c>
      <c r="E8546" s="4" t="s">
        <v>10</v>
      </c>
      <c r="F8546" s="4" t="s">
        <v>14</v>
      </c>
    </row>
    <row r="8547" spans="1:9">
      <c r="A8547" t="n">
        <v>72791</v>
      </c>
      <c r="B8547" s="59" t="n">
        <v>25</v>
      </c>
      <c r="C8547" s="7" t="n">
        <v>1</v>
      </c>
      <c r="D8547" s="7" t="n">
        <v>65535</v>
      </c>
      <c r="E8547" s="7" t="n">
        <v>65535</v>
      </c>
      <c r="F8547" s="7" t="n">
        <v>0</v>
      </c>
    </row>
    <row r="8548" spans="1:9">
      <c r="A8548" t="s">
        <v>4</v>
      </c>
      <c r="B8548" s="4" t="s">
        <v>5</v>
      </c>
      <c r="C8548" s="4" t="s">
        <v>14</v>
      </c>
      <c r="D8548" s="4" t="s">
        <v>21</v>
      </c>
      <c r="E8548" s="4" t="s">
        <v>10</v>
      </c>
      <c r="F8548" s="4" t="s">
        <v>14</v>
      </c>
    </row>
    <row r="8549" spans="1:9">
      <c r="A8549" t="n">
        <v>72798</v>
      </c>
      <c r="B8549" s="16" t="n">
        <v>49</v>
      </c>
      <c r="C8549" s="7" t="n">
        <v>3</v>
      </c>
      <c r="D8549" s="7" t="n">
        <v>1</v>
      </c>
      <c r="E8549" s="7" t="n">
        <v>500</v>
      </c>
      <c r="F8549" s="7" t="n">
        <v>0</v>
      </c>
    </row>
    <row r="8550" spans="1:9">
      <c r="A8550" t="s">
        <v>4</v>
      </c>
      <c r="B8550" s="4" t="s">
        <v>5</v>
      </c>
      <c r="C8550" s="4" t="s">
        <v>14</v>
      </c>
      <c r="D8550" s="4" t="s">
        <v>10</v>
      </c>
      <c r="E8550" s="4" t="s">
        <v>21</v>
      </c>
    </row>
    <row r="8551" spans="1:9">
      <c r="A8551" t="n">
        <v>72807</v>
      </c>
      <c r="B8551" s="21" t="n">
        <v>58</v>
      </c>
      <c r="C8551" s="7" t="n">
        <v>101</v>
      </c>
      <c r="D8551" s="7" t="n">
        <v>500</v>
      </c>
      <c r="E8551" s="7" t="n">
        <v>1</v>
      </c>
    </row>
    <row r="8552" spans="1:9">
      <c r="A8552" t="s">
        <v>4</v>
      </c>
      <c r="B8552" s="4" t="s">
        <v>5</v>
      </c>
      <c r="C8552" s="4" t="s">
        <v>14</v>
      </c>
      <c r="D8552" s="4" t="s">
        <v>10</v>
      </c>
    </row>
    <row r="8553" spans="1:9">
      <c r="A8553" t="n">
        <v>72815</v>
      </c>
      <c r="B8553" s="21" t="n">
        <v>58</v>
      </c>
      <c r="C8553" s="7" t="n">
        <v>254</v>
      </c>
      <c r="D8553" s="7" t="n">
        <v>0</v>
      </c>
    </row>
    <row r="8554" spans="1:9">
      <c r="A8554" t="s">
        <v>4</v>
      </c>
      <c r="B8554" s="4" t="s">
        <v>5</v>
      </c>
      <c r="C8554" s="4" t="s">
        <v>14</v>
      </c>
      <c r="D8554" s="4" t="s">
        <v>14</v>
      </c>
      <c r="E8554" s="4" t="s">
        <v>21</v>
      </c>
      <c r="F8554" s="4" t="s">
        <v>21</v>
      </c>
      <c r="G8554" s="4" t="s">
        <v>21</v>
      </c>
      <c r="H8554" s="4" t="s">
        <v>10</v>
      </c>
    </row>
    <row r="8555" spans="1:9">
      <c r="A8555" t="n">
        <v>72819</v>
      </c>
      <c r="B8555" s="45" t="n">
        <v>45</v>
      </c>
      <c r="C8555" s="7" t="n">
        <v>2</v>
      </c>
      <c r="D8555" s="7" t="n">
        <v>3</v>
      </c>
      <c r="E8555" s="7" t="n">
        <v>0</v>
      </c>
      <c r="F8555" s="7" t="n">
        <v>27</v>
      </c>
      <c r="G8555" s="7" t="n">
        <v>-0.600000023841858</v>
      </c>
      <c r="H8555" s="7" t="n">
        <v>0</v>
      </c>
    </row>
    <row r="8556" spans="1:9">
      <c r="A8556" t="s">
        <v>4</v>
      </c>
      <c r="B8556" s="4" t="s">
        <v>5</v>
      </c>
      <c r="C8556" s="4" t="s">
        <v>14</v>
      </c>
      <c r="D8556" s="4" t="s">
        <v>14</v>
      </c>
      <c r="E8556" s="4" t="s">
        <v>21</v>
      </c>
      <c r="F8556" s="4" t="s">
        <v>21</v>
      </c>
      <c r="G8556" s="4" t="s">
        <v>21</v>
      </c>
      <c r="H8556" s="4" t="s">
        <v>10</v>
      </c>
      <c r="I8556" s="4" t="s">
        <v>14</v>
      </c>
    </row>
    <row r="8557" spans="1:9">
      <c r="A8557" t="n">
        <v>72836</v>
      </c>
      <c r="B8557" s="45" t="n">
        <v>45</v>
      </c>
      <c r="C8557" s="7" t="n">
        <v>4</v>
      </c>
      <c r="D8557" s="7" t="n">
        <v>3</v>
      </c>
      <c r="E8557" s="7" t="n">
        <v>20</v>
      </c>
      <c r="F8557" s="7" t="n">
        <v>0</v>
      </c>
      <c r="G8557" s="7" t="n">
        <v>0</v>
      </c>
      <c r="H8557" s="7" t="n">
        <v>0</v>
      </c>
      <c r="I8557" s="7" t="n">
        <v>0</v>
      </c>
    </row>
    <row r="8558" spans="1:9">
      <c r="A8558" t="s">
        <v>4</v>
      </c>
      <c r="B8558" s="4" t="s">
        <v>5</v>
      </c>
      <c r="C8558" s="4" t="s">
        <v>14</v>
      </c>
      <c r="D8558" s="4" t="s">
        <v>14</v>
      </c>
      <c r="E8558" s="4" t="s">
        <v>21</v>
      </c>
      <c r="F8558" s="4" t="s">
        <v>10</v>
      </c>
    </row>
    <row r="8559" spans="1:9">
      <c r="A8559" t="n">
        <v>72854</v>
      </c>
      <c r="B8559" s="45" t="n">
        <v>45</v>
      </c>
      <c r="C8559" s="7" t="n">
        <v>5</v>
      </c>
      <c r="D8559" s="7" t="n">
        <v>3</v>
      </c>
      <c r="E8559" s="7" t="n">
        <v>4</v>
      </c>
      <c r="F8559" s="7" t="n">
        <v>0</v>
      </c>
    </row>
    <row r="8560" spans="1:9">
      <c r="A8560" t="s">
        <v>4</v>
      </c>
      <c r="B8560" s="4" t="s">
        <v>5</v>
      </c>
      <c r="C8560" s="4" t="s">
        <v>14</v>
      </c>
      <c r="D8560" s="4" t="s">
        <v>14</v>
      </c>
      <c r="E8560" s="4" t="s">
        <v>21</v>
      </c>
      <c r="F8560" s="4" t="s">
        <v>10</v>
      </c>
    </row>
    <row r="8561" spans="1:9">
      <c r="A8561" t="n">
        <v>72863</v>
      </c>
      <c r="B8561" s="45" t="n">
        <v>45</v>
      </c>
      <c r="C8561" s="7" t="n">
        <v>11</v>
      </c>
      <c r="D8561" s="7" t="n">
        <v>3</v>
      </c>
      <c r="E8561" s="7" t="n">
        <v>51.5</v>
      </c>
      <c r="F8561" s="7" t="n">
        <v>0</v>
      </c>
    </row>
    <row r="8562" spans="1:9">
      <c r="A8562" t="s">
        <v>4</v>
      </c>
      <c r="B8562" s="4" t="s">
        <v>5</v>
      </c>
      <c r="C8562" s="4" t="s">
        <v>10</v>
      </c>
      <c r="D8562" s="4" t="s">
        <v>14</v>
      </c>
    </row>
    <row r="8563" spans="1:9">
      <c r="A8563" t="n">
        <v>72872</v>
      </c>
      <c r="B8563" s="75" t="n">
        <v>21</v>
      </c>
      <c r="C8563" s="7" t="n">
        <v>0</v>
      </c>
      <c r="D8563" s="7" t="n">
        <v>3</v>
      </c>
    </row>
    <row r="8564" spans="1:9">
      <c r="A8564" t="s">
        <v>4</v>
      </c>
      <c r="B8564" s="4" t="s">
        <v>5</v>
      </c>
      <c r="C8564" s="4" t="s">
        <v>14</v>
      </c>
      <c r="D8564" s="4" t="s">
        <v>10</v>
      </c>
    </row>
    <row r="8565" spans="1:9">
      <c r="A8565" t="n">
        <v>72876</v>
      </c>
      <c r="B8565" s="21" t="n">
        <v>58</v>
      </c>
      <c r="C8565" s="7" t="n">
        <v>255</v>
      </c>
      <c r="D8565" s="7" t="n">
        <v>0</v>
      </c>
    </row>
    <row r="8566" spans="1:9">
      <c r="A8566" t="s">
        <v>4</v>
      </c>
      <c r="B8566" s="4" t="s">
        <v>5</v>
      </c>
      <c r="C8566" s="4" t="s">
        <v>14</v>
      </c>
      <c r="D8566" s="4" t="s">
        <v>10</v>
      </c>
      <c r="E8566" s="4" t="s">
        <v>10</v>
      </c>
      <c r="F8566" s="4" t="s">
        <v>10</v>
      </c>
      <c r="G8566" s="4" t="s">
        <v>10</v>
      </c>
      <c r="H8566" s="4" t="s">
        <v>10</v>
      </c>
      <c r="I8566" s="4" t="s">
        <v>6</v>
      </c>
      <c r="J8566" s="4" t="s">
        <v>21</v>
      </c>
      <c r="K8566" s="4" t="s">
        <v>21</v>
      </c>
      <c r="L8566" s="4" t="s">
        <v>21</v>
      </c>
      <c r="M8566" s="4" t="s">
        <v>9</v>
      </c>
      <c r="N8566" s="4" t="s">
        <v>9</v>
      </c>
      <c r="O8566" s="4" t="s">
        <v>21</v>
      </c>
      <c r="P8566" s="4" t="s">
        <v>21</v>
      </c>
      <c r="Q8566" s="4" t="s">
        <v>21</v>
      </c>
      <c r="R8566" s="4" t="s">
        <v>21</v>
      </c>
      <c r="S8566" s="4" t="s">
        <v>14</v>
      </c>
    </row>
    <row r="8567" spans="1:9">
      <c r="A8567" t="n">
        <v>72880</v>
      </c>
      <c r="B8567" s="31" t="n">
        <v>39</v>
      </c>
      <c r="C8567" s="7" t="n">
        <v>12</v>
      </c>
      <c r="D8567" s="7" t="n">
        <v>65533</v>
      </c>
      <c r="E8567" s="7" t="n">
        <v>202</v>
      </c>
      <c r="F8567" s="7" t="n">
        <v>0</v>
      </c>
      <c r="G8567" s="7" t="n">
        <v>1660</v>
      </c>
      <c r="H8567" s="7" t="n">
        <v>3</v>
      </c>
      <c r="I8567" s="7" t="s">
        <v>587</v>
      </c>
      <c r="J8567" s="7" t="n">
        <v>0</v>
      </c>
      <c r="K8567" s="7" t="n">
        <v>0</v>
      </c>
      <c r="L8567" s="7" t="n">
        <v>0</v>
      </c>
      <c r="M8567" s="7" t="n">
        <v>0</v>
      </c>
      <c r="N8567" s="7" t="n">
        <v>0</v>
      </c>
      <c r="O8567" s="7" t="n">
        <v>0</v>
      </c>
      <c r="P8567" s="7" t="n">
        <v>1</v>
      </c>
      <c r="Q8567" s="7" t="n">
        <v>1</v>
      </c>
      <c r="R8567" s="7" t="n">
        <v>1</v>
      </c>
      <c r="S8567" s="7" t="n">
        <v>255</v>
      </c>
    </row>
    <row r="8568" spans="1:9">
      <c r="A8568" t="s">
        <v>4</v>
      </c>
      <c r="B8568" s="4" t="s">
        <v>5</v>
      </c>
      <c r="C8568" s="4" t="s">
        <v>10</v>
      </c>
      <c r="D8568" s="4" t="s">
        <v>14</v>
      </c>
      <c r="E8568" s="4" t="s">
        <v>6</v>
      </c>
      <c r="F8568" s="4" t="s">
        <v>21</v>
      </c>
      <c r="G8568" s="4" t="s">
        <v>21</v>
      </c>
      <c r="H8568" s="4" t="s">
        <v>21</v>
      </c>
    </row>
    <row r="8569" spans="1:9">
      <c r="A8569" t="n">
        <v>72939</v>
      </c>
      <c r="B8569" s="37" t="n">
        <v>48</v>
      </c>
      <c r="C8569" s="7" t="n">
        <v>1660</v>
      </c>
      <c r="D8569" s="7" t="n">
        <v>0</v>
      </c>
      <c r="E8569" s="7" t="s">
        <v>431</v>
      </c>
      <c r="F8569" s="7" t="n">
        <v>-1</v>
      </c>
      <c r="G8569" s="7" t="n">
        <v>1</v>
      </c>
      <c r="H8569" s="7" t="n">
        <v>0</v>
      </c>
    </row>
    <row r="8570" spans="1:9">
      <c r="A8570" t="s">
        <v>4</v>
      </c>
      <c r="B8570" s="4" t="s">
        <v>5</v>
      </c>
      <c r="C8570" s="4" t="s">
        <v>10</v>
      </c>
    </row>
    <row r="8571" spans="1:9">
      <c r="A8571" t="n">
        <v>72966</v>
      </c>
      <c r="B8571" s="28" t="n">
        <v>16</v>
      </c>
      <c r="C8571" s="7" t="n">
        <v>2000</v>
      </c>
    </row>
    <row r="8572" spans="1:9">
      <c r="A8572" t="s">
        <v>4</v>
      </c>
      <c r="B8572" s="4" t="s">
        <v>5</v>
      </c>
      <c r="C8572" s="4" t="s">
        <v>14</v>
      </c>
      <c r="D8572" s="4" t="s">
        <v>14</v>
      </c>
      <c r="E8572" s="4" t="s">
        <v>21</v>
      </c>
      <c r="F8572" s="4" t="s">
        <v>21</v>
      </c>
      <c r="G8572" s="4" t="s">
        <v>21</v>
      </c>
      <c r="H8572" s="4" t="s">
        <v>10</v>
      </c>
    </row>
    <row r="8573" spans="1:9">
      <c r="A8573" t="n">
        <v>72969</v>
      </c>
      <c r="B8573" s="45" t="n">
        <v>45</v>
      </c>
      <c r="C8573" s="7" t="n">
        <v>2</v>
      </c>
      <c r="D8573" s="7" t="n">
        <v>3</v>
      </c>
      <c r="E8573" s="7" t="n">
        <v>0</v>
      </c>
      <c r="F8573" s="7" t="n">
        <v>28</v>
      </c>
      <c r="G8573" s="7" t="n">
        <v>-0.600000023841858</v>
      </c>
      <c r="H8573" s="7" t="n">
        <v>3000</v>
      </c>
    </row>
    <row r="8574" spans="1:9">
      <c r="A8574" t="s">
        <v>4</v>
      </c>
      <c r="B8574" s="4" t="s">
        <v>5</v>
      </c>
      <c r="C8574" s="4" t="s">
        <v>14</v>
      </c>
      <c r="D8574" s="4" t="s">
        <v>14</v>
      </c>
      <c r="E8574" s="4" t="s">
        <v>21</v>
      </c>
      <c r="F8574" s="4" t="s">
        <v>21</v>
      </c>
      <c r="G8574" s="4" t="s">
        <v>21</v>
      </c>
      <c r="H8574" s="4" t="s">
        <v>10</v>
      </c>
      <c r="I8574" s="4" t="s">
        <v>14</v>
      </c>
    </row>
    <row r="8575" spans="1:9">
      <c r="A8575" t="n">
        <v>72986</v>
      </c>
      <c r="B8575" s="45" t="n">
        <v>45</v>
      </c>
      <c r="C8575" s="7" t="n">
        <v>4</v>
      </c>
      <c r="D8575" s="7" t="n">
        <v>3</v>
      </c>
      <c r="E8575" s="7" t="n">
        <v>55</v>
      </c>
      <c r="F8575" s="7" t="n">
        <v>0</v>
      </c>
      <c r="G8575" s="7" t="n">
        <v>-40</v>
      </c>
      <c r="H8575" s="7" t="n">
        <v>3000</v>
      </c>
      <c r="I8575" s="7" t="n">
        <v>0</v>
      </c>
    </row>
    <row r="8576" spans="1:9">
      <c r="A8576" t="s">
        <v>4</v>
      </c>
      <c r="B8576" s="4" t="s">
        <v>5</v>
      </c>
      <c r="C8576" s="4" t="s">
        <v>14</v>
      </c>
      <c r="D8576" s="4" t="s">
        <v>14</v>
      </c>
      <c r="E8576" s="4" t="s">
        <v>21</v>
      </c>
      <c r="F8576" s="4" t="s">
        <v>10</v>
      </c>
    </row>
    <row r="8577" spans="1:19">
      <c r="A8577" t="n">
        <v>73004</v>
      </c>
      <c r="B8577" s="45" t="n">
        <v>45</v>
      </c>
      <c r="C8577" s="7" t="n">
        <v>5</v>
      </c>
      <c r="D8577" s="7" t="n">
        <v>3</v>
      </c>
      <c r="E8577" s="7" t="n">
        <v>13</v>
      </c>
      <c r="F8577" s="7" t="n">
        <v>5000</v>
      </c>
    </row>
    <row r="8578" spans="1:19">
      <c r="A8578" t="s">
        <v>4</v>
      </c>
      <c r="B8578" s="4" t="s">
        <v>5</v>
      </c>
      <c r="C8578" s="4" t="s">
        <v>14</v>
      </c>
      <c r="D8578" s="4" t="s">
        <v>10</v>
      </c>
      <c r="E8578" s="4" t="s">
        <v>10</v>
      </c>
      <c r="F8578" s="4" t="s">
        <v>9</v>
      </c>
    </row>
    <row r="8579" spans="1:19">
      <c r="A8579" t="n">
        <v>73013</v>
      </c>
      <c r="B8579" s="46" t="n">
        <v>84</v>
      </c>
      <c r="C8579" s="7" t="n">
        <v>0</v>
      </c>
      <c r="D8579" s="7" t="n">
        <v>2</v>
      </c>
      <c r="E8579" s="7" t="n">
        <v>500</v>
      </c>
      <c r="F8579" s="7" t="n">
        <v>1058642330</v>
      </c>
    </row>
    <row r="8580" spans="1:19">
      <c r="A8580" t="s">
        <v>4</v>
      </c>
      <c r="B8580" s="4" t="s">
        <v>5</v>
      </c>
      <c r="C8580" s="4" t="s">
        <v>10</v>
      </c>
      <c r="D8580" s="4" t="s">
        <v>14</v>
      </c>
      <c r="E8580" s="4" t="s">
        <v>14</v>
      </c>
      <c r="F8580" s="4" t="s">
        <v>6</v>
      </c>
    </row>
    <row r="8581" spans="1:19">
      <c r="A8581" t="n">
        <v>73023</v>
      </c>
      <c r="B8581" s="18" t="n">
        <v>20</v>
      </c>
      <c r="C8581" s="7" t="n">
        <v>61456</v>
      </c>
      <c r="D8581" s="7" t="n">
        <v>3</v>
      </c>
      <c r="E8581" s="7" t="n">
        <v>11</v>
      </c>
      <c r="F8581" s="7" t="s">
        <v>573</v>
      </c>
    </row>
    <row r="8582" spans="1:19">
      <c r="A8582" t="s">
        <v>4</v>
      </c>
      <c r="B8582" s="4" t="s">
        <v>5</v>
      </c>
      <c r="C8582" s="4" t="s">
        <v>14</v>
      </c>
      <c r="D8582" s="4" t="s">
        <v>10</v>
      </c>
      <c r="E8582" s="4" t="s">
        <v>21</v>
      </c>
      <c r="F8582" s="4" t="s">
        <v>10</v>
      </c>
      <c r="G8582" s="4" t="s">
        <v>9</v>
      </c>
      <c r="H8582" s="4" t="s">
        <v>9</v>
      </c>
      <c r="I8582" s="4" t="s">
        <v>10</v>
      </c>
      <c r="J8582" s="4" t="s">
        <v>10</v>
      </c>
      <c r="K8582" s="4" t="s">
        <v>9</v>
      </c>
      <c r="L8582" s="4" t="s">
        <v>9</v>
      </c>
      <c r="M8582" s="4" t="s">
        <v>9</v>
      </c>
      <c r="N8582" s="4" t="s">
        <v>9</v>
      </c>
      <c r="O8582" s="4" t="s">
        <v>6</v>
      </c>
    </row>
    <row r="8583" spans="1:19">
      <c r="A8583" t="n">
        <v>73051</v>
      </c>
      <c r="B8583" s="14" t="n">
        <v>50</v>
      </c>
      <c r="C8583" s="7" t="n">
        <v>0</v>
      </c>
      <c r="D8583" s="7" t="n">
        <v>2134</v>
      </c>
      <c r="E8583" s="7" t="n">
        <v>1</v>
      </c>
      <c r="F8583" s="7" t="n">
        <v>0</v>
      </c>
      <c r="G8583" s="7" t="n">
        <v>0</v>
      </c>
      <c r="H8583" s="7" t="n">
        <v>-1065353216</v>
      </c>
      <c r="I8583" s="7" t="n">
        <v>0</v>
      </c>
      <c r="J8583" s="7" t="n">
        <v>65533</v>
      </c>
      <c r="K8583" s="7" t="n">
        <v>0</v>
      </c>
      <c r="L8583" s="7" t="n">
        <v>0</v>
      </c>
      <c r="M8583" s="7" t="n">
        <v>0</v>
      </c>
      <c r="N8583" s="7" t="n">
        <v>0</v>
      </c>
      <c r="O8583" s="7" t="s">
        <v>13</v>
      </c>
    </row>
    <row r="8584" spans="1:19">
      <c r="A8584" t="s">
        <v>4</v>
      </c>
      <c r="B8584" s="4" t="s">
        <v>5</v>
      </c>
      <c r="C8584" s="4" t="s">
        <v>14</v>
      </c>
      <c r="D8584" s="4" t="s">
        <v>10</v>
      </c>
      <c r="E8584" s="4" t="s">
        <v>21</v>
      </c>
      <c r="F8584" s="4" t="s">
        <v>10</v>
      </c>
      <c r="G8584" s="4" t="s">
        <v>9</v>
      </c>
      <c r="H8584" s="4" t="s">
        <v>9</v>
      </c>
      <c r="I8584" s="4" t="s">
        <v>10</v>
      </c>
      <c r="J8584" s="4" t="s">
        <v>10</v>
      </c>
      <c r="K8584" s="4" t="s">
        <v>9</v>
      </c>
      <c r="L8584" s="4" t="s">
        <v>9</v>
      </c>
      <c r="M8584" s="4" t="s">
        <v>9</v>
      </c>
      <c r="N8584" s="4" t="s">
        <v>9</v>
      </c>
      <c r="O8584" s="4" t="s">
        <v>6</v>
      </c>
    </row>
    <row r="8585" spans="1:19">
      <c r="A8585" t="n">
        <v>73090</v>
      </c>
      <c r="B8585" s="14" t="n">
        <v>50</v>
      </c>
      <c r="C8585" s="7" t="n">
        <v>0</v>
      </c>
      <c r="D8585" s="7" t="n">
        <v>2240</v>
      </c>
      <c r="E8585" s="7" t="n">
        <v>0.699999988079071</v>
      </c>
      <c r="F8585" s="7" t="n">
        <v>0</v>
      </c>
      <c r="G8585" s="7" t="n">
        <v>0</v>
      </c>
      <c r="H8585" s="7" t="n">
        <v>0</v>
      </c>
      <c r="I8585" s="7" t="n">
        <v>0</v>
      </c>
      <c r="J8585" s="7" t="n">
        <v>65533</v>
      </c>
      <c r="K8585" s="7" t="n">
        <v>0</v>
      </c>
      <c r="L8585" s="7" t="n">
        <v>0</v>
      </c>
      <c r="M8585" s="7" t="n">
        <v>0</v>
      </c>
      <c r="N8585" s="7" t="n">
        <v>0</v>
      </c>
      <c r="O8585" s="7" t="s">
        <v>13</v>
      </c>
    </row>
    <row r="8586" spans="1:19">
      <c r="A8586" t="s">
        <v>4</v>
      </c>
      <c r="B8586" s="4" t="s">
        <v>5</v>
      </c>
      <c r="C8586" s="4" t="s">
        <v>14</v>
      </c>
      <c r="D8586" s="4" t="s">
        <v>9</v>
      </c>
      <c r="E8586" s="4" t="s">
        <v>9</v>
      </c>
      <c r="F8586" s="4" t="s">
        <v>9</v>
      </c>
    </row>
    <row r="8587" spans="1:19">
      <c r="A8587" t="n">
        <v>73129</v>
      </c>
      <c r="B8587" s="14" t="n">
        <v>50</v>
      </c>
      <c r="C8587" s="7" t="n">
        <v>255</v>
      </c>
      <c r="D8587" s="7" t="n">
        <v>1056964608</v>
      </c>
      <c r="E8587" s="7" t="n">
        <v>1065353216</v>
      </c>
      <c r="F8587" s="7" t="n">
        <v>1073741824</v>
      </c>
    </row>
    <row r="8588" spans="1:19">
      <c r="A8588" t="s">
        <v>4</v>
      </c>
      <c r="B8588" s="4" t="s">
        <v>5</v>
      </c>
      <c r="C8588" s="4" t="s">
        <v>10</v>
      </c>
    </row>
    <row r="8589" spans="1:19">
      <c r="A8589" t="n">
        <v>73143</v>
      </c>
      <c r="B8589" s="28" t="n">
        <v>16</v>
      </c>
      <c r="C8589" s="7" t="n">
        <v>2000</v>
      </c>
    </row>
    <row r="8590" spans="1:19">
      <c r="A8590" t="s">
        <v>4</v>
      </c>
      <c r="B8590" s="4" t="s">
        <v>5</v>
      </c>
      <c r="C8590" s="4" t="s">
        <v>14</v>
      </c>
      <c r="D8590" s="4" t="s">
        <v>9</v>
      </c>
      <c r="E8590" s="4" t="s">
        <v>9</v>
      </c>
      <c r="F8590" s="4" t="s">
        <v>9</v>
      </c>
    </row>
    <row r="8591" spans="1:19">
      <c r="A8591" t="n">
        <v>73146</v>
      </c>
      <c r="B8591" s="14" t="n">
        <v>50</v>
      </c>
      <c r="C8591" s="7" t="n">
        <v>255</v>
      </c>
      <c r="D8591" s="7" t="n">
        <v>1056964608</v>
      </c>
      <c r="E8591" s="7" t="n">
        <v>1065353216</v>
      </c>
      <c r="F8591" s="7" t="n">
        <v>1073741824</v>
      </c>
    </row>
    <row r="8592" spans="1:19">
      <c r="A8592" t="s">
        <v>4</v>
      </c>
      <c r="B8592" s="4" t="s">
        <v>5</v>
      </c>
      <c r="C8592" s="4" t="s">
        <v>10</v>
      </c>
    </row>
    <row r="8593" spans="1:15">
      <c r="A8593" t="n">
        <v>73160</v>
      </c>
      <c r="B8593" s="28" t="n">
        <v>16</v>
      </c>
      <c r="C8593" s="7" t="n">
        <v>1000</v>
      </c>
    </row>
    <row r="8594" spans="1:15">
      <c r="A8594" t="s">
        <v>4</v>
      </c>
      <c r="B8594" s="4" t="s">
        <v>5</v>
      </c>
      <c r="C8594" s="4" t="s">
        <v>14</v>
      </c>
      <c r="D8594" s="4" t="s">
        <v>10</v>
      </c>
      <c r="E8594" s="4" t="s">
        <v>21</v>
      </c>
    </row>
    <row r="8595" spans="1:15">
      <c r="A8595" t="n">
        <v>73163</v>
      </c>
      <c r="B8595" s="21" t="n">
        <v>58</v>
      </c>
      <c r="C8595" s="7" t="n">
        <v>0</v>
      </c>
      <c r="D8595" s="7" t="n">
        <v>2000</v>
      </c>
      <c r="E8595" s="7" t="n">
        <v>1</v>
      </c>
    </row>
    <row r="8596" spans="1:15">
      <c r="A8596" t="s">
        <v>4</v>
      </c>
      <c r="B8596" s="4" t="s">
        <v>5</v>
      </c>
      <c r="C8596" s="4" t="s">
        <v>14</v>
      </c>
      <c r="D8596" s="4" t="s">
        <v>10</v>
      </c>
    </row>
    <row r="8597" spans="1:15">
      <c r="A8597" t="n">
        <v>73171</v>
      </c>
      <c r="B8597" s="21" t="n">
        <v>58</v>
      </c>
      <c r="C8597" s="7" t="n">
        <v>255</v>
      </c>
      <c r="D8597" s="7" t="n">
        <v>0</v>
      </c>
    </row>
    <row r="8598" spans="1:15">
      <c r="A8598" t="s">
        <v>4</v>
      </c>
      <c r="B8598" s="4" t="s">
        <v>5</v>
      </c>
      <c r="C8598" s="4" t="s">
        <v>14</v>
      </c>
      <c r="D8598" s="4" t="s">
        <v>10</v>
      </c>
    </row>
    <row r="8599" spans="1:15">
      <c r="A8599" t="n">
        <v>73175</v>
      </c>
      <c r="B8599" s="45" t="n">
        <v>45</v>
      </c>
      <c r="C8599" s="7" t="n">
        <v>7</v>
      </c>
      <c r="D8599" s="7" t="n">
        <v>255</v>
      </c>
    </row>
    <row r="8600" spans="1:15">
      <c r="A8600" t="s">
        <v>4</v>
      </c>
      <c r="B8600" s="4" t="s">
        <v>5</v>
      </c>
      <c r="C8600" s="4" t="s">
        <v>14</v>
      </c>
      <c r="D8600" s="4" t="s">
        <v>10</v>
      </c>
      <c r="E8600" s="4" t="s">
        <v>10</v>
      </c>
      <c r="F8600" s="4" t="s">
        <v>9</v>
      </c>
    </row>
    <row r="8601" spans="1:15">
      <c r="A8601" t="n">
        <v>73179</v>
      </c>
      <c r="B8601" s="46" t="n">
        <v>84</v>
      </c>
      <c r="C8601" s="7" t="n">
        <v>1</v>
      </c>
      <c r="D8601" s="7" t="n">
        <v>0</v>
      </c>
      <c r="E8601" s="7" t="n">
        <v>0</v>
      </c>
      <c r="F8601" s="7" t="n">
        <v>0</v>
      </c>
    </row>
    <row r="8602" spans="1:15">
      <c r="A8602" t="s">
        <v>4</v>
      </c>
      <c r="B8602" s="4" t="s">
        <v>5</v>
      </c>
      <c r="C8602" s="4" t="s">
        <v>10</v>
      </c>
      <c r="D8602" s="4" t="s">
        <v>14</v>
      </c>
    </row>
    <row r="8603" spans="1:15">
      <c r="A8603" t="n">
        <v>73189</v>
      </c>
      <c r="B8603" s="75" t="n">
        <v>21</v>
      </c>
      <c r="C8603" s="7" t="n">
        <v>0</v>
      </c>
      <c r="D8603" s="7" t="n">
        <v>3</v>
      </c>
    </row>
    <row r="8604" spans="1:15">
      <c r="A8604" t="s">
        <v>4</v>
      </c>
      <c r="B8604" s="4" t="s">
        <v>5</v>
      </c>
      <c r="C8604" s="4" t="s">
        <v>6</v>
      </c>
      <c r="D8604" s="4" t="s">
        <v>10</v>
      </c>
    </row>
    <row r="8605" spans="1:15">
      <c r="A8605" t="n">
        <v>73193</v>
      </c>
      <c r="B8605" s="61" t="n">
        <v>29</v>
      </c>
      <c r="C8605" s="7" t="s">
        <v>389</v>
      </c>
      <c r="D8605" s="7" t="n">
        <v>7033</v>
      </c>
    </row>
    <row r="8606" spans="1:15">
      <c r="A8606" t="s">
        <v>4</v>
      </c>
      <c r="B8606" s="4" t="s">
        <v>5</v>
      </c>
      <c r="C8606" s="4" t="s">
        <v>6</v>
      </c>
      <c r="D8606" s="4" t="s">
        <v>10</v>
      </c>
    </row>
    <row r="8607" spans="1:15">
      <c r="A8607" t="n">
        <v>73209</v>
      </c>
      <c r="B8607" s="61" t="n">
        <v>29</v>
      </c>
      <c r="C8607" s="7" t="s">
        <v>390</v>
      </c>
      <c r="D8607" s="7" t="n">
        <v>7034</v>
      </c>
    </row>
    <row r="8608" spans="1:15">
      <c r="A8608" t="s">
        <v>4</v>
      </c>
      <c r="B8608" s="4" t="s">
        <v>5</v>
      </c>
      <c r="C8608" s="4" t="s">
        <v>14</v>
      </c>
      <c r="D8608" s="4" t="s">
        <v>10</v>
      </c>
      <c r="E8608" s="4" t="s">
        <v>14</v>
      </c>
    </row>
    <row r="8609" spans="1:6">
      <c r="A8609" t="n">
        <v>73225</v>
      </c>
      <c r="B8609" s="31" t="n">
        <v>39</v>
      </c>
      <c r="C8609" s="7" t="n">
        <v>13</v>
      </c>
      <c r="D8609" s="7" t="n">
        <v>65533</v>
      </c>
      <c r="E8609" s="7" t="n">
        <v>101</v>
      </c>
    </row>
    <row r="8610" spans="1:6">
      <c r="A8610" t="s">
        <v>4</v>
      </c>
      <c r="B8610" s="4" t="s">
        <v>5</v>
      </c>
      <c r="C8610" s="4" t="s">
        <v>14</v>
      </c>
      <c r="D8610" s="4" t="s">
        <v>10</v>
      </c>
      <c r="E8610" s="4" t="s">
        <v>14</v>
      </c>
    </row>
    <row r="8611" spans="1:6">
      <c r="A8611" t="n">
        <v>73230</v>
      </c>
      <c r="B8611" s="31" t="n">
        <v>39</v>
      </c>
      <c r="C8611" s="7" t="n">
        <v>13</v>
      </c>
      <c r="D8611" s="7" t="n">
        <v>65533</v>
      </c>
      <c r="E8611" s="7" t="n">
        <v>104</v>
      </c>
    </row>
    <row r="8612" spans="1:6">
      <c r="A8612" t="s">
        <v>4</v>
      </c>
      <c r="B8612" s="4" t="s">
        <v>5</v>
      </c>
      <c r="C8612" s="4" t="s">
        <v>14</v>
      </c>
      <c r="D8612" s="4" t="s">
        <v>10</v>
      </c>
      <c r="E8612" s="4" t="s">
        <v>14</v>
      </c>
    </row>
    <row r="8613" spans="1:6">
      <c r="A8613" t="n">
        <v>73235</v>
      </c>
      <c r="B8613" s="31" t="n">
        <v>39</v>
      </c>
      <c r="C8613" s="7" t="n">
        <v>13</v>
      </c>
      <c r="D8613" s="7" t="n">
        <v>65533</v>
      </c>
      <c r="E8613" s="7" t="n">
        <v>105</v>
      </c>
    </row>
    <row r="8614" spans="1:6">
      <c r="A8614" t="s">
        <v>4</v>
      </c>
      <c r="B8614" s="4" t="s">
        <v>5</v>
      </c>
      <c r="C8614" s="4" t="s">
        <v>14</v>
      </c>
      <c r="D8614" s="4" t="s">
        <v>10</v>
      </c>
      <c r="E8614" s="4" t="s">
        <v>14</v>
      </c>
    </row>
    <row r="8615" spans="1:6">
      <c r="A8615" t="n">
        <v>73240</v>
      </c>
      <c r="B8615" s="31" t="n">
        <v>39</v>
      </c>
      <c r="C8615" s="7" t="n">
        <v>11</v>
      </c>
      <c r="D8615" s="7" t="n">
        <v>65533</v>
      </c>
      <c r="E8615" s="7" t="n">
        <v>201</v>
      </c>
    </row>
    <row r="8616" spans="1:6">
      <c r="A8616" t="s">
        <v>4</v>
      </c>
      <c r="B8616" s="4" t="s">
        <v>5</v>
      </c>
      <c r="C8616" s="4" t="s">
        <v>14</v>
      </c>
      <c r="D8616" s="4" t="s">
        <v>10</v>
      </c>
      <c r="E8616" s="4" t="s">
        <v>14</v>
      </c>
    </row>
    <row r="8617" spans="1:6">
      <c r="A8617" t="n">
        <v>73245</v>
      </c>
      <c r="B8617" s="31" t="n">
        <v>39</v>
      </c>
      <c r="C8617" s="7" t="n">
        <v>11</v>
      </c>
      <c r="D8617" s="7" t="n">
        <v>65533</v>
      </c>
      <c r="E8617" s="7" t="n">
        <v>202</v>
      </c>
    </row>
    <row r="8618" spans="1:6">
      <c r="A8618" t="s">
        <v>4</v>
      </c>
      <c r="B8618" s="4" t="s">
        <v>5</v>
      </c>
      <c r="C8618" s="4" t="s">
        <v>14</v>
      </c>
      <c r="D8618" s="4" t="s">
        <v>10</v>
      </c>
      <c r="E8618" s="4" t="s">
        <v>14</v>
      </c>
    </row>
    <row r="8619" spans="1:6">
      <c r="A8619" t="n">
        <v>73250</v>
      </c>
      <c r="B8619" s="31" t="n">
        <v>39</v>
      </c>
      <c r="C8619" s="7" t="n">
        <v>11</v>
      </c>
      <c r="D8619" s="7" t="n">
        <v>65533</v>
      </c>
      <c r="E8619" s="7" t="n">
        <v>203</v>
      </c>
    </row>
    <row r="8620" spans="1:6">
      <c r="A8620" t="s">
        <v>4</v>
      </c>
      <c r="B8620" s="4" t="s">
        <v>5</v>
      </c>
      <c r="C8620" s="4" t="s">
        <v>14</v>
      </c>
      <c r="D8620" s="4" t="s">
        <v>10</v>
      </c>
      <c r="E8620" s="4" t="s">
        <v>14</v>
      </c>
    </row>
    <row r="8621" spans="1:6">
      <c r="A8621" t="n">
        <v>73255</v>
      </c>
      <c r="B8621" s="31" t="n">
        <v>39</v>
      </c>
      <c r="C8621" s="7" t="n">
        <v>11</v>
      </c>
      <c r="D8621" s="7" t="n">
        <v>65533</v>
      </c>
      <c r="E8621" s="7" t="n">
        <v>204</v>
      </c>
    </row>
    <row r="8622" spans="1:6">
      <c r="A8622" t="s">
        <v>4</v>
      </c>
      <c r="B8622" s="4" t="s">
        <v>5</v>
      </c>
      <c r="C8622" s="4" t="s">
        <v>14</v>
      </c>
      <c r="D8622" s="4" t="s">
        <v>10</v>
      </c>
      <c r="E8622" s="4" t="s">
        <v>14</v>
      </c>
    </row>
    <row r="8623" spans="1:6">
      <c r="A8623" t="n">
        <v>73260</v>
      </c>
      <c r="B8623" s="31" t="n">
        <v>39</v>
      </c>
      <c r="C8623" s="7" t="n">
        <v>11</v>
      </c>
      <c r="D8623" s="7" t="n">
        <v>65533</v>
      </c>
      <c r="E8623" s="7" t="n">
        <v>205</v>
      </c>
    </row>
    <row r="8624" spans="1:6">
      <c r="A8624" t="s">
        <v>4</v>
      </c>
      <c r="B8624" s="4" t="s">
        <v>5</v>
      </c>
      <c r="C8624" s="4" t="s">
        <v>14</v>
      </c>
      <c r="D8624" s="4" t="s">
        <v>10</v>
      </c>
      <c r="E8624" s="4" t="s">
        <v>14</v>
      </c>
    </row>
    <row r="8625" spans="1:5">
      <c r="A8625" t="n">
        <v>73265</v>
      </c>
      <c r="B8625" s="31" t="n">
        <v>39</v>
      </c>
      <c r="C8625" s="7" t="n">
        <v>11</v>
      </c>
      <c r="D8625" s="7" t="n">
        <v>65533</v>
      </c>
      <c r="E8625" s="7" t="n">
        <v>206</v>
      </c>
    </row>
    <row r="8626" spans="1:5">
      <c r="A8626" t="s">
        <v>4</v>
      </c>
      <c r="B8626" s="4" t="s">
        <v>5</v>
      </c>
      <c r="C8626" s="4" t="s">
        <v>14</v>
      </c>
      <c r="D8626" s="4" t="s">
        <v>10</v>
      </c>
      <c r="E8626" s="4" t="s">
        <v>14</v>
      </c>
    </row>
    <row r="8627" spans="1:5">
      <c r="A8627" t="n">
        <v>73270</v>
      </c>
      <c r="B8627" s="31" t="n">
        <v>39</v>
      </c>
      <c r="C8627" s="7" t="n">
        <v>11</v>
      </c>
      <c r="D8627" s="7" t="n">
        <v>65533</v>
      </c>
      <c r="E8627" s="7" t="n">
        <v>207</v>
      </c>
    </row>
    <row r="8628" spans="1:5">
      <c r="A8628" t="s">
        <v>4</v>
      </c>
      <c r="B8628" s="4" t="s">
        <v>5</v>
      </c>
      <c r="C8628" s="4" t="s">
        <v>14</v>
      </c>
      <c r="D8628" s="4" t="s">
        <v>10</v>
      </c>
      <c r="E8628" s="4" t="s">
        <v>14</v>
      </c>
    </row>
    <row r="8629" spans="1:5">
      <c r="A8629" t="n">
        <v>73275</v>
      </c>
      <c r="B8629" s="31" t="n">
        <v>39</v>
      </c>
      <c r="C8629" s="7" t="n">
        <v>11</v>
      </c>
      <c r="D8629" s="7" t="n">
        <v>65533</v>
      </c>
      <c r="E8629" s="7" t="n">
        <v>208</v>
      </c>
    </row>
    <row r="8630" spans="1:5">
      <c r="A8630" t="s">
        <v>4</v>
      </c>
      <c r="B8630" s="4" t="s">
        <v>5</v>
      </c>
      <c r="C8630" s="4" t="s">
        <v>14</v>
      </c>
      <c r="D8630" s="4" t="s">
        <v>10</v>
      </c>
      <c r="E8630" s="4" t="s">
        <v>14</v>
      </c>
    </row>
    <row r="8631" spans="1:5">
      <c r="A8631" t="n">
        <v>73280</v>
      </c>
      <c r="B8631" s="34" t="n">
        <v>36</v>
      </c>
      <c r="C8631" s="7" t="n">
        <v>9</v>
      </c>
      <c r="D8631" s="7" t="n">
        <v>0</v>
      </c>
      <c r="E8631" s="7" t="n">
        <v>0</v>
      </c>
    </row>
    <row r="8632" spans="1:5">
      <c r="A8632" t="s">
        <v>4</v>
      </c>
      <c r="B8632" s="4" t="s">
        <v>5</v>
      </c>
      <c r="C8632" s="4" t="s">
        <v>14</v>
      </c>
      <c r="D8632" s="4" t="s">
        <v>10</v>
      </c>
      <c r="E8632" s="4" t="s">
        <v>14</v>
      </c>
    </row>
    <row r="8633" spans="1:5">
      <c r="A8633" t="n">
        <v>73285</v>
      </c>
      <c r="B8633" s="34" t="n">
        <v>36</v>
      </c>
      <c r="C8633" s="7" t="n">
        <v>9</v>
      </c>
      <c r="D8633" s="7" t="n">
        <v>23</v>
      </c>
      <c r="E8633" s="7" t="n">
        <v>0</v>
      </c>
    </row>
    <row r="8634" spans="1:5">
      <c r="A8634" t="s">
        <v>4</v>
      </c>
      <c r="B8634" s="4" t="s">
        <v>5</v>
      </c>
      <c r="C8634" s="4" t="s">
        <v>14</v>
      </c>
      <c r="D8634" s="4" t="s">
        <v>10</v>
      </c>
      <c r="E8634" s="4" t="s">
        <v>14</v>
      </c>
    </row>
    <row r="8635" spans="1:5">
      <c r="A8635" t="n">
        <v>73290</v>
      </c>
      <c r="B8635" s="34" t="n">
        <v>36</v>
      </c>
      <c r="C8635" s="7" t="n">
        <v>9</v>
      </c>
      <c r="D8635" s="7" t="n">
        <v>7013</v>
      </c>
      <c r="E8635" s="7" t="n">
        <v>0</v>
      </c>
    </row>
    <row r="8636" spans="1:5">
      <c r="A8636" t="s">
        <v>4</v>
      </c>
      <c r="B8636" s="4" t="s">
        <v>5</v>
      </c>
      <c r="C8636" s="4" t="s">
        <v>14</v>
      </c>
      <c r="D8636" s="4" t="s">
        <v>10</v>
      </c>
      <c r="E8636" s="4" t="s">
        <v>14</v>
      </c>
    </row>
    <row r="8637" spans="1:5">
      <c r="A8637" t="n">
        <v>73295</v>
      </c>
      <c r="B8637" s="34" t="n">
        <v>36</v>
      </c>
      <c r="C8637" s="7" t="n">
        <v>9</v>
      </c>
      <c r="D8637" s="7" t="n">
        <v>7012</v>
      </c>
      <c r="E8637" s="7" t="n">
        <v>0</v>
      </c>
    </row>
    <row r="8638" spans="1:5">
      <c r="A8638" t="s">
        <v>4</v>
      </c>
      <c r="B8638" s="4" t="s">
        <v>5</v>
      </c>
      <c r="C8638" s="4" t="s">
        <v>14</v>
      </c>
      <c r="D8638" s="4" t="s">
        <v>10</v>
      </c>
      <c r="E8638" s="4" t="s">
        <v>14</v>
      </c>
    </row>
    <row r="8639" spans="1:5">
      <c r="A8639" t="n">
        <v>73300</v>
      </c>
      <c r="B8639" s="34" t="n">
        <v>36</v>
      </c>
      <c r="C8639" s="7" t="n">
        <v>9</v>
      </c>
      <c r="D8639" s="7" t="n">
        <v>7034</v>
      </c>
      <c r="E8639" s="7" t="n">
        <v>0</v>
      </c>
    </row>
    <row r="8640" spans="1:5">
      <c r="A8640" t="s">
        <v>4</v>
      </c>
      <c r="B8640" s="4" t="s">
        <v>5</v>
      </c>
      <c r="C8640" s="4" t="s">
        <v>14</v>
      </c>
      <c r="D8640" s="4" t="s">
        <v>10</v>
      </c>
      <c r="E8640" s="4" t="s">
        <v>14</v>
      </c>
    </row>
    <row r="8641" spans="1:5">
      <c r="A8641" t="n">
        <v>73305</v>
      </c>
      <c r="B8641" s="34" t="n">
        <v>36</v>
      </c>
      <c r="C8641" s="7" t="n">
        <v>9</v>
      </c>
      <c r="D8641" s="7" t="n">
        <v>7033</v>
      </c>
      <c r="E8641" s="7" t="n">
        <v>0</v>
      </c>
    </row>
    <row r="8642" spans="1:5">
      <c r="A8642" t="s">
        <v>4</v>
      </c>
      <c r="B8642" s="4" t="s">
        <v>5</v>
      </c>
      <c r="C8642" s="4" t="s">
        <v>14</v>
      </c>
      <c r="D8642" s="4" t="s">
        <v>10</v>
      </c>
      <c r="E8642" s="4" t="s">
        <v>14</v>
      </c>
    </row>
    <row r="8643" spans="1:5">
      <c r="A8643" t="n">
        <v>73310</v>
      </c>
      <c r="B8643" s="34" t="n">
        <v>36</v>
      </c>
      <c r="C8643" s="7" t="n">
        <v>9</v>
      </c>
      <c r="D8643" s="7" t="n">
        <v>1660</v>
      </c>
      <c r="E8643" s="7" t="n">
        <v>0</v>
      </c>
    </row>
    <row r="8644" spans="1:5">
      <c r="A8644" t="s">
        <v>4</v>
      </c>
      <c r="B8644" s="4" t="s">
        <v>5</v>
      </c>
      <c r="C8644" s="4" t="s">
        <v>14</v>
      </c>
      <c r="D8644" s="4" t="s">
        <v>10</v>
      </c>
      <c r="E8644" s="4" t="s">
        <v>14</v>
      </c>
    </row>
    <row r="8645" spans="1:5">
      <c r="A8645" t="n">
        <v>73315</v>
      </c>
      <c r="B8645" s="34" t="n">
        <v>36</v>
      </c>
      <c r="C8645" s="7" t="n">
        <v>9</v>
      </c>
      <c r="D8645" s="7" t="n">
        <v>7024</v>
      </c>
      <c r="E8645" s="7" t="n">
        <v>0</v>
      </c>
    </row>
    <row r="8646" spans="1:5">
      <c r="A8646" t="s">
        <v>4</v>
      </c>
      <c r="B8646" s="4" t="s">
        <v>5</v>
      </c>
      <c r="C8646" s="4" t="s">
        <v>14</v>
      </c>
      <c r="D8646" s="4" t="s">
        <v>10</v>
      </c>
      <c r="E8646" s="4" t="s">
        <v>14</v>
      </c>
    </row>
    <row r="8647" spans="1:5">
      <c r="A8647" t="n">
        <v>73320</v>
      </c>
      <c r="B8647" s="34" t="n">
        <v>36</v>
      </c>
      <c r="C8647" s="7" t="n">
        <v>9</v>
      </c>
      <c r="D8647" s="7" t="n">
        <v>11</v>
      </c>
      <c r="E8647" s="7" t="n">
        <v>0</v>
      </c>
    </row>
    <row r="8648" spans="1:5">
      <c r="A8648" t="s">
        <v>4</v>
      </c>
      <c r="B8648" s="4" t="s">
        <v>5</v>
      </c>
      <c r="C8648" s="4" t="s">
        <v>14</v>
      </c>
      <c r="D8648" s="4" t="s">
        <v>10</v>
      </c>
      <c r="E8648" s="4" t="s">
        <v>14</v>
      </c>
    </row>
    <row r="8649" spans="1:5">
      <c r="A8649" t="n">
        <v>73325</v>
      </c>
      <c r="B8649" s="34" t="n">
        <v>36</v>
      </c>
      <c r="C8649" s="7" t="n">
        <v>9</v>
      </c>
      <c r="D8649" s="7" t="n">
        <v>2</v>
      </c>
      <c r="E8649" s="7" t="n">
        <v>0</v>
      </c>
    </row>
    <row r="8650" spans="1:5">
      <c r="A8650" t="s">
        <v>4</v>
      </c>
      <c r="B8650" s="4" t="s">
        <v>5</v>
      </c>
      <c r="C8650" s="4" t="s">
        <v>14</v>
      </c>
      <c r="D8650" s="4" t="s">
        <v>10</v>
      </c>
      <c r="E8650" s="4" t="s">
        <v>14</v>
      </c>
    </row>
    <row r="8651" spans="1:5">
      <c r="A8651" t="n">
        <v>73330</v>
      </c>
      <c r="B8651" s="34" t="n">
        <v>36</v>
      </c>
      <c r="C8651" s="7" t="n">
        <v>9</v>
      </c>
      <c r="D8651" s="7" t="n">
        <v>5</v>
      </c>
      <c r="E8651" s="7" t="n">
        <v>0</v>
      </c>
    </row>
    <row r="8652" spans="1:5">
      <c r="A8652" t="s">
        <v>4</v>
      </c>
      <c r="B8652" s="4" t="s">
        <v>5</v>
      </c>
      <c r="C8652" s="4" t="s">
        <v>14</v>
      </c>
      <c r="D8652" s="4" t="s">
        <v>10</v>
      </c>
      <c r="E8652" s="4" t="s">
        <v>14</v>
      </c>
    </row>
    <row r="8653" spans="1:5">
      <c r="A8653" t="n">
        <v>73335</v>
      </c>
      <c r="B8653" s="34" t="n">
        <v>36</v>
      </c>
      <c r="C8653" s="7" t="n">
        <v>9</v>
      </c>
      <c r="D8653" s="7" t="n">
        <v>4</v>
      </c>
      <c r="E8653" s="7" t="n">
        <v>0</v>
      </c>
    </row>
    <row r="8654" spans="1:5">
      <c r="A8654" t="s">
        <v>4</v>
      </c>
      <c r="B8654" s="4" t="s">
        <v>5</v>
      </c>
      <c r="C8654" s="4" t="s">
        <v>14</v>
      </c>
      <c r="D8654" s="4" t="s">
        <v>10</v>
      </c>
      <c r="E8654" s="4" t="s">
        <v>14</v>
      </c>
    </row>
    <row r="8655" spans="1:5">
      <c r="A8655" t="n">
        <v>73340</v>
      </c>
      <c r="B8655" s="34" t="n">
        <v>36</v>
      </c>
      <c r="C8655" s="7" t="n">
        <v>9</v>
      </c>
      <c r="D8655" s="7" t="n">
        <v>8</v>
      </c>
      <c r="E8655" s="7" t="n">
        <v>0</v>
      </c>
    </row>
    <row r="8656" spans="1:5">
      <c r="A8656" t="s">
        <v>4</v>
      </c>
      <c r="B8656" s="4" t="s">
        <v>5</v>
      </c>
      <c r="C8656" s="4" t="s">
        <v>14</v>
      </c>
      <c r="D8656" s="4" t="s">
        <v>10</v>
      </c>
      <c r="E8656" s="4" t="s">
        <v>14</v>
      </c>
    </row>
    <row r="8657" spans="1:5">
      <c r="A8657" t="n">
        <v>73345</v>
      </c>
      <c r="B8657" s="34" t="n">
        <v>36</v>
      </c>
      <c r="C8657" s="7" t="n">
        <v>9</v>
      </c>
      <c r="D8657" s="7" t="n">
        <v>6</v>
      </c>
      <c r="E8657" s="7" t="n">
        <v>0</v>
      </c>
    </row>
    <row r="8658" spans="1:5">
      <c r="A8658" t="s">
        <v>4</v>
      </c>
      <c r="B8658" s="4" t="s">
        <v>5</v>
      </c>
      <c r="C8658" s="4" t="s">
        <v>14</v>
      </c>
      <c r="D8658" s="4" t="s">
        <v>10</v>
      </c>
      <c r="E8658" s="4" t="s">
        <v>14</v>
      </c>
    </row>
    <row r="8659" spans="1:5">
      <c r="A8659" t="n">
        <v>73350</v>
      </c>
      <c r="B8659" s="34" t="n">
        <v>36</v>
      </c>
      <c r="C8659" s="7" t="n">
        <v>9</v>
      </c>
      <c r="D8659" s="7" t="n">
        <v>7</v>
      </c>
      <c r="E8659" s="7" t="n">
        <v>0</v>
      </c>
    </row>
    <row r="8660" spans="1:5">
      <c r="A8660" t="s">
        <v>4</v>
      </c>
      <c r="B8660" s="4" t="s">
        <v>5</v>
      </c>
      <c r="C8660" s="4" t="s">
        <v>14</v>
      </c>
      <c r="D8660" s="4" t="s">
        <v>10</v>
      </c>
      <c r="E8660" s="4" t="s">
        <v>14</v>
      </c>
    </row>
    <row r="8661" spans="1:5">
      <c r="A8661" t="n">
        <v>73355</v>
      </c>
      <c r="B8661" s="34" t="n">
        <v>36</v>
      </c>
      <c r="C8661" s="7" t="n">
        <v>9</v>
      </c>
      <c r="D8661" s="7" t="n">
        <v>1</v>
      </c>
      <c r="E8661" s="7" t="n">
        <v>0</v>
      </c>
    </row>
    <row r="8662" spans="1:5">
      <c r="A8662" t="s">
        <v>4</v>
      </c>
      <c r="B8662" s="4" t="s">
        <v>5</v>
      </c>
      <c r="C8662" s="4" t="s">
        <v>14</v>
      </c>
      <c r="D8662" s="4" t="s">
        <v>10</v>
      </c>
      <c r="E8662" s="4" t="s">
        <v>14</v>
      </c>
    </row>
    <row r="8663" spans="1:5">
      <c r="A8663" t="n">
        <v>73360</v>
      </c>
      <c r="B8663" s="34" t="n">
        <v>36</v>
      </c>
      <c r="C8663" s="7" t="n">
        <v>9</v>
      </c>
      <c r="D8663" s="7" t="n">
        <v>9</v>
      </c>
      <c r="E8663" s="7" t="n">
        <v>0</v>
      </c>
    </row>
    <row r="8664" spans="1:5">
      <c r="A8664" t="s">
        <v>4</v>
      </c>
      <c r="B8664" s="4" t="s">
        <v>5</v>
      </c>
      <c r="C8664" s="4" t="s">
        <v>14</v>
      </c>
      <c r="D8664" s="4" t="s">
        <v>10</v>
      </c>
    </row>
    <row r="8665" spans="1:5">
      <c r="A8665" t="n">
        <v>73365</v>
      </c>
      <c r="B8665" s="9" t="n">
        <v>162</v>
      </c>
      <c r="C8665" s="7" t="n">
        <v>1</v>
      </c>
      <c r="D8665" s="7" t="n">
        <v>0</v>
      </c>
    </row>
    <row r="8666" spans="1:5">
      <c r="A8666" t="s">
        <v>4</v>
      </c>
      <c r="B8666" s="4" t="s">
        <v>5</v>
      </c>
    </row>
    <row r="8667" spans="1:5">
      <c r="A8667" t="n">
        <v>73369</v>
      </c>
      <c r="B8667" s="5" t="n">
        <v>1</v>
      </c>
    </row>
    <row r="8668" spans="1:5" s="3" customFormat="1" customHeight="0">
      <c r="A8668" s="3" t="s">
        <v>2</v>
      </c>
      <c r="B8668" s="3" t="s">
        <v>588</v>
      </c>
    </row>
    <row r="8669" spans="1:5">
      <c r="A8669" t="s">
        <v>4</v>
      </c>
      <c r="B8669" s="4" t="s">
        <v>5</v>
      </c>
      <c r="C8669" s="4" t="s">
        <v>14</v>
      </c>
      <c r="D8669" s="4" t="s">
        <v>9</v>
      </c>
      <c r="E8669" s="4" t="s">
        <v>14</v>
      </c>
      <c r="F8669" s="4" t="s">
        <v>19</v>
      </c>
    </row>
    <row r="8670" spans="1:5">
      <c r="A8670" t="n">
        <v>73372</v>
      </c>
      <c r="B8670" s="10" t="n">
        <v>5</v>
      </c>
      <c r="C8670" s="7" t="n">
        <v>0</v>
      </c>
      <c r="D8670" s="7" t="n">
        <v>1</v>
      </c>
      <c r="E8670" s="7" t="n">
        <v>1</v>
      </c>
      <c r="F8670" s="11" t="n">
        <f t="normal" ca="1">A8678</f>
        <v>0</v>
      </c>
    </row>
    <row r="8671" spans="1:5">
      <c r="A8671" t="s">
        <v>4</v>
      </c>
      <c r="B8671" s="4" t="s">
        <v>5</v>
      </c>
      <c r="C8671" s="4" t="s">
        <v>14</v>
      </c>
      <c r="D8671" s="4" t="s">
        <v>21</v>
      </c>
      <c r="E8671" s="4" t="s">
        <v>21</v>
      </c>
      <c r="F8671" s="4" t="s">
        <v>21</v>
      </c>
    </row>
    <row r="8672" spans="1:5">
      <c r="A8672" t="n">
        <v>73383</v>
      </c>
      <c r="B8672" s="45" t="n">
        <v>45</v>
      </c>
      <c r="C8672" s="7" t="n">
        <v>9</v>
      </c>
      <c r="D8672" s="7" t="n">
        <v>0.25</v>
      </c>
      <c r="E8672" s="7" t="n">
        <v>0.25</v>
      </c>
      <c r="F8672" s="7" t="n">
        <v>1</v>
      </c>
    </row>
    <row r="8673" spans="1:6">
      <c r="A8673" t="s">
        <v>4</v>
      </c>
      <c r="B8673" s="4" t="s">
        <v>5</v>
      </c>
      <c r="C8673" s="4" t="s">
        <v>10</v>
      </c>
    </row>
    <row r="8674" spans="1:6">
      <c r="A8674" t="n">
        <v>73397</v>
      </c>
      <c r="B8674" s="28" t="n">
        <v>16</v>
      </c>
      <c r="C8674" s="7" t="n">
        <v>1000</v>
      </c>
    </row>
    <row r="8675" spans="1:6">
      <c r="A8675" t="s">
        <v>4</v>
      </c>
      <c r="B8675" s="4" t="s">
        <v>5</v>
      </c>
      <c r="C8675" s="4" t="s">
        <v>19</v>
      </c>
    </row>
    <row r="8676" spans="1:6">
      <c r="A8676" t="n">
        <v>73400</v>
      </c>
      <c r="B8676" s="15" t="n">
        <v>3</v>
      </c>
      <c r="C8676" s="11" t="n">
        <f t="normal" ca="1">A8670</f>
        <v>0</v>
      </c>
    </row>
    <row r="8677" spans="1:6">
      <c r="A8677" t="s">
        <v>4</v>
      </c>
      <c r="B8677" s="4" t="s">
        <v>5</v>
      </c>
    </row>
    <row r="8678" spans="1:6">
      <c r="A8678" t="n">
        <v>73405</v>
      </c>
      <c r="B8678" s="5" t="n">
        <v>1</v>
      </c>
    </row>
    <row r="8679" spans="1:6" s="3" customFormat="1" customHeight="0">
      <c r="A8679" s="3" t="s">
        <v>2</v>
      </c>
      <c r="B8679" s="3" t="s">
        <v>589</v>
      </c>
    </row>
    <row r="8680" spans="1:6">
      <c r="A8680" t="s">
        <v>4</v>
      </c>
      <c r="B8680" s="4" t="s">
        <v>5</v>
      </c>
      <c r="C8680" s="4" t="s">
        <v>14</v>
      </c>
      <c r="D8680" s="4" t="s">
        <v>9</v>
      </c>
      <c r="E8680" s="4" t="s">
        <v>14</v>
      </c>
      <c r="F8680" s="4" t="s">
        <v>19</v>
      </c>
    </row>
    <row r="8681" spans="1:6">
      <c r="A8681" t="n">
        <v>73408</v>
      </c>
      <c r="B8681" s="10" t="n">
        <v>5</v>
      </c>
      <c r="C8681" s="7" t="n">
        <v>0</v>
      </c>
      <c r="D8681" s="7" t="n">
        <v>1</v>
      </c>
      <c r="E8681" s="7" t="n">
        <v>1</v>
      </c>
      <c r="F8681" s="11" t="n">
        <f t="normal" ca="1">A8689</f>
        <v>0</v>
      </c>
    </row>
    <row r="8682" spans="1:6">
      <c r="A8682" t="s">
        <v>4</v>
      </c>
      <c r="B8682" s="4" t="s">
        <v>5</v>
      </c>
      <c r="C8682" s="4" t="s">
        <v>14</v>
      </c>
      <c r="D8682" s="4" t="s">
        <v>21</v>
      </c>
      <c r="E8682" s="4" t="s">
        <v>21</v>
      </c>
      <c r="F8682" s="4" t="s">
        <v>21</v>
      </c>
    </row>
    <row r="8683" spans="1:6">
      <c r="A8683" t="n">
        <v>73419</v>
      </c>
      <c r="B8683" s="45" t="n">
        <v>45</v>
      </c>
      <c r="C8683" s="7" t="n">
        <v>9</v>
      </c>
      <c r="D8683" s="7" t="n">
        <v>0.100000001490116</v>
      </c>
      <c r="E8683" s="7" t="n">
        <v>0.100000001490116</v>
      </c>
      <c r="F8683" s="7" t="n">
        <v>1</v>
      </c>
    </row>
    <row r="8684" spans="1:6">
      <c r="A8684" t="s">
        <v>4</v>
      </c>
      <c r="B8684" s="4" t="s">
        <v>5</v>
      </c>
      <c r="C8684" s="4" t="s">
        <v>10</v>
      </c>
    </row>
    <row r="8685" spans="1:6">
      <c r="A8685" t="n">
        <v>73433</v>
      </c>
      <c r="B8685" s="28" t="n">
        <v>16</v>
      </c>
      <c r="C8685" s="7" t="n">
        <v>1000</v>
      </c>
    </row>
    <row r="8686" spans="1:6">
      <c r="A8686" t="s">
        <v>4</v>
      </c>
      <c r="B8686" s="4" t="s">
        <v>5</v>
      </c>
      <c r="C8686" s="4" t="s">
        <v>19</v>
      </c>
    </row>
    <row r="8687" spans="1:6">
      <c r="A8687" t="n">
        <v>73436</v>
      </c>
      <c r="B8687" s="15" t="n">
        <v>3</v>
      </c>
      <c r="C8687" s="11" t="n">
        <f t="normal" ca="1">A8681</f>
        <v>0</v>
      </c>
    </row>
    <row r="8688" spans="1:6">
      <c r="A8688" t="s">
        <v>4</v>
      </c>
      <c r="B8688" s="4" t="s">
        <v>5</v>
      </c>
    </row>
    <row r="8689" spans="1:6">
      <c r="A8689" t="n">
        <v>73441</v>
      </c>
      <c r="B8689" s="5" t="n">
        <v>1</v>
      </c>
    </row>
    <row r="8690" spans="1:6" s="3" customFormat="1" customHeight="0">
      <c r="A8690" s="3" t="s">
        <v>2</v>
      </c>
      <c r="B8690" s="3" t="s">
        <v>590</v>
      </c>
    </row>
    <row r="8691" spans="1:6">
      <c r="A8691" t="s">
        <v>4</v>
      </c>
      <c r="B8691" s="4" t="s">
        <v>5</v>
      </c>
      <c r="C8691" s="4" t="s">
        <v>14</v>
      </c>
      <c r="D8691" s="4" t="s">
        <v>9</v>
      </c>
      <c r="E8691" s="4" t="s">
        <v>14</v>
      </c>
      <c r="F8691" s="4" t="s">
        <v>19</v>
      </c>
    </row>
    <row r="8692" spans="1:6">
      <c r="A8692" t="n">
        <v>73444</v>
      </c>
      <c r="B8692" s="10" t="n">
        <v>5</v>
      </c>
      <c r="C8692" s="7" t="n">
        <v>0</v>
      </c>
      <c r="D8692" s="7" t="n">
        <v>1</v>
      </c>
      <c r="E8692" s="7" t="n">
        <v>1</v>
      </c>
      <c r="F8692" s="11" t="n">
        <f t="normal" ca="1">A8700</f>
        <v>0</v>
      </c>
    </row>
    <row r="8693" spans="1:6">
      <c r="A8693" t="s">
        <v>4</v>
      </c>
      <c r="B8693" s="4" t="s">
        <v>5</v>
      </c>
      <c r="C8693" s="4" t="s">
        <v>14</v>
      </c>
      <c r="D8693" s="4" t="s">
        <v>21</v>
      </c>
      <c r="E8693" s="4" t="s">
        <v>21</v>
      </c>
      <c r="F8693" s="4" t="s">
        <v>21</v>
      </c>
    </row>
    <row r="8694" spans="1:6">
      <c r="A8694" t="n">
        <v>73455</v>
      </c>
      <c r="B8694" s="45" t="n">
        <v>45</v>
      </c>
      <c r="C8694" s="7" t="n">
        <v>9</v>
      </c>
      <c r="D8694" s="7" t="n">
        <v>0.400000005960464</v>
      </c>
      <c r="E8694" s="7" t="n">
        <v>0.400000005960464</v>
      </c>
      <c r="F8694" s="7" t="n">
        <v>1</v>
      </c>
    </row>
    <row r="8695" spans="1:6">
      <c r="A8695" t="s">
        <v>4</v>
      </c>
      <c r="B8695" s="4" t="s">
        <v>5</v>
      </c>
      <c r="C8695" s="4" t="s">
        <v>10</v>
      </c>
    </row>
    <row r="8696" spans="1:6">
      <c r="A8696" t="n">
        <v>73469</v>
      </c>
      <c r="B8696" s="28" t="n">
        <v>16</v>
      </c>
      <c r="C8696" s="7" t="n">
        <v>1000</v>
      </c>
    </row>
    <row r="8697" spans="1:6">
      <c r="A8697" t="s">
        <v>4</v>
      </c>
      <c r="B8697" s="4" t="s">
        <v>5</v>
      </c>
      <c r="C8697" s="4" t="s">
        <v>19</v>
      </c>
    </row>
    <row r="8698" spans="1:6">
      <c r="A8698" t="n">
        <v>73472</v>
      </c>
      <c r="B8698" s="15" t="n">
        <v>3</v>
      </c>
      <c r="C8698" s="11" t="n">
        <f t="normal" ca="1">A8692</f>
        <v>0</v>
      </c>
    </row>
    <row r="8699" spans="1:6">
      <c r="A8699" t="s">
        <v>4</v>
      </c>
      <c r="B8699" s="4" t="s">
        <v>5</v>
      </c>
    </row>
    <row r="8700" spans="1:6">
      <c r="A8700" t="n">
        <v>73477</v>
      </c>
      <c r="B8700" s="5" t="n">
        <v>1</v>
      </c>
    </row>
    <row r="8701" spans="1:6" s="3" customFormat="1" customHeight="0">
      <c r="A8701" s="3" t="s">
        <v>2</v>
      </c>
      <c r="B8701" s="3" t="s">
        <v>591</v>
      </c>
    </row>
    <row r="8702" spans="1:6">
      <c r="A8702" t="s">
        <v>4</v>
      </c>
      <c r="B8702" s="4" t="s">
        <v>5</v>
      </c>
      <c r="C8702" s="4" t="s">
        <v>10</v>
      </c>
      <c r="D8702" s="4" t="s">
        <v>14</v>
      </c>
    </row>
    <row r="8703" spans="1:6">
      <c r="A8703" t="n">
        <v>73480</v>
      </c>
      <c r="B8703" s="77" t="n">
        <v>96</v>
      </c>
      <c r="C8703" s="7" t="n">
        <v>7013</v>
      </c>
      <c r="D8703" s="7" t="n">
        <v>1</v>
      </c>
    </row>
    <row r="8704" spans="1:6">
      <c r="A8704" t="s">
        <v>4</v>
      </c>
      <c r="B8704" s="4" t="s">
        <v>5</v>
      </c>
      <c r="C8704" s="4" t="s">
        <v>10</v>
      </c>
      <c r="D8704" s="4" t="s">
        <v>14</v>
      </c>
      <c r="E8704" s="4" t="s">
        <v>21</v>
      </c>
      <c r="F8704" s="4" t="s">
        <v>21</v>
      </c>
      <c r="G8704" s="4" t="s">
        <v>21</v>
      </c>
    </row>
    <row r="8705" spans="1:7">
      <c r="A8705" t="n">
        <v>73484</v>
      </c>
      <c r="B8705" s="77" t="n">
        <v>96</v>
      </c>
      <c r="C8705" s="7" t="n">
        <v>7013</v>
      </c>
      <c r="D8705" s="7" t="n">
        <v>2</v>
      </c>
      <c r="E8705" s="7" t="n">
        <v>6.01999998092651</v>
      </c>
      <c r="F8705" s="7" t="n">
        <v>29.1100006103516</v>
      </c>
      <c r="G8705" s="7" t="n">
        <v>7.44000005722046</v>
      </c>
    </row>
    <row r="8706" spans="1:7">
      <c r="A8706" t="s">
        <v>4</v>
      </c>
      <c r="B8706" s="4" t="s">
        <v>5</v>
      </c>
      <c r="C8706" s="4" t="s">
        <v>10</v>
      </c>
      <c r="D8706" s="4" t="s">
        <v>14</v>
      </c>
      <c r="E8706" s="4" t="s">
        <v>21</v>
      </c>
      <c r="F8706" s="4" t="s">
        <v>21</v>
      </c>
      <c r="G8706" s="4" t="s">
        <v>21</v>
      </c>
    </row>
    <row r="8707" spans="1:7">
      <c r="A8707" t="n">
        <v>73500</v>
      </c>
      <c r="B8707" s="77" t="n">
        <v>96</v>
      </c>
      <c r="C8707" s="7" t="n">
        <v>7013</v>
      </c>
      <c r="D8707" s="7" t="n">
        <v>2</v>
      </c>
      <c r="E8707" s="7" t="n">
        <v>9.35999965667725</v>
      </c>
      <c r="F8707" s="7" t="n">
        <v>29.1100006103516</v>
      </c>
      <c r="G8707" s="7" t="n">
        <v>4.90000009536743</v>
      </c>
    </row>
    <row r="8708" spans="1:7">
      <c r="A8708" t="s">
        <v>4</v>
      </c>
      <c r="B8708" s="4" t="s">
        <v>5</v>
      </c>
      <c r="C8708" s="4" t="s">
        <v>10</v>
      </c>
      <c r="D8708" s="4" t="s">
        <v>14</v>
      </c>
      <c r="E8708" s="4" t="s">
        <v>21</v>
      </c>
      <c r="F8708" s="4" t="s">
        <v>21</v>
      </c>
      <c r="G8708" s="4" t="s">
        <v>21</v>
      </c>
    </row>
    <row r="8709" spans="1:7">
      <c r="A8709" t="n">
        <v>73516</v>
      </c>
      <c r="B8709" s="77" t="n">
        <v>96</v>
      </c>
      <c r="C8709" s="7" t="n">
        <v>7013</v>
      </c>
      <c r="D8709" s="7" t="n">
        <v>2</v>
      </c>
      <c r="E8709" s="7" t="n">
        <v>11.6800003051758</v>
      </c>
      <c r="F8709" s="7" t="n">
        <v>29.1100006103516</v>
      </c>
      <c r="G8709" s="7" t="n">
        <v>1.52999997138977</v>
      </c>
    </row>
    <row r="8710" spans="1:7">
      <c r="A8710" t="s">
        <v>4</v>
      </c>
      <c r="B8710" s="4" t="s">
        <v>5</v>
      </c>
      <c r="C8710" s="4" t="s">
        <v>10</v>
      </c>
      <c r="D8710" s="4" t="s">
        <v>14</v>
      </c>
      <c r="E8710" s="4" t="s">
        <v>21</v>
      </c>
      <c r="F8710" s="4" t="s">
        <v>21</v>
      </c>
      <c r="G8710" s="4" t="s">
        <v>21</v>
      </c>
    </row>
    <row r="8711" spans="1:7">
      <c r="A8711" t="n">
        <v>73532</v>
      </c>
      <c r="B8711" s="77" t="n">
        <v>96</v>
      </c>
      <c r="C8711" s="7" t="n">
        <v>7013</v>
      </c>
      <c r="D8711" s="7" t="n">
        <v>2</v>
      </c>
      <c r="E8711" s="7" t="n">
        <v>13.8800001144409</v>
      </c>
      <c r="F8711" s="7" t="n">
        <v>29.1100006103516</v>
      </c>
      <c r="G8711" s="7" t="n">
        <v>0.540000021457672</v>
      </c>
    </row>
    <row r="8712" spans="1:7">
      <c r="A8712" t="s">
        <v>4</v>
      </c>
      <c r="B8712" s="4" t="s">
        <v>5</v>
      </c>
      <c r="C8712" s="4" t="s">
        <v>10</v>
      </c>
      <c r="D8712" s="4" t="s">
        <v>14</v>
      </c>
      <c r="E8712" s="4" t="s">
        <v>21</v>
      </c>
      <c r="F8712" s="4" t="s">
        <v>21</v>
      </c>
      <c r="G8712" s="4" t="s">
        <v>21</v>
      </c>
    </row>
    <row r="8713" spans="1:7">
      <c r="A8713" t="n">
        <v>73548</v>
      </c>
      <c r="B8713" s="77" t="n">
        <v>96</v>
      </c>
      <c r="C8713" s="7" t="n">
        <v>7013</v>
      </c>
      <c r="D8713" s="7" t="n">
        <v>2</v>
      </c>
      <c r="E8713" s="7" t="n">
        <v>14.9200000762939</v>
      </c>
      <c r="F8713" s="7" t="n">
        <v>29.0900001525879</v>
      </c>
      <c r="G8713" s="7" t="n">
        <v>2.76999998092651</v>
      </c>
    </row>
    <row r="8714" spans="1:7">
      <c r="A8714" t="s">
        <v>4</v>
      </c>
      <c r="B8714" s="4" t="s">
        <v>5</v>
      </c>
      <c r="C8714" s="4" t="s">
        <v>10</v>
      </c>
      <c r="D8714" s="4" t="s">
        <v>14</v>
      </c>
      <c r="E8714" s="4" t="s">
        <v>9</v>
      </c>
      <c r="F8714" s="4" t="s">
        <v>14</v>
      </c>
      <c r="G8714" s="4" t="s">
        <v>10</v>
      </c>
    </row>
    <row r="8715" spans="1:7">
      <c r="A8715" t="n">
        <v>73564</v>
      </c>
      <c r="B8715" s="77" t="n">
        <v>96</v>
      </c>
      <c r="C8715" s="7" t="n">
        <v>7013</v>
      </c>
      <c r="D8715" s="7" t="n">
        <v>0</v>
      </c>
      <c r="E8715" s="7" t="n">
        <v>1077097267</v>
      </c>
      <c r="F8715" s="7" t="n">
        <v>2</v>
      </c>
      <c r="G8715" s="7" t="n">
        <v>0</v>
      </c>
    </row>
    <row r="8716" spans="1:7">
      <c r="A8716" t="s">
        <v>4</v>
      </c>
      <c r="B8716" s="4" t="s">
        <v>5</v>
      </c>
      <c r="C8716" s="4" t="s">
        <v>10</v>
      </c>
      <c r="D8716" s="4" t="s">
        <v>14</v>
      </c>
    </row>
    <row r="8717" spans="1:7">
      <c r="A8717" t="n">
        <v>73575</v>
      </c>
      <c r="B8717" s="53" t="n">
        <v>56</v>
      </c>
      <c r="C8717" s="7" t="n">
        <v>7013</v>
      </c>
      <c r="D8717" s="7" t="n">
        <v>0</v>
      </c>
    </row>
    <row r="8718" spans="1:7">
      <c r="A8718" t="s">
        <v>4</v>
      </c>
      <c r="B8718" s="4" t="s">
        <v>5</v>
      </c>
      <c r="C8718" s="4" t="s">
        <v>10</v>
      </c>
      <c r="D8718" s="4" t="s">
        <v>14</v>
      </c>
    </row>
    <row r="8719" spans="1:7">
      <c r="A8719" t="n">
        <v>73579</v>
      </c>
      <c r="B8719" s="77" t="n">
        <v>96</v>
      </c>
      <c r="C8719" s="7" t="n">
        <v>7013</v>
      </c>
      <c r="D8719" s="7" t="n">
        <v>1</v>
      </c>
    </row>
    <row r="8720" spans="1:7">
      <c r="A8720" t="s">
        <v>4</v>
      </c>
      <c r="B8720" s="4" t="s">
        <v>5</v>
      </c>
      <c r="C8720" s="4" t="s">
        <v>10</v>
      </c>
      <c r="D8720" s="4" t="s">
        <v>14</v>
      </c>
      <c r="E8720" s="4" t="s">
        <v>21</v>
      </c>
      <c r="F8720" s="4" t="s">
        <v>21</v>
      </c>
      <c r="G8720" s="4" t="s">
        <v>21</v>
      </c>
    </row>
    <row r="8721" spans="1:7">
      <c r="A8721" t="n">
        <v>73583</v>
      </c>
      <c r="B8721" s="77" t="n">
        <v>96</v>
      </c>
      <c r="C8721" s="7" t="n">
        <v>7013</v>
      </c>
      <c r="D8721" s="7" t="n">
        <v>2</v>
      </c>
      <c r="E8721" s="7" t="n">
        <v>11.7600002288818</v>
      </c>
      <c r="F8721" s="7" t="n">
        <v>26.7299995422363</v>
      </c>
      <c r="G8721" s="7" t="n">
        <v>7.44000005722046</v>
      </c>
    </row>
    <row r="8722" spans="1:7">
      <c r="A8722" t="s">
        <v>4</v>
      </c>
      <c r="B8722" s="4" t="s">
        <v>5</v>
      </c>
      <c r="C8722" s="4" t="s">
        <v>10</v>
      </c>
      <c r="D8722" s="4" t="s">
        <v>14</v>
      </c>
      <c r="E8722" s="4" t="s">
        <v>21</v>
      </c>
      <c r="F8722" s="4" t="s">
        <v>21</v>
      </c>
      <c r="G8722" s="4" t="s">
        <v>21</v>
      </c>
    </row>
    <row r="8723" spans="1:7">
      <c r="A8723" t="n">
        <v>73599</v>
      </c>
      <c r="B8723" s="77" t="n">
        <v>96</v>
      </c>
      <c r="C8723" s="7" t="n">
        <v>7013</v>
      </c>
      <c r="D8723" s="7" t="n">
        <v>2</v>
      </c>
      <c r="E8723" s="7" t="n">
        <v>7.51000022888184</v>
      </c>
      <c r="F8723" s="7" t="n">
        <v>24.7399997711182</v>
      </c>
      <c r="G8723" s="7" t="n">
        <v>10.4899997711182</v>
      </c>
    </row>
    <row r="8724" spans="1:7">
      <c r="A8724" t="s">
        <v>4</v>
      </c>
      <c r="B8724" s="4" t="s">
        <v>5</v>
      </c>
      <c r="C8724" s="4" t="s">
        <v>10</v>
      </c>
      <c r="D8724" s="4" t="s">
        <v>14</v>
      </c>
      <c r="E8724" s="4" t="s">
        <v>21</v>
      </c>
      <c r="F8724" s="4" t="s">
        <v>21</v>
      </c>
      <c r="G8724" s="4" t="s">
        <v>21</v>
      </c>
    </row>
    <row r="8725" spans="1:7">
      <c r="A8725" t="n">
        <v>73615</v>
      </c>
      <c r="B8725" s="77" t="n">
        <v>96</v>
      </c>
      <c r="C8725" s="7" t="n">
        <v>7013</v>
      </c>
      <c r="D8725" s="7" t="n">
        <v>2</v>
      </c>
      <c r="E8725" s="7" t="n">
        <v>2.57999992370605</v>
      </c>
      <c r="F8725" s="7" t="n">
        <v>23.0900001525879</v>
      </c>
      <c r="G8725" s="7" t="n">
        <v>12.210000038147</v>
      </c>
    </row>
    <row r="8726" spans="1:7">
      <c r="A8726" t="s">
        <v>4</v>
      </c>
      <c r="B8726" s="4" t="s">
        <v>5</v>
      </c>
      <c r="C8726" s="4" t="s">
        <v>10</v>
      </c>
      <c r="D8726" s="4" t="s">
        <v>14</v>
      </c>
      <c r="E8726" s="4" t="s">
        <v>21</v>
      </c>
      <c r="F8726" s="4" t="s">
        <v>21</v>
      </c>
      <c r="G8726" s="4" t="s">
        <v>21</v>
      </c>
    </row>
    <row r="8727" spans="1:7">
      <c r="A8727" t="n">
        <v>73631</v>
      </c>
      <c r="B8727" s="77" t="n">
        <v>96</v>
      </c>
      <c r="C8727" s="7" t="n">
        <v>7013</v>
      </c>
      <c r="D8727" s="7" t="n">
        <v>2</v>
      </c>
      <c r="E8727" s="7" t="n">
        <v>0</v>
      </c>
      <c r="F8727" s="7" t="n">
        <v>23.0699996948242</v>
      </c>
      <c r="G8727" s="7" t="n">
        <v>13.5799999237061</v>
      </c>
    </row>
    <row r="8728" spans="1:7">
      <c r="A8728" t="s">
        <v>4</v>
      </c>
      <c r="B8728" s="4" t="s">
        <v>5</v>
      </c>
      <c r="C8728" s="4" t="s">
        <v>10</v>
      </c>
      <c r="D8728" s="4" t="s">
        <v>14</v>
      </c>
      <c r="E8728" s="4" t="s">
        <v>21</v>
      </c>
      <c r="F8728" s="4" t="s">
        <v>21</v>
      </c>
      <c r="G8728" s="4" t="s">
        <v>21</v>
      </c>
    </row>
    <row r="8729" spans="1:7">
      <c r="A8729" t="n">
        <v>73647</v>
      </c>
      <c r="B8729" s="77" t="n">
        <v>96</v>
      </c>
      <c r="C8729" s="7" t="n">
        <v>7013</v>
      </c>
      <c r="D8729" s="7" t="n">
        <v>2</v>
      </c>
      <c r="E8729" s="7" t="n">
        <v>0</v>
      </c>
      <c r="F8729" s="7" t="n">
        <v>20.2700004577637</v>
      </c>
      <c r="G8729" s="7" t="n">
        <v>21.5799999237061</v>
      </c>
    </row>
    <row r="8730" spans="1:7">
      <c r="A8730" t="s">
        <v>4</v>
      </c>
      <c r="B8730" s="4" t="s">
        <v>5</v>
      </c>
      <c r="C8730" s="4" t="s">
        <v>10</v>
      </c>
      <c r="D8730" s="4" t="s">
        <v>14</v>
      </c>
      <c r="E8730" s="4" t="s">
        <v>9</v>
      </c>
      <c r="F8730" s="4" t="s">
        <v>14</v>
      </c>
      <c r="G8730" s="4" t="s">
        <v>10</v>
      </c>
    </row>
    <row r="8731" spans="1:7">
      <c r="A8731" t="n">
        <v>73663</v>
      </c>
      <c r="B8731" s="77" t="n">
        <v>96</v>
      </c>
      <c r="C8731" s="7" t="n">
        <v>7013</v>
      </c>
      <c r="D8731" s="7" t="n">
        <v>0</v>
      </c>
      <c r="E8731" s="7" t="n">
        <v>1077097267</v>
      </c>
      <c r="F8731" s="7" t="n">
        <v>2</v>
      </c>
      <c r="G8731" s="7" t="n">
        <v>0</v>
      </c>
    </row>
    <row r="8732" spans="1:7">
      <c r="A8732" t="s">
        <v>4</v>
      </c>
      <c r="B8732" s="4" t="s">
        <v>5</v>
      </c>
      <c r="C8732" s="4" t="s">
        <v>10</v>
      </c>
      <c r="D8732" s="4" t="s">
        <v>14</v>
      </c>
    </row>
    <row r="8733" spans="1:7">
      <c r="A8733" t="n">
        <v>73674</v>
      </c>
      <c r="B8733" s="53" t="n">
        <v>56</v>
      </c>
      <c r="C8733" s="7" t="n">
        <v>7013</v>
      </c>
      <c r="D8733" s="7" t="n">
        <v>0</v>
      </c>
    </row>
    <row r="8734" spans="1:7">
      <c r="A8734" t="s">
        <v>4</v>
      </c>
      <c r="B8734" s="4" t="s">
        <v>5</v>
      </c>
    </row>
    <row r="8735" spans="1:7">
      <c r="A8735" t="n">
        <v>73678</v>
      </c>
      <c r="B8735" s="5" t="n">
        <v>1</v>
      </c>
    </row>
    <row r="8736" spans="1:7" s="3" customFormat="1" customHeight="0">
      <c r="A8736" s="3" t="s">
        <v>2</v>
      </c>
      <c r="B8736" s="3" t="s">
        <v>592</v>
      </c>
    </row>
    <row r="8737" spans="1:7">
      <c r="A8737" t="s">
        <v>4</v>
      </c>
      <c r="B8737" s="4" t="s">
        <v>5</v>
      </c>
      <c r="C8737" s="4" t="s">
        <v>14</v>
      </c>
      <c r="D8737" s="4" t="s">
        <v>9</v>
      </c>
      <c r="E8737" s="4" t="s">
        <v>14</v>
      </c>
      <c r="F8737" s="4" t="s">
        <v>19</v>
      </c>
    </row>
    <row r="8738" spans="1:7">
      <c r="A8738" t="n">
        <v>73680</v>
      </c>
      <c r="B8738" s="10" t="n">
        <v>5</v>
      </c>
      <c r="C8738" s="7" t="n">
        <v>0</v>
      </c>
      <c r="D8738" s="7" t="n">
        <v>1</v>
      </c>
      <c r="E8738" s="7" t="n">
        <v>1</v>
      </c>
      <c r="F8738" s="11" t="n">
        <f t="normal" ca="1">A8748</f>
        <v>0</v>
      </c>
    </row>
    <row r="8739" spans="1:7">
      <c r="A8739" t="s">
        <v>4</v>
      </c>
      <c r="B8739" s="4" t="s">
        <v>5</v>
      </c>
      <c r="C8739" s="4" t="s">
        <v>14</v>
      </c>
      <c r="D8739" s="4" t="s">
        <v>10</v>
      </c>
      <c r="E8739" s="4" t="s">
        <v>21</v>
      </c>
      <c r="F8739" s="4" t="s">
        <v>10</v>
      </c>
      <c r="G8739" s="4" t="s">
        <v>9</v>
      </c>
      <c r="H8739" s="4" t="s">
        <v>9</v>
      </c>
      <c r="I8739" s="4" t="s">
        <v>10</v>
      </c>
      <c r="J8739" s="4" t="s">
        <v>10</v>
      </c>
      <c r="K8739" s="4" t="s">
        <v>9</v>
      </c>
      <c r="L8739" s="4" t="s">
        <v>9</v>
      </c>
      <c r="M8739" s="4" t="s">
        <v>9</v>
      </c>
      <c r="N8739" s="4" t="s">
        <v>9</v>
      </c>
      <c r="O8739" s="4" t="s">
        <v>6</v>
      </c>
    </row>
    <row r="8740" spans="1:7">
      <c r="A8740" t="n">
        <v>73691</v>
      </c>
      <c r="B8740" s="14" t="n">
        <v>50</v>
      </c>
      <c r="C8740" s="7" t="n">
        <v>0</v>
      </c>
      <c r="D8740" s="7" t="n">
        <v>2053</v>
      </c>
      <c r="E8740" s="7" t="n">
        <v>1</v>
      </c>
      <c r="F8740" s="7" t="n">
        <v>0</v>
      </c>
      <c r="G8740" s="7" t="n">
        <v>0</v>
      </c>
      <c r="H8740" s="7" t="n">
        <v>0</v>
      </c>
      <c r="I8740" s="7" t="n">
        <v>0</v>
      </c>
      <c r="J8740" s="7" t="n">
        <v>65533</v>
      </c>
      <c r="K8740" s="7" t="n">
        <v>0</v>
      </c>
      <c r="L8740" s="7" t="n">
        <v>0</v>
      </c>
      <c r="M8740" s="7" t="n">
        <v>0</v>
      </c>
      <c r="N8740" s="7" t="n">
        <v>0</v>
      </c>
      <c r="O8740" s="7" t="s">
        <v>13</v>
      </c>
    </row>
    <row r="8741" spans="1:7">
      <c r="A8741" t="s">
        <v>4</v>
      </c>
      <c r="B8741" s="4" t="s">
        <v>5</v>
      </c>
      <c r="C8741" s="4" t="s">
        <v>14</v>
      </c>
      <c r="D8741" s="4" t="s">
        <v>9</v>
      </c>
      <c r="E8741" s="4" t="s">
        <v>9</v>
      </c>
      <c r="F8741" s="4" t="s">
        <v>9</v>
      </c>
    </row>
    <row r="8742" spans="1:7">
      <c r="A8742" t="n">
        <v>73730</v>
      </c>
      <c r="B8742" s="14" t="n">
        <v>50</v>
      </c>
      <c r="C8742" s="7" t="n">
        <v>255</v>
      </c>
      <c r="D8742" s="7" t="n">
        <v>1050253722</v>
      </c>
      <c r="E8742" s="7" t="n">
        <v>1065353216</v>
      </c>
      <c r="F8742" s="7" t="n">
        <v>1045220557</v>
      </c>
    </row>
    <row r="8743" spans="1:7">
      <c r="A8743" t="s">
        <v>4</v>
      </c>
      <c r="B8743" s="4" t="s">
        <v>5</v>
      </c>
      <c r="C8743" s="4" t="s">
        <v>10</v>
      </c>
    </row>
    <row r="8744" spans="1:7">
      <c r="A8744" t="n">
        <v>73744</v>
      </c>
      <c r="B8744" s="28" t="n">
        <v>16</v>
      </c>
      <c r="C8744" s="7" t="n">
        <v>2000</v>
      </c>
    </row>
    <row r="8745" spans="1:7">
      <c r="A8745" t="s">
        <v>4</v>
      </c>
      <c r="B8745" s="4" t="s">
        <v>5</v>
      </c>
      <c r="C8745" s="4" t="s">
        <v>19</v>
      </c>
    </row>
    <row r="8746" spans="1:7">
      <c r="A8746" t="n">
        <v>73747</v>
      </c>
      <c r="B8746" s="15" t="n">
        <v>3</v>
      </c>
      <c r="C8746" s="11" t="n">
        <f t="normal" ca="1">A8738</f>
        <v>0</v>
      </c>
    </row>
    <row r="8747" spans="1:7">
      <c r="A8747" t="s">
        <v>4</v>
      </c>
      <c r="B8747" s="4" t="s">
        <v>5</v>
      </c>
    </row>
    <row r="8748" spans="1:7">
      <c r="A8748" t="n">
        <v>73752</v>
      </c>
      <c r="B8748" s="5" t="n">
        <v>1</v>
      </c>
    </row>
    <row r="8749" spans="1:7" s="3" customFormat="1" customHeight="0">
      <c r="A8749" s="3" t="s">
        <v>2</v>
      </c>
      <c r="B8749" s="3" t="s">
        <v>593</v>
      </c>
    </row>
    <row r="8750" spans="1:7">
      <c r="A8750" t="s">
        <v>4</v>
      </c>
      <c r="B8750" s="4" t="s">
        <v>5</v>
      </c>
      <c r="C8750" s="4" t="s">
        <v>14</v>
      </c>
      <c r="D8750" s="4" t="s">
        <v>14</v>
      </c>
      <c r="E8750" s="4" t="s">
        <v>14</v>
      </c>
      <c r="F8750" s="4" t="s">
        <v>14</v>
      </c>
    </row>
    <row r="8751" spans="1:7">
      <c r="A8751" t="n">
        <v>73756</v>
      </c>
      <c r="B8751" s="19" t="n">
        <v>14</v>
      </c>
      <c r="C8751" s="7" t="n">
        <v>2</v>
      </c>
      <c r="D8751" s="7" t="n">
        <v>0</v>
      </c>
      <c r="E8751" s="7" t="n">
        <v>0</v>
      </c>
      <c r="F8751" s="7" t="n">
        <v>0</v>
      </c>
    </row>
    <row r="8752" spans="1:7">
      <c r="A8752" t="s">
        <v>4</v>
      </c>
      <c r="B8752" s="4" t="s">
        <v>5</v>
      </c>
      <c r="C8752" s="4" t="s">
        <v>14</v>
      </c>
      <c r="D8752" s="20" t="s">
        <v>28</v>
      </c>
      <c r="E8752" s="4" t="s">
        <v>5</v>
      </c>
      <c r="F8752" s="4" t="s">
        <v>14</v>
      </c>
      <c r="G8752" s="4" t="s">
        <v>10</v>
      </c>
      <c r="H8752" s="20" t="s">
        <v>29</v>
      </c>
      <c r="I8752" s="4" t="s">
        <v>14</v>
      </c>
      <c r="J8752" s="4" t="s">
        <v>9</v>
      </c>
      <c r="K8752" s="4" t="s">
        <v>14</v>
      </c>
      <c r="L8752" s="4" t="s">
        <v>14</v>
      </c>
      <c r="M8752" s="20" t="s">
        <v>28</v>
      </c>
      <c r="N8752" s="4" t="s">
        <v>5</v>
      </c>
      <c r="O8752" s="4" t="s">
        <v>14</v>
      </c>
      <c r="P8752" s="4" t="s">
        <v>10</v>
      </c>
      <c r="Q8752" s="20" t="s">
        <v>29</v>
      </c>
      <c r="R8752" s="4" t="s">
        <v>14</v>
      </c>
      <c r="S8752" s="4" t="s">
        <v>9</v>
      </c>
      <c r="T8752" s="4" t="s">
        <v>14</v>
      </c>
      <c r="U8752" s="4" t="s">
        <v>14</v>
      </c>
      <c r="V8752" s="4" t="s">
        <v>14</v>
      </c>
      <c r="W8752" s="4" t="s">
        <v>19</v>
      </c>
    </row>
    <row r="8753" spans="1:23">
      <c r="A8753" t="n">
        <v>73761</v>
      </c>
      <c r="B8753" s="10" t="n">
        <v>5</v>
      </c>
      <c r="C8753" s="7" t="n">
        <v>28</v>
      </c>
      <c r="D8753" s="20" t="s">
        <v>3</v>
      </c>
      <c r="E8753" s="9" t="n">
        <v>162</v>
      </c>
      <c r="F8753" s="7" t="n">
        <v>3</v>
      </c>
      <c r="G8753" s="7" t="n">
        <v>16464</v>
      </c>
      <c r="H8753" s="20" t="s">
        <v>3</v>
      </c>
      <c r="I8753" s="7" t="n">
        <v>0</v>
      </c>
      <c r="J8753" s="7" t="n">
        <v>1</v>
      </c>
      <c r="K8753" s="7" t="n">
        <v>2</v>
      </c>
      <c r="L8753" s="7" t="n">
        <v>28</v>
      </c>
      <c r="M8753" s="20" t="s">
        <v>3</v>
      </c>
      <c r="N8753" s="9" t="n">
        <v>162</v>
      </c>
      <c r="O8753" s="7" t="n">
        <v>3</v>
      </c>
      <c r="P8753" s="7" t="n">
        <v>16464</v>
      </c>
      <c r="Q8753" s="20" t="s">
        <v>3</v>
      </c>
      <c r="R8753" s="7" t="n">
        <v>0</v>
      </c>
      <c r="S8753" s="7" t="n">
        <v>2</v>
      </c>
      <c r="T8753" s="7" t="n">
        <v>2</v>
      </c>
      <c r="U8753" s="7" t="n">
        <v>11</v>
      </c>
      <c r="V8753" s="7" t="n">
        <v>1</v>
      </c>
      <c r="W8753" s="11" t="n">
        <f t="normal" ca="1">A8757</f>
        <v>0</v>
      </c>
    </row>
    <row r="8754" spans="1:23">
      <c r="A8754" t="s">
        <v>4</v>
      </c>
      <c r="B8754" s="4" t="s">
        <v>5</v>
      </c>
      <c r="C8754" s="4" t="s">
        <v>14</v>
      </c>
      <c r="D8754" s="4" t="s">
        <v>10</v>
      </c>
      <c r="E8754" s="4" t="s">
        <v>21</v>
      </c>
    </row>
    <row r="8755" spans="1:23">
      <c r="A8755" t="n">
        <v>73790</v>
      </c>
      <c r="B8755" s="21" t="n">
        <v>58</v>
      </c>
      <c r="C8755" s="7" t="n">
        <v>0</v>
      </c>
      <c r="D8755" s="7" t="n">
        <v>0</v>
      </c>
      <c r="E8755" s="7" t="n">
        <v>1</v>
      </c>
    </row>
    <row r="8756" spans="1:23">
      <c r="A8756" t="s">
        <v>4</v>
      </c>
      <c r="B8756" s="4" t="s">
        <v>5</v>
      </c>
      <c r="C8756" s="4" t="s">
        <v>14</v>
      </c>
      <c r="D8756" s="20" t="s">
        <v>28</v>
      </c>
      <c r="E8756" s="4" t="s">
        <v>5</v>
      </c>
      <c r="F8756" s="4" t="s">
        <v>14</v>
      </c>
      <c r="G8756" s="4" t="s">
        <v>10</v>
      </c>
      <c r="H8756" s="20" t="s">
        <v>29</v>
      </c>
      <c r="I8756" s="4" t="s">
        <v>14</v>
      </c>
      <c r="J8756" s="4" t="s">
        <v>9</v>
      </c>
      <c r="K8756" s="4" t="s">
        <v>14</v>
      </c>
      <c r="L8756" s="4" t="s">
        <v>14</v>
      </c>
      <c r="M8756" s="20" t="s">
        <v>28</v>
      </c>
      <c r="N8756" s="4" t="s">
        <v>5</v>
      </c>
      <c r="O8756" s="4" t="s">
        <v>14</v>
      </c>
      <c r="P8756" s="4" t="s">
        <v>10</v>
      </c>
      <c r="Q8756" s="20" t="s">
        <v>29</v>
      </c>
      <c r="R8756" s="4" t="s">
        <v>14</v>
      </c>
      <c r="S8756" s="4" t="s">
        <v>9</v>
      </c>
      <c r="T8756" s="4" t="s">
        <v>14</v>
      </c>
      <c r="U8756" s="4" t="s">
        <v>14</v>
      </c>
      <c r="V8756" s="4" t="s">
        <v>14</v>
      </c>
      <c r="W8756" s="4" t="s">
        <v>19</v>
      </c>
    </row>
    <row r="8757" spans="1:23">
      <c r="A8757" t="n">
        <v>73798</v>
      </c>
      <c r="B8757" s="10" t="n">
        <v>5</v>
      </c>
      <c r="C8757" s="7" t="n">
        <v>28</v>
      </c>
      <c r="D8757" s="20" t="s">
        <v>3</v>
      </c>
      <c r="E8757" s="9" t="n">
        <v>162</v>
      </c>
      <c r="F8757" s="7" t="n">
        <v>3</v>
      </c>
      <c r="G8757" s="7" t="n">
        <v>16464</v>
      </c>
      <c r="H8757" s="20" t="s">
        <v>3</v>
      </c>
      <c r="I8757" s="7" t="n">
        <v>0</v>
      </c>
      <c r="J8757" s="7" t="n">
        <v>1</v>
      </c>
      <c r="K8757" s="7" t="n">
        <v>3</v>
      </c>
      <c r="L8757" s="7" t="n">
        <v>28</v>
      </c>
      <c r="M8757" s="20" t="s">
        <v>3</v>
      </c>
      <c r="N8757" s="9" t="n">
        <v>162</v>
      </c>
      <c r="O8757" s="7" t="n">
        <v>3</v>
      </c>
      <c r="P8757" s="7" t="n">
        <v>16464</v>
      </c>
      <c r="Q8757" s="20" t="s">
        <v>3</v>
      </c>
      <c r="R8757" s="7" t="n">
        <v>0</v>
      </c>
      <c r="S8757" s="7" t="n">
        <v>2</v>
      </c>
      <c r="T8757" s="7" t="n">
        <v>3</v>
      </c>
      <c r="U8757" s="7" t="n">
        <v>9</v>
      </c>
      <c r="V8757" s="7" t="n">
        <v>1</v>
      </c>
      <c r="W8757" s="11" t="n">
        <f t="normal" ca="1">A8767</f>
        <v>0</v>
      </c>
    </row>
    <row r="8758" spans="1:23">
      <c r="A8758" t="s">
        <v>4</v>
      </c>
      <c r="B8758" s="4" t="s">
        <v>5</v>
      </c>
      <c r="C8758" s="4" t="s">
        <v>14</v>
      </c>
      <c r="D8758" s="20" t="s">
        <v>28</v>
      </c>
      <c r="E8758" s="4" t="s">
        <v>5</v>
      </c>
      <c r="F8758" s="4" t="s">
        <v>10</v>
      </c>
      <c r="G8758" s="4" t="s">
        <v>14</v>
      </c>
      <c r="H8758" s="4" t="s">
        <v>14</v>
      </c>
      <c r="I8758" s="4" t="s">
        <v>6</v>
      </c>
      <c r="J8758" s="20" t="s">
        <v>29</v>
      </c>
      <c r="K8758" s="4" t="s">
        <v>14</v>
      </c>
      <c r="L8758" s="4" t="s">
        <v>14</v>
      </c>
      <c r="M8758" s="20" t="s">
        <v>28</v>
      </c>
      <c r="N8758" s="4" t="s">
        <v>5</v>
      </c>
      <c r="O8758" s="4" t="s">
        <v>14</v>
      </c>
      <c r="P8758" s="20" t="s">
        <v>29</v>
      </c>
      <c r="Q8758" s="4" t="s">
        <v>14</v>
      </c>
      <c r="R8758" s="4" t="s">
        <v>9</v>
      </c>
      <c r="S8758" s="4" t="s">
        <v>14</v>
      </c>
      <c r="T8758" s="4" t="s">
        <v>14</v>
      </c>
      <c r="U8758" s="4" t="s">
        <v>14</v>
      </c>
      <c r="V8758" s="20" t="s">
        <v>28</v>
      </c>
      <c r="W8758" s="4" t="s">
        <v>5</v>
      </c>
      <c r="X8758" s="4" t="s">
        <v>14</v>
      </c>
      <c r="Y8758" s="20" t="s">
        <v>29</v>
      </c>
      <c r="Z8758" s="4" t="s">
        <v>14</v>
      </c>
      <c r="AA8758" s="4" t="s">
        <v>9</v>
      </c>
      <c r="AB8758" s="4" t="s">
        <v>14</v>
      </c>
      <c r="AC8758" s="4" t="s">
        <v>14</v>
      </c>
      <c r="AD8758" s="4" t="s">
        <v>14</v>
      </c>
      <c r="AE8758" s="4" t="s">
        <v>19</v>
      </c>
    </row>
    <row r="8759" spans="1:23">
      <c r="A8759" t="n">
        <v>73827</v>
      </c>
      <c r="B8759" s="10" t="n">
        <v>5</v>
      </c>
      <c r="C8759" s="7" t="n">
        <v>28</v>
      </c>
      <c r="D8759" s="20" t="s">
        <v>3</v>
      </c>
      <c r="E8759" s="22" t="n">
        <v>47</v>
      </c>
      <c r="F8759" s="7" t="n">
        <v>61456</v>
      </c>
      <c r="G8759" s="7" t="n">
        <v>2</v>
      </c>
      <c r="H8759" s="7" t="n">
        <v>0</v>
      </c>
      <c r="I8759" s="7" t="s">
        <v>30</v>
      </c>
      <c r="J8759" s="20" t="s">
        <v>3</v>
      </c>
      <c r="K8759" s="7" t="n">
        <v>8</v>
      </c>
      <c r="L8759" s="7" t="n">
        <v>28</v>
      </c>
      <c r="M8759" s="20" t="s">
        <v>3</v>
      </c>
      <c r="N8759" s="23" t="n">
        <v>74</v>
      </c>
      <c r="O8759" s="7" t="n">
        <v>65</v>
      </c>
      <c r="P8759" s="20" t="s">
        <v>3</v>
      </c>
      <c r="Q8759" s="7" t="n">
        <v>0</v>
      </c>
      <c r="R8759" s="7" t="n">
        <v>1</v>
      </c>
      <c r="S8759" s="7" t="n">
        <v>3</v>
      </c>
      <c r="T8759" s="7" t="n">
        <v>9</v>
      </c>
      <c r="U8759" s="7" t="n">
        <v>28</v>
      </c>
      <c r="V8759" s="20" t="s">
        <v>3</v>
      </c>
      <c r="W8759" s="23" t="n">
        <v>74</v>
      </c>
      <c r="X8759" s="7" t="n">
        <v>65</v>
      </c>
      <c r="Y8759" s="20" t="s">
        <v>3</v>
      </c>
      <c r="Z8759" s="7" t="n">
        <v>0</v>
      </c>
      <c r="AA8759" s="7" t="n">
        <v>2</v>
      </c>
      <c r="AB8759" s="7" t="n">
        <v>3</v>
      </c>
      <c r="AC8759" s="7" t="n">
        <v>9</v>
      </c>
      <c r="AD8759" s="7" t="n">
        <v>1</v>
      </c>
      <c r="AE8759" s="11" t="n">
        <f t="normal" ca="1">A8763</f>
        <v>0</v>
      </c>
    </row>
    <row r="8760" spans="1:23">
      <c r="A8760" t="s">
        <v>4</v>
      </c>
      <c r="B8760" s="4" t="s">
        <v>5</v>
      </c>
      <c r="C8760" s="4" t="s">
        <v>10</v>
      </c>
      <c r="D8760" s="4" t="s">
        <v>14</v>
      </c>
      <c r="E8760" s="4" t="s">
        <v>14</v>
      </c>
      <c r="F8760" s="4" t="s">
        <v>6</v>
      </c>
    </row>
    <row r="8761" spans="1:23">
      <c r="A8761" t="n">
        <v>73875</v>
      </c>
      <c r="B8761" s="22" t="n">
        <v>47</v>
      </c>
      <c r="C8761" s="7" t="n">
        <v>61456</v>
      </c>
      <c r="D8761" s="7" t="n">
        <v>0</v>
      </c>
      <c r="E8761" s="7" t="n">
        <v>0</v>
      </c>
      <c r="F8761" s="7" t="s">
        <v>31</v>
      </c>
    </row>
    <row r="8762" spans="1:23">
      <c r="A8762" t="s">
        <v>4</v>
      </c>
      <c r="B8762" s="4" t="s">
        <v>5</v>
      </c>
      <c r="C8762" s="4" t="s">
        <v>14</v>
      </c>
      <c r="D8762" s="4" t="s">
        <v>10</v>
      </c>
      <c r="E8762" s="4" t="s">
        <v>21</v>
      </c>
    </row>
    <row r="8763" spans="1:23">
      <c r="A8763" t="n">
        <v>73888</v>
      </c>
      <c r="B8763" s="21" t="n">
        <v>58</v>
      </c>
      <c r="C8763" s="7" t="n">
        <v>0</v>
      </c>
      <c r="D8763" s="7" t="n">
        <v>300</v>
      </c>
      <c r="E8763" s="7" t="n">
        <v>1</v>
      </c>
    </row>
    <row r="8764" spans="1:23">
      <c r="A8764" t="s">
        <v>4</v>
      </c>
      <c r="B8764" s="4" t="s">
        <v>5</v>
      </c>
      <c r="C8764" s="4" t="s">
        <v>14</v>
      </c>
      <c r="D8764" s="4" t="s">
        <v>10</v>
      </c>
    </row>
    <row r="8765" spans="1:23">
      <c r="A8765" t="n">
        <v>73896</v>
      </c>
      <c r="B8765" s="21" t="n">
        <v>58</v>
      </c>
      <c r="C8765" s="7" t="n">
        <v>255</v>
      </c>
      <c r="D8765" s="7" t="n">
        <v>0</v>
      </c>
    </row>
    <row r="8766" spans="1:23">
      <c r="A8766" t="s">
        <v>4</v>
      </c>
      <c r="B8766" s="4" t="s">
        <v>5</v>
      </c>
      <c r="C8766" s="4" t="s">
        <v>14</v>
      </c>
      <c r="D8766" s="4" t="s">
        <v>14</v>
      </c>
      <c r="E8766" s="4" t="s">
        <v>14</v>
      </c>
      <c r="F8766" s="4" t="s">
        <v>14</v>
      </c>
    </row>
    <row r="8767" spans="1:23">
      <c r="A8767" t="n">
        <v>73900</v>
      </c>
      <c r="B8767" s="19" t="n">
        <v>14</v>
      </c>
      <c r="C8767" s="7" t="n">
        <v>0</v>
      </c>
      <c r="D8767" s="7" t="n">
        <v>0</v>
      </c>
      <c r="E8767" s="7" t="n">
        <v>0</v>
      </c>
      <c r="F8767" s="7" t="n">
        <v>64</v>
      </c>
    </row>
    <row r="8768" spans="1:23">
      <c r="A8768" t="s">
        <v>4</v>
      </c>
      <c r="B8768" s="4" t="s">
        <v>5</v>
      </c>
      <c r="C8768" s="4" t="s">
        <v>14</v>
      </c>
      <c r="D8768" s="4" t="s">
        <v>10</v>
      </c>
    </row>
    <row r="8769" spans="1:31">
      <c r="A8769" t="n">
        <v>73905</v>
      </c>
      <c r="B8769" s="24" t="n">
        <v>22</v>
      </c>
      <c r="C8769" s="7" t="n">
        <v>0</v>
      </c>
      <c r="D8769" s="7" t="n">
        <v>16464</v>
      </c>
    </row>
    <row r="8770" spans="1:31">
      <c r="A8770" t="s">
        <v>4</v>
      </c>
      <c r="B8770" s="4" t="s">
        <v>5</v>
      </c>
      <c r="C8770" s="4" t="s">
        <v>14</v>
      </c>
      <c r="D8770" s="4" t="s">
        <v>10</v>
      </c>
    </row>
    <row r="8771" spans="1:31">
      <c r="A8771" t="n">
        <v>73909</v>
      </c>
      <c r="B8771" s="21" t="n">
        <v>58</v>
      </c>
      <c r="C8771" s="7" t="n">
        <v>5</v>
      </c>
      <c r="D8771" s="7" t="n">
        <v>300</v>
      </c>
    </row>
    <row r="8772" spans="1:31">
      <c r="A8772" t="s">
        <v>4</v>
      </c>
      <c r="B8772" s="4" t="s">
        <v>5</v>
      </c>
      <c r="C8772" s="4" t="s">
        <v>21</v>
      </c>
      <c r="D8772" s="4" t="s">
        <v>10</v>
      </c>
    </row>
    <row r="8773" spans="1:31">
      <c r="A8773" t="n">
        <v>73913</v>
      </c>
      <c r="B8773" s="25" t="n">
        <v>103</v>
      </c>
      <c r="C8773" s="7" t="n">
        <v>0</v>
      </c>
      <c r="D8773" s="7" t="n">
        <v>300</v>
      </c>
    </row>
    <row r="8774" spans="1:31">
      <c r="A8774" t="s">
        <v>4</v>
      </c>
      <c r="B8774" s="4" t="s">
        <v>5</v>
      </c>
      <c r="C8774" s="4" t="s">
        <v>14</v>
      </c>
    </row>
    <row r="8775" spans="1:31">
      <c r="A8775" t="n">
        <v>73920</v>
      </c>
      <c r="B8775" s="26" t="n">
        <v>64</v>
      </c>
      <c r="C8775" s="7" t="n">
        <v>7</v>
      </c>
    </row>
    <row r="8776" spans="1:31">
      <c r="A8776" t="s">
        <v>4</v>
      </c>
      <c r="B8776" s="4" t="s">
        <v>5</v>
      </c>
      <c r="C8776" s="4" t="s">
        <v>14</v>
      </c>
      <c r="D8776" s="4" t="s">
        <v>10</v>
      </c>
    </row>
    <row r="8777" spans="1:31">
      <c r="A8777" t="n">
        <v>73922</v>
      </c>
      <c r="B8777" s="27" t="n">
        <v>72</v>
      </c>
      <c r="C8777" s="7" t="n">
        <v>5</v>
      </c>
      <c r="D8777" s="7" t="n">
        <v>0</v>
      </c>
    </row>
    <row r="8778" spans="1:31">
      <c r="A8778" t="s">
        <v>4</v>
      </c>
      <c r="B8778" s="4" t="s">
        <v>5</v>
      </c>
      <c r="C8778" s="4" t="s">
        <v>14</v>
      </c>
      <c r="D8778" s="20" t="s">
        <v>28</v>
      </c>
      <c r="E8778" s="4" t="s">
        <v>5</v>
      </c>
      <c r="F8778" s="4" t="s">
        <v>14</v>
      </c>
      <c r="G8778" s="4" t="s">
        <v>10</v>
      </c>
      <c r="H8778" s="20" t="s">
        <v>29</v>
      </c>
      <c r="I8778" s="4" t="s">
        <v>14</v>
      </c>
      <c r="J8778" s="4" t="s">
        <v>9</v>
      </c>
      <c r="K8778" s="4" t="s">
        <v>14</v>
      </c>
      <c r="L8778" s="4" t="s">
        <v>14</v>
      </c>
      <c r="M8778" s="4" t="s">
        <v>19</v>
      </c>
    </row>
    <row r="8779" spans="1:31">
      <c r="A8779" t="n">
        <v>73926</v>
      </c>
      <c r="B8779" s="10" t="n">
        <v>5</v>
      </c>
      <c r="C8779" s="7" t="n">
        <v>28</v>
      </c>
      <c r="D8779" s="20" t="s">
        <v>3</v>
      </c>
      <c r="E8779" s="9" t="n">
        <v>162</v>
      </c>
      <c r="F8779" s="7" t="n">
        <v>4</v>
      </c>
      <c r="G8779" s="7" t="n">
        <v>16464</v>
      </c>
      <c r="H8779" s="20" t="s">
        <v>3</v>
      </c>
      <c r="I8779" s="7" t="n">
        <v>0</v>
      </c>
      <c r="J8779" s="7" t="n">
        <v>1</v>
      </c>
      <c r="K8779" s="7" t="n">
        <v>2</v>
      </c>
      <c r="L8779" s="7" t="n">
        <v>1</v>
      </c>
      <c r="M8779" s="11" t="n">
        <f t="normal" ca="1">A8785</f>
        <v>0</v>
      </c>
    </row>
    <row r="8780" spans="1:31">
      <c r="A8780" t="s">
        <v>4</v>
      </c>
      <c r="B8780" s="4" t="s">
        <v>5</v>
      </c>
      <c r="C8780" s="4" t="s">
        <v>14</v>
      </c>
      <c r="D8780" s="4" t="s">
        <v>6</v>
      </c>
    </row>
    <row r="8781" spans="1:31">
      <c r="A8781" t="n">
        <v>73943</v>
      </c>
      <c r="B8781" s="8" t="n">
        <v>2</v>
      </c>
      <c r="C8781" s="7" t="n">
        <v>10</v>
      </c>
      <c r="D8781" s="7" t="s">
        <v>32</v>
      </c>
    </row>
    <row r="8782" spans="1:31">
      <c r="A8782" t="s">
        <v>4</v>
      </c>
      <c r="B8782" s="4" t="s">
        <v>5</v>
      </c>
      <c r="C8782" s="4" t="s">
        <v>10</v>
      </c>
    </row>
    <row r="8783" spans="1:31">
      <c r="A8783" t="n">
        <v>73960</v>
      </c>
      <c r="B8783" s="28" t="n">
        <v>16</v>
      </c>
      <c r="C8783" s="7" t="n">
        <v>0</v>
      </c>
    </row>
    <row r="8784" spans="1:31">
      <c r="A8784" t="s">
        <v>4</v>
      </c>
      <c r="B8784" s="4" t="s">
        <v>5</v>
      </c>
      <c r="C8784" s="4" t="s">
        <v>14</v>
      </c>
      <c r="D8784" s="4" t="s">
        <v>10</v>
      </c>
      <c r="E8784" s="4" t="s">
        <v>10</v>
      </c>
      <c r="F8784" s="4" t="s">
        <v>10</v>
      </c>
      <c r="G8784" s="4" t="s">
        <v>10</v>
      </c>
      <c r="H8784" s="4" t="s">
        <v>10</v>
      </c>
      <c r="I8784" s="4" t="s">
        <v>10</v>
      </c>
      <c r="J8784" s="4" t="s">
        <v>10</v>
      </c>
      <c r="K8784" s="4" t="s">
        <v>10</v>
      </c>
      <c r="L8784" s="4" t="s">
        <v>10</v>
      </c>
      <c r="M8784" s="4" t="s">
        <v>10</v>
      </c>
      <c r="N8784" s="4" t="s">
        <v>21</v>
      </c>
      <c r="O8784" s="4" t="s">
        <v>21</v>
      </c>
      <c r="P8784" s="4" t="s">
        <v>21</v>
      </c>
      <c r="Q8784" s="4" t="s">
        <v>21</v>
      </c>
      <c r="R8784" s="4" t="s">
        <v>14</v>
      </c>
      <c r="S8784" s="4" t="s">
        <v>6</v>
      </c>
      <c r="T8784" s="4" t="s">
        <v>6</v>
      </c>
    </row>
    <row r="8785" spans="1:20">
      <c r="A8785" t="n">
        <v>73963</v>
      </c>
      <c r="B8785" s="79" t="n">
        <v>160</v>
      </c>
      <c r="C8785" s="7" t="n">
        <v>0</v>
      </c>
      <c r="D8785" s="7" t="n">
        <v>0</v>
      </c>
      <c r="E8785" s="7" t="n">
        <v>0</v>
      </c>
      <c r="F8785" s="7" t="n">
        <v>1280</v>
      </c>
      <c r="G8785" s="7" t="n">
        <v>720</v>
      </c>
      <c r="H8785" s="7" t="n">
        <v>0</v>
      </c>
      <c r="I8785" s="7" t="n">
        <v>0</v>
      </c>
      <c r="J8785" s="7" t="n">
        <v>0</v>
      </c>
      <c r="K8785" s="7" t="n">
        <v>0</v>
      </c>
      <c r="L8785" s="7" t="n">
        <v>12</v>
      </c>
      <c r="M8785" s="7" t="n">
        <v>12</v>
      </c>
      <c r="N8785" s="7" t="n">
        <v>0</v>
      </c>
      <c r="O8785" s="7" t="n">
        <v>0</v>
      </c>
      <c r="P8785" s="7" t="n">
        <v>0</v>
      </c>
      <c r="Q8785" s="7" t="n">
        <v>0</v>
      </c>
      <c r="R8785" s="7" t="n">
        <v>0</v>
      </c>
      <c r="S8785" s="7" t="s">
        <v>594</v>
      </c>
      <c r="T8785" s="7" t="s">
        <v>595</v>
      </c>
    </row>
    <row r="8786" spans="1:20">
      <c r="A8786" t="s">
        <v>4</v>
      </c>
      <c r="B8786" s="4" t="s">
        <v>5</v>
      </c>
      <c r="C8786" s="4" t="s">
        <v>14</v>
      </c>
      <c r="D8786" s="4" t="s">
        <v>10</v>
      </c>
      <c r="E8786" s="4" t="s">
        <v>14</v>
      </c>
      <c r="F8786" s="4" t="s">
        <v>6</v>
      </c>
    </row>
    <row r="8787" spans="1:20">
      <c r="A8787" t="n">
        <v>74019</v>
      </c>
      <c r="B8787" s="31" t="n">
        <v>39</v>
      </c>
      <c r="C8787" s="7" t="n">
        <v>10</v>
      </c>
      <c r="D8787" s="7" t="n">
        <v>65533</v>
      </c>
      <c r="E8787" s="7" t="n">
        <v>201</v>
      </c>
      <c r="F8787" s="7" t="s">
        <v>35</v>
      </c>
    </row>
    <row r="8788" spans="1:20">
      <c r="A8788" t="s">
        <v>4</v>
      </c>
      <c r="B8788" s="4" t="s">
        <v>5</v>
      </c>
      <c r="C8788" s="4" t="s">
        <v>14</v>
      </c>
      <c r="D8788" s="4" t="s">
        <v>10</v>
      </c>
      <c r="E8788" s="4" t="s">
        <v>14</v>
      </c>
      <c r="F8788" s="4" t="s">
        <v>6</v>
      </c>
    </row>
    <row r="8789" spans="1:20">
      <c r="A8789" t="n">
        <v>74043</v>
      </c>
      <c r="B8789" s="31" t="n">
        <v>39</v>
      </c>
      <c r="C8789" s="7" t="n">
        <v>10</v>
      </c>
      <c r="D8789" s="7" t="n">
        <v>65533</v>
      </c>
      <c r="E8789" s="7" t="n">
        <v>202</v>
      </c>
      <c r="F8789" s="7" t="s">
        <v>596</v>
      </c>
    </row>
    <row r="8790" spans="1:20">
      <c r="A8790" t="s">
        <v>4</v>
      </c>
      <c r="B8790" s="4" t="s">
        <v>5</v>
      </c>
      <c r="C8790" s="4" t="s">
        <v>14</v>
      </c>
      <c r="D8790" s="4" t="s">
        <v>10</v>
      </c>
      <c r="E8790" s="4" t="s">
        <v>14</v>
      </c>
      <c r="F8790" s="4" t="s">
        <v>6</v>
      </c>
    </row>
    <row r="8791" spans="1:20">
      <c r="A8791" t="n">
        <v>74067</v>
      </c>
      <c r="B8791" s="31" t="n">
        <v>39</v>
      </c>
      <c r="C8791" s="7" t="n">
        <v>10</v>
      </c>
      <c r="D8791" s="7" t="n">
        <v>65533</v>
      </c>
      <c r="E8791" s="7" t="n">
        <v>203</v>
      </c>
      <c r="F8791" s="7" t="s">
        <v>597</v>
      </c>
    </row>
    <row r="8792" spans="1:20">
      <c r="A8792" t="s">
        <v>4</v>
      </c>
      <c r="B8792" s="4" t="s">
        <v>5</v>
      </c>
      <c r="C8792" s="4" t="s">
        <v>14</v>
      </c>
      <c r="D8792" s="4" t="s">
        <v>10</v>
      </c>
      <c r="E8792" s="4" t="s">
        <v>14</v>
      </c>
      <c r="F8792" s="4" t="s">
        <v>6</v>
      </c>
    </row>
    <row r="8793" spans="1:20">
      <c r="A8793" t="n">
        <v>74091</v>
      </c>
      <c r="B8793" s="31" t="n">
        <v>39</v>
      </c>
      <c r="C8793" s="7" t="n">
        <v>10</v>
      </c>
      <c r="D8793" s="7" t="n">
        <v>65533</v>
      </c>
      <c r="E8793" s="7" t="n">
        <v>204</v>
      </c>
      <c r="F8793" s="7" t="s">
        <v>598</v>
      </c>
    </row>
    <row r="8794" spans="1:20">
      <c r="A8794" t="s">
        <v>4</v>
      </c>
      <c r="B8794" s="4" t="s">
        <v>5</v>
      </c>
      <c r="C8794" s="4" t="s">
        <v>14</v>
      </c>
      <c r="D8794" s="4" t="s">
        <v>10</v>
      </c>
      <c r="E8794" s="4" t="s">
        <v>14</v>
      </c>
      <c r="F8794" s="4" t="s">
        <v>6</v>
      </c>
    </row>
    <row r="8795" spans="1:20">
      <c r="A8795" t="n">
        <v>74115</v>
      </c>
      <c r="B8795" s="31" t="n">
        <v>39</v>
      </c>
      <c r="C8795" s="7" t="n">
        <v>10</v>
      </c>
      <c r="D8795" s="7" t="n">
        <v>65533</v>
      </c>
      <c r="E8795" s="7" t="n">
        <v>205</v>
      </c>
      <c r="F8795" s="7" t="s">
        <v>599</v>
      </c>
    </row>
    <row r="8796" spans="1:20">
      <c r="A8796" t="s">
        <v>4</v>
      </c>
      <c r="B8796" s="4" t="s">
        <v>5</v>
      </c>
      <c r="C8796" s="4" t="s">
        <v>14</v>
      </c>
      <c r="D8796" s="4" t="s">
        <v>10</v>
      </c>
      <c r="E8796" s="4" t="s">
        <v>14</v>
      </c>
      <c r="F8796" s="4" t="s">
        <v>6</v>
      </c>
    </row>
    <row r="8797" spans="1:20">
      <c r="A8797" t="n">
        <v>74139</v>
      </c>
      <c r="B8797" s="31" t="n">
        <v>39</v>
      </c>
      <c r="C8797" s="7" t="n">
        <v>10</v>
      </c>
      <c r="D8797" s="7" t="n">
        <v>65533</v>
      </c>
      <c r="E8797" s="7" t="n">
        <v>206</v>
      </c>
      <c r="F8797" s="7" t="s">
        <v>600</v>
      </c>
    </row>
    <row r="8798" spans="1:20">
      <c r="A8798" t="s">
        <v>4</v>
      </c>
      <c r="B8798" s="4" t="s">
        <v>5</v>
      </c>
      <c r="C8798" s="4" t="s">
        <v>14</v>
      </c>
      <c r="D8798" s="4" t="s">
        <v>10</v>
      </c>
      <c r="E8798" s="4" t="s">
        <v>14</v>
      </c>
      <c r="F8798" s="4" t="s">
        <v>6</v>
      </c>
    </row>
    <row r="8799" spans="1:20">
      <c r="A8799" t="n">
        <v>74163</v>
      </c>
      <c r="B8799" s="31" t="n">
        <v>39</v>
      </c>
      <c r="C8799" s="7" t="n">
        <v>10</v>
      </c>
      <c r="D8799" s="7" t="n">
        <v>65533</v>
      </c>
      <c r="E8799" s="7" t="n">
        <v>209</v>
      </c>
      <c r="F8799" s="7" t="s">
        <v>601</v>
      </c>
    </row>
    <row r="8800" spans="1:20">
      <c r="A8800" t="s">
        <v>4</v>
      </c>
      <c r="B8800" s="4" t="s">
        <v>5</v>
      </c>
      <c r="C8800" s="4" t="s">
        <v>14</v>
      </c>
      <c r="D8800" s="4" t="s">
        <v>10</v>
      </c>
      <c r="E8800" s="4" t="s">
        <v>14</v>
      </c>
      <c r="F8800" s="4" t="s">
        <v>6</v>
      </c>
    </row>
    <row r="8801" spans="1:20">
      <c r="A8801" t="n">
        <v>74187</v>
      </c>
      <c r="B8801" s="31" t="n">
        <v>39</v>
      </c>
      <c r="C8801" s="7" t="n">
        <v>10</v>
      </c>
      <c r="D8801" s="7" t="n">
        <v>65533</v>
      </c>
      <c r="E8801" s="7" t="n">
        <v>210</v>
      </c>
      <c r="F8801" s="7" t="s">
        <v>407</v>
      </c>
    </row>
    <row r="8802" spans="1:20">
      <c r="A8802" t="s">
        <v>4</v>
      </c>
      <c r="B8802" s="4" t="s">
        <v>5</v>
      </c>
      <c r="C8802" s="4" t="s">
        <v>14</v>
      </c>
      <c r="D8802" s="4" t="s">
        <v>10</v>
      </c>
      <c r="E8802" s="4" t="s">
        <v>14</v>
      </c>
      <c r="F8802" s="4" t="s">
        <v>6</v>
      </c>
    </row>
    <row r="8803" spans="1:20">
      <c r="A8803" t="n">
        <v>74211</v>
      </c>
      <c r="B8803" s="31" t="n">
        <v>39</v>
      </c>
      <c r="C8803" s="7" t="n">
        <v>10</v>
      </c>
      <c r="D8803" s="7" t="n">
        <v>65533</v>
      </c>
      <c r="E8803" s="7" t="n">
        <v>211</v>
      </c>
      <c r="F8803" s="7" t="s">
        <v>602</v>
      </c>
    </row>
    <row r="8804" spans="1:20">
      <c r="A8804" t="s">
        <v>4</v>
      </c>
      <c r="B8804" s="4" t="s">
        <v>5</v>
      </c>
      <c r="C8804" s="4" t="s">
        <v>14</v>
      </c>
      <c r="D8804" s="4" t="s">
        <v>10</v>
      </c>
      <c r="E8804" s="4" t="s">
        <v>14</v>
      </c>
      <c r="F8804" s="4" t="s">
        <v>6</v>
      </c>
    </row>
    <row r="8805" spans="1:20">
      <c r="A8805" t="n">
        <v>74235</v>
      </c>
      <c r="B8805" s="31" t="n">
        <v>39</v>
      </c>
      <c r="C8805" s="7" t="n">
        <v>10</v>
      </c>
      <c r="D8805" s="7" t="n">
        <v>65533</v>
      </c>
      <c r="E8805" s="7" t="n">
        <v>212</v>
      </c>
      <c r="F8805" s="7" t="s">
        <v>603</v>
      </c>
    </row>
    <row r="8806" spans="1:20">
      <c r="A8806" t="s">
        <v>4</v>
      </c>
      <c r="B8806" s="4" t="s">
        <v>5</v>
      </c>
      <c r="C8806" s="4" t="s">
        <v>14</v>
      </c>
      <c r="D8806" s="4" t="s">
        <v>10</v>
      </c>
      <c r="E8806" s="4" t="s">
        <v>14</v>
      </c>
      <c r="F8806" s="4" t="s">
        <v>6</v>
      </c>
    </row>
    <row r="8807" spans="1:20">
      <c r="A8807" t="n">
        <v>74259</v>
      </c>
      <c r="B8807" s="31" t="n">
        <v>39</v>
      </c>
      <c r="C8807" s="7" t="n">
        <v>10</v>
      </c>
      <c r="D8807" s="7" t="n">
        <v>65533</v>
      </c>
      <c r="E8807" s="7" t="n">
        <v>213</v>
      </c>
      <c r="F8807" s="7" t="s">
        <v>604</v>
      </c>
    </row>
    <row r="8808" spans="1:20">
      <c r="A8808" t="s">
        <v>4</v>
      </c>
      <c r="B8808" s="4" t="s">
        <v>5</v>
      </c>
      <c r="C8808" s="4" t="s">
        <v>10</v>
      </c>
      <c r="D8808" s="4" t="s">
        <v>6</v>
      </c>
      <c r="E8808" s="4" t="s">
        <v>6</v>
      </c>
      <c r="F8808" s="4" t="s">
        <v>6</v>
      </c>
      <c r="G8808" s="4" t="s">
        <v>14</v>
      </c>
      <c r="H8808" s="4" t="s">
        <v>9</v>
      </c>
      <c r="I8808" s="4" t="s">
        <v>21</v>
      </c>
      <c r="J8808" s="4" t="s">
        <v>21</v>
      </c>
      <c r="K8808" s="4" t="s">
        <v>21</v>
      </c>
      <c r="L8808" s="4" t="s">
        <v>21</v>
      </c>
      <c r="M8808" s="4" t="s">
        <v>21</v>
      </c>
      <c r="N8808" s="4" t="s">
        <v>21</v>
      </c>
      <c r="O8808" s="4" t="s">
        <v>21</v>
      </c>
      <c r="P8808" s="4" t="s">
        <v>6</v>
      </c>
      <c r="Q8808" s="4" t="s">
        <v>6</v>
      </c>
      <c r="R8808" s="4" t="s">
        <v>9</v>
      </c>
      <c r="S8808" s="4" t="s">
        <v>14</v>
      </c>
      <c r="T8808" s="4" t="s">
        <v>9</v>
      </c>
      <c r="U8808" s="4" t="s">
        <v>9</v>
      </c>
      <c r="V8808" s="4" t="s">
        <v>10</v>
      </c>
    </row>
    <row r="8809" spans="1:20">
      <c r="A8809" t="n">
        <v>74283</v>
      </c>
      <c r="B8809" s="32" t="n">
        <v>19</v>
      </c>
      <c r="C8809" s="7" t="n">
        <v>11</v>
      </c>
      <c r="D8809" s="7" t="s">
        <v>39</v>
      </c>
      <c r="E8809" s="7" t="s">
        <v>40</v>
      </c>
      <c r="F8809" s="7" t="s">
        <v>13</v>
      </c>
      <c r="G8809" s="7" t="n">
        <v>0</v>
      </c>
      <c r="H8809" s="7" t="n">
        <v>257</v>
      </c>
      <c r="I8809" s="7" t="n">
        <v>0</v>
      </c>
      <c r="J8809" s="7" t="n">
        <v>0</v>
      </c>
      <c r="K8809" s="7" t="n">
        <v>0</v>
      </c>
      <c r="L8809" s="7" t="n">
        <v>0</v>
      </c>
      <c r="M8809" s="7" t="n">
        <v>1</v>
      </c>
      <c r="N8809" s="7" t="n">
        <v>1.60000002384186</v>
      </c>
      <c r="O8809" s="7" t="n">
        <v>0.0900000035762787</v>
      </c>
      <c r="P8809" s="7" t="s">
        <v>13</v>
      </c>
      <c r="Q8809" s="7" t="s">
        <v>13</v>
      </c>
      <c r="R8809" s="7" t="n">
        <v>-1</v>
      </c>
      <c r="S8809" s="7" t="n">
        <v>0</v>
      </c>
      <c r="T8809" s="7" t="n">
        <v>0</v>
      </c>
      <c r="U8809" s="7" t="n">
        <v>0</v>
      </c>
      <c r="V8809" s="7" t="n">
        <v>0</v>
      </c>
    </row>
    <row r="8810" spans="1:20">
      <c r="A8810" t="s">
        <v>4</v>
      </c>
      <c r="B8810" s="4" t="s">
        <v>5</v>
      </c>
      <c r="C8810" s="4" t="s">
        <v>10</v>
      </c>
      <c r="D8810" s="4" t="s">
        <v>6</v>
      </c>
      <c r="E8810" s="4" t="s">
        <v>6</v>
      </c>
      <c r="F8810" s="4" t="s">
        <v>6</v>
      </c>
      <c r="G8810" s="4" t="s">
        <v>14</v>
      </c>
      <c r="H8810" s="4" t="s">
        <v>9</v>
      </c>
      <c r="I8810" s="4" t="s">
        <v>21</v>
      </c>
      <c r="J8810" s="4" t="s">
        <v>21</v>
      </c>
      <c r="K8810" s="4" t="s">
        <v>21</v>
      </c>
      <c r="L8810" s="4" t="s">
        <v>21</v>
      </c>
      <c r="M8810" s="4" t="s">
        <v>21</v>
      </c>
      <c r="N8810" s="4" t="s">
        <v>21</v>
      </c>
      <c r="O8810" s="4" t="s">
        <v>21</v>
      </c>
      <c r="P8810" s="4" t="s">
        <v>6</v>
      </c>
      <c r="Q8810" s="4" t="s">
        <v>6</v>
      </c>
      <c r="R8810" s="4" t="s">
        <v>9</v>
      </c>
      <c r="S8810" s="4" t="s">
        <v>14</v>
      </c>
      <c r="T8810" s="4" t="s">
        <v>9</v>
      </c>
      <c r="U8810" s="4" t="s">
        <v>9</v>
      </c>
      <c r="V8810" s="4" t="s">
        <v>10</v>
      </c>
    </row>
    <row r="8811" spans="1:20">
      <c r="A8811" t="n">
        <v>74362</v>
      </c>
      <c r="B8811" s="32" t="n">
        <v>19</v>
      </c>
      <c r="C8811" s="7" t="n">
        <v>1</v>
      </c>
      <c r="D8811" s="7" t="s">
        <v>41</v>
      </c>
      <c r="E8811" s="7" t="s">
        <v>42</v>
      </c>
      <c r="F8811" s="7" t="s">
        <v>13</v>
      </c>
      <c r="G8811" s="7" t="n">
        <v>0</v>
      </c>
      <c r="H8811" s="7" t="n">
        <v>257</v>
      </c>
      <c r="I8811" s="7" t="n">
        <v>0</v>
      </c>
      <c r="J8811" s="7" t="n">
        <v>0</v>
      </c>
      <c r="K8811" s="7" t="n">
        <v>0</v>
      </c>
      <c r="L8811" s="7" t="n">
        <v>0</v>
      </c>
      <c r="M8811" s="7" t="n">
        <v>1</v>
      </c>
      <c r="N8811" s="7" t="n">
        <v>1.60000002384186</v>
      </c>
      <c r="O8811" s="7" t="n">
        <v>0.0900000035762787</v>
      </c>
      <c r="P8811" s="7" t="s">
        <v>13</v>
      </c>
      <c r="Q8811" s="7" t="s">
        <v>13</v>
      </c>
      <c r="R8811" s="7" t="n">
        <v>-1</v>
      </c>
      <c r="S8811" s="7" t="n">
        <v>0</v>
      </c>
      <c r="T8811" s="7" t="n">
        <v>0</v>
      </c>
      <c r="U8811" s="7" t="n">
        <v>0</v>
      </c>
      <c r="V8811" s="7" t="n">
        <v>0</v>
      </c>
    </row>
    <row r="8812" spans="1:20">
      <c r="A8812" t="s">
        <v>4</v>
      </c>
      <c r="B8812" s="4" t="s">
        <v>5</v>
      </c>
      <c r="C8812" s="4" t="s">
        <v>10</v>
      </c>
      <c r="D8812" s="4" t="s">
        <v>6</v>
      </c>
      <c r="E8812" s="4" t="s">
        <v>6</v>
      </c>
      <c r="F8812" s="4" t="s">
        <v>6</v>
      </c>
      <c r="G8812" s="4" t="s">
        <v>14</v>
      </c>
      <c r="H8812" s="4" t="s">
        <v>9</v>
      </c>
      <c r="I8812" s="4" t="s">
        <v>21</v>
      </c>
      <c r="J8812" s="4" t="s">
        <v>21</v>
      </c>
      <c r="K8812" s="4" t="s">
        <v>21</v>
      </c>
      <c r="L8812" s="4" t="s">
        <v>21</v>
      </c>
      <c r="M8812" s="4" t="s">
        <v>21</v>
      </c>
      <c r="N8812" s="4" t="s">
        <v>21</v>
      </c>
      <c r="O8812" s="4" t="s">
        <v>21</v>
      </c>
      <c r="P8812" s="4" t="s">
        <v>6</v>
      </c>
      <c r="Q8812" s="4" t="s">
        <v>6</v>
      </c>
      <c r="R8812" s="4" t="s">
        <v>9</v>
      </c>
      <c r="S8812" s="4" t="s">
        <v>14</v>
      </c>
      <c r="T8812" s="4" t="s">
        <v>9</v>
      </c>
      <c r="U8812" s="4" t="s">
        <v>9</v>
      </c>
      <c r="V8812" s="4" t="s">
        <v>10</v>
      </c>
    </row>
    <row r="8813" spans="1:20">
      <c r="A8813" t="n">
        <v>74435</v>
      </c>
      <c r="B8813" s="32" t="n">
        <v>19</v>
      </c>
      <c r="C8813" s="7" t="n">
        <v>2</v>
      </c>
      <c r="D8813" s="7" t="s">
        <v>43</v>
      </c>
      <c r="E8813" s="7" t="s">
        <v>44</v>
      </c>
      <c r="F8813" s="7" t="s">
        <v>13</v>
      </c>
      <c r="G8813" s="7" t="n">
        <v>0</v>
      </c>
      <c r="H8813" s="7" t="n">
        <v>257</v>
      </c>
      <c r="I8813" s="7" t="n">
        <v>0</v>
      </c>
      <c r="J8813" s="7" t="n">
        <v>0</v>
      </c>
      <c r="K8813" s="7" t="n">
        <v>0</v>
      </c>
      <c r="L8813" s="7" t="n">
        <v>0</v>
      </c>
      <c r="M8813" s="7" t="n">
        <v>1</v>
      </c>
      <c r="N8813" s="7" t="n">
        <v>1.60000002384186</v>
      </c>
      <c r="O8813" s="7" t="n">
        <v>0.0900000035762787</v>
      </c>
      <c r="P8813" s="7" t="s">
        <v>13</v>
      </c>
      <c r="Q8813" s="7" t="s">
        <v>13</v>
      </c>
      <c r="R8813" s="7" t="n">
        <v>-1</v>
      </c>
      <c r="S8813" s="7" t="n">
        <v>0</v>
      </c>
      <c r="T8813" s="7" t="n">
        <v>0</v>
      </c>
      <c r="U8813" s="7" t="n">
        <v>0</v>
      </c>
      <c r="V8813" s="7" t="n">
        <v>0</v>
      </c>
    </row>
    <row r="8814" spans="1:20">
      <c r="A8814" t="s">
        <v>4</v>
      </c>
      <c r="B8814" s="4" t="s">
        <v>5</v>
      </c>
      <c r="C8814" s="4" t="s">
        <v>10</v>
      </c>
      <c r="D8814" s="4" t="s">
        <v>6</v>
      </c>
      <c r="E8814" s="4" t="s">
        <v>6</v>
      </c>
      <c r="F8814" s="4" t="s">
        <v>6</v>
      </c>
      <c r="G8814" s="4" t="s">
        <v>14</v>
      </c>
      <c r="H8814" s="4" t="s">
        <v>9</v>
      </c>
      <c r="I8814" s="4" t="s">
        <v>21</v>
      </c>
      <c r="J8814" s="4" t="s">
        <v>21</v>
      </c>
      <c r="K8814" s="4" t="s">
        <v>21</v>
      </c>
      <c r="L8814" s="4" t="s">
        <v>21</v>
      </c>
      <c r="M8814" s="4" t="s">
        <v>21</v>
      </c>
      <c r="N8814" s="4" t="s">
        <v>21</v>
      </c>
      <c r="O8814" s="4" t="s">
        <v>21</v>
      </c>
      <c r="P8814" s="4" t="s">
        <v>6</v>
      </c>
      <c r="Q8814" s="4" t="s">
        <v>6</v>
      </c>
      <c r="R8814" s="4" t="s">
        <v>9</v>
      </c>
      <c r="S8814" s="4" t="s">
        <v>14</v>
      </c>
      <c r="T8814" s="4" t="s">
        <v>9</v>
      </c>
      <c r="U8814" s="4" t="s">
        <v>9</v>
      </c>
      <c r="V8814" s="4" t="s">
        <v>10</v>
      </c>
    </row>
    <row r="8815" spans="1:20">
      <c r="A8815" t="n">
        <v>74509</v>
      </c>
      <c r="B8815" s="32" t="n">
        <v>19</v>
      </c>
      <c r="C8815" s="7" t="n">
        <v>3</v>
      </c>
      <c r="D8815" s="7" t="s">
        <v>45</v>
      </c>
      <c r="E8815" s="7" t="s">
        <v>46</v>
      </c>
      <c r="F8815" s="7" t="s">
        <v>13</v>
      </c>
      <c r="G8815" s="7" t="n">
        <v>0</v>
      </c>
      <c r="H8815" s="7" t="n">
        <v>257</v>
      </c>
      <c r="I8815" s="7" t="n">
        <v>0</v>
      </c>
      <c r="J8815" s="7" t="n">
        <v>0</v>
      </c>
      <c r="K8815" s="7" t="n">
        <v>0</v>
      </c>
      <c r="L8815" s="7" t="n">
        <v>0</v>
      </c>
      <c r="M8815" s="7" t="n">
        <v>1</v>
      </c>
      <c r="N8815" s="7" t="n">
        <v>1.60000002384186</v>
      </c>
      <c r="O8815" s="7" t="n">
        <v>0.0900000035762787</v>
      </c>
      <c r="P8815" s="7" t="s">
        <v>13</v>
      </c>
      <c r="Q8815" s="7" t="s">
        <v>13</v>
      </c>
      <c r="R8815" s="7" t="n">
        <v>-1</v>
      </c>
      <c r="S8815" s="7" t="n">
        <v>0</v>
      </c>
      <c r="T8815" s="7" t="n">
        <v>0</v>
      </c>
      <c r="U8815" s="7" t="n">
        <v>0</v>
      </c>
      <c r="V8815" s="7" t="n">
        <v>0</v>
      </c>
    </row>
    <row r="8816" spans="1:20">
      <c r="A8816" t="s">
        <v>4</v>
      </c>
      <c r="B8816" s="4" t="s">
        <v>5</v>
      </c>
      <c r="C8816" s="4" t="s">
        <v>10</v>
      </c>
      <c r="D8816" s="4" t="s">
        <v>6</v>
      </c>
      <c r="E8816" s="4" t="s">
        <v>6</v>
      </c>
      <c r="F8816" s="4" t="s">
        <v>6</v>
      </c>
      <c r="G8816" s="4" t="s">
        <v>14</v>
      </c>
      <c r="H8816" s="4" t="s">
        <v>9</v>
      </c>
      <c r="I8816" s="4" t="s">
        <v>21</v>
      </c>
      <c r="J8816" s="4" t="s">
        <v>21</v>
      </c>
      <c r="K8816" s="4" t="s">
        <v>21</v>
      </c>
      <c r="L8816" s="4" t="s">
        <v>21</v>
      </c>
      <c r="M8816" s="4" t="s">
        <v>21</v>
      </c>
      <c r="N8816" s="4" t="s">
        <v>21</v>
      </c>
      <c r="O8816" s="4" t="s">
        <v>21</v>
      </c>
      <c r="P8816" s="4" t="s">
        <v>6</v>
      </c>
      <c r="Q8816" s="4" t="s">
        <v>6</v>
      </c>
      <c r="R8816" s="4" t="s">
        <v>9</v>
      </c>
      <c r="S8816" s="4" t="s">
        <v>14</v>
      </c>
      <c r="T8816" s="4" t="s">
        <v>9</v>
      </c>
      <c r="U8816" s="4" t="s">
        <v>9</v>
      </c>
      <c r="V8816" s="4" t="s">
        <v>10</v>
      </c>
    </row>
    <row r="8817" spans="1:22">
      <c r="A8817" t="n">
        <v>74582</v>
      </c>
      <c r="B8817" s="32" t="n">
        <v>19</v>
      </c>
      <c r="C8817" s="7" t="n">
        <v>4</v>
      </c>
      <c r="D8817" s="7" t="s">
        <v>47</v>
      </c>
      <c r="E8817" s="7" t="s">
        <v>48</v>
      </c>
      <c r="F8817" s="7" t="s">
        <v>13</v>
      </c>
      <c r="G8817" s="7" t="n">
        <v>0</v>
      </c>
      <c r="H8817" s="7" t="n">
        <v>257</v>
      </c>
      <c r="I8817" s="7" t="n">
        <v>0</v>
      </c>
      <c r="J8817" s="7" t="n">
        <v>0</v>
      </c>
      <c r="K8817" s="7" t="n">
        <v>0</v>
      </c>
      <c r="L8817" s="7" t="n">
        <v>0</v>
      </c>
      <c r="M8817" s="7" t="n">
        <v>1</v>
      </c>
      <c r="N8817" s="7" t="n">
        <v>1.60000002384186</v>
      </c>
      <c r="O8817" s="7" t="n">
        <v>0.0900000035762787</v>
      </c>
      <c r="P8817" s="7" t="s">
        <v>13</v>
      </c>
      <c r="Q8817" s="7" t="s">
        <v>13</v>
      </c>
      <c r="R8817" s="7" t="n">
        <v>-1</v>
      </c>
      <c r="S8817" s="7" t="n">
        <v>0</v>
      </c>
      <c r="T8817" s="7" t="n">
        <v>0</v>
      </c>
      <c r="U8817" s="7" t="n">
        <v>0</v>
      </c>
      <c r="V8817" s="7" t="n">
        <v>0</v>
      </c>
    </row>
    <row r="8818" spans="1:22">
      <c r="A8818" t="s">
        <v>4</v>
      </c>
      <c r="B8818" s="4" t="s">
        <v>5</v>
      </c>
      <c r="C8818" s="4" t="s">
        <v>10</v>
      </c>
      <c r="D8818" s="4" t="s">
        <v>6</v>
      </c>
      <c r="E8818" s="4" t="s">
        <v>6</v>
      </c>
      <c r="F8818" s="4" t="s">
        <v>6</v>
      </c>
      <c r="G8818" s="4" t="s">
        <v>14</v>
      </c>
      <c r="H8818" s="4" t="s">
        <v>9</v>
      </c>
      <c r="I8818" s="4" t="s">
        <v>21</v>
      </c>
      <c r="J8818" s="4" t="s">
        <v>21</v>
      </c>
      <c r="K8818" s="4" t="s">
        <v>21</v>
      </c>
      <c r="L8818" s="4" t="s">
        <v>21</v>
      </c>
      <c r="M8818" s="4" t="s">
        <v>21</v>
      </c>
      <c r="N8818" s="4" t="s">
        <v>21</v>
      </c>
      <c r="O8818" s="4" t="s">
        <v>21</v>
      </c>
      <c r="P8818" s="4" t="s">
        <v>6</v>
      </c>
      <c r="Q8818" s="4" t="s">
        <v>6</v>
      </c>
      <c r="R8818" s="4" t="s">
        <v>9</v>
      </c>
      <c r="S8818" s="4" t="s">
        <v>14</v>
      </c>
      <c r="T8818" s="4" t="s">
        <v>9</v>
      </c>
      <c r="U8818" s="4" t="s">
        <v>9</v>
      </c>
      <c r="V8818" s="4" t="s">
        <v>10</v>
      </c>
    </row>
    <row r="8819" spans="1:22">
      <c r="A8819" t="n">
        <v>74657</v>
      </c>
      <c r="B8819" s="32" t="n">
        <v>19</v>
      </c>
      <c r="C8819" s="7" t="n">
        <v>5</v>
      </c>
      <c r="D8819" s="7" t="s">
        <v>49</v>
      </c>
      <c r="E8819" s="7" t="s">
        <v>50</v>
      </c>
      <c r="F8819" s="7" t="s">
        <v>13</v>
      </c>
      <c r="G8819" s="7" t="n">
        <v>0</v>
      </c>
      <c r="H8819" s="7" t="n">
        <v>257</v>
      </c>
      <c r="I8819" s="7" t="n">
        <v>0</v>
      </c>
      <c r="J8819" s="7" t="n">
        <v>0</v>
      </c>
      <c r="K8819" s="7" t="n">
        <v>0</v>
      </c>
      <c r="L8819" s="7" t="n">
        <v>0</v>
      </c>
      <c r="M8819" s="7" t="n">
        <v>1</v>
      </c>
      <c r="N8819" s="7" t="n">
        <v>1.60000002384186</v>
      </c>
      <c r="O8819" s="7" t="n">
        <v>0.0900000035762787</v>
      </c>
      <c r="P8819" s="7" t="s">
        <v>13</v>
      </c>
      <c r="Q8819" s="7" t="s">
        <v>13</v>
      </c>
      <c r="R8819" s="7" t="n">
        <v>-1</v>
      </c>
      <c r="S8819" s="7" t="n">
        <v>0</v>
      </c>
      <c r="T8819" s="7" t="n">
        <v>0</v>
      </c>
      <c r="U8819" s="7" t="n">
        <v>0</v>
      </c>
      <c r="V8819" s="7" t="n">
        <v>0</v>
      </c>
    </row>
    <row r="8820" spans="1:22">
      <c r="A8820" t="s">
        <v>4</v>
      </c>
      <c r="B8820" s="4" t="s">
        <v>5</v>
      </c>
      <c r="C8820" s="4" t="s">
        <v>10</v>
      </c>
      <c r="D8820" s="4" t="s">
        <v>6</v>
      </c>
      <c r="E8820" s="4" t="s">
        <v>6</v>
      </c>
      <c r="F8820" s="4" t="s">
        <v>6</v>
      </c>
      <c r="G8820" s="4" t="s">
        <v>14</v>
      </c>
      <c r="H8820" s="4" t="s">
        <v>9</v>
      </c>
      <c r="I8820" s="4" t="s">
        <v>21</v>
      </c>
      <c r="J8820" s="4" t="s">
        <v>21</v>
      </c>
      <c r="K8820" s="4" t="s">
        <v>21</v>
      </c>
      <c r="L8820" s="4" t="s">
        <v>21</v>
      </c>
      <c r="M8820" s="4" t="s">
        <v>21</v>
      </c>
      <c r="N8820" s="4" t="s">
        <v>21</v>
      </c>
      <c r="O8820" s="4" t="s">
        <v>21</v>
      </c>
      <c r="P8820" s="4" t="s">
        <v>6</v>
      </c>
      <c r="Q8820" s="4" t="s">
        <v>6</v>
      </c>
      <c r="R8820" s="4" t="s">
        <v>9</v>
      </c>
      <c r="S8820" s="4" t="s">
        <v>14</v>
      </c>
      <c r="T8820" s="4" t="s">
        <v>9</v>
      </c>
      <c r="U8820" s="4" t="s">
        <v>9</v>
      </c>
      <c r="V8820" s="4" t="s">
        <v>10</v>
      </c>
    </row>
    <row r="8821" spans="1:22">
      <c r="A8821" t="n">
        <v>74729</v>
      </c>
      <c r="B8821" s="32" t="n">
        <v>19</v>
      </c>
      <c r="C8821" s="7" t="n">
        <v>6</v>
      </c>
      <c r="D8821" s="7" t="s">
        <v>51</v>
      </c>
      <c r="E8821" s="7" t="s">
        <v>52</v>
      </c>
      <c r="F8821" s="7" t="s">
        <v>13</v>
      </c>
      <c r="G8821" s="7" t="n">
        <v>0</v>
      </c>
      <c r="H8821" s="7" t="n">
        <v>257</v>
      </c>
      <c r="I8821" s="7" t="n">
        <v>0</v>
      </c>
      <c r="J8821" s="7" t="n">
        <v>0</v>
      </c>
      <c r="K8821" s="7" t="n">
        <v>0</v>
      </c>
      <c r="L8821" s="7" t="n">
        <v>0</v>
      </c>
      <c r="M8821" s="7" t="n">
        <v>1</v>
      </c>
      <c r="N8821" s="7" t="n">
        <v>1.60000002384186</v>
      </c>
      <c r="O8821" s="7" t="n">
        <v>0.0900000035762787</v>
      </c>
      <c r="P8821" s="7" t="s">
        <v>13</v>
      </c>
      <c r="Q8821" s="7" t="s">
        <v>13</v>
      </c>
      <c r="R8821" s="7" t="n">
        <v>-1</v>
      </c>
      <c r="S8821" s="7" t="n">
        <v>0</v>
      </c>
      <c r="T8821" s="7" t="n">
        <v>0</v>
      </c>
      <c r="U8821" s="7" t="n">
        <v>0</v>
      </c>
      <c r="V8821" s="7" t="n">
        <v>0</v>
      </c>
    </row>
    <row r="8822" spans="1:22">
      <c r="A8822" t="s">
        <v>4</v>
      </c>
      <c r="B8822" s="4" t="s">
        <v>5</v>
      </c>
      <c r="C8822" s="4" t="s">
        <v>10</v>
      </c>
      <c r="D8822" s="4" t="s">
        <v>6</v>
      </c>
      <c r="E8822" s="4" t="s">
        <v>6</v>
      </c>
      <c r="F8822" s="4" t="s">
        <v>6</v>
      </c>
      <c r="G8822" s="4" t="s">
        <v>14</v>
      </c>
      <c r="H8822" s="4" t="s">
        <v>9</v>
      </c>
      <c r="I8822" s="4" t="s">
        <v>21</v>
      </c>
      <c r="J8822" s="4" t="s">
        <v>21</v>
      </c>
      <c r="K8822" s="4" t="s">
        <v>21</v>
      </c>
      <c r="L8822" s="4" t="s">
        <v>21</v>
      </c>
      <c r="M8822" s="4" t="s">
        <v>21</v>
      </c>
      <c r="N8822" s="4" t="s">
        <v>21</v>
      </c>
      <c r="O8822" s="4" t="s">
        <v>21</v>
      </c>
      <c r="P8822" s="4" t="s">
        <v>6</v>
      </c>
      <c r="Q8822" s="4" t="s">
        <v>6</v>
      </c>
      <c r="R8822" s="4" t="s">
        <v>9</v>
      </c>
      <c r="S8822" s="4" t="s">
        <v>14</v>
      </c>
      <c r="T8822" s="4" t="s">
        <v>9</v>
      </c>
      <c r="U8822" s="4" t="s">
        <v>9</v>
      </c>
      <c r="V8822" s="4" t="s">
        <v>10</v>
      </c>
    </row>
    <row r="8823" spans="1:22">
      <c r="A8823" t="n">
        <v>74802</v>
      </c>
      <c r="B8823" s="32" t="n">
        <v>19</v>
      </c>
      <c r="C8823" s="7" t="n">
        <v>7</v>
      </c>
      <c r="D8823" s="7" t="s">
        <v>53</v>
      </c>
      <c r="E8823" s="7" t="s">
        <v>54</v>
      </c>
      <c r="F8823" s="7" t="s">
        <v>13</v>
      </c>
      <c r="G8823" s="7" t="n">
        <v>0</v>
      </c>
      <c r="H8823" s="7" t="n">
        <v>257</v>
      </c>
      <c r="I8823" s="7" t="n">
        <v>0</v>
      </c>
      <c r="J8823" s="7" t="n">
        <v>0</v>
      </c>
      <c r="K8823" s="7" t="n">
        <v>0</v>
      </c>
      <c r="L8823" s="7" t="n">
        <v>0</v>
      </c>
      <c r="M8823" s="7" t="n">
        <v>1</v>
      </c>
      <c r="N8823" s="7" t="n">
        <v>1.60000002384186</v>
      </c>
      <c r="O8823" s="7" t="n">
        <v>0.0900000035762787</v>
      </c>
      <c r="P8823" s="7" t="s">
        <v>13</v>
      </c>
      <c r="Q8823" s="7" t="s">
        <v>13</v>
      </c>
      <c r="R8823" s="7" t="n">
        <v>-1</v>
      </c>
      <c r="S8823" s="7" t="n">
        <v>0</v>
      </c>
      <c r="T8823" s="7" t="n">
        <v>0</v>
      </c>
      <c r="U8823" s="7" t="n">
        <v>0</v>
      </c>
      <c r="V8823" s="7" t="n">
        <v>0</v>
      </c>
    </row>
    <row r="8824" spans="1:22">
      <c r="A8824" t="s">
        <v>4</v>
      </c>
      <c r="B8824" s="4" t="s">
        <v>5</v>
      </c>
      <c r="C8824" s="4" t="s">
        <v>10</v>
      </c>
      <c r="D8824" s="4" t="s">
        <v>6</v>
      </c>
      <c r="E8824" s="4" t="s">
        <v>6</v>
      </c>
      <c r="F8824" s="4" t="s">
        <v>6</v>
      </c>
      <c r="G8824" s="4" t="s">
        <v>14</v>
      </c>
      <c r="H8824" s="4" t="s">
        <v>9</v>
      </c>
      <c r="I8824" s="4" t="s">
        <v>21</v>
      </c>
      <c r="J8824" s="4" t="s">
        <v>21</v>
      </c>
      <c r="K8824" s="4" t="s">
        <v>21</v>
      </c>
      <c r="L8824" s="4" t="s">
        <v>21</v>
      </c>
      <c r="M8824" s="4" t="s">
        <v>21</v>
      </c>
      <c r="N8824" s="4" t="s">
        <v>21</v>
      </c>
      <c r="O8824" s="4" t="s">
        <v>21</v>
      </c>
      <c r="P8824" s="4" t="s">
        <v>6</v>
      </c>
      <c r="Q8824" s="4" t="s">
        <v>6</v>
      </c>
      <c r="R8824" s="4" t="s">
        <v>9</v>
      </c>
      <c r="S8824" s="4" t="s">
        <v>14</v>
      </c>
      <c r="T8824" s="4" t="s">
        <v>9</v>
      </c>
      <c r="U8824" s="4" t="s">
        <v>9</v>
      </c>
      <c r="V8824" s="4" t="s">
        <v>10</v>
      </c>
    </row>
    <row r="8825" spans="1:22">
      <c r="A8825" t="n">
        <v>74873</v>
      </c>
      <c r="B8825" s="32" t="n">
        <v>19</v>
      </c>
      <c r="C8825" s="7" t="n">
        <v>8</v>
      </c>
      <c r="D8825" s="7" t="s">
        <v>55</v>
      </c>
      <c r="E8825" s="7" t="s">
        <v>56</v>
      </c>
      <c r="F8825" s="7" t="s">
        <v>13</v>
      </c>
      <c r="G8825" s="7" t="n">
        <v>0</v>
      </c>
      <c r="H8825" s="7" t="n">
        <v>257</v>
      </c>
      <c r="I8825" s="7" t="n">
        <v>0</v>
      </c>
      <c r="J8825" s="7" t="n">
        <v>0</v>
      </c>
      <c r="K8825" s="7" t="n">
        <v>0</v>
      </c>
      <c r="L8825" s="7" t="n">
        <v>0</v>
      </c>
      <c r="M8825" s="7" t="n">
        <v>1</v>
      </c>
      <c r="N8825" s="7" t="n">
        <v>1.60000002384186</v>
      </c>
      <c r="O8825" s="7" t="n">
        <v>0.0900000035762787</v>
      </c>
      <c r="P8825" s="7" t="s">
        <v>13</v>
      </c>
      <c r="Q8825" s="7" t="s">
        <v>13</v>
      </c>
      <c r="R8825" s="7" t="n">
        <v>-1</v>
      </c>
      <c r="S8825" s="7" t="n">
        <v>0</v>
      </c>
      <c r="T8825" s="7" t="n">
        <v>0</v>
      </c>
      <c r="U8825" s="7" t="n">
        <v>0</v>
      </c>
      <c r="V8825" s="7" t="n">
        <v>0</v>
      </c>
    </row>
    <row r="8826" spans="1:22">
      <c r="A8826" t="s">
        <v>4</v>
      </c>
      <c r="B8826" s="4" t="s">
        <v>5</v>
      </c>
      <c r="C8826" s="4" t="s">
        <v>10</v>
      </c>
      <c r="D8826" s="4" t="s">
        <v>6</v>
      </c>
      <c r="E8826" s="4" t="s">
        <v>6</v>
      </c>
      <c r="F8826" s="4" t="s">
        <v>6</v>
      </c>
      <c r="G8826" s="4" t="s">
        <v>14</v>
      </c>
      <c r="H8826" s="4" t="s">
        <v>9</v>
      </c>
      <c r="I8826" s="4" t="s">
        <v>21</v>
      </c>
      <c r="J8826" s="4" t="s">
        <v>21</v>
      </c>
      <c r="K8826" s="4" t="s">
        <v>21</v>
      </c>
      <c r="L8826" s="4" t="s">
        <v>21</v>
      </c>
      <c r="M8826" s="4" t="s">
        <v>21</v>
      </c>
      <c r="N8826" s="4" t="s">
        <v>21</v>
      </c>
      <c r="O8826" s="4" t="s">
        <v>21</v>
      </c>
      <c r="P8826" s="4" t="s">
        <v>6</v>
      </c>
      <c r="Q8826" s="4" t="s">
        <v>6</v>
      </c>
      <c r="R8826" s="4" t="s">
        <v>9</v>
      </c>
      <c r="S8826" s="4" t="s">
        <v>14</v>
      </c>
      <c r="T8826" s="4" t="s">
        <v>9</v>
      </c>
      <c r="U8826" s="4" t="s">
        <v>9</v>
      </c>
      <c r="V8826" s="4" t="s">
        <v>10</v>
      </c>
    </row>
    <row r="8827" spans="1:22">
      <c r="A8827" t="n">
        <v>74946</v>
      </c>
      <c r="B8827" s="32" t="n">
        <v>19</v>
      </c>
      <c r="C8827" s="7" t="n">
        <v>9</v>
      </c>
      <c r="D8827" s="7" t="s">
        <v>57</v>
      </c>
      <c r="E8827" s="7" t="s">
        <v>58</v>
      </c>
      <c r="F8827" s="7" t="s">
        <v>13</v>
      </c>
      <c r="G8827" s="7" t="n">
        <v>0</v>
      </c>
      <c r="H8827" s="7" t="n">
        <v>257</v>
      </c>
      <c r="I8827" s="7" t="n">
        <v>0</v>
      </c>
      <c r="J8827" s="7" t="n">
        <v>0</v>
      </c>
      <c r="K8827" s="7" t="n">
        <v>0</v>
      </c>
      <c r="L8827" s="7" t="n">
        <v>0</v>
      </c>
      <c r="M8827" s="7" t="n">
        <v>1</v>
      </c>
      <c r="N8827" s="7" t="n">
        <v>1.60000002384186</v>
      </c>
      <c r="O8827" s="7" t="n">
        <v>0.0900000035762787</v>
      </c>
      <c r="P8827" s="7" t="s">
        <v>13</v>
      </c>
      <c r="Q8827" s="7" t="s">
        <v>13</v>
      </c>
      <c r="R8827" s="7" t="n">
        <v>-1</v>
      </c>
      <c r="S8827" s="7" t="n">
        <v>0</v>
      </c>
      <c r="T8827" s="7" t="n">
        <v>0</v>
      </c>
      <c r="U8827" s="7" t="n">
        <v>0</v>
      </c>
      <c r="V8827" s="7" t="n">
        <v>0</v>
      </c>
    </row>
    <row r="8828" spans="1:22">
      <c r="A8828" t="s">
        <v>4</v>
      </c>
      <c r="B8828" s="4" t="s">
        <v>5</v>
      </c>
      <c r="C8828" s="4" t="s">
        <v>10</v>
      </c>
      <c r="D8828" s="4" t="s">
        <v>6</v>
      </c>
      <c r="E8828" s="4" t="s">
        <v>6</v>
      </c>
      <c r="F8828" s="4" t="s">
        <v>6</v>
      </c>
      <c r="G8828" s="4" t="s">
        <v>14</v>
      </c>
      <c r="H8828" s="4" t="s">
        <v>9</v>
      </c>
      <c r="I8828" s="4" t="s">
        <v>21</v>
      </c>
      <c r="J8828" s="4" t="s">
        <v>21</v>
      </c>
      <c r="K8828" s="4" t="s">
        <v>21</v>
      </c>
      <c r="L8828" s="4" t="s">
        <v>21</v>
      </c>
      <c r="M8828" s="4" t="s">
        <v>21</v>
      </c>
      <c r="N8828" s="4" t="s">
        <v>21</v>
      </c>
      <c r="O8828" s="4" t="s">
        <v>21</v>
      </c>
      <c r="P8828" s="4" t="s">
        <v>6</v>
      </c>
      <c r="Q8828" s="4" t="s">
        <v>6</v>
      </c>
      <c r="R8828" s="4" t="s">
        <v>9</v>
      </c>
      <c r="S8828" s="4" t="s">
        <v>14</v>
      </c>
      <c r="T8828" s="4" t="s">
        <v>9</v>
      </c>
      <c r="U8828" s="4" t="s">
        <v>9</v>
      </c>
      <c r="V8828" s="4" t="s">
        <v>10</v>
      </c>
    </row>
    <row r="8829" spans="1:22">
      <c r="A8829" t="n">
        <v>75021</v>
      </c>
      <c r="B8829" s="32" t="n">
        <v>19</v>
      </c>
      <c r="C8829" s="7" t="n">
        <v>7032</v>
      </c>
      <c r="D8829" s="7" t="s">
        <v>59</v>
      </c>
      <c r="E8829" s="7" t="s">
        <v>60</v>
      </c>
      <c r="F8829" s="7" t="s">
        <v>13</v>
      </c>
      <c r="G8829" s="7" t="n">
        <v>0</v>
      </c>
      <c r="H8829" s="7" t="n">
        <v>257</v>
      </c>
      <c r="I8829" s="7" t="n">
        <v>0</v>
      </c>
      <c r="J8829" s="7" t="n">
        <v>0</v>
      </c>
      <c r="K8829" s="7" t="n">
        <v>0</v>
      </c>
      <c r="L8829" s="7" t="n">
        <v>0</v>
      </c>
      <c r="M8829" s="7" t="n">
        <v>1</v>
      </c>
      <c r="N8829" s="7" t="n">
        <v>1.60000002384186</v>
      </c>
      <c r="O8829" s="7" t="n">
        <v>0.0900000035762787</v>
      </c>
      <c r="P8829" s="7" t="s">
        <v>13</v>
      </c>
      <c r="Q8829" s="7" t="s">
        <v>13</v>
      </c>
      <c r="R8829" s="7" t="n">
        <v>-1</v>
      </c>
      <c r="S8829" s="7" t="n">
        <v>0</v>
      </c>
      <c r="T8829" s="7" t="n">
        <v>0</v>
      </c>
      <c r="U8829" s="7" t="n">
        <v>0</v>
      </c>
      <c r="V8829" s="7" t="n">
        <v>0</v>
      </c>
    </row>
    <row r="8830" spans="1:22">
      <c r="A8830" t="s">
        <v>4</v>
      </c>
      <c r="B8830" s="4" t="s">
        <v>5</v>
      </c>
      <c r="C8830" s="4" t="s">
        <v>10</v>
      </c>
      <c r="D8830" s="4" t="s">
        <v>6</v>
      </c>
      <c r="E8830" s="4" t="s">
        <v>6</v>
      </c>
      <c r="F8830" s="4" t="s">
        <v>6</v>
      </c>
      <c r="G8830" s="4" t="s">
        <v>14</v>
      </c>
      <c r="H8830" s="4" t="s">
        <v>9</v>
      </c>
      <c r="I8830" s="4" t="s">
        <v>21</v>
      </c>
      <c r="J8830" s="4" t="s">
        <v>21</v>
      </c>
      <c r="K8830" s="4" t="s">
        <v>21</v>
      </c>
      <c r="L8830" s="4" t="s">
        <v>21</v>
      </c>
      <c r="M8830" s="4" t="s">
        <v>21</v>
      </c>
      <c r="N8830" s="4" t="s">
        <v>21</v>
      </c>
      <c r="O8830" s="4" t="s">
        <v>21</v>
      </c>
      <c r="P8830" s="4" t="s">
        <v>6</v>
      </c>
      <c r="Q8830" s="4" t="s">
        <v>6</v>
      </c>
      <c r="R8830" s="4" t="s">
        <v>9</v>
      </c>
      <c r="S8830" s="4" t="s">
        <v>14</v>
      </c>
      <c r="T8830" s="4" t="s">
        <v>9</v>
      </c>
      <c r="U8830" s="4" t="s">
        <v>9</v>
      </c>
      <c r="V8830" s="4" t="s">
        <v>10</v>
      </c>
    </row>
    <row r="8831" spans="1:22">
      <c r="A8831" t="n">
        <v>75091</v>
      </c>
      <c r="B8831" s="32" t="n">
        <v>19</v>
      </c>
      <c r="C8831" s="7" t="n">
        <v>23</v>
      </c>
      <c r="D8831" s="7" t="s">
        <v>61</v>
      </c>
      <c r="E8831" s="7" t="s">
        <v>62</v>
      </c>
      <c r="F8831" s="7" t="s">
        <v>13</v>
      </c>
      <c r="G8831" s="7" t="n">
        <v>0</v>
      </c>
      <c r="H8831" s="7" t="n">
        <v>257</v>
      </c>
      <c r="I8831" s="7" t="n">
        <v>0</v>
      </c>
      <c r="J8831" s="7" t="n">
        <v>0</v>
      </c>
      <c r="K8831" s="7" t="n">
        <v>0</v>
      </c>
      <c r="L8831" s="7" t="n">
        <v>0</v>
      </c>
      <c r="M8831" s="7" t="n">
        <v>1</v>
      </c>
      <c r="N8831" s="7" t="n">
        <v>1.60000002384186</v>
      </c>
      <c r="O8831" s="7" t="n">
        <v>0.0900000035762787</v>
      </c>
      <c r="P8831" s="7" t="s">
        <v>13</v>
      </c>
      <c r="Q8831" s="7" t="s">
        <v>13</v>
      </c>
      <c r="R8831" s="7" t="n">
        <v>-1</v>
      </c>
      <c r="S8831" s="7" t="n">
        <v>0</v>
      </c>
      <c r="T8831" s="7" t="n">
        <v>0</v>
      </c>
      <c r="U8831" s="7" t="n">
        <v>0</v>
      </c>
      <c r="V8831" s="7" t="n">
        <v>0</v>
      </c>
    </row>
    <row r="8832" spans="1:22">
      <c r="A8832" t="s">
        <v>4</v>
      </c>
      <c r="B8832" s="4" t="s">
        <v>5</v>
      </c>
      <c r="C8832" s="4" t="s">
        <v>10</v>
      </c>
      <c r="D8832" s="4" t="s">
        <v>6</v>
      </c>
      <c r="E8832" s="4" t="s">
        <v>6</v>
      </c>
      <c r="F8832" s="4" t="s">
        <v>6</v>
      </c>
      <c r="G8832" s="4" t="s">
        <v>14</v>
      </c>
      <c r="H8832" s="4" t="s">
        <v>9</v>
      </c>
      <c r="I8832" s="4" t="s">
        <v>21</v>
      </c>
      <c r="J8832" s="4" t="s">
        <v>21</v>
      </c>
      <c r="K8832" s="4" t="s">
        <v>21</v>
      </c>
      <c r="L8832" s="4" t="s">
        <v>21</v>
      </c>
      <c r="M8832" s="4" t="s">
        <v>21</v>
      </c>
      <c r="N8832" s="4" t="s">
        <v>21</v>
      </c>
      <c r="O8832" s="4" t="s">
        <v>21</v>
      </c>
      <c r="P8832" s="4" t="s">
        <v>6</v>
      </c>
      <c r="Q8832" s="4" t="s">
        <v>6</v>
      </c>
      <c r="R8832" s="4" t="s">
        <v>9</v>
      </c>
      <c r="S8832" s="4" t="s">
        <v>14</v>
      </c>
      <c r="T8832" s="4" t="s">
        <v>9</v>
      </c>
      <c r="U8832" s="4" t="s">
        <v>9</v>
      </c>
      <c r="V8832" s="4" t="s">
        <v>10</v>
      </c>
    </row>
    <row r="8833" spans="1:22">
      <c r="A8833" t="n">
        <v>75163</v>
      </c>
      <c r="B8833" s="32" t="n">
        <v>19</v>
      </c>
      <c r="C8833" s="7" t="n">
        <v>7034</v>
      </c>
      <c r="D8833" s="7" t="s">
        <v>63</v>
      </c>
      <c r="E8833" s="7" t="s">
        <v>64</v>
      </c>
      <c r="F8833" s="7" t="s">
        <v>13</v>
      </c>
      <c r="G8833" s="7" t="n">
        <v>0</v>
      </c>
      <c r="H8833" s="7" t="n">
        <v>257</v>
      </c>
      <c r="I8833" s="7" t="n">
        <v>0</v>
      </c>
      <c r="J8833" s="7" t="n">
        <v>0</v>
      </c>
      <c r="K8833" s="7" t="n">
        <v>0</v>
      </c>
      <c r="L8833" s="7" t="n">
        <v>0</v>
      </c>
      <c r="M8833" s="7" t="n">
        <v>1</v>
      </c>
      <c r="N8833" s="7" t="n">
        <v>1.60000002384186</v>
      </c>
      <c r="O8833" s="7" t="n">
        <v>0.0900000035762787</v>
      </c>
      <c r="P8833" s="7" t="s">
        <v>13</v>
      </c>
      <c r="Q8833" s="7" t="s">
        <v>13</v>
      </c>
      <c r="R8833" s="7" t="n">
        <v>-1</v>
      </c>
      <c r="S8833" s="7" t="n">
        <v>0</v>
      </c>
      <c r="T8833" s="7" t="n">
        <v>0</v>
      </c>
      <c r="U8833" s="7" t="n">
        <v>0</v>
      </c>
      <c r="V8833" s="7" t="n">
        <v>0</v>
      </c>
    </row>
    <row r="8834" spans="1:22">
      <c r="A8834" t="s">
        <v>4</v>
      </c>
      <c r="B8834" s="4" t="s">
        <v>5</v>
      </c>
      <c r="C8834" s="4" t="s">
        <v>10</v>
      </c>
      <c r="D8834" s="4" t="s">
        <v>6</v>
      </c>
      <c r="E8834" s="4" t="s">
        <v>6</v>
      </c>
      <c r="F8834" s="4" t="s">
        <v>6</v>
      </c>
      <c r="G8834" s="4" t="s">
        <v>14</v>
      </c>
      <c r="H8834" s="4" t="s">
        <v>9</v>
      </c>
      <c r="I8834" s="4" t="s">
        <v>21</v>
      </c>
      <c r="J8834" s="4" t="s">
        <v>21</v>
      </c>
      <c r="K8834" s="4" t="s">
        <v>21</v>
      </c>
      <c r="L8834" s="4" t="s">
        <v>21</v>
      </c>
      <c r="M8834" s="4" t="s">
        <v>21</v>
      </c>
      <c r="N8834" s="4" t="s">
        <v>21</v>
      </c>
      <c r="O8834" s="4" t="s">
        <v>21</v>
      </c>
      <c r="P8834" s="4" t="s">
        <v>6</v>
      </c>
      <c r="Q8834" s="4" t="s">
        <v>6</v>
      </c>
      <c r="R8834" s="4" t="s">
        <v>9</v>
      </c>
      <c r="S8834" s="4" t="s">
        <v>14</v>
      </c>
      <c r="T8834" s="4" t="s">
        <v>9</v>
      </c>
      <c r="U8834" s="4" t="s">
        <v>9</v>
      </c>
      <c r="V8834" s="4" t="s">
        <v>10</v>
      </c>
    </row>
    <row r="8835" spans="1:22">
      <c r="A8835" t="n">
        <v>75233</v>
      </c>
      <c r="B8835" s="32" t="n">
        <v>19</v>
      </c>
      <c r="C8835" s="7" t="n">
        <v>7033</v>
      </c>
      <c r="D8835" s="7" t="s">
        <v>323</v>
      </c>
      <c r="E8835" s="7" t="s">
        <v>324</v>
      </c>
      <c r="F8835" s="7" t="s">
        <v>13</v>
      </c>
      <c r="G8835" s="7" t="n">
        <v>0</v>
      </c>
      <c r="H8835" s="7" t="n">
        <v>257</v>
      </c>
      <c r="I8835" s="7" t="n">
        <v>0</v>
      </c>
      <c r="J8835" s="7" t="n">
        <v>0</v>
      </c>
      <c r="K8835" s="7" t="n">
        <v>0</v>
      </c>
      <c r="L8835" s="7" t="n">
        <v>0</v>
      </c>
      <c r="M8835" s="7" t="n">
        <v>1</v>
      </c>
      <c r="N8835" s="7" t="n">
        <v>1.60000002384186</v>
      </c>
      <c r="O8835" s="7" t="n">
        <v>0.0900000035762787</v>
      </c>
      <c r="P8835" s="7" t="s">
        <v>13</v>
      </c>
      <c r="Q8835" s="7" t="s">
        <v>13</v>
      </c>
      <c r="R8835" s="7" t="n">
        <v>-1</v>
      </c>
      <c r="S8835" s="7" t="n">
        <v>0</v>
      </c>
      <c r="T8835" s="7" t="n">
        <v>0</v>
      </c>
      <c r="U8835" s="7" t="n">
        <v>0</v>
      </c>
      <c r="V8835" s="7" t="n">
        <v>0</v>
      </c>
    </row>
    <row r="8836" spans="1:22">
      <c r="A8836" t="s">
        <v>4</v>
      </c>
      <c r="B8836" s="4" t="s">
        <v>5</v>
      </c>
      <c r="C8836" s="4" t="s">
        <v>10</v>
      </c>
      <c r="D8836" s="4" t="s">
        <v>6</v>
      </c>
      <c r="E8836" s="4" t="s">
        <v>6</v>
      </c>
      <c r="F8836" s="4" t="s">
        <v>6</v>
      </c>
      <c r="G8836" s="4" t="s">
        <v>14</v>
      </c>
      <c r="H8836" s="4" t="s">
        <v>9</v>
      </c>
      <c r="I8836" s="4" t="s">
        <v>21</v>
      </c>
      <c r="J8836" s="4" t="s">
        <v>21</v>
      </c>
      <c r="K8836" s="4" t="s">
        <v>21</v>
      </c>
      <c r="L8836" s="4" t="s">
        <v>21</v>
      </c>
      <c r="M8836" s="4" t="s">
        <v>21</v>
      </c>
      <c r="N8836" s="4" t="s">
        <v>21</v>
      </c>
      <c r="O8836" s="4" t="s">
        <v>21</v>
      </c>
      <c r="P8836" s="4" t="s">
        <v>6</v>
      </c>
      <c r="Q8836" s="4" t="s">
        <v>6</v>
      </c>
      <c r="R8836" s="4" t="s">
        <v>9</v>
      </c>
      <c r="S8836" s="4" t="s">
        <v>14</v>
      </c>
      <c r="T8836" s="4" t="s">
        <v>9</v>
      </c>
      <c r="U8836" s="4" t="s">
        <v>9</v>
      </c>
      <c r="V8836" s="4" t="s">
        <v>10</v>
      </c>
    </row>
    <row r="8837" spans="1:22">
      <c r="A8837" t="n">
        <v>75304</v>
      </c>
      <c r="B8837" s="32" t="n">
        <v>19</v>
      </c>
      <c r="C8837" s="7" t="n">
        <v>7013</v>
      </c>
      <c r="D8837" s="7" t="s">
        <v>65</v>
      </c>
      <c r="E8837" s="7" t="s">
        <v>66</v>
      </c>
      <c r="F8837" s="7" t="s">
        <v>13</v>
      </c>
      <c r="G8837" s="7" t="n">
        <v>0</v>
      </c>
      <c r="H8837" s="7" t="n">
        <v>257</v>
      </c>
      <c r="I8837" s="7" t="n">
        <v>0</v>
      </c>
      <c r="J8837" s="7" t="n">
        <v>0</v>
      </c>
      <c r="K8837" s="7" t="n">
        <v>0</v>
      </c>
      <c r="L8837" s="7" t="n">
        <v>0</v>
      </c>
      <c r="M8837" s="7" t="n">
        <v>1</v>
      </c>
      <c r="N8837" s="7" t="n">
        <v>1.60000002384186</v>
      </c>
      <c r="O8837" s="7" t="n">
        <v>0.0900000035762787</v>
      </c>
      <c r="P8837" s="7" t="s">
        <v>13</v>
      </c>
      <c r="Q8837" s="7" t="s">
        <v>13</v>
      </c>
      <c r="R8837" s="7" t="n">
        <v>-1</v>
      </c>
      <c r="S8837" s="7" t="n">
        <v>0</v>
      </c>
      <c r="T8837" s="7" t="n">
        <v>0</v>
      </c>
      <c r="U8837" s="7" t="n">
        <v>0</v>
      </c>
      <c r="V8837" s="7" t="n">
        <v>0</v>
      </c>
    </row>
    <row r="8838" spans="1:22">
      <c r="A8838" t="s">
        <v>4</v>
      </c>
      <c r="B8838" s="4" t="s">
        <v>5</v>
      </c>
      <c r="C8838" s="4" t="s">
        <v>10</v>
      </c>
      <c r="D8838" s="4" t="s">
        <v>6</v>
      </c>
      <c r="E8838" s="4" t="s">
        <v>6</v>
      </c>
      <c r="F8838" s="4" t="s">
        <v>6</v>
      </c>
      <c r="G8838" s="4" t="s">
        <v>14</v>
      </c>
      <c r="H8838" s="4" t="s">
        <v>9</v>
      </c>
      <c r="I8838" s="4" t="s">
        <v>21</v>
      </c>
      <c r="J8838" s="4" t="s">
        <v>21</v>
      </c>
      <c r="K8838" s="4" t="s">
        <v>21</v>
      </c>
      <c r="L8838" s="4" t="s">
        <v>21</v>
      </c>
      <c r="M8838" s="4" t="s">
        <v>21</v>
      </c>
      <c r="N8838" s="4" t="s">
        <v>21</v>
      </c>
      <c r="O8838" s="4" t="s">
        <v>21</v>
      </c>
      <c r="P8838" s="4" t="s">
        <v>6</v>
      </c>
      <c r="Q8838" s="4" t="s">
        <v>6</v>
      </c>
      <c r="R8838" s="4" t="s">
        <v>9</v>
      </c>
      <c r="S8838" s="4" t="s">
        <v>14</v>
      </c>
      <c r="T8838" s="4" t="s">
        <v>9</v>
      </c>
      <c r="U8838" s="4" t="s">
        <v>9</v>
      </c>
      <c r="V8838" s="4" t="s">
        <v>10</v>
      </c>
    </row>
    <row r="8839" spans="1:22">
      <c r="A8839" t="n">
        <v>75380</v>
      </c>
      <c r="B8839" s="32" t="n">
        <v>19</v>
      </c>
      <c r="C8839" s="7" t="n">
        <v>19</v>
      </c>
      <c r="D8839" s="7" t="s">
        <v>69</v>
      </c>
      <c r="E8839" s="7" t="s">
        <v>70</v>
      </c>
      <c r="F8839" s="7" t="s">
        <v>13</v>
      </c>
      <c r="G8839" s="7" t="n">
        <v>0</v>
      </c>
      <c r="H8839" s="7" t="n">
        <v>257</v>
      </c>
      <c r="I8839" s="7" t="n">
        <v>0</v>
      </c>
      <c r="J8839" s="7" t="n">
        <v>0</v>
      </c>
      <c r="K8839" s="7" t="n">
        <v>0</v>
      </c>
      <c r="L8839" s="7" t="n">
        <v>0</v>
      </c>
      <c r="M8839" s="7" t="n">
        <v>1</v>
      </c>
      <c r="N8839" s="7" t="n">
        <v>1.60000002384186</v>
      </c>
      <c r="O8839" s="7" t="n">
        <v>0.0900000035762787</v>
      </c>
      <c r="P8839" s="7" t="s">
        <v>13</v>
      </c>
      <c r="Q8839" s="7" t="s">
        <v>13</v>
      </c>
      <c r="R8839" s="7" t="n">
        <v>-1</v>
      </c>
      <c r="S8839" s="7" t="n">
        <v>0</v>
      </c>
      <c r="T8839" s="7" t="n">
        <v>0</v>
      </c>
      <c r="U8839" s="7" t="n">
        <v>0</v>
      </c>
      <c r="V8839" s="7" t="n">
        <v>0</v>
      </c>
    </row>
    <row r="8840" spans="1:22">
      <c r="A8840" t="s">
        <v>4</v>
      </c>
      <c r="B8840" s="4" t="s">
        <v>5</v>
      </c>
      <c r="C8840" s="4" t="s">
        <v>10</v>
      </c>
      <c r="D8840" s="4" t="s">
        <v>6</v>
      </c>
      <c r="E8840" s="4" t="s">
        <v>6</v>
      </c>
      <c r="F8840" s="4" t="s">
        <v>6</v>
      </c>
      <c r="G8840" s="4" t="s">
        <v>14</v>
      </c>
      <c r="H8840" s="4" t="s">
        <v>9</v>
      </c>
      <c r="I8840" s="4" t="s">
        <v>21</v>
      </c>
      <c r="J8840" s="4" t="s">
        <v>21</v>
      </c>
      <c r="K8840" s="4" t="s">
        <v>21</v>
      </c>
      <c r="L8840" s="4" t="s">
        <v>21</v>
      </c>
      <c r="M8840" s="4" t="s">
        <v>21</v>
      </c>
      <c r="N8840" s="4" t="s">
        <v>21</v>
      </c>
      <c r="O8840" s="4" t="s">
        <v>21</v>
      </c>
      <c r="P8840" s="4" t="s">
        <v>6</v>
      </c>
      <c r="Q8840" s="4" t="s">
        <v>6</v>
      </c>
      <c r="R8840" s="4" t="s">
        <v>9</v>
      </c>
      <c r="S8840" s="4" t="s">
        <v>14</v>
      </c>
      <c r="T8840" s="4" t="s">
        <v>9</v>
      </c>
      <c r="U8840" s="4" t="s">
        <v>9</v>
      </c>
      <c r="V8840" s="4" t="s">
        <v>10</v>
      </c>
    </row>
    <row r="8841" spans="1:22">
      <c r="A8841" t="n">
        <v>75457</v>
      </c>
      <c r="B8841" s="32" t="n">
        <v>19</v>
      </c>
      <c r="C8841" s="7" t="n">
        <v>7024</v>
      </c>
      <c r="D8841" s="7" t="s">
        <v>71</v>
      </c>
      <c r="E8841" s="7" t="s">
        <v>72</v>
      </c>
      <c r="F8841" s="7" t="s">
        <v>13</v>
      </c>
      <c r="G8841" s="7" t="n">
        <v>0</v>
      </c>
      <c r="H8841" s="7" t="n">
        <v>257</v>
      </c>
      <c r="I8841" s="7" t="n">
        <v>0</v>
      </c>
      <c r="J8841" s="7" t="n">
        <v>0</v>
      </c>
      <c r="K8841" s="7" t="n">
        <v>0</v>
      </c>
      <c r="L8841" s="7" t="n">
        <v>0</v>
      </c>
      <c r="M8841" s="7" t="n">
        <v>1</v>
      </c>
      <c r="N8841" s="7" t="n">
        <v>1.60000002384186</v>
      </c>
      <c r="O8841" s="7" t="n">
        <v>0.0900000035762787</v>
      </c>
      <c r="P8841" s="7" t="s">
        <v>13</v>
      </c>
      <c r="Q8841" s="7" t="s">
        <v>13</v>
      </c>
      <c r="R8841" s="7" t="n">
        <v>-1</v>
      </c>
      <c r="S8841" s="7" t="n">
        <v>0</v>
      </c>
      <c r="T8841" s="7" t="n">
        <v>0</v>
      </c>
      <c r="U8841" s="7" t="n">
        <v>0</v>
      </c>
      <c r="V8841" s="7" t="n">
        <v>0</v>
      </c>
    </row>
    <row r="8842" spans="1:22">
      <c r="A8842" t="s">
        <v>4</v>
      </c>
      <c r="B8842" s="4" t="s">
        <v>5</v>
      </c>
      <c r="C8842" s="4" t="s">
        <v>10</v>
      </c>
      <c r="D8842" s="4" t="s">
        <v>6</v>
      </c>
      <c r="E8842" s="4" t="s">
        <v>6</v>
      </c>
      <c r="F8842" s="4" t="s">
        <v>6</v>
      </c>
      <c r="G8842" s="4" t="s">
        <v>14</v>
      </c>
      <c r="H8842" s="4" t="s">
        <v>9</v>
      </c>
      <c r="I8842" s="4" t="s">
        <v>21</v>
      </c>
      <c r="J8842" s="4" t="s">
        <v>21</v>
      </c>
      <c r="K8842" s="4" t="s">
        <v>21</v>
      </c>
      <c r="L8842" s="4" t="s">
        <v>21</v>
      </c>
      <c r="M8842" s="4" t="s">
        <v>21</v>
      </c>
      <c r="N8842" s="4" t="s">
        <v>21</v>
      </c>
      <c r="O8842" s="4" t="s">
        <v>21</v>
      </c>
      <c r="P8842" s="4" t="s">
        <v>6</v>
      </c>
      <c r="Q8842" s="4" t="s">
        <v>6</v>
      </c>
      <c r="R8842" s="4" t="s">
        <v>9</v>
      </c>
      <c r="S8842" s="4" t="s">
        <v>14</v>
      </c>
      <c r="T8842" s="4" t="s">
        <v>9</v>
      </c>
      <c r="U8842" s="4" t="s">
        <v>9</v>
      </c>
      <c r="V8842" s="4" t="s">
        <v>10</v>
      </c>
    </row>
    <row r="8843" spans="1:22">
      <c r="A8843" t="n">
        <v>75528</v>
      </c>
      <c r="B8843" s="32" t="n">
        <v>19</v>
      </c>
      <c r="C8843" s="7" t="n">
        <v>1660</v>
      </c>
      <c r="D8843" s="7" t="s">
        <v>410</v>
      </c>
      <c r="E8843" s="7" t="s">
        <v>411</v>
      </c>
      <c r="F8843" s="7" t="s">
        <v>13</v>
      </c>
      <c r="G8843" s="7" t="n">
        <v>0</v>
      </c>
      <c r="H8843" s="7" t="n">
        <v>769</v>
      </c>
      <c r="I8843" s="7" t="n">
        <v>0</v>
      </c>
      <c r="J8843" s="7" t="n">
        <v>0</v>
      </c>
      <c r="K8843" s="7" t="n">
        <v>0</v>
      </c>
      <c r="L8843" s="7" t="n">
        <v>0</v>
      </c>
      <c r="M8843" s="7" t="n">
        <v>1</v>
      </c>
      <c r="N8843" s="7" t="n">
        <v>1.60000002384186</v>
      </c>
      <c r="O8843" s="7" t="n">
        <v>0.0900000035762787</v>
      </c>
      <c r="P8843" s="7" t="s">
        <v>412</v>
      </c>
      <c r="Q8843" s="7" t="s">
        <v>13</v>
      </c>
      <c r="R8843" s="7" t="n">
        <v>-1</v>
      </c>
      <c r="S8843" s="7" t="n">
        <v>0</v>
      </c>
      <c r="T8843" s="7" t="n">
        <v>0</v>
      </c>
      <c r="U8843" s="7" t="n">
        <v>0</v>
      </c>
      <c r="V8843" s="7" t="n">
        <v>0</v>
      </c>
    </row>
    <row r="8844" spans="1:22">
      <c r="A8844" t="s">
        <v>4</v>
      </c>
      <c r="B8844" s="4" t="s">
        <v>5</v>
      </c>
      <c r="C8844" s="4" t="s">
        <v>10</v>
      </c>
      <c r="D8844" s="4" t="s">
        <v>14</v>
      </c>
      <c r="E8844" s="4" t="s">
        <v>14</v>
      </c>
      <c r="F8844" s="4" t="s">
        <v>6</v>
      </c>
    </row>
    <row r="8845" spans="1:22">
      <c r="A8845" t="n">
        <v>75601</v>
      </c>
      <c r="B8845" s="18" t="n">
        <v>20</v>
      </c>
      <c r="C8845" s="7" t="n">
        <v>0</v>
      </c>
      <c r="D8845" s="7" t="n">
        <v>3</v>
      </c>
      <c r="E8845" s="7" t="n">
        <v>10</v>
      </c>
      <c r="F8845" s="7" t="s">
        <v>73</v>
      </c>
    </row>
    <row r="8846" spans="1:22">
      <c r="A8846" t="s">
        <v>4</v>
      </c>
      <c r="B8846" s="4" t="s">
        <v>5</v>
      </c>
      <c r="C8846" s="4" t="s">
        <v>10</v>
      </c>
    </row>
    <row r="8847" spans="1:22">
      <c r="A8847" t="n">
        <v>75619</v>
      </c>
      <c r="B8847" s="28" t="n">
        <v>16</v>
      </c>
      <c r="C8847" s="7" t="n">
        <v>0</v>
      </c>
    </row>
    <row r="8848" spans="1:22">
      <c r="A8848" t="s">
        <v>4</v>
      </c>
      <c r="B8848" s="4" t="s">
        <v>5</v>
      </c>
      <c r="C8848" s="4" t="s">
        <v>10</v>
      </c>
      <c r="D8848" s="4" t="s">
        <v>14</v>
      </c>
      <c r="E8848" s="4" t="s">
        <v>14</v>
      </c>
      <c r="F8848" s="4" t="s">
        <v>6</v>
      </c>
    </row>
    <row r="8849" spans="1:22">
      <c r="A8849" t="n">
        <v>75622</v>
      </c>
      <c r="B8849" s="18" t="n">
        <v>20</v>
      </c>
      <c r="C8849" s="7" t="n">
        <v>11</v>
      </c>
      <c r="D8849" s="7" t="n">
        <v>3</v>
      </c>
      <c r="E8849" s="7" t="n">
        <v>10</v>
      </c>
      <c r="F8849" s="7" t="s">
        <v>73</v>
      </c>
    </row>
    <row r="8850" spans="1:22">
      <c r="A8850" t="s">
        <v>4</v>
      </c>
      <c r="B8850" s="4" t="s">
        <v>5</v>
      </c>
      <c r="C8850" s="4" t="s">
        <v>10</v>
      </c>
    </row>
    <row r="8851" spans="1:22">
      <c r="A8851" t="n">
        <v>75640</v>
      </c>
      <c r="B8851" s="28" t="n">
        <v>16</v>
      </c>
      <c r="C8851" s="7" t="n">
        <v>0</v>
      </c>
    </row>
    <row r="8852" spans="1:22">
      <c r="A8852" t="s">
        <v>4</v>
      </c>
      <c r="B8852" s="4" t="s">
        <v>5</v>
      </c>
      <c r="C8852" s="4" t="s">
        <v>10</v>
      </c>
      <c r="D8852" s="4" t="s">
        <v>14</v>
      </c>
      <c r="E8852" s="4" t="s">
        <v>14</v>
      </c>
      <c r="F8852" s="4" t="s">
        <v>6</v>
      </c>
    </row>
    <row r="8853" spans="1:22">
      <c r="A8853" t="n">
        <v>75643</v>
      </c>
      <c r="B8853" s="18" t="n">
        <v>20</v>
      </c>
      <c r="C8853" s="7" t="n">
        <v>1</v>
      </c>
      <c r="D8853" s="7" t="n">
        <v>3</v>
      </c>
      <c r="E8853" s="7" t="n">
        <v>10</v>
      </c>
      <c r="F8853" s="7" t="s">
        <v>73</v>
      </c>
    </row>
    <row r="8854" spans="1:22">
      <c r="A8854" t="s">
        <v>4</v>
      </c>
      <c r="B8854" s="4" t="s">
        <v>5</v>
      </c>
      <c r="C8854" s="4" t="s">
        <v>10</v>
      </c>
    </row>
    <row r="8855" spans="1:22">
      <c r="A8855" t="n">
        <v>75661</v>
      </c>
      <c r="B8855" s="28" t="n">
        <v>16</v>
      </c>
      <c r="C8855" s="7" t="n">
        <v>0</v>
      </c>
    </row>
    <row r="8856" spans="1:22">
      <c r="A8856" t="s">
        <v>4</v>
      </c>
      <c r="B8856" s="4" t="s">
        <v>5</v>
      </c>
      <c r="C8856" s="4" t="s">
        <v>10</v>
      </c>
      <c r="D8856" s="4" t="s">
        <v>14</v>
      </c>
      <c r="E8856" s="4" t="s">
        <v>14</v>
      </c>
      <c r="F8856" s="4" t="s">
        <v>6</v>
      </c>
    </row>
    <row r="8857" spans="1:22">
      <c r="A8857" t="n">
        <v>75664</v>
      </c>
      <c r="B8857" s="18" t="n">
        <v>20</v>
      </c>
      <c r="C8857" s="7" t="n">
        <v>2</v>
      </c>
      <c r="D8857" s="7" t="n">
        <v>3</v>
      </c>
      <c r="E8857" s="7" t="n">
        <v>10</v>
      </c>
      <c r="F8857" s="7" t="s">
        <v>73</v>
      </c>
    </row>
    <row r="8858" spans="1:22">
      <c r="A8858" t="s">
        <v>4</v>
      </c>
      <c r="B8858" s="4" t="s">
        <v>5</v>
      </c>
      <c r="C8858" s="4" t="s">
        <v>10</v>
      </c>
    </row>
    <row r="8859" spans="1:22">
      <c r="A8859" t="n">
        <v>75682</v>
      </c>
      <c r="B8859" s="28" t="n">
        <v>16</v>
      </c>
      <c r="C8859" s="7" t="n">
        <v>0</v>
      </c>
    </row>
    <row r="8860" spans="1:22">
      <c r="A8860" t="s">
        <v>4</v>
      </c>
      <c r="B8860" s="4" t="s">
        <v>5</v>
      </c>
      <c r="C8860" s="4" t="s">
        <v>10</v>
      </c>
      <c r="D8860" s="4" t="s">
        <v>14</v>
      </c>
      <c r="E8860" s="4" t="s">
        <v>14</v>
      </c>
      <c r="F8860" s="4" t="s">
        <v>6</v>
      </c>
    </row>
    <row r="8861" spans="1:22">
      <c r="A8861" t="n">
        <v>75685</v>
      </c>
      <c r="B8861" s="18" t="n">
        <v>20</v>
      </c>
      <c r="C8861" s="7" t="n">
        <v>3</v>
      </c>
      <c r="D8861" s="7" t="n">
        <v>3</v>
      </c>
      <c r="E8861" s="7" t="n">
        <v>10</v>
      </c>
      <c r="F8861" s="7" t="s">
        <v>73</v>
      </c>
    </row>
    <row r="8862" spans="1:22">
      <c r="A8862" t="s">
        <v>4</v>
      </c>
      <c r="B8862" s="4" t="s">
        <v>5</v>
      </c>
      <c r="C8862" s="4" t="s">
        <v>10</v>
      </c>
    </row>
    <row r="8863" spans="1:22">
      <c r="A8863" t="n">
        <v>75703</v>
      </c>
      <c r="B8863" s="28" t="n">
        <v>16</v>
      </c>
      <c r="C8863" s="7" t="n">
        <v>0</v>
      </c>
    </row>
    <row r="8864" spans="1:22">
      <c r="A8864" t="s">
        <v>4</v>
      </c>
      <c r="B8864" s="4" t="s">
        <v>5</v>
      </c>
      <c r="C8864" s="4" t="s">
        <v>10</v>
      </c>
      <c r="D8864" s="4" t="s">
        <v>14</v>
      </c>
      <c r="E8864" s="4" t="s">
        <v>14</v>
      </c>
      <c r="F8864" s="4" t="s">
        <v>6</v>
      </c>
    </row>
    <row r="8865" spans="1:6">
      <c r="A8865" t="n">
        <v>75706</v>
      </c>
      <c r="B8865" s="18" t="n">
        <v>20</v>
      </c>
      <c r="C8865" s="7" t="n">
        <v>4</v>
      </c>
      <c r="D8865" s="7" t="n">
        <v>3</v>
      </c>
      <c r="E8865" s="7" t="n">
        <v>10</v>
      </c>
      <c r="F8865" s="7" t="s">
        <v>73</v>
      </c>
    </row>
    <row r="8866" spans="1:6">
      <c r="A8866" t="s">
        <v>4</v>
      </c>
      <c r="B8866" s="4" t="s">
        <v>5</v>
      </c>
      <c r="C8866" s="4" t="s">
        <v>10</v>
      </c>
    </row>
    <row r="8867" spans="1:6">
      <c r="A8867" t="n">
        <v>75724</v>
      </c>
      <c r="B8867" s="28" t="n">
        <v>16</v>
      </c>
      <c r="C8867" s="7" t="n">
        <v>0</v>
      </c>
    </row>
    <row r="8868" spans="1:6">
      <c r="A8868" t="s">
        <v>4</v>
      </c>
      <c r="B8868" s="4" t="s">
        <v>5</v>
      </c>
      <c r="C8868" s="4" t="s">
        <v>10</v>
      </c>
      <c r="D8868" s="4" t="s">
        <v>14</v>
      </c>
      <c r="E8868" s="4" t="s">
        <v>14</v>
      </c>
      <c r="F8868" s="4" t="s">
        <v>6</v>
      </c>
    </row>
    <row r="8869" spans="1:6">
      <c r="A8869" t="n">
        <v>75727</v>
      </c>
      <c r="B8869" s="18" t="n">
        <v>20</v>
      </c>
      <c r="C8869" s="7" t="n">
        <v>5</v>
      </c>
      <c r="D8869" s="7" t="n">
        <v>3</v>
      </c>
      <c r="E8869" s="7" t="n">
        <v>10</v>
      </c>
      <c r="F8869" s="7" t="s">
        <v>73</v>
      </c>
    </row>
    <row r="8870" spans="1:6">
      <c r="A8870" t="s">
        <v>4</v>
      </c>
      <c r="B8870" s="4" t="s">
        <v>5</v>
      </c>
      <c r="C8870" s="4" t="s">
        <v>10</v>
      </c>
    </row>
    <row r="8871" spans="1:6">
      <c r="A8871" t="n">
        <v>75745</v>
      </c>
      <c r="B8871" s="28" t="n">
        <v>16</v>
      </c>
      <c r="C8871" s="7" t="n">
        <v>0</v>
      </c>
    </row>
    <row r="8872" spans="1:6">
      <c r="A8872" t="s">
        <v>4</v>
      </c>
      <c r="B8872" s="4" t="s">
        <v>5</v>
      </c>
      <c r="C8872" s="4" t="s">
        <v>10</v>
      </c>
      <c r="D8872" s="4" t="s">
        <v>14</v>
      </c>
      <c r="E8872" s="4" t="s">
        <v>14</v>
      </c>
      <c r="F8872" s="4" t="s">
        <v>6</v>
      </c>
    </row>
    <row r="8873" spans="1:6">
      <c r="A8873" t="n">
        <v>75748</v>
      </c>
      <c r="B8873" s="18" t="n">
        <v>20</v>
      </c>
      <c r="C8873" s="7" t="n">
        <v>6</v>
      </c>
      <c r="D8873" s="7" t="n">
        <v>3</v>
      </c>
      <c r="E8873" s="7" t="n">
        <v>10</v>
      </c>
      <c r="F8873" s="7" t="s">
        <v>73</v>
      </c>
    </row>
    <row r="8874" spans="1:6">
      <c r="A8874" t="s">
        <v>4</v>
      </c>
      <c r="B8874" s="4" t="s">
        <v>5</v>
      </c>
      <c r="C8874" s="4" t="s">
        <v>10</v>
      </c>
    </row>
    <row r="8875" spans="1:6">
      <c r="A8875" t="n">
        <v>75766</v>
      </c>
      <c r="B8875" s="28" t="n">
        <v>16</v>
      </c>
      <c r="C8875" s="7" t="n">
        <v>0</v>
      </c>
    </row>
    <row r="8876" spans="1:6">
      <c r="A8876" t="s">
        <v>4</v>
      </c>
      <c r="B8876" s="4" t="s">
        <v>5</v>
      </c>
      <c r="C8876" s="4" t="s">
        <v>10</v>
      </c>
      <c r="D8876" s="4" t="s">
        <v>14</v>
      </c>
      <c r="E8876" s="4" t="s">
        <v>14</v>
      </c>
      <c r="F8876" s="4" t="s">
        <v>6</v>
      </c>
    </row>
    <row r="8877" spans="1:6">
      <c r="A8877" t="n">
        <v>75769</v>
      </c>
      <c r="B8877" s="18" t="n">
        <v>20</v>
      </c>
      <c r="C8877" s="7" t="n">
        <v>7</v>
      </c>
      <c r="D8877" s="7" t="n">
        <v>3</v>
      </c>
      <c r="E8877" s="7" t="n">
        <v>10</v>
      </c>
      <c r="F8877" s="7" t="s">
        <v>73</v>
      </c>
    </row>
    <row r="8878" spans="1:6">
      <c r="A8878" t="s">
        <v>4</v>
      </c>
      <c r="B8878" s="4" t="s">
        <v>5</v>
      </c>
      <c r="C8878" s="4" t="s">
        <v>10</v>
      </c>
    </row>
    <row r="8879" spans="1:6">
      <c r="A8879" t="n">
        <v>75787</v>
      </c>
      <c r="B8879" s="28" t="n">
        <v>16</v>
      </c>
      <c r="C8879" s="7" t="n">
        <v>0</v>
      </c>
    </row>
    <row r="8880" spans="1:6">
      <c r="A8880" t="s">
        <v>4</v>
      </c>
      <c r="B8880" s="4" t="s">
        <v>5</v>
      </c>
      <c r="C8880" s="4" t="s">
        <v>10</v>
      </c>
      <c r="D8880" s="4" t="s">
        <v>14</v>
      </c>
      <c r="E8880" s="4" t="s">
        <v>14</v>
      </c>
      <c r="F8880" s="4" t="s">
        <v>6</v>
      </c>
    </row>
    <row r="8881" spans="1:6">
      <c r="A8881" t="n">
        <v>75790</v>
      </c>
      <c r="B8881" s="18" t="n">
        <v>20</v>
      </c>
      <c r="C8881" s="7" t="n">
        <v>8</v>
      </c>
      <c r="D8881" s="7" t="n">
        <v>3</v>
      </c>
      <c r="E8881" s="7" t="n">
        <v>10</v>
      </c>
      <c r="F8881" s="7" t="s">
        <v>73</v>
      </c>
    </row>
    <row r="8882" spans="1:6">
      <c r="A8882" t="s">
        <v>4</v>
      </c>
      <c r="B8882" s="4" t="s">
        <v>5</v>
      </c>
      <c r="C8882" s="4" t="s">
        <v>10</v>
      </c>
    </row>
    <row r="8883" spans="1:6">
      <c r="A8883" t="n">
        <v>75808</v>
      </c>
      <c r="B8883" s="28" t="n">
        <v>16</v>
      </c>
      <c r="C8883" s="7" t="n">
        <v>0</v>
      </c>
    </row>
    <row r="8884" spans="1:6">
      <c r="A8884" t="s">
        <v>4</v>
      </c>
      <c r="B8884" s="4" t="s">
        <v>5</v>
      </c>
      <c r="C8884" s="4" t="s">
        <v>10</v>
      </c>
      <c r="D8884" s="4" t="s">
        <v>14</v>
      </c>
      <c r="E8884" s="4" t="s">
        <v>14</v>
      </c>
      <c r="F8884" s="4" t="s">
        <v>6</v>
      </c>
    </row>
    <row r="8885" spans="1:6">
      <c r="A8885" t="n">
        <v>75811</v>
      </c>
      <c r="B8885" s="18" t="n">
        <v>20</v>
      </c>
      <c r="C8885" s="7" t="n">
        <v>9</v>
      </c>
      <c r="D8885" s="7" t="n">
        <v>3</v>
      </c>
      <c r="E8885" s="7" t="n">
        <v>10</v>
      </c>
      <c r="F8885" s="7" t="s">
        <v>73</v>
      </c>
    </row>
    <row r="8886" spans="1:6">
      <c r="A8886" t="s">
        <v>4</v>
      </c>
      <c r="B8886" s="4" t="s">
        <v>5</v>
      </c>
      <c r="C8886" s="4" t="s">
        <v>10</v>
      </c>
    </row>
    <row r="8887" spans="1:6">
      <c r="A8887" t="n">
        <v>75829</v>
      </c>
      <c r="B8887" s="28" t="n">
        <v>16</v>
      </c>
      <c r="C8887" s="7" t="n">
        <v>0</v>
      </c>
    </row>
    <row r="8888" spans="1:6">
      <c r="A8888" t="s">
        <v>4</v>
      </c>
      <c r="B8888" s="4" t="s">
        <v>5</v>
      </c>
      <c r="C8888" s="4" t="s">
        <v>10</v>
      </c>
      <c r="D8888" s="4" t="s">
        <v>14</v>
      </c>
      <c r="E8888" s="4" t="s">
        <v>14</v>
      </c>
      <c r="F8888" s="4" t="s">
        <v>6</v>
      </c>
    </row>
    <row r="8889" spans="1:6">
      <c r="A8889" t="n">
        <v>75832</v>
      </c>
      <c r="B8889" s="18" t="n">
        <v>20</v>
      </c>
      <c r="C8889" s="7" t="n">
        <v>7032</v>
      </c>
      <c r="D8889" s="7" t="n">
        <v>3</v>
      </c>
      <c r="E8889" s="7" t="n">
        <v>10</v>
      </c>
      <c r="F8889" s="7" t="s">
        <v>73</v>
      </c>
    </row>
    <row r="8890" spans="1:6">
      <c r="A8890" t="s">
        <v>4</v>
      </c>
      <c r="B8890" s="4" t="s">
        <v>5</v>
      </c>
      <c r="C8890" s="4" t="s">
        <v>10</v>
      </c>
    </row>
    <row r="8891" spans="1:6">
      <c r="A8891" t="n">
        <v>75850</v>
      </c>
      <c r="B8891" s="28" t="n">
        <v>16</v>
      </c>
      <c r="C8891" s="7" t="n">
        <v>0</v>
      </c>
    </row>
    <row r="8892" spans="1:6">
      <c r="A8892" t="s">
        <v>4</v>
      </c>
      <c r="B8892" s="4" t="s">
        <v>5</v>
      </c>
      <c r="C8892" s="4" t="s">
        <v>10</v>
      </c>
      <c r="D8892" s="4" t="s">
        <v>14</v>
      </c>
      <c r="E8892" s="4" t="s">
        <v>14</v>
      </c>
      <c r="F8892" s="4" t="s">
        <v>6</v>
      </c>
    </row>
    <row r="8893" spans="1:6">
      <c r="A8893" t="n">
        <v>75853</v>
      </c>
      <c r="B8893" s="18" t="n">
        <v>20</v>
      </c>
      <c r="C8893" s="7" t="n">
        <v>23</v>
      </c>
      <c r="D8893" s="7" t="n">
        <v>3</v>
      </c>
      <c r="E8893" s="7" t="n">
        <v>10</v>
      </c>
      <c r="F8893" s="7" t="s">
        <v>73</v>
      </c>
    </row>
    <row r="8894" spans="1:6">
      <c r="A8894" t="s">
        <v>4</v>
      </c>
      <c r="B8894" s="4" t="s">
        <v>5</v>
      </c>
      <c r="C8894" s="4" t="s">
        <v>10</v>
      </c>
    </row>
    <row r="8895" spans="1:6">
      <c r="A8895" t="n">
        <v>75871</v>
      </c>
      <c r="B8895" s="28" t="n">
        <v>16</v>
      </c>
      <c r="C8895" s="7" t="n">
        <v>0</v>
      </c>
    </row>
    <row r="8896" spans="1:6">
      <c r="A8896" t="s">
        <v>4</v>
      </c>
      <c r="B8896" s="4" t="s">
        <v>5</v>
      </c>
      <c r="C8896" s="4" t="s">
        <v>10</v>
      </c>
      <c r="D8896" s="4" t="s">
        <v>14</v>
      </c>
      <c r="E8896" s="4" t="s">
        <v>14</v>
      </c>
      <c r="F8896" s="4" t="s">
        <v>6</v>
      </c>
    </row>
    <row r="8897" spans="1:6">
      <c r="A8897" t="n">
        <v>75874</v>
      </c>
      <c r="B8897" s="18" t="n">
        <v>20</v>
      </c>
      <c r="C8897" s="7" t="n">
        <v>7034</v>
      </c>
      <c r="D8897" s="7" t="n">
        <v>3</v>
      </c>
      <c r="E8897" s="7" t="n">
        <v>10</v>
      </c>
      <c r="F8897" s="7" t="s">
        <v>73</v>
      </c>
    </row>
    <row r="8898" spans="1:6">
      <c r="A8898" t="s">
        <v>4</v>
      </c>
      <c r="B8898" s="4" t="s">
        <v>5</v>
      </c>
      <c r="C8898" s="4" t="s">
        <v>10</v>
      </c>
    </row>
    <row r="8899" spans="1:6">
      <c r="A8899" t="n">
        <v>75892</v>
      </c>
      <c r="B8899" s="28" t="n">
        <v>16</v>
      </c>
      <c r="C8899" s="7" t="n">
        <v>0</v>
      </c>
    </row>
    <row r="8900" spans="1:6">
      <c r="A8900" t="s">
        <v>4</v>
      </c>
      <c r="B8900" s="4" t="s">
        <v>5</v>
      </c>
      <c r="C8900" s="4" t="s">
        <v>10</v>
      </c>
      <c r="D8900" s="4" t="s">
        <v>14</v>
      </c>
      <c r="E8900" s="4" t="s">
        <v>14</v>
      </c>
      <c r="F8900" s="4" t="s">
        <v>6</v>
      </c>
    </row>
    <row r="8901" spans="1:6">
      <c r="A8901" t="n">
        <v>75895</v>
      </c>
      <c r="B8901" s="18" t="n">
        <v>20</v>
      </c>
      <c r="C8901" s="7" t="n">
        <v>7033</v>
      </c>
      <c r="D8901" s="7" t="n">
        <v>3</v>
      </c>
      <c r="E8901" s="7" t="n">
        <v>10</v>
      </c>
      <c r="F8901" s="7" t="s">
        <v>73</v>
      </c>
    </row>
    <row r="8902" spans="1:6">
      <c r="A8902" t="s">
        <v>4</v>
      </c>
      <c r="B8902" s="4" t="s">
        <v>5</v>
      </c>
      <c r="C8902" s="4" t="s">
        <v>10</v>
      </c>
    </row>
    <row r="8903" spans="1:6">
      <c r="A8903" t="n">
        <v>75913</v>
      </c>
      <c r="B8903" s="28" t="n">
        <v>16</v>
      </c>
      <c r="C8903" s="7" t="n">
        <v>0</v>
      </c>
    </row>
    <row r="8904" spans="1:6">
      <c r="A8904" t="s">
        <v>4</v>
      </c>
      <c r="B8904" s="4" t="s">
        <v>5</v>
      </c>
      <c r="C8904" s="4" t="s">
        <v>10</v>
      </c>
      <c r="D8904" s="4" t="s">
        <v>14</v>
      </c>
      <c r="E8904" s="4" t="s">
        <v>14</v>
      </c>
      <c r="F8904" s="4" t="s">
        <v>6</v>
      </c>
    </row>
    <row r="8905" spans="1:6">
      <c r="A8905" t="n">
        <v>75916</v>
      </c>
      <c r="B8905" s="18" t="n">
        <v>20</v>
      </c>
      <c r="C8905" s="7" t="n">
        <v>7013</v>
      </c>
      <c r="D8905" s="7" t="n">
        <v>3</v>
      </c>
      <c r="E8905" s="7" t="n">
        <v>10</v>
      </c>
      <c r="F8905" s="7" t="s">
        <v>73</v>
      </c>
    </row>
    <row r="8906" spans="1:6">
      <c r="A8906" t="s">
        <v>4</v>
      </c>
      <c r="B8906" s="4" t="s">
        <v>5</v>
      </c>
      <c r="C8906" s="4" t="s">
        <v>10</v>
      </c>
    </row>
    <row r="8907" spans="1:6">
      <c r="A8907" t="n">
        <v>75934</v>
      </c>
      <c r="B8907" s="28" t="n">
        <v>16</v>
      </c>
      <c r="C8907" s="7" t="n">
        <v>0</v>
      </c>
    </row>
    <row r="8908" spans="1:6">
      <c r="A8908" t="s">
        <v>4</v>
      </c>
      <c r="B8908" s="4" t="s">
        <v>5</v>
      </c>
      <c r="C8908" s="4" t="s">
        <v>10</v>
      </c>
      <c r="D8908" s="4" t="s">
        <v>14</v>
      </c>
      <c r="E8908" s="4" t="s">
        <v>14</v>
      </c>
      <c r="F8908" s="4" t="s">
        <v>6</v>
      </c>
    </row>
    <row r="8909" spans="1:6">
      <c r="A8909" t="n">
        <v>75937</v>
      </c>
      <c r="B8909" s="18" t="n">
        <v>20</v>
      </c>
      <c r="C8909" s="7" t="n">
        <v>19</v>
      </c>
      <c r="D8909" s="7" t="n">
        <v>3</v>
      </c>
      <c r="E8909" s="7" t="n">
        <v>10</v>
      </c>
      <c r="F8909" s="7" t="s">
        <v>73</v>
      </c>
    </row>
    <row r="8910" spans="1:6">
      <c r="A8910" t="s">
        <v>4</v>
      </c>
      <c r="B8910" s="4" t="s">
        <v>5</v>
      </c>
      <c r="C8910" s="4" t="s">
        <v>10</v>
      </c>
    </row>
    <row r="8911" spans="1:6">
      <c r="A8911" t="n">
        <v>75955</v>
      </c>
      <c r="B8911" s="28" t="n">
        <v>16</v>
      </c>
      <c r="C8911" s="7" t="n">
        <v>0</v>
      </c>
    </row>
    <row r="8912" spans="1:6">
      <c r="A8912" t="s">
        <v>4</v>
      </c>
      <c r="B8912" s="4" t="s">
        <v>5</v>
      </c>
      <c r="C8912" s="4" t="s">
        <v>10</v>
      </c>
      <c r="D8912" s="4" t="s">
        <v>14</v>
      </c>
      <c r="E8912" s="4" t="s">
        <v>14</v>
      </c>
      <c r="F8912" s="4" t="s">
        <v>6</v>
      </c>
    </row>
    <row r="8913" spans="1:6">
      <c r="A8913" t="n">
        <v>75958</v>
      </c>
      <c r="B8913" s="18" t="n">
        <v>20</v>
      </c>
      <c r="C8913" s="7" t="n">
        <v>7024</v>
      </c>
      <c r="D8913" s="7" t="n">
        <v>3</v>
      </c>
      <c r="E8913" s="7" t="n">
        <v>10</v>
      </c>
      <c r="F8913" s="7" t="s">
        <v>73</v>
      </c>
    </row>
    <row r="8914" spans="1:6">
      <c r="A8914" t="s">
        <v>4</v>
      </c>
      <c r="B8914" s="4" t="s">
        <v>5</v>
      </c>
      <c r="C8914" s="4" t="s">
        <v>10</v>
      </c>
    </row>
    <row r="8915" spans="1:6">
      <c r="A8915" t="n">
        <v>75976</v>
      </c>
      <c r="B8915" s="28" t="n">
        <v>16</v>
      </c>
      <c r="C8915" s="7" t="n">
        <v>0</v>
      </c>
    </row>
    <row r="8916" spans="1:6">
      <c r="A8916" t="s">
        <v>4</v>
      </c>
      <c r="B8916" s="4" t="s">
        <v>5</v>
      </c>
      <c r="C8916" s="4" t="s">
        <v>10</v>
      </c>
      <c r="D8916" s="4" t="s">
        <v>14</v>
      </c>
      <c r="E8916" s="4" t="s">
        <v>14</v>
      </c>
      <c r="F8916" s="4" t="s">
        <v>6</v>
      </c>
    </row>
    <row r="8917" spans="1:6">
      <c r="A8917" t="n">
        <v>75979</v>
      </c>
      <c r="B8917" s="18" t="n">
        <v>20</v>
      </c>
      <c r="C8917" s="7" t="n">
        <v>1660</v>
      </c>
      <c r="D8917" s="7" t="n">
        <v>3</v>
      </c>
      <c r="E8917" s="7" t="n">
        <v>10</v>
      </c>
      <c r="F8917" s="7" t="s">
        <v>73</v>
      </c>
    </row>
    <row r="8918" spans="1:6">
      <c r="A8918" t="s">
        <v>4</v>
      </c>
      <c r="B8918" s="4" t="s">
        <v>5</v>
      </c>
      <c r="C8918" s="4" t="s">
        <v>10</v>
      </c>
    </row>
    <row r="8919" spans="1:6">
      <c r="A8919" t="n">
        <v>75997</v>
      </c>
      <c r="B8919" s="28" t="n">
        <v>16</v>
      </c>
      <c r="C8919" s="7" t="n">
        <v>0</v>
      </c>
    </row>
    <row r="8920" spans="1:6">
      <c r="A8920" t="s">
        <v>4</v>
      </c>
      <c r="B8920" s="4" t="s">
        <v>5</v>
      </c>
      <c r="C8920" s="4" t="s">
        <v>14</v>
      </c>
      <c r="D8920" s="4" t="s">
        <v>10</v>
      </c>
      <c r="E8920" s="4" t="s">
        <v>14</v>
      </c>
      <c r="F8920" s="4" t="s">
        <v>6</v>
      </c>
      <c r="G8920" s="4" t="s">
        <v>6</v>
      </c>
      <c r="H8920" s="4" t="s">
        <v>6</v>
      </c>
      <c r="I8920" s="4" t="s">
        <v>6</v>
      </c>
      <c r="J8920" s="4" t="s">
        <v>6</v>
      </c>
      <c r="K8920" s="4" t="s">
        <v>6</v>
      </c>
      <c r="L8920" s="4" t="s">
        <v>6</v>
      </c>
      <c r="M8920" s="4" t="s">
        <v>6</v>
      </c>
      <c r="N8920" s="4" t="s">
        <v>6</v>
      </c>
      <c r="O8920" s="4" t="s">
        <v>6</v>
      </c>
      <c r="P8920" s="4" t="s">
        <v>6</v>
      </c>
      <c r="Q8920" s="4" t="s">
        <v>6</v>
      </c>
      <c r="R8920" s="4" t="s">
        <v>6</v>
      </c>
      <c r="S8920" s="4" t="s">
        <v>6</v>
      </c>
      <c r="T8920" s="4" t="s">
        <v>6</v>
      </c>
      <c r="U8920" s="4" t="s">
        <v>6</v>
      </c>
    </row>
    <row r="8921" spans="1:6">
      <c r="A8921" t="n">
        <v>76000</v>
      </c>
      <c r="B8921" s="34" t="n">
        <v>36</v>
      </c>
      <c r="C8921" s="7" t="n">
        <v>8</v>
      </c>
      <c r="D8921" s="7" t="n">
        <v>0</v>
      </c>
      <c r="E8921" s="7" t="n">
        <v>0</v>
      </c>
      <c r="F8921" s="7" t="s">
        <v>605</v>
      </c>
      <c r="G8921" s="7" t="s">
        <v>280</v>
      </c>
      <c r="H8921" s="7" t="s">
        <v>13</v>
      </c>
      <c r="I8921" s="7" t="s">
        <v>13</v>
      </c>
      <c r="J8921" s="7" t="s">
        <v>13</v>
      </c>
      <c r="K8921" s="7" t="s">
        <v>13</v>
      </c>
      <c r="L8921" s="7" t="s">
        <v>13</v>
      </c>
      <c r="M8921" s="7" t="s">
        <v>13</v>
      </c>
      <c r="N8921" s="7" t="s">
        <v>13</v>
      </c>
      <c r="O8921" s="7" t="s">
        <v>13</v>
      </c>
      <c r="P8921" s="7" t="s">
        <v>13</v>
      </c>
      <c r="Q8921" s="7" t="s">
        <v>13</v>
      </c>
      <c r="R8921" s="7" t="s">
        <v>13</v>
      </c>
      <c r="S8921" s="7" t="s">
        <v>13</v>
      </c>
      <c r="T8921" s="7" t="s">
        <v>13</v>
      </c>
      <c r="U8921" s="7" t="s">
        <v>13</v>
      </c>
    </row>
    <row r="8922" spans="1:6">
      <c r="A8922" t="s">
        <v>4</v>
      </c>
      <c r="B8922" s="4" t="s">
        <v>5</v>
      </c>
      <c r="C8922" s="4" t="s">
        <v>14</v>
      </c>
      <c r="D8922" s="4" t="s">
        <v>10</v>
      </c>
      <c r="E8922" s="4" t="s">
        <v>14</v>
      </c>
      <c r="F8922" s="4" t="s">
        <v>6</v>
      </c>
      <c r="G8922" s="4" t="s">
        <v>6</v>
      </c>
      <c r="H8922" s="4" t="s">
        <v>6</v>
      </c>
      <c r="I8922" s="4" t="s">
        <v>6</v>
      </c>
      <c r="J8922" s="4" t="s">
        <v>6</v>
      </c>
      <c r="K8922" s="4" t="s">
        <v>6</v>
      </c>
      <c r="L8922" s="4" t="s">
        <v>6</v>
      </c>
      <c r="M8922" s="4" t="s">
        <v>6</v>
      </c>
      <c r="N8922" s="4" t="s">
        <v>6</v>
      </c>
      <c r="O8922" s="4" t="s">
        <v>6</v>
      </c>
      <c r="P8922" s="4" t="s">
        <v>6</v>
      </c>
      <c r="Q8922" s="4" t="s">
        <v>6</v>
      </c>
      <c r="R8922" s="4" t="s">
        <v>6</v>
      </c>
      <c r="S8922" s="4" t="s">
        <v>6</v>
      </c>
      <c r="T8922" s="4" t="s">
        <v>6</v>
      </c>
      <c r="U8922" s="4" t="s">
        <v>6</v>
      </c>
    </row>
    <row r="8923" spans="1:6">
      <c r="A8923" t="n">
        <v>76045</v>
      </c>
      <c r="B8923" s="34" t="n">
        <v>36</v>
      </c>
      <c r="C8923" s="7" t="n">
        <v>8</v>
      </c>
      <c r="D8923" s="7" t="n">
        <v>1</v>
      </c>
      <c r="E8923" s="7" t="n">
        <v>0</v>
      </c>
      <c r="F8923" s="7" t="s">
        <v>606</v>
      </c>
      <c r="G8923" s="7" t="s">
        <v>13</v>
      </c>
      <c r="H8923" s="7" t="s">
        <v>13</v>
      </c>
      <c r="I8923" s="7" t="s">
        <v>13</v>
      </c>
      <c r="J8923" s="7" t="s">
        <v>13</v>
      </c>
      <c r="K8923" s="7" t="s">
        <v>13</v>
      </c>
      <c r="L8923" s="7" t="s">
        <v>13</v>
      </c>
      <c r="M8923" s="7" t="s">
        <v>13</v>
      </c>
      <c r="N8923" s="7" t="s">
        <v>13</v>
      </c>
      <c r="O8923" s="7" t="s">
        <v>13</v>
      </c>
      <c r="P8923" s="7" t="s">
        <v>13</v>
      </c>
      <c r="Q8923" s="7" t="s">
        <v>13</v>
      </c>
      <c r="R8923" s="7" t="s">
        <v>13</v>
      </c>
      <c r="S8923" s="7" t="s">
        <v>13</v>
      </c>
      <c r="T8923" s="7" t="s">
        <v>13</v>
      </c>
      <c r="U8923" s="7" t="s">
        <v>13</v>
      </c>
    </row>
    <row r="8924" spans="1:6">
      <c r="A8924" t="s">
        <v>4</v>
      </c>
      <c r="B8924" s="4" t="s">
        <v>5</v>
      </c>
      <c r="C8924" s="4" t="s">
        <v>14</v>
      </c>
      <c r="D8924" s="4" t="s">
        <v>10</v>
      </c>
      <c r="E8924" s="4" t="s">
        <v>14</v>
      </c>
      <c r="F8924" s="4" t="s">
        <v>6</v>
      </c>
      <c r="G8924" s="4" t="s">
        <v>6</v>
      </c>
      <c r="H8924" s="4" t="s">
        <v>6</v>
      </c>
      <c r="I8924" s="4" t="s">
        <v>6</v>
      </c>
      <c r="J8924" s="4" t="s">
        <v>6</v>
      </c>
      <c r="K8924" s="4" t="s">
        <v>6</v>
      </c>
      <c r="L8924" s="4" t="s">
        <v>6</v>
      </c>
      <c r="M8924" s="4" t="s">
        <v>6</v>
      </c>
      <c r="N8924" s="4" t="s">
        <v>6</v>
      </c>
      <c r="O8924" s="4" t="s">
        <v>6</v>
      </c>
      <c r="P8924" s="4" t="s">
        <v>6</v>
      </c>
      <c r="Q8924" s="4" t="s">
        <v>6</v>
      </c>
      <c r="R8924" s="4" t="s">
        <v>6</v>
      </c>
      <c r="S8924" s="4" t="s">
        <v>6</v>
      </c>
      <c r="T8924" s="4" t="s">
        <v>6</v>
      </c>
      <c r="U8924" s="4" t="s">
        <v>6</v>
      </c>
    </row>
    <row r="8925" spans="1:6">
      <c r="A8925" t="n">
        <v>76080</v>
      </c>
      <c r="B8925" s="34" t="n">
        <v>36</v>
      </c>
      <c r="C8925" s="7" t="n">
        <v>8</v>
      </c>
      <c r="D8925" s="7" t="n">
        <v>2</v>
      </c>
      <c r="E8925" s="7" t="n">
        <v>0</v>
      </c>
      <c r="F8925" s="7" t="s">
        <v>606</v>
      </c>
      <c r="G8925" s="7" t="s">
        <v>13</v>
      </c>
      <c r="H8925" s="7" t="s">
        <v>13</v>
      </c>
      <c r="I8925" s="7" t="s">
        <v>13</v>
      </c>
      <c r="J8925" s="7" t="s">
        <v>13</v>
      </c>
      <c r="K8925" s="7" t="s">
        <v>13</v>
      </c>
      <c r="L8925" s="7" t="s">
        <v>13</v>
      </c>
      <c r="M8925" s="7" t="s">
        <v>13</v>
      </c>
      <c r="N8925" s="7" t="s">
        <v>13</v>
      </c>
      <c r="O8925" s="7" t="s">
        <v>13</v>
      </c>
      <c r="P8925" s="7" t="s">
        <v>13</v>
      </c>
      <c r="Q8925" s="7" t="s">
        <v>13</v>
      </c>
      <c r="R8925" s="7" t="s">
        <v>13</v>
      </c>
      <c r="S8925" s="7" t="s">
        <v>13</v>
      </c>
      <c r="T8925" s="7" t="s">
        <v>13</v>
      </c>
      <c r="U8925" s="7" t="s">
        <v>13</v>
      </c>
    </row>
    <row r="8926" spans="1:6">
      <c r="A8926" t="s">
        <v>4</v>
      </c>
      <c r="B8926" s="4" t="s">
        <v>5</v>
      </c>
      <c r="C8926" s="4" t="s">
        <v>14</v>
      </c>
      <c r="D8926" s="4" t="s">
        <v>10</v>
      </c>
      <c r="E8926" s="4" t="s">
        <v>14</v>
      </c>
      <c r="F8926" s="4" t="s">
        <v>6</v>
      </c>
      <c r="G8926" s="4" t="s">
        <v>6</v>
      </c>
      <c r="H8926" s="4" t="s">
        <v>6</v>
      </c>
      <c r="I8926" s="4" t="s">
        <v>6</v>
      </c>
      <c r="J8926" s="4" t="s">
        <v>6</v>
      </c>
      <c r="K8926" s="4" t="s">
        <v>6</v>
      </c>
      <c r="L8926" s="4" t="s">
        <v>6</v>
      </c>
      <c r="M8926" s="4" t="s">
        <v>6</v>
      </c>
      <c r="N8926" s="4" t="s">
        <v>6</v>
      </c>
      <c r="O8926" s="4" t="s">
        <v>6</v>
      </c>
      <c r="P8926" s="4" t="s">
        <v>6</v>
      </c>
      <c r="Q8926" s="4" t="s">
        <v>6</v>
      </c>
      <c r="R8926" s="4" t="s">
        <v>6</v>
      </c>
      <c r="S8926" s="4" t="s">
        <v>6</v>
      </c>
      <c r="T8926" s="4" t="s">
        <v>6</v>
      </c>
      <c r="U8926" s="4" t="s">
        <v>6</v>
      </c>
    </row>
    <row r="8927" spans="1:6">
      <c r="A8927" t="n">
        <v>76115</v>
      </c>
      <c r="B8927" s="34" t="n">
        <v>36</v>
      </c>
      <c r="C8927" s="7" t="n">
        <v>8</v>
      </c>
      <c r="D8927" s="7" t="n">
        <v>3</v>
      </c>
      <c r="E8927" s="7" t="n">
        <v>0</v>
      </c>
      <c r="F8927" s="7" t="s">
        <v>607</v>
      </c>
      <c r="G8927" s="7" t="s">
        <v>13</v>
      </c>
      <c r="H8927" s="7" t="s">
        <v>13</v>
      </c>
      <c r="I8927" s="7" t="s">
        <v>13</v>
      </c>
      <c r="J8927" s="7" t="s">
        <v>13</v>
      </c>
      <c r="K8927" s="7" t="s">
        <v>13</v>
      </c>
      <c r="L8927" s="7" t="s">
        <v>13</v>
      </c>
      <c r="M8927" s="7" t="s">
        <v>13</v>
      </c>
      <c r="N8927" s="7" t="s">
        <v>13</v>
      </c>
      <c r="O8927" s="7" t="s">
        <v>13</v>
      </c>
      <c r="P8927" s="7" t="s">
        <v>13</v>
      </c>
      <c r="Q8927" s="7" t="s">
        <v>13</v>
      </c>
      <c r="R8927" s="7" t="s">
        <v>13</v>
      </c>
      <c r="S8927" s="7" t="s">
        <v>13</v>
      </c>
      <c r="T8927" s="7" t="s">
        <v>13</v>
      </c>
      <c r="U8927" s="7" t="s">
        <v>13</v>
      </c>
    </row>
    <row r="8928" spans="1:6">
      <c r="A8928" t="s">
        <v>4</v>
      </c>
      <c r="B8928" s="4" t="s">
        <v>5</v>
      </c>
      <c r="C8928" s="4" t="s">
        <v>14</v>
      </c>
      <c r="D8928" s="4" t="s">
        <v>10</v>
      </c>
      <c r="E8928" s="4" t="s">
        <v>14</v>
      </c>
      <c r="F8928" s="4" t="s">
        <v>6</v>
      </c>
      <c r="G8928" s="4" t="s">
        <v>6</v>
      </c>
      <c r="H8928" s="4" t="s">
        <v>6</v>
      </c>
      <c r="I8928" s="4" t="s">
        <v>6</v>
      </c>
      <c r="J8928" s="4" t="s">
        <v>6</v>
      </c>
      <c r="K8928" s="4" t="s">
        <v>6</v>
      </c>
      <c r="L8928" s="4" t="s">
        <v>6</v>
      </c>
      <c r="M8928" s="4" t="s">
        <v>6</v>
      </c>
      <c r="N8928" s="4" t="s">
        <v>6</v>
      </c>
      <c r="O8928" s="4" t="s">
        <v>6</v>
      </c>
      <c r="P8928" s="4" t="s">
        <v>6</v>
      </c>
      <c r="Q8928" s="4" t="s">
        <v>6</v>
      </c>
      <c r="R8928" s="4" t="s">
        <v>6</v>
      </c>
      <c r="S8928" s="4" t="s">
        <v>6</v>
      </c>
      <c r="T8928" s="4" t="s">
        <v>6</v>
      </c>
      <c r="U8928" s="4" t="s">
        <v>6</v>
      </c>
    </row>
    <row r="8929" spans="1:21">
      <c r="A8929" t="n">
        <v>76150</v>
      </c>
      <c r="B8929" s="34" t="n">
        <v>36</v>
      </c>
      <c r="C8929" s="7" t="n">
        <v>8</v>
      </c>
      <c r="D8929" s="7" t="n">
        <v>4</v>
      </c>
      <c r="E8929" s="7" t="n">
        <v>0</v>
      </c>
      <c r="F8929" s="7" t="s">
        <v>280</v>
      </c>
      <c r="G8929" s="7" t="s">
        <v>13</v>
      </c>
      <c r="H8929" s="7" t="s">
        <v>13</v>
      </c>
      <c r="I8929" s="7" t="s">
        <v>13</v>
      </c>
      <c r="J8929" s="7" t="s">
        <v>13</v>
      </c>
      <c r="K8929" s="7" t="s">
        <v>13</v>
      </c>
      <c r="L8929" s="7" t="s">
        <v>13</v>
      </c>
      <c r="M8929" s="7" t="s">
        <v>13</v>
      </c>
      <c r="N8929" s="7" t="s">
        <v>13</v>
      </c>
      <c r="O8929" s="7" t="s">
        <v>13</v>
      </c>
      <c r="P8929" s="7" t="s">
        <v>13</v>
      </c>
      <c r="Q8929" s="7" t="s">
        <v>13</v>
      </c>
      <c r="R8929" s="7" t="s">
        <v>13</v>
      </c>
      <c r="S8929" s="7" t="s">
        <v>13</v>
      </c>
      <c r="T8929" s="7" t="s">
        <v>13</v>
      </c>
      <c r="U8929" s="7" t="s">
        <v>13</v>
      </c>
    </row>
    <row r="8930" spans="1:21">
      <c r="A8930" t="s">
        <v>4</v>
      </c>
      <c r="B8930" s="4" t="s">
        <v>5</v>
      </c>
      <c r="C8930" s="4" t="s">
        <v>14</v>
      </c>
      <c r="D8930" s="4" t="s">
        <v>10</v>
      </c>
      <c r="E8930" s="4" t="s">
        <v>14</v>
      </c>
      <c r="F8930" s="4" t="s">
        <v>6</v>
      </c>
      <c r="G8930" s="4" t="s">
        <v>6</v>
      </c>
      <c r="H8930" s="4" t="s">
        <v>6</v>
      </c>
      <c r="I8930" s="4" t="s">
        <v>6</v>
      </c>
      <c r="J8930" s="4" t="s">
        <v>6</v>
      </c>
      <c r="K8930" s="4" t="s">
        <v>6</v>
      </c>
      <c r="L8930" s="4" t="s">
        <v>6</v>
      </c>
      <c r="M8930" s="4" t="s">
        <v>6</v>
      </c>
      <c r="N8930" s="4" t="s">
        <v>6</v>
      </c>
      <c r="O8930" s="4" t="s">
        <v>6</v>
      </c>
      <c r="P8930" s="4" t="s">
        <v>6</v>
      </c>
      <c r="Q8930" s="4" t="s">
        <v>6</v>
      </c>
      <c r="R8930" s="4" t="s">
        <v>6</v>
      </c>
      <c r="S8930" s="4" t="s">
        <v>6</v>
      </c>
      <c r="T8930" s="4" t="s">
        <v>6</v>
      </c>
      <c r="U8930" s="4" t="s">
        <v>6</v>
      </c>
    </row>
    <row r="8931" spans="1:21">
      <c r="A8931" t="n">
        <v>76182</v>
      </c>
      <c r="B8931" s="34" t="n">
        <v>36</v>
      </c>
      <c r="C8931" s="7" t="n">
        <v>8</v>
      </c>
      <c r="D8931" s="7" t="n">
        <v>5</v>
      </c>
      <c r="E8931" s="7" t="n">
        <v>0</v>
      </c>
      <c r="F8931" s="7" t="s">
        <v>608</v>
      </c>
      <c r="G8931" s="7" t="s">
        <v>13</v>
      </c>
      <c r="H8931" s="7" t="s">
        <v>13</v>
      </c>
      <c r="I8931" s="7" t="s">
        <v>13</v>
      </c>
      <c r="J8931" s="7" t="s">
        <v>13</v>
      </c>
      <c r="K8931" s="7" t="s">
        <v>13</v>
      </c>
      <c r="L8931" s="7" t="s">
        <v>13</v>
      </c>
      <c r="M8931" s="7" t="s">
        <v>13</v>
      </c>
      <c r="N8931" s="7" t="s">
        <v>13</v>
      </c>
      <c r="O8931" s="7" t="s">
        <v>13</v>
      </c>
      <c r="P8931" s="7" t="s">
        <v>13</v>
      </c>
      <c r="Q8931" s="7" t="s">
        <v>13</v>
      </c>
      <c r="R8931" s="7" t="s">
        <v>13</v>
      </c>
      <c r="S8931" s="7" t="s">
        <v>13</v>
      </c>
      <c r="T8931" s="7" t="s">
        <v>13</v>
      </c>
      <c r="U8931" s="7" t="s">
        <v>13</v>
      </c>
    </row>
    <row r="8932" spans="1:21">
      <c r="A8932" t="s">
        <v>4</v>
      </c>
      <c r="B8932" s="4" t="s">
        <v>5</v>
      </c>
      <c r="C8932" s="4" t="s">
        <v>14</v>
      </c>
      <c r="D8932" s="4" t="s">
        <v>10</v>
      </c>
      <c r="E8932" s="4" t="s">
        <v>14</v>
      </c>
      <c r="F8932" s="4" t="s">
        <v>6</v>
      </c>
      <c r="G8932" s="4" t="s">
        <v>6</v>
      </c>
      <c r="H8932" s="4" t="s">
        <v>6</v>
      </c>
      <c r="I8932" s="4" t="s">
        <v>6</v>
      </c>
      <c r="J8932" s="4" t="s">
        <v>6</v>
      </c>
      <c r="K8932" s="4" t="s">
        <v>6</v>
      </c>
      <c r="L8932" s="4" t="s">
        <v>6</v>
      </c>
      <c r="M8932" s="4" t="s">
        <v>6</v>
      </c>
      <c r="N8932" s="4" t="s">
        <v>6</v>
      </c>
      <c r="O8932" s="4" t="s">
        <v>6</v>
      </c>
      <c r="P8932" s="4" t="s">
        <v>6</v>
      </c>
      <c r="Q8932" s="4" t="s">
        <v>6</v>
      </c>
      <c r="R8932" s="4" t="s">
        <v>6</v>
      </c>
      <c r="S8932" s="4" t="s">
        <v>6</v>
      </c>
      <c r="T8932" s="4" t="s">
        <v>6</v>
      </c>
      <c r="U8932" s="4" t="s">
        <v>6</v>
      </c>
    </row>
    <row r="8933" spans="1:21">
      <c r="A8933" t="n">
        <v>76212</v>
      </c>
      <c r="B8933" s="34" t="n">
        <v>36</v>
      </c>
      <c r="C8933" s="7" t="n">
        <v>8</v>
      </c>
      <c r="D8933" s="7" t="n">
        <v>6</v>
      </c>
      <c r="E8933" s="7" t="n">
        <v>0</v>
      </c>
      <c r="F8933" s="7" t="s">
        <v>607</v>
      </c>
      <c r="G8933" s="7" t="s">
        <v>13</v>
      </c>
      <c r="H8933" s="7" t="s">
        <v>13</v>
      </c>
      <c r="I8933" s="7" t="s">
        <v>13</v>
      </c>
      <c r="J8933" s="7" t="s">
        <v>13</v>
      </c>
      <c r="K8933" s="7" t="s">
        <v>13</v>
      </c>
      <c r="L8933" s="7" t="s">
        <v>13</v>
      </c>
      <c r="M8933" s="7" t="s">
        <v>13</v>
      </c>
      <c r="N8933" s="7" t="s">
        <v>13</v>
      </c>
      <c r="O8933" s="7" t="s">
        <v>13</v>
      </c>
      <c r="P8933" s="7" t="s">
        <v>13</v>
      </c>
      <c r="Q8933" s="7" t="s">
        <v>13</v>
      </c>
      <c r="R8933" s="7" t="s">
        <v>13</v>
      </c>
      <c r="S8933" s="7" t="s">
        <v>13</v>
      </c>
      <c r="T8933" s="7" t="s">
        <v>13</v>
      </c>
      <c r="U8933" s="7" t="s">
        <v>13</v>
      </c>
    </row>
    <row r="8934" spans="1:21">
      <c r="A8934" t="s">
        <v>4</v>
      </c>
      <c r="B8934" s="4" t="s">
        <v>5</v>
      </c>
      <c r="C8934" s="4" t="s">
        <v>14</v>
      </c>
      <c r="D8934" s="4" t="s">
        <v>10</v>
      </c>
      <c r="E8934" s="4" t="s">
        <v>14</v>
      </c>
      <c r="F8934" s="4" t="s">
        <v>6</v>
      </c>
      <c r="G8934" s="4" t="s">
        <v>6</v>
      </c>
      <c r="H8934" s="4" t="s">
        <v>6</v>
      </c>
      <c r="I8934" s="4" t="s">
        <v>6</v>
      </c>
      <c r="J8934" s="4" t="s">
        <v>6</v>
      </c>
      <c r="K8934" s="4" t="s">
        <v>6</v>
      </c>
      <c r="L8934" s="4" t="s">
        <v>6</v>
      </c>
      <c r="M8934" s="4" t="s">
        <v>6</v>
      </c>
      <c r="N8934" s="4" t="s">
        <v>6</v>
      </c>
      <c r="O8934" s="4" t="s">
        <v>6</v>
      </c>
      <c r="P8934" s="4" t="s">
        <v>6</v>
      </c>
      <c r="Q8934" s="4" t="s">
        <v>6</v>
      </c>
      <c r="R8934" s="4" t="s">
        <v>6</v>
      </c>
      <c r="S8934" s="4" t="s">
        <v>6</v>
      </c>
      <c r="T8934" s="4" t="s">
        <v>6</v>
      </c>
      <c r="U8934" s="4" t="s">
        <v>6</v>
      </c>
    </row>
    <row r="8935" spans="1:21">
      <c r="A8935" t="n">
        <v>76247</v>
      </c>
      <c r="B8935" s="34" t="n">
        <v>36</v>
      </c>
      <c r="C8935" s="7" t="n">
        <v>8</v>
      </c>
      <c r="D8935" s="7" t="n">
        <v>7</v>
      </c>
      <c r="E8935" s="7" t="n">
        <v>0</v>
      </c>
      <c r="F8935" s="7" t="s">
        <v>280</v>
      </c>
      <c r="G8935" s="7" t="s">
        <v>13</v>
      </c>
      <c r="H8935" s="7" t="s">
        <v>13</v>
      </c>
      <c r="I8935" s="7" t="s">
        <v>13</v>
      </c>
      <c r="J8935" s="7" t="s">
        <v>13</v>
      </c>
      <c r="K8935" s="7" t="s">
        <v>13</v>
      </c>
      <c r="L8935" s="7" t="s">
        <v>13</v>
      </c>
      <c r="M8935" s="7" t="s">
        <v>13</v>
      </c>
      <c r="N8935" s="7" t="s">
        <v>13</v>
      </c>
      <c r="O8935" s="7" t="s">
        <v>13</v>
      </c>
      <c r="P8935" s="7" t="s">
        <v>13</v>
      </c>
      <c r="Q8935" s="7" t="s">
        <v>13</v>
      </c>
      <c r="R8935" s="7" t="s">
        <v>13</v>
      </c>
      <c r="S8935" s="7" t="s">
        <v>13</v>
      </c>
      <c r="T8935" s="7" t="s">
        <v>13</v>
      </c>
      <c r="U8935" s="7" t="s">
        <v>13</v>
      </c>
    </row>
    <row r="8936" spans="1:21">
      <c r="A8936" t="s">
        <v>4</v>
      </c>
      <c r="B8936" s="4" t="s">
        <v>5</v>
      </c>
      <c r="C8936" s="4" t="s">
        <v>14</v>
      </c>
      <c r="D8936" s="4" t="s">
        <v>10</v>
      </c>
      <c r="E8936" s="4" t="s">
        <v>14</v>
      </c>
      <c r="F8936" s="4" t="s">
        <v>6</v>
      </c>
      <c r="G8936" s="4" t="s">
        <v>6</v>
      </c>
      <c r="H8936" s="4" t="s">
        <v>6</v>
      </c>
      <c r="I8936" s="4" t="s">
        <v>6</v>
      </c>
      <c r="J8936" s="4" t="s">
        <v>6</v>
      </c>
      <c r="K8936" s="4" t="s">
        <v>6</v>
      </c>
      <c r="L8936" s="4" t="s">
        <v>6</v>
      </c>
      <c r="M8936" s="4" t="s">
        <v>6</v>
      </c>
      <c r="N8936" s="4" t="s">
        <v>6</v>
      </c>
      <c r="O8936" s="4" t="s">
        <v>6</v>
      </c>
      <c r="P8936" s="4" t="s">
        <v>6</v>
      </c>
      <c r="Q8936" s="4" t="s">
        <v>6</v>
      </c>
      <c r="R8936" s="4" t="s">
        <v>6</v>
      </c>
      <c r="S8936" s="4" t="s">
        <v>6</v>
      </c>
      <c r="T8936" s="4" t="s">
        <v>6</v>
      </c>
      <c r="U8936" s="4" t="s">
        <v>6</v>
      </c>
    </row>
    <row r="8937" spans="1:21">
      <c r="A8937" t="n">
        <v>76279</v>
      </c>
      <c r="B8937" s="34" t="n">
        <v>36</v>
      </c>
      <c r="C8937" s="7" t="n">
        <v>8</v>
      </c>
      <c r="D8937" s="7" t="n">
        <v>8</v>
      </c>
      <c r="E8937" s="7" t="n">
        <v>0</v>
      </c>
      <c r="F8937" s="7" t="s">
        <v>605</v>
      </c>
      <c r="G8937" s="7" t="s">
        <v>13</v>
      </c>
      <c r="H8937" s="7" t="s">
        <v>13</v>
      </c>
      <c r="I8937" s="7" t="s">
        <v>13</v>
      </c>
      <c r="J8937" s="7" t="s">
        <v>13</v>
      </c>
      <c r="K8937" s="7" t="s">
        <v>13</v>
      </c>
      <c r="L8937" s="7" t="s">
        <v>13</v>
      </c>
      <c r="M8937" s="7" t="s">
        <v>13</v>
      </c>
      <c r="N8937" s="7" t="s">
        <v>13</v>
      </c>
      <c r="O8937" s="7" t="s">
        <v>13</v>
      </c>
      <c r="P8937" s="7" t="s">
        <v>13</v>
      </c>
      <c r="Q8937" s="7" t="s">
        <v>13</v>
      </c>
      <c r="R8937" s="7" t="s">
        <v>13</v>
      </c>
      <c r="S8937" s="7" t="s">
        <v>13</v>
      </c>
      <c r="T8937" s="7" t="s">
        <v>13</v>
      </c>
      <c r="U8937" s="7" t="s">
        <v>13</v>
      </c>
    </row>
    <row r="8938" spans="1:21">
      <c r="A8938" t="s">
        <v>4</v>
      </c>
      <c r="B8938" s="4" t="s">
        <v>5</v>
      </c>
      <c r="C8938" s="4" t="s">
        <v>14</v>
      </c>
      <c r="D8938" s="4" t="s">
        <v>10</v>
      </c>
      <c r="E8938" s="4" t="s">
        <v>14</v>
      </c>
      <c r="F8938" s="4" t="s">
        <v>6</v>
      </c>
      <c r="G8938" s="4" t="s">
        <v>6</v>
      </c>
      <c r="H8938" s="4" t="s">
        <v>6</v>
      </c>
      <c r="I8938" s="4" t="s">
        <v>6</v>
      </c>
      <c r="J8938" s="4" t="s">
        <v>6</v>
      </c>
      <c r="K8938" s="4" t="s">
        <v>6</v>
      </c>
      <c r="L8938" s="4" t="s">
        <v>6</v>
      </c>
      <c r="M8938" s="4" t="s">
        <v>6</v>
      </c>
      <c r="N8938" s="4" t="s">
        <v>6</v>
      </c>
      <c r="O8938" s="4" t="s">
        <v>6</v>
      </c>
      <c r="P8938" s="4" t="s">
        <v>6</v>
      </c>
      <c r="Q8938" s="4" t="s">
        <v>6</v>
      </c>
      <c r="R8938" s="4" t="s">
        <v>6</v>
      </c>
      <c r="S8938" s="4" t="s">
        <v>6</v>
      </c>
      <c r="T8938" s="4" t="s">
        <v>6</v>
      </c>
      <c r="U8938" s="4" t="s">
        <v>6</v>
      </c>
    </row>
    <row r="8939" spans="1:21">
      <c r="A8939" t="n">
        <v>76313</v>
      </c>
      <c r="B8939" s="34" t="n">
        <v>36</v>
      </c>
      <c r="C8939" s="7" t="n">
        <v>8</v>
      </c>
      <c r="D8939" s="7" t="n">
        <v>9</v>
      </c>
      <c r="E8939" s="7" t="n">
        <v>0</v>
      </c>
      <c r="F8939" s="7" t="s">
        <v>606</v>
      </c>
      <c r="G8939" s="7" t="s">
        <v>13</v>
      </c>
      <c r="H8939" s="7" t="s">
        <v>13</v>
      </c>
      <c r="I8939" s="7" t="s">
        <v>13</v>
      </c>
      <c r="J8939" s="7" t="s">
        <v>13</v>
      </c>
      <c r="K8939" s="7" t="s">
        <v>13</v>
      </c>
      <c r="L8939" s="7" t="s">
        <v>13</v>
      </c>
      <c r="M8939" s="7" t="s">
        <v>13</v>
      </c>
      <c r="N8939" s="7" t="s">
        <v>13</v>
      </c>
      <c r="O8939" s="7" t="s">
        <v>13</v>
      </c>
      <c r="P8939" s="7" t="s">
        <v>13</v>
      </c>
      <c r="Q8939" s="7" t="s">
        <v>13</v>
      </c>
      <c r="R8939" s="7" t="s">
        <v>13</v>
      </c>
      <c r="S8939" s="7" t="s">
        <v>13</v>
      </c>
      <c r="T8939" s="7" t="s">
        <v>13</v>
      </c>
      <c r="U8939" s="7" t="s">
        <v>13</v>
      </c>
    </row>
    <row r="8940" spans="1:21">
      <c r="A8940" t="s">
        <v>4</v>
      </c>
      <c r="B8940" s="4" t="s">
        <v>5</v>
      </c>
      <c r="C8940" s="4" t="s">
        <v>14</v>
      </c>
      <c r="D8940" s="4" t="s">
        <v>10</v>
      </c>
      <c r="E8940" s="4" t="s">
        <v>14</v>
      </c>
      <c r="F8940" s="4" t="s">
        <v>6</v>
      </c>
      <c r="G8940" s="4" t="s">
        <v>6</v>
      </c>
      <c r="H8940" s="4" t="s">
        <v>6</v>
      </c>
      <c r="I8940" s="4" t="s">
        <v>6</v>
      </c>
      <c r="J8940" s="4" t="s">
        <v>6</v>
      </c>
      <c r="K8940" s="4" t="s">
        <v>6</v>
      </c>
      <c r="L8940" s="4" t="s">
        <v>6</v>
      </c>
      <c r="M8940" s="4" t="s">
        <v>6</v>
      </c>
      <c r="N8940" s="4" t="s">
        <v>6</v>
      </c>
      <c r="O8940" s="4" t="s">
        <v>6</v>
      </c>
      <c r="P8940" s="4" t="s">
        <v>6</v>
      </c>
      <c r="Q8940" s="4" t="s">
        <v>6</v>
      </c>
      <c r="R8940" s="4" t="s">
        <v>6</v>
      </c>
      <c r="S8940" s="4" t="s">
        <v>6</v>
      </c>
      <c r="T8940" s="4" t="s">
        <v>6</v>
      </c>
      <c r="U8940" s="4" t="s">
        <v>6</v>
      </c>
    </row>
    <row r="8941" spans="1:21">
      <c r="A8941" t="n">
        <v>76348</v>
      </c>
      <c r="B8941" s="34" t="n">
        <v>36</v>
      </c>
      <c r="C8941" s="7" t="n">
        <v>8</v>
      </c>
      <c r="D8941" s="7" t="n">
        <v>11</v>
      </c>
      <c r="E8941" s="7" t="n">
        <v>0</v>
      </c>
      <c r="F8941" s="7" t="s">
        <v>280</v>
      </c>
      <c r="G8941" s="7" t="s">
        <v>13</v>
      </c>
      <c r="H8941" s="7" t="s">
        <v>13</v>
      </c>
      <c r="I8941" s="7" t="s">
        <v>13</v>
      </c>
      <c r="J8941" s="7" t="s">
        <v>13</v>
      </c>
      <c r="K8941" s="7" t="s">
        <v>13</v>
      </c>
      <c r="L8941" s="7" t="s">
        <v>13</v>
      </c>
      <c r="M8941" s="7" t="s">
        <v>13</v>
      </c>
      <c r="N8941" s="7" t="s">
        <v>13</v>
      </c>
      <c r="O8941" s="7" t="s">
        <v>13</v>
      </c>
      <c r="P8941" s="7" t="s">
        <v>13</v>
      </c>
      <c r="Q8941" s="7" t="s">
        <v>13</v>
      </c>
      <c r="R8941" s="7" t="s">
        <v>13</v>
      </c>
      <c r="S8941" s="7" t="s">
        <v>13</v>
      </c>
      <c r="T8941" s="7" t="s">
        <v>13</v>
      </c>
      <c r="U8941" s="7" t="s">
        <v>13</v>
      </c>
    </row>
    <row r="8942" spans="1:21">
      <c r="A8942" t="s">
        <v>4</v>
      </c>
      <c r="B8942" s="4" t="s">
        <v>5</v>
      </c>
      <c r="C8942" s="4" t="s">
        <v>14</v>
      </c>
      <c r="D8942" s="4" t="s">
        <v>10</v>
      </c>
      <c r="E8942" s="4" t="s">
        <v>14</v>
      </c>
      <c r="F8942" s="4" t="s">
        <v>6</v>
      </c>
      <c r="G8942" s="4" t="s">
        <v>6</v>
      </c>
      <c r="H8942" s="4" t="s">
        <v>6</v>
      </c>
      <c r="I8942" s="4" t="s">
        <v>6</v>
      </c>
      <c r="J8942" s="4" t="s">
        <v>6</v>
      </c>
      <c r="K8942" s="4" t="s">
        <v>6</v>
      </c>
      <c r="L8942" s="4" t="s">
        <v>6</v>
      </c>
      <c r="M8942" s="4" t="s">
        <v>6</v>
      </c>
      <c r="N8942" s="4" t="s">
        <v>6</v>
      </c>
      <c r="O8942" s="4" t="s">
        <v>6</v>
      </c>
      <c r="P8942" s="4" t="s">
        <v>6</v>
      </c>
      <c r="Q8942" s="4" t="s">
        <v>6</v>
      </c>
      <c r="R8942" s="4" t="s">
        <v>6</v>
      </c>
      <c r="S8942" s="4" t="s">
        <v>6</v>
      </c>
      <c r="T8942" s="4" t="s">
        <v>6</v>
      </c>
      <c r="U8942" s="4" t="s">
        <v>6</v>
      </c>
    </row>
    <row r="8943" spans="1:21">
      <c r="A8943" t="n">
        <v>76380</v>
      </c>
      <c r="B8943" s="34" t="n">
        <v>36</v>
      </c>
      <c r="C8943" s="7" t="n">
        <v>8</v>
      </c>
      <c r="D8943" s="7" t="n">
        <v>7032</v>
      </c>
      <c r="E8943" s="7" t="n">
        <v>0</v>
      </c>
      <c r="F8943" s="7" t="s">
        <v>609</v>
      </c>
      <c r="G8943" s="7" t="s">
        <v>13</v>
      </c>
      <c r="H8943" s="7" t="s">
        <v>13</v>
      </c>
      <c r="I8943" s="7" t="s">
        <v>13</v>
      </c>
      <c r="J8943" s="7" t="s">
        <v>13</v>
      </c>
      <c r="K8943" s="7" t="s">
        <v>13</v>
      </c>
      <c r="L8943" s="7" t="s">
        <v>13</v>
      </c>
      <c r="M8943" s="7" t="s">
        <v>13</v>
      </c>
      <c r="N8943" s="7" t="s">
        <v>13</v>
      </c>
      <c r="O8943" s="7" t="s">
        <v>13</v>
      </c>
      <c r="P8943" s="7" t="s">
        <v>13</v>
      </c>
      <c r="Q8943" s="7" t="s">
        <v>13</v>
      </c>
      <c r="R8943" s="7" t="s">
        <v>13</v>
      </c>
      <c r="S8943" s="7" t="s">
        <v>13</v>
      </c>
      <c r="T8943" s="7" t="s">
        <v>13</v>
      </c>
      <c r="U8943" s="7" t="s">
        <v>13</v>
      </c>
    </row>
    <row r="8944" spans="1:21">
      <c r="A8944" t="s">
        <v>4</v>
      </c>
      <c r="B8944" s="4" t="s">
        <v>5</v>
      </c>
      <c r="C8944" s="4" t="s">
        <v>14</v>
      </c>
      <c r="D8944" s="4" t="s">
        <v>10</v>
      </c>
      <c r="E8944" s="4" t="s">
        <v>14</v>
      </c>
      <c r="F8944" s="4" t="s">
        <v>6</v>
      </c>
      <c r="G8944" s="4" t="s">
        <v>6</v>
      </c>
      <c r="H8944" s="4" t="s">
        <v>6</v>
      </c>
      <c r="I8944" s="4" t="s">
        <v>6</v>
      </c>
      <c r="J8944" s="4" t="s">
        <v>6</v>
      </c>
      <c r="K8944" s="4" t="s">
        <v>6</v>
      </c>
      <c r="L8944" s="4" t="s">
        <v>6</v>
      </c>
      <c r="M8944" s="4" t="s">
        <v>6</v>
      </c>
      <c r="N8944" s="4" t="s">
        <v>6</v>
      </c>
      <c r="O8944" s="4" t="s">
        <v>6</v>
      </c>
      <c r="P8944" s="4" t="s">
        <v>6</v>
      </c>
      <c r="Q8944" s="4" t="s">
        <v>6</v>
      </c>
      <c r="R8944" s="4" t="s">
        <v>6</v>
      </c>
      <c r="S8944" s="4" t="s">
        <v>6</v>
      </c>
      <c r="T8944" s="4" t="s">
        <v>6</v>
      </c>
      <c r="U8944" s="4" t="s">
        <v>6</v>
      </c>
    </row>
    <row r="8945" spans="1:21">
      <c r="A8945" t="n">
        <v>76410</v>
      </c>
      <c r="B8945" s="34" t="n">
        <v>36</v>
      </c>
      <c r="C8945" s="7" t="n">
        <v>8</v>
      </c>
      <c r="D8945" s="7" t="n">
        <v>23</v>
      </c>
      <c r="E8945" s="7" t="n">
        <v>0</v>
      </c>
      <c r="F8945" s="7" t="s">
        <v>416</v>
      </c>
      <c r="G8945" s="7" t="s">
        <v>277</v>
      </c>
      <c r="H8945" s="7" t="s">
        <v>610</v>
      </c>
      <c r="I8945" s="7" t="s">
        <v>611</v>
      </c>
      <c r="J8945" s="7" t="s">
        <v>612</v>
      </c>
      <c r="K8945" s="7" t="s">
        <v>13</v>
      </c>
      <c r="L8945" s="7" t="s">
        <v>13</v>
      </c>
      <c r="M8945" s="7" t="s">
        <v>13</v>
      </c>
      <c r="N8945" s="7" t="s">
        <v>13</v>
      </c>
      <c r="O8945" s="7" t="s">
        <v>13</v>
      </c>
      <c r="P8945" s="7" t="s">
        <v>13</v>
      </c>
      <c r="Q8945" s="7" t="s">
        <v>13</v>
      </c>
      <c r="R8945" s="7" t="s">
        <v>13</v>
      </c>
      <c r="S8945" s="7" t="s">
        <v>13</v>
      </c>
      <c r="T8945" s="7" t="s">
        <v>13</v>
      </c>
      <c r="U8945" s="7" t="s">
        <v>13</v>
      </c>
    </row>
    <row r="8946" spans="1:21">
      <c r="A8946" t="s">
        <v>4</v>
      </c>
      <c r="B8946" s="4" t="s">
        <v>5</v>
      </c>
      <c r="C8946" s="4" t="s">
        <v>14</v>
      </c>
      <c r="D8946" s="4" t="s">
        <v>10</v>
      </c>
      <c r="E8946" s="4" t="s">
        <v>14</v>
      </c>
      <c r="F8946" s="4" t="s">
        <v>6</v>
      </c>
      <c r="G8946" s="4" t="s">
        <v>6</v>
      </c>
      <c r="H8946" s="4" t="s">
        <v>6</v>
      </c>
      <c r="I8946" s="4" t="s">
        <v>6</v>
      </c>
      <c r="J8946" s="4" t="s">
        <v>6</v>
      </c>
      <c r="K8946" s="4" t="s">
        <v>6</v>
      </c>
      <c r="L8946" s="4" t="s">
        <v>6</v>
      </c>
      <c r="M8946" s="4" t="s">
        <v>6</v>
      </c>
      <c r="N8946" s="4" t="s">
        <v>6</v>
      </c>
      <c r="O8946" s="4" t="s">
        <v>6</v>
      </c>
      <c r="P8946" s="4" t="s">
        <v>6</v>
      </c>
      <c r="Q8946" s="4" t="s">
        <v>6</v>
      </c>
      <c r="R8946" s="4" t="s">
        <v>6</v>
      </c>
      <c r="S8946" s="4" t="s">
        <v>6</v>
      </c>
      <c r="T8946" s="4" t="s">
        <v>6</v>
      </c>
      <c r="U8946" s="4" t="s">
        <v>6</v>
      </c>
    </row>
    <row r="8947" spans="1:21">
      <c r="A8947" t="n">
        <v>76485</v>
      </c>
      <c r="B8947" s="34" t="n">
        <v>36</v>
      </c>
      <c r="C8947" s="7" t="n">
        <v>8</v>
      </c>
      <c r="D8947" s="7" t="n">
        <v>19</v>
      </c>
      <c r="E8947" s="7" t="n">
        <v>0</v>
      </c>
      <c r="F8947" s="7" t="s">
        <v>608</v>
      </c>
      <c r="G8947" s="7" t="s">
        <v>613</v>
      </c>
      <c r="H8947" s="7" t="s">
        <v>13</v>
      </c>
      <c r="I8947" s="7" t="s">
        <v>13</v>
      </c>
      <c r="J8947" s="7" t="s">
        <v>13</v>
      </c>
      <c r="K8947" s="7" t="s">
        <v>13</v>
      </c>
      <c r="L8947" s="7" t="s">
        <v>13</v>
      </c>
      <c r="M8947" s="7" t="s">
        <v>13</v>
      </c>
      <c r="N8947" s="7" t="s">
        <v>13</v>
      </c>
      <c r="O8947" s="7" t="s">
        <v>13</v>
      </c>
      <c r="P8947" s="7" t="s">
        <v>13</v>
      </c>
      <c r="Q8947" s="7" t="s">
        <v>13</v>
      </c>
      <c r="R8947" s="7" t="s">
        <v>13</v>
      </c>
      <c r="S8947" s="7" t="s">
        <v>13</v>
      </c>
      <c r="T8947" s="7" t="s">
        <v>13</v>
      </c>
      <c r="U8947" s="7" t="s">
        <v>13</v>
      </c>
    </row>
    <row r="8948" spans="1:21">
      <c r="A8948" t="s">
        <v>4</v>
      </c>
      <c r="B8948" s="4" t="s">
        <v>5</v>
      </c>
      <c r="C8948" s="4" t="s">
        <v>14</v>
      </c>
      <c r="D8948" s="4" t="s">
        <v>10</v>
      </c>
      <c r="E8948" s="4" t="s">
        <v>14</v>
      </c>
      <c r="F8948" s="4" t="s">
        <v>6</v>
      </c>
      <c r="G8948" s="4" t="s">
        <v>6</v>
      </c>
      <c r="H8948" s="4" t="s">
        <v>6</v>
      </c>
      <c r="I8948" s="4" t="s">
        <v>6</v>
      </c>
      <c r="J8948" s="4" t="s">
        <v>6</v>
      </c>
      <c r="K8948" s="4" t="s">
        <v>6</v>
      </c>
      <c r="L8948" s="4" t="s">
        <v>6</v>
      </c>
      <c r="M8948" s="4" t="s">
        <v>6</v>
      </c>
      <c r="N8948" s="4" t="s">
        <v>6</v>
      </c>
      <c r="O8948" s="4" t="s">
        <v>6</v>
      </c>
      <c r="P8948" s="4" t="s">
        <v>6</v>
      </c>
      <c r="Q8948" s="4" t="s">
        <v>6</v>
      </c>
      <c r="R8948" s="4" t="s">
        <v>6</v>
      </c>
      <c r="S8948" s="4" t="s">
        <v>6</v>
      </c>
      <c r="T8948" s="4" t="s">
        <v>6</v>
      </c>
      <c r="U8948" s="4" t="s">
        <v>6</v>
      </c>
    </row>
    <row r="8949" spans="1:21">
      <c r="A8949" t="n">
        <v>76524</v>
      </c>
      <c r="B8949" s="34" t="n">
        <v>36</v>
      </c>
      <c r="C8949" s="7" t="n">
        <v>8</v>
      </c>
      <c r="D8949" s="7" t="n">
        <v>7024</v>
      </c>
      <c r="E8949" s="7" t="n">
        <v>0</v>
      </c>
      <c r="F8949" s="7" t="s">
        <v>91</v>
      </c>
      <c r="G8949" s="7" t="s">
        <v>13</v>
      </c>
      <c r="H8949" s="7" t="s">
        <v>13</v>
      </c>
      <c r="I8949" s="7" t="s">
        <v>13</v>
      </c>
      <c r="J8949" s="7" t="s">
        <v>13</v>
      </c>
      <c r="K8949" s="7" t="s">
        <v>13</v>
      </c>
      <c r="L8949" s="7" t="s">
        <v>13</v>
      </c>
      <c r="M8949" s="7" t="s">
        <v>13</v>
      </c>
      <c r="N8949" s="7" t="s">
        <v>13</v>
      </c>
      <c r="O8949" s="7" t="s">
        <v>13</v>
      </c>
      <c r="P8949" s="7" t="s">
        <v>13</v>
      </c>
      <c r="Q8949" s="7" t="s">
        <v>13</v>
      </c>
      <c r="R8949" s="7" t="s">
        <v>13</v>
      </c>
      <c r="S8949" s="7" t="s">
        <v>13</v>
      </c>
      <c r="T8949" s="7" t="s">
        <v>13</v>
      </c>
      <c r="U8949" s="7" t="s">
        <v>13</v>
      </c>
    </row>
    <row r="8950" spans="1:21">
      <c r="A8950" t="s">
        <v>4</v>
      </c>
      <c r="B8950" s="4" t="s">
        <v>5</v>
      </c>
      <c r="C8950" s="4" t="s">
        <v>14</v>
      </c>
      <c r="D8950" s="4" t="s">
        <v>10</v>
      </c>
      <c r="E8950" s="4" t="s">
        <v>14</v>
      </c>
      <c r="F8950" s="4" t="s">
        <v>6</v>
      </c>
      <c r="G8950" s="4" t="s">
        <v>6</v>
      </c>
      <c r="H8950" s="4" t="s">
        <v>6</v>
      </c>
      <c r="I8950" s="4" t="s">
        <v>6</v>
      </c>
      <c r="J8950" s="4" t="s">
        <v>6</v>
      </c>
      <c r="K8950" s="4" t="s">
        <v>6</v>
      </c>
      <c r="L8950" s="4" t="s">
        <v>6</v>
      </c>
      <c r="M8950" s="4" t="s">
        <v>6</v>
      </c>
      <c r="N8950" s="4" t="s">
        <v>6</v>
      </c>
      <c r="O8950" s="4" t="s">
        <v>6</v>
      </c>
      <c r="P8950" s="4" t="s">
        <v>6</v>
      </c>
      <c r="Q8950" s="4" t="s">
        <v>6</v>
      </c>
      <c r="R8950" s="4" t="s">
        <v>6</v>
      </c>
      <c r="S8950" s="4" t="s">
        <v>6</v>
      </c>
      <c r="T8950" s="4" t="s">
        <v>6</v>
      </c>
      <c r="U8950" s="4" t="s">
        <v>6</v>
      </c>
    </row>
    <row r="8951" spans="1:21">
      <c r="A8951" t="n">
        <v>76554</v>
      </c>
      <c r="B8951" s="34" t="n">
        <v>36</v>
      </c>
      <c r="C8951" s="7" t="n">
        <v>8</v>
      </c>
      <c r="D8951" s="7" t="n">
        <v>7013</v>
      </c>
      <c r="E8951" s="7" t="n">
        <v>0</v>
      </c>
      <c r="F8951" s="7" t="s">
        <v>280</v>
      </c>
      <c r="G8951" s="7" t="s">
        <v>614</v>
      </c>
      <c r="H8951" s="7" t="s">
        <v>13</v>
      </c>
      <c r="I8951" s="7" t="s">
        <v>13</v>
      </c>
      <c r="J8951" s="7" t="s">
        <v>13</v>
      </c>
      <c r="K8951" s="7" t="s">
        <v>13</v>
      </c>
      <c r="L8951" s="7" t="s">
        <v>13</v>
      </c>
      <c r="M8951" s="7" t="s">
        <v>13</v>
      </c>
      <c r="N8951" s="7" t="s">
        <v>13</v>
      </c>
      <c r="O8951" s="7" t="s">
        <v>13</v>
      </c>
      <c r="P8951" s="7" t="s">
        <v>13</v>
      </c>
      <c r="Q8951" s="7" t="s">
        <v>13</v>
      </c>
      <c r="R8951" s="7" t="s">
        <v>13</v>
      </c>
      <c r="S8951" s="7" t="s">
        <v>13</v>
      </c>
      <c r="T8951" s="7" t="s">
        <v>13</v>
      </c>
      <c r="U8951" s="7" t="s">
        <v>13</v>
      </c>
    </row>
    <row r="8952" spans="1:21">
      <c r="A8952" t="s">
        <v>4</v>
      </c>
      <c r="B8952" s="4" t="s">
        <v>5</v>
      </c>
      <c r="C8952" s="4" t="s">
        <v>14</v>
      </c>
      <c r="D8952" s="4" t="s">
        <v>10</v>
      </c>
      <c r="E8952" s="4" t="s">
        <v>14</v>
      </c>
      <c r="F8952" s="4" t="s">
        <v>6</v>
      </c>
      <c r="G8952" s="4" t="s">
        <v>6</v>
      </c>
      <c r="H8952" s="4" t="s">
        <v>6</v>
      </c>
      <c r="I8952" s="4" t="s">
        <v>6</v>
      </c>
      <c r="J8952" s="4" t="s">
        <v>6</v>
      </c>
      <c r="K8952" s="4" t="s">
        <v>6</v>
      </c>
      <c r="L8952" s="4" t="s">
        <v>6</v>
      </c>
      <c r="M8952" s="4" t="s">
        <v>6</v>
      </c>
      <c r="N8952" s="4" t="s">
        <v>6</v>
      </c>
      <c r="O8952" s="4" t="s">
        <v>6</v>
      </c>
      <c r="P8952" s="4" t="s">
        <v>6</v>
      </c>
      <c r="Q8952" s="4" t="s">
        <v>6</v>
      </c>
      <c r="R8952" s="4" t="s">
        <v>6</v>
      </c>
      <c r="S8952" s="4" t="s">
        <v>6</v>
      </c>
      <c r="T8952" s="4" t="s">
        <v>6</v>
      </c>
      <c r="U8952" s="4" t="s">
        <v>6</v>
      </c>
    </row>
    <row r="8953" spans="1:21">
      <c r="A8953" t="n">
        <v>76595</v>
      </c>
      <c r="B8953" s="34" t="n">
        <v>36</v>
      </c>
      <c r="C8953" s="7" t="n">
        <v>8</v>
      </c>
      <c r="D8953" s="7" t="n">
        <v>7034</v>
      </c>
      <c r="E8953" s="7" t="n">
        <v>0</v>
      </c>
      <c r="F8953" s="7" t="s">
        <v>342</v>
      </c>
      <c r="G8953" s="7" t="s">
        <v>13</v>
      </c>
      <c r="H8953" s="7" t="s">
        <v>13</v>
      </c>
      <c r="I8953" s="7" t="s">
        <v>13</v>
      </c>
      <c r="J8953" s="7" t="s">
        <v>13</v>
      </c>
      <c r="K8953" s="7" t="s">
        <v>13</v>
      </c>
      <c r="L8953" s="7" t="s">
        <v>13</v>
      </c>
      <c r="M8953" s="7" t="s">
        <v>13</v>
      </c>
      <c r="N8953" s="7" t="s">
        <v>13</v>
      </c>
      <c r="O8953" s="7" t="s">
        <v>13</v>
      </c>
      <c r="P8953" s="7" t="s">
        <v>13</v>
      </c>
      <c r="Q8953" s="7" t="s">
        <v>13</v>
      </c>
      <c r="R8953" s="7" t="s">
        <v>13</v>
      </c>
      <c r="S8953" s="7" t="s">
        <v>13</v>
      </c>
      <c r="T8953" s="7" t="s">
        <v>13</v>
      </c>
      <c r="U8953" s="7" t="s">
        <v>13</v>
      </c>
    </row>
    <row r="8954" spans="1:21">
      <c r="A8954" t="s">
        <v>4</v>
      </c>
      <c r="B8954" s="4" t="s">
        <v>5</v>
      </c>
      <c r="C8954" s="4" t="s">
        <v>14</v>
      </c>
      <c r="D8954" s="4" t="s">
        <v>10</v>
      </c>
      <c r="E8954" s="4" t="s">
        <v>14</v>
      </c>
      <c r="F8954" s="4" t="s">
        <v>6</v>
      </c>
      <c r="G8954" s="4" t="s">
        <v>6</v>
      </c>
      <c r="H8954" s="4" t="s">
        <v>6</v>
      </c>
      <c r="I8954" s="4" t="s">
        <v>6</v>
      </c>
      <c r="J8954" s="4" t="s">
        <v>6</v>
      </c>
      <c r="K8954" s="4" t="s">
        <v>6</v>
      </c>
      <c r="L8954" s="4" t="s">
        <v>6</v>
      </c>
      <c r="M8954" s="4" t="s">
        <v>6</v>
      </c>
      <c r="N8954" s="4" t="s">
        <v>6</v>
      </c>
      <c r="O8954" s="4" t="s">
        <v>6</v>
      </c>
      <c r="P8954" s="4" t="s">
        <v>6</v>
      </c>
      <c r="Q8954" s="4" t="s">
        <v>6</v>
      </c>
      <c r="R8954" s="4" t="s">
        <v>6</v>
      </c>
      <c r="S8954" s="4" t="s">
        <v>6</v>
      </c>
      <c r="T8954" s="4" t="s">
        <v>6</v>
      </c>
      <c r="U8954" s="4" t="s">
        <v>6</v>
      </c>
    </row>
    <row r="8955" spans="1:21">
      <c r="A8955" t="n">
        <v>76626</v>
      </c>
      <c r="B8955" s="34" t="n">
        <v>36</v>
      </c>
      <c r="C8955" s="7" t="n">
        <v>8</v>
      </c>
      <c r="D8955" s="7" t="n">
        <v>7033</v>
      </c>
      <c r="E8955" s="7" t="n">
        <v>0</v>
      </c>
      <c r="F8955" s="7" t="s">
        <v>342</v>
      </c>
      <c r="G8955" s="7" t="s">
        <v>13</v>
      </c>
      <c r="H8955" s="7" t="s">
        <v>13</v>
      </c>
      <c r="I8955" s="7" t="s">
        <v>13</v>
      </c>
      <c r="J8955" s="7" t="s">
        <v>13</v>
      </c>
      <c r="K8955" s="7" t="s">
        <v>13</v>
      </c>
      <c r="L8955" s="7" t="s">
        <v>13</v>
      </c>
      <c r="M8955" s="7" t="s">
        <v>13</v>
      </c>
      <c r="N8955" s="7" t="s">
        <v>13</v>
      </c>
      <c r="O8955" s="7" t="s">
        <v>13</v>
      </c>
      <c r="P8955" s="7" t="s">
        <v>13</v>
      </c>
      <c r="Q8955" s="7" t="s">
        <v>13</v>
      </c>
      <c r="R8955" s="7" t="s">
        <v>13</v>
      </c>
      <c r="S8955" s="7" t="s">
        <v>13</v>
      </c>
      <c r="T8955" s="7" t="s">
        <v>13</v>
      </c>
      <c r="U8955" s="7" t="s">
        <v>13</v>
      </c>
    </row>
    <row r="8956" spans="1:21">
      <c r="A8956" t="s">
        <v>4</v>
      </c>
      <c r="B8956" s="4" t="s">
        <v>5</v>
      </c>
      <c r="C8956" s="4" t="s">
        <v>14</v>
      </c>
      <c r="D8956" s="4" t="s">
        <v>10</v>
      </c>
      <c r="E8956" s="4" t="s">
        <v>14</v>
      </c>
      <c r="F8956" s="4" t="s">
        <v>6</v>
      </c>
      <c r="G8956" s="4" t="s">
        <v>6</v>
      </c>
      <c r="H8956" s="4" t="s">
        <v>6</v>
      </c>
      <c r="I8956" s="4" t="s">
        <v>6</v>
      </c>
      <c r="J8956" s="4" t="s">
        <v>6</v>
      </c>
      <c r="K8956" s="4" t="s">
        <v>6</v>
      </c>
      <c r="L8956" s="4" t="s">
        <v>6</v>
      </c>
      <c r="M8956" s="4" t="s">
        <v>6</v>
      </c>
      <c r="N8956" s="4" t="s">
        <v>6</v>
      </c>
      <c r="O8956" s="4" t="s">
        <v>6</v>
      </c>
      <c r="P8956" s="4" t="s">
        <v>6</v>
      </c>
      <c r="Q8956" s="4" t="s">
        <v>6</v>
      </c>
      <c r="R8956" s="4" t="s">
        <v>6</v>
      </c>
      <c r="S8956" s="4" t="s">
        <v>6</v>
      </c>
      <c r="T8956" s="4" t="s">
        <v>6</v>
      </c>
      <c r="U8956" s="4" t="s">
        <v>6</v>
      </c>
    </row>
    <row r="8957" spans="1:21">
      <c r="A8957" t="n">
        <v>76657</v>
      </c>
      <c r="B8957" s="34" t="n">
        <v>36</v>
      </c>
      <c r="C8957" s="7" t="n">
        <v>8</v>
      </c>
      <c r="D8957" s="7" t="n">
        <v>1660</v>
      </c>
      <c r="E8957" s="7" t="n">
        <v>0</v>
      </c>
      <c r="F8957" s="7" t="s">
        <v>431</v>
      </c>
      <c r="G8957" s="7" t="s">
        <v>615</v>
      </c>
      <c r="H8957" s="7" t="s">
        <v>13</v>
      </c>
      <c r="I8957" s="7" t="s">
        <v>13</v>
      </c>
      <c r="J8957" s="7" t="s">
        <v>13</v>
      </c>
      <c r="K8957" s="7" t="s">
        <v>13</v>
      </c>
      <c r="L8957" s="7" t="s">
        <v>13</v>
      </c>
      <c r="M8957" s="7" t="s">
        <v>13</v>
      </c>
      <c r="N8957" s="7" t="s">
        <v>13</v>
      </c>
      <c r="O8957" s="7" t="s">
        <v>13</v>
      </c>
      <c r="P8957" s="7" t="s">
        <v>13</v>
      </c>
      <c r="Q8957" s="7" t="s">
        <v>13</v>
      </c>
      <c r="R8957" s="7" t="s">
        <v>13</v>
      </c>
      <c r="S8957" s="7" t="s">
        <v>13</v>
      </c>
      <c r="T8957" s="7" t="s">
        <v>13</v>
      </c>
      <c r="U8957" s="7" t="s">
        <v>13</v>
      </c>
    </row>
    <row r="8958" spans="1:21">
      <c r="A8958" t="s">
        <v>4</v>
      </c>
      <c r="B8958" s="4" t="s">
        <v>5</v>
      </c>
      <c r="C8958" s="4" t="s">
        <v>14</v>
      </c>
      <c r="D8958" s="4" t="s">
        <v>10</v>
      </c>
    </row>
    <row r="8959" spans="1:21">
      <c r="A8959" t="n">
        <v>76698</v>
      </c>
      <c r="B8959" s="14" t="n">
        <v>50</v>
      </c>
      <c r="C8959" s="7" t="n">
        <v>55</v>
      </c>
      <c r="D8959" s="7" t="n">
        <v>1950</v>
      </c>
    </row>
    <row r="8960" spans="1:21">
      <c r="A8960" t="s">
        <v>4</v>
      </c>
      <c r="B8960" s="4" t="s">
        <v>5</v>
      </c>
      <c r="C8960" s="4" t="s">
        <v>14</v>
      </c>
      <c r="D8960" s="4" t="s">
        <v>10</v>
      </c>
    </row>
    <row r="8961" spans="1:21">
      <c r="A8961" t="n">
        <v>76702</v>
      </c>
      <c r="B8961" s="14" t="n">
        <v>50</v>
      </c>
      <c r="C8961" s="7" t="n">
        <v>55</v>
      </c>
      <c r="D8961" s="7" t="n">
        <v>2959</v>
      </c>
    </row>
    <row r="8962" spans="1:21">
      <c r="A8962" t="s">
        <v>4</v>
      </c>
      <c r="B8962" s="4" t="s">
        <v>5</v>
      </c>
      <c r="C8962" s="4" t="s">
        <v>14</v>
      </c>
      <c r="D8962" s="4" t="s">
        <v>10</v>
      </c>
    </row>
    <row r="8963" spans="1:21">
      <c r="A8963" t="n">
        <v>76706</v>
      </c>
      <c r="B8963" s="14" t="n">
        <v>50</v>
      </c>
      <c r="C8963" s="7" t="n">
        <v>55</v>
      </c>
      <c r="D8963" s="7" t="n">
        <v>3958</v>
      </c>
    </row>
    <row r="8964" spans="1:21">
      <c r="A8964" t="s">
        <v>4</v>
      </c>
      <c r="B8964" s="4" t="s">
        <v>5</v>
      </c>
      <c r="C8964" s="4" t="s">
        <v>14</v>
      </c>
      <c r="D8964" s="4" t="s">
        <v>10</v>
      </c>
    </row>
    <row r="8965" spans="1:21">
      <c r="A8965" t="n">
        <v>76710</v>
      </c>
      <c r="B8965" s="14" t="n">
        <v>50</v>
      </c>
      <c r="C8965" s="7" t="n">
        <v>55</v>
      </c>
      <c r="D8965" s="7" t="n">
        <v>4959</v>
      </c>
    </row>
    <row r="8966" spans="1:21">
      <c r="A8966" t="s">
        <v>4</v>
      </c>
      <c r="B8966" s="4" t="s">
        <v>5</v>
      </c>
      <c r="C8966" s="4" t="s">
        <v>14</v>
      </c>
      <c r="D8966" s="4" t="s">
        <v>10</v>
      </c>
    </row>
    <row r="8967" spans="1:21">
      <c r="A8967" t="n">
        <v>76714</v>
      </c>
      <c r="B8967" s="14" t="n">
        <v>50</v>
      </c>
      <c r="C8967" s="7" t="n">
        <v>55</v>
      </c>
      <c r="D8967" s="7" t="n">
        <v>5958</v>
      </c>
    </row>
    <row r="8968" spans="1:21">
      <c r="A8968" t="s">
        <v>4</v>
      </c>
      <c r="B8968" s="4" t="s">
        <v>5</v>
      </c>
      <c r="C8968" s="4" t="s">
        <v>14</v>
      </c>
      <c r="D8968" s="4" t="s">
        <v>10</v>
      </c>
    </row>
    <row r="8969" spans="1:21">
      <c r="A8969" t="n">
        <v>76718</v>
      </c>
      <c r="B8969" s="14" t="n">
        <v>50</v>
      </c>
      <c r="C8969" s="7" t="n">
        <v>55</v>
      </c>
      <c r="D8969" s="7" t="n">
        <v>6959</v>
      </c>
    </row>
    <row r="8970" spans="1:21">
      <c r="A8970" t="s">
        <v>4</v>
      </c>
      <c r="B8970" s="4" t="s">
        <v>5</v>
      </c>
      <c r="C8970" s="4" t="s">
        <v>14</v>
      </c>
      <c r="D8970" s="4" t="s">
        <v>10</v>
      </c>
    </row>
    <row r="8971" spans="1:21">
      <c r="A8971" t="n">
        <v>76722</v>
      </c>
      <c r="B8971" s="14" t="n">
        <v>50</v>
      </c>
      <c r="C8971" s="7" t="n">
        <v>55</v>
      </c>
      <c r="D8971" s="7" t="n">
        <v>7960</v>
      </c>
    </row>
    <row r="8972" spans="1:21">
      <c r="A8972" t="s">
        <v>4</v>
      </c>
      <c r="B8972" s="4" t="s">
        <v>5</v>
      </c>
      <c r="C8972" s="4" t="s">
        <v>14</v>
      </c>
      <c r="D8972" s="4" t="s">
        <v>10</v>
      </c>
    </row>
    <row r="8973" spans="1:21">
      <c r="A8973" t="n">
        <v>76726</v>
      </c>
      <c r="B8973" s="14" t="n">
        <v>50</v>
      </c>
      <c r="C8973" s="7" t="n">
        <v>55</v>
      </c>
      <c r="D8973" s="7" t="n">
        <v>8951</v>
      </c>
    </row>
    <row r="8974" spans="1:21">
      <c r="A8974" t="s">
        <v>4</v>
      </c>
      <c r="B8974" s="4" t="s">
        <v>5</v>
      </c>
      <c r="C8974" s="4" t="s">
        <v>14</v>
      </c>
      <c r="D8974" s="4" t="s">
        <v>10</v>
      </c>
    </row>
    <row r="8975" spans="1:21">
      <c r="A8975" t="n">
        <v>76730</v>
      </c>
      <c r="B8975" s="14" t="n">
        <v>50</v>
      </c>
      <c r="C8975" s="7" t="n">
        <v>55</v>
      </c>
      <c r="D8975" s="7" t="n">
        <v>9951</v>
      </c>
    </row>
    <row r="8976" spans="1:21">
      <c r="A8976" t="s">
        <v>4</v>
      </c>
      <c r="B8976" s="4" t="s">
        <v>5</v>
      </c>
      <c r="C8976" s="4" t="s">
        <v>14</v>
      </c>
      <c r="D8976" s="4" t="s">
        <v>10</v>
      </c>
    </row>
    <row r="8977" spans="1:4">
      <c r="A8977" t="n">
        <v>76734</v>
      </c>
      <c r="B8977" s="14" t="n">
        <v>50</v>
      </c>
      <c r="C8977" s="7" t="n">
        <v>55</v>
      </c>
      <c r="D8977" s="7" t="n">
        <v>10950</v>
      </c>
    </row>
    <row r="8978" spans="1:4">
      <c r="A8978" t="s">
        <v>4</v>
      </c>
      <c r="B8978" s="4" t="s">
        <v>5</v>
      </c>
      <c r="C8978" s="4" t="s">
        <v>14</v>
      </c>
    </row>
    <row r="8979" spans="1:4">
      <c r="A8979" t="n">
        <v>76738</v>
      </c>
      <c r="B8979" s="35" t="n">
        <v>116</v>
      </c>
      <c r="C8979" s="7" t="n">
        <v>0</v>
      </c>
    </row>
    <row r="8980" spans="1:4">
      <c r="A8980" t="s">
        <v>4</v>
      </c>
      <c r="B8980" s="4" t="s">
        <v>5</v>
      </c>
      <c r="C8980" s="4" t="s">
        <v>14</v>
      </c>
      <c r="D8980" s="4" t="s">
        <v>10</v>
      </c>
    </row>
    <row r="8981" spans="1:4">
      <c r="A8981" t="n">
        <v>76740</v>
      </c>
      <c r="B8981" s="35" t="n">
        <v>116</v>
      </c>
      <c r="C8981" s="7" t="n">
        <v>2</v>
      </c>
      <c r="D8981" s="7" t="n">
        <v>1</v>
      </c>
    </row>
    <row r="8982" spans="1:4">
      <c r="A8982" t="s">
        <v>4</v>
      </c>
      <c r="B8982" s="4" t="s">
        <v>5</v>
      </c>
      <c r="C8982" s="4" t="s">
        <v>14</v>
      </c>
      <c r="D8982" s="4" t="s">
        <v>9</v>
      </c>
    </row>
    <row r="8983" spans="1:4">
      <c r="A8983" t="n">
        <v>76744</v>
      </c>
      <c r="B8983" s="35" t="n">
        <v>116</v>
      </c>
      <c r="C8983" s="7" t="n">
        <v>5</v>
      </c>
      <c r="D8983" s="7" t="n">
        <v>1116471296</v>
      </c>
    </row>
    <row r="8984" spans="1:4">
      <c r="A8984" t="s">
        <v>4</v>
      </c>
      <c r="B8984" s="4" t="s">
        <v>5</v>
      </c>
      <c r="C8984" s="4" t="s">
        <v>14</v>
      </c>
      <c r="D8984" s="4" t="s">
        <v>10</v>
      </c>
    </row>
    <row r="8985" spans="1:4">
      <c r="A8985" t="n">
        <v>76750</v>
      </c>
      <c r="B8985" s="35" t="n">
        <v>116</v>
      </c>
      <c r="C8985" s="7" t="n">
        <v>6</v>
      </c>
      <c r="D8985" s="7" t="n">
        <v>1</v>
      </c>
    </row>
    <row r="8986" spans="1:4">
      <c r="A8986" t="s">
        <v>4</v>
      </c>
      <c r="B8986" s="4" t="s">
        <v>5</v>
      </c>
      <c r="C8986" s="4" t="s">
        <v>14</v>
      </c>
      <c r="D8986" s="4" t="s">
        <v>10</v>
      </c>
      <c r="E8986" s="4" t="s">
        <v>9</v>
      </c>
      <c r="F8986" s="4" t="s">
        <v>10</v>
      </c>
      <c r="G8986" s="4" t="s">
        <v>9</v>
      </c>
      <c r="H8986" s="4" t="s">
        <v>14</v>
      </c>
    </row>
    <row r="8987" spans="1:4">
      <c r="A8987" t="n">
        <v>76754</v>
      </c>
      <c r="B8987" s="16" t="n">
        <v>49</v>
      </c>
      <c r="C8987" s="7" t="n">
        <v>0</v>
      </c>
      <c r="D8987" s="7" t="n">
        <v>565</v>
      </c>
      <c r="E8987" s="7" t="n">
        <v>1065353216</v>
      </c>
      <c r="F8987" s="7" t="n">
        <v>0</v>
      </c>
      <c r="G8987" s="7" t="n">
        <v>0</v>
      </c>
      <c r="H8987" s="7" t="n">
        <v>0</v>
      </c>
    </row>
    <row r="8988" spans="1:4">
      <c r="A8988" t="s">
        <v>4</v>
      </c>
      <c r="B8988" s="4" t="s">
        <v>5</v>
      </c>
      <c r="C8988" s="4" t="s">
        <v>14</v>
      </c>
      <c r="D8988" s="4" t="s">
        <v>10</v>
      </c>
    </row>
    <row r="8989" spans="1:4">
      <c r="A8989" t="n">
        <v>76769</v>
      </c>
      <c r="B8989" s="16" t="n">
        <v>49</v>
      </c>
      <c r="C8989" s="7" t="n">
        <v>6</v>
      </c>
      <c r="D8989" s="7" t="n">
        <v>565</v>
      </c>
    </row>
    <row r="8990" spans="1:4">
      <c r="A8990" t="s">
        <v>4</v>
      </c>
      <c r="B8990" s="4" t="s">
        <v>5</v>
      </c>
      <c r="C8990" s="4" t="s">
        <v>10</v>
      </c>
      <c r="D8990" s="4" t="s">
        <v>21</v>
      </c>
      <c r="E8990" s="4" t="s">
        <v>21</v>
      </c>
      <c r="F8990" s="4" t="s">
        <v>21</v>
      </c>
      <c r="G8990" s="4" t="s">
        <v>21</v>
      </c>
    </row>
    <row r="8991" spans="1:4">
      <c r="A8991" t="n">
        <v>76773</v>
      </c>
      <c r="B8991" s="36" t="n">
        <v>46</v>
      </c>
      <c r="C8991" s="7" t="n">
        <v>0</v>
      </c>
      <c r="D8991" s="7" t="n">
        <v>-0.519999980926514</v>
      </c>
      <c r="E8991" s="7" t="n">
        <v>18.3700008392334</v>
      </c>
      <c r="F8991" s="7" t="n">
        <v>45.7999992370605</v>
      </c>
      <c r="G8991" s="7" t="n">
        <v>180</v>
      </c>
    </row>
    <row r="8992" spans="1:4">
      <c r="A8992" t="s">
        <v>4</v>
      </c>
      <c r="B8992" s="4" t="s">
        <v>5</v>
      </c>
      <c r="C8992" s="4" t="s">
        <v>10</v>
      </c>
      <c r="D8992" s="4" t="s">
        <v>14</v>
      </c>
      <c r="E8992" s="4" t="s">
        <v>6</v>
      </c>
      <c r="F8992" s="4" t="s">
        <v>21</v>
      </c>
      <c r="G8992" s="4" t="s">
        <v>21</v>
      </c>
      <c r="H8992" s="4" t="s">
        <v>21</v>
      </c>
    </row>
    <row r="8993" spans="1:8">
      <c r="A8993" t="n">
        <v>76792</v>
      </c>
      <c r="B8993" s="37" t="n">
        <v>48</v>
      </c>
      <c r="C8993" s="7" t="n">
        <v>0</v>
      </c>
      <c r="D8993" s="7" t="n">
        <v>0</v>
      </c>
      <c r="E8993" s="7" t="s">
        <v>605</v>
      </c>
      <c r="F8993" s="7" t="n">
        <v>-1</v>
      </c>
      <c r="G8993" s="7" t="n">
        <v>1</v>
      </c>
      <c r="H8993" s="7" t="n">
        <v>1.40129846432482e-45</v>
      </c>
    </row>
    <row r="8994" spans="1:8">
      <c r="A8994" t="s">
        <v>4</v>
      </c>
      <c r="B8994" s="4" t="s">
        <v>5</v>
      </c>
      <c r="C8994" s="4" t="s">
        <v>10</v>
      </c>
      <c r="D8994" s="4" t="s">
        <v>21</v>
      </c>
      <c r="E8994" s="4" t="s">
        <v>21</v>
      </c>
      <c r="F8994" s="4" t="s">
        <v>21</v>
      </c>
      <c r="G8994" s="4" t="s">
        <v>21</v>
      </c>
    </row>
    <row r="8995" spans="1:8">
      <c r="A8995" t="n">
        <v>76822</v>
      </c>
      <c r="B8995" s="36" t="n">
        <v>46</v>
      </c>
      <c r="C8995" s="7" t="n">
        <v>1</v>
      </c>
      <c r="D8995" s="7" t="n">
        <v>-1.87999999523163</v>
      </c>
      <c r="E8995" s="7" t="n">
        <v>18.3700008392334</v>
      </c>
      <c r="F8995" s="7" t="n">
        <v>46.6399993896484</v>
      </c>
      <c r="G8995" s="7" t="n">
        <v>180</v>
      </c>
    </row>
    <row r="8996" spans="1:8">
      <c r="A8996" t="s">
        <v>4</v>
      </c>
      <c r="B8996" s="4" t="s">
        <v>5</v>
      </c>
      <c r="C8996" s="4" t="s">
        <v>10</v>
      </c>
      <c r="D8996" s="4" t="s">
        <v>14</v>
      </c>
      <c r="E8996" s="4" t="s">
        <v>6</v>
      </c>
      <c r="F8996" s="4" t="s">
        <v>21</v>
      </c>
      <c r="G8996" s="4" t="s">
        <v>21</v>
      </c>
      <c r="H8996" s="4" t="s">
        <v>21</v>
      </c>
    </row>
    <row r="8997" spans="1:8">
      <c r="A8997" t="n">
        <v>76841</v>
      </c>
      <c r="B8997" s="37" t="n">
        <v>48</v>
      </c>
      <c r="C8997" s="7" t="n">
        <v>1</v>
      </c>
      <c r="D8997" s="7" t="n">
        <v>0</v>
      </c>
      <c r="E8997" s="7" t="s">
        <v>606</v>
      </c>
      <c r="F8997" s="7" t="n">
        <v>-1</v>
      </c>
      <c r="G8997" s="7" t="n">
        <v>1</v>
      </c>
      <c r="H8997" s="7" t="n">
        <v>1.40129846432482e-45</v>
      </c>
    </row>
    <row r="8998" spans="1:8">
      <c r="A8998" t="s">
        <v>4</v>
      </c>
      <c r="B8998" s="4" t="s">
        <v>5</v>
      </c>
      <c r="C8998" s="4" t="s">
        <v>10</v>
      </c>
      <c r="D8998" s="4" t="s">
        <v>21</v>
      </c>
      <c r="E8998" s="4" t="s">
        <v>21</v>
      </c>
      <c r="F8998" s="4" t="s">
        <v>21</v>
      </c>
      <c r="G8998" s="4" t="s">
        <v>21</v>
      </c>
    </row>
    <row r="8999" spans="1:8">
      <c r="A8999" t="n">
        <v>76872</v>
      </c>
      <c r="B8999" s="36" t="n">
        <v>46</v>
      </c>
      <c r="C8999" s="7" t="n">
        <v>2</v>
      </c>
      <c r="D8999" s="7" t="n">
        <v>0.0399999991059303</v>
      </c>
      <c r="E8999" s="7" t="n">
        <v>18.3700008392334</v>
      </c>
      <c r="F8999" s="7" t="n">
        <v>46.8400001525879</v>
      </c>
      <c r="G8999" s="7" t="n">
        <v>180</v>
      </c>
    </row>
    <row r="9000" spans="1:8">
      <c r="A9000" t="s">
        <v>4</v>
      </c>
      <c r="B9000" s="4" t="s">
        <v>5</v>
      </c>
      <c r="C9000" s="4" t="s">
        <v>10</v>
      </c>
      <c r="D9000" s="4" t="s">
        <v>14</v>
      </c>
      <c r="E9000" s="4" t="s">
        <v>6</v>
      </c>
      <c r="F9000" s="4" t="s">
        <v>21</v>
      </c>
      <c r="G9000" s="4" t="s">
        <v>21</v>
      </c>
      <c r="H9000" s="4" t="s">
        <v>21</v>
      </c>
    </row>
    <row r="9001" spans="1:8">
      <c r="A9001" t="n">
        <v>76891</v>
      </c>
      <c r="B9001" s="37" t="n">
        <v>48</v>
      </c>
      <c r="C9001" s="7" t="n">
        <v>2</v>
      </c>
      <c r="D9001" s="7" t="n">
        <v>0</v>
      </c>
      <c r="E9001" s="7" t="s">
        <v>606</v>
      </c>
      <c r="F9001" s="7" t="n">
        <v>-1</v>
      </c>
      <c r="G9001" s="7" t="n">
        <v>1</v>
      </c>
      <c r="H9001" s="7" t="n">
        <v>1.40129846432482e-45</v>
      </c>
    </row>
    <row r="9002" spans="1:8">
      <c r="A9002" t="s">
        <v>4</v>
      </c>
      <c r="B9002" s="4" t="s">
        <v>5</v>
      </c>
      <c r="C9002" s="4" t="s">
        <v>10</v>
      </c>
      <c r="D9002" s="4" t="s">
        <v>21</v>
      </c>
      <c r="E9002" s="4" t="s">
        <v>21</v>
      </c>
      <c r="F9002" s="4" t="s">
        <v>21</v>
      </c>
      <c r="G9002" s="4" t="s">
        <v>21</v>
      </c>
    </row>
    <row r="9003" spans="1:8">
      <c r="A9003" t="n">
        <v>76922</v>
      </c>
      <c r="B9003" s="36" t="n">
        <v>46</v>
      </c>
      <c r="C9003" s="7" t="n">
        <v>3</v>
      </c>
      <c r="D9003" s="7" t="n">
        <v>2.07999992370605</v>
      </c>
      <c r="E9003" s="7" t="n">
        <v>18.3700008392334</v>
      </c>
      <c r="F9003" s="7" t="n">
        <v>45.7599983215332</v>
      </c>
      <c r="G9003" s="7" t="n">
        <v>180</v>
      </c>
    </row>
    <row r="9004" spans="1:8">
      <c r="A9004" t="s">
        <v>4</v>
      </c>
      <c r="B9004" s="4" t="s">
        <v>5</v>
      </c>
      <c r="C9004" s="4" t="s">
        <v>10</v>
      </c>
      <c r="D9004" s="4" t="s">
        <v>14</v>
      </c>
      <c r="E9004" s="4" t="s">
        <v>6</v>
      </c>
      <c r="F9004" s="4" t="s">
        <v>21</v>
      </c>
      <c r="G9004" s="4" t="s">
        <v>21</v>
      </c>
      <c r="H9004" s="4" t="s">
        <v>21</v>
      </c>
    </row>
    <row r="9005" spans="1:8">
      <c r="A9005" t="n">
        <v>76941</v>
      </c>
      <c r="B9005" s="37" t="n">
        <v>48</v>
      </c>
      <c r="C9005" s="7" t="n">
        <v>3</v>
      </c>
      <c r="D9005" s="7" t="n">
        <v>0</v>
      </c>
      <c r="E9005" s="7" t="s">
        <v>607</v>
      </c>
      <c r="F9005" s="7" t="n">
        <v>-1</v>
      </c>
      <c r="G9005" s="7" t="n">
        <v>1</v>
      </c>
      <c r="H9005" s="7" t="n">
        <v>1.40129846432482e-45</v>
      </c>
    </row>
    <row r="9006" spans="1:8">
      <c r="A9006" t="s">
        <v>4</v>
      </c>
      <c r="B9006" s="4" t="s">
        <v>5</v>
      </c>
      <c r="C9006" s="4" t="s">
        <v>10</v>
      </c>
      <c r="D9006" s="4" t="s">
        <v>21</v>
      </c>
      <c r="E9006" s="4" t="s">
        <v>21</v>
      </c>
      <c r="F9006" s="4" t="s">
        <v>21</v>
      </c>
      <c r="G9006" s="4" t="s">
        <v>21</v>
      </c>
    </row>
    <row r="9007" spans="1:8">
      <c r="A9007" t="n">
        <v>76972</v>
      </c>
      <c r="B9007" s="36" t="n">
        <v>46</v>
      </c>
      <c r="C9007" s="7" t="n">
        <v>4</v>
      </c>
      <c r="D9007" s="7" t="n">
        <v>0.340000003576279</v>
      </c>
      <c r="E9007" s="7" t="n">
        <v>18.3700008392334</v>
      </c>
      <c r="F9007" s="7" t="n">
        <v>47.7000007629395</v>
      </c>
      <c r="G9007" s="7" t="n">
        <v>180</v>
      </c>
    </row>
    <row r="9008" spans="1:8">
      <c r="A9008" t="s">
        <v>4</v>
      </c>
      <c r="B9008" s="4" t="s">
        <v>5</v>
      </c>
      <c r="C9008" s="4" t="s">
        <v>10</v>
      </c>
      <c r="D9008" s="4" t="s">
        <v>14</v>
      </c>
      <c r="E9008" s="4" t="s">
        <v>6</v>
      </c>
      <c r="F9008" s="4" t="s">
        <v>21</v>
      </c>
      <c r="G9008" s="4" t="s">
        <v>21</v>
      </c>
      <c r="H9008" s="4" t="s">
        <v>21</v>
      </c>
    </row>
    <row r="9009" spans="1:8">
      <c r="A9009" t="n">
        <v>76991</v>
      </c>
      <c r="B9009" s="37" t="n">
        <v>48</v>
      </c>
      <c r="C9009" s="7" t="n">
        <v>4</v>
      </c>
      <c r="D9009" s="7" t="n">
        <v>0</v>
      </c>
      <c r="E9009" s="7" t="s">
        <v>280</v>
      </c>
      <c r="F9009" s="7" t="n">
        <v>-1</v>
      </c>
      <c r="G9009" s="7" t="n">
        <v>1</v>
      </c>
      <c r="H9009" s="7" t="n">
        <v>1.40129846432482e-45</v>
      </c>
    </row>
    <row r="9010" spans="1:8">
      <c r="A9010" t="s">
        <v>4</v>
      </c>
      <c r="B9010" s="4" t="s">
        <v>5</v>
      </c>
      <c r="C9010" s="4" t="s">
        <v>10</v>
      </c>
      <c r="D9010" s="4" t="s">
        <v>21</v>
      </c>
      <c r="E9010" s="4" t="s">
        <v>21</v>
      </c>
      <c r="F9010" s="4" t="s">
        <v>21</v>
      </c>
      <c r="G9010" s="4" t="s">
        <v>21</v>
      </c>
    </row>
    <row r="9011" spans="1:8">
      <c r="A9011" t="n">
        <v>77019</v>
      </c>
      <c r="B9011" s="36" t="n">
        <v>46</v>
      </c>
      <c r="C9011" s="7" t="n">
        <v>5</v>
      </c>
      <c r="D9011" s="7" t="n">
        <v>0.680000007152557</v>
      </c>
      <c r="E9011" s="7" t="n">
        <v>18.3700008392334</v>
      </c>
      <c r="F9011" s="7" t="n">
        <v>45.2799987792969</v>
      </c>
      <c r="G9011" s="7" t="n">
        <v>180</v>
      </c>
    </row>
    <row r="9012" spans="1:8">
      <c r="A9012" t="s">
        <v>4</v>
      </c>
      <c r="B9012" s="4" t="s">
        <v>5</v>
      </c>
      <c r="C9012" s="4" t="s">
        <v>10</v>
      </c>
      <c r="D9012" s="4" t="s">
        <v>9</v>
      </c>
    </row>
    <row r="9013" spans="1:8">
      <c r="A9013" t="n">
        <v>77038</v>
      </c>
      <c r="B9013" s="33" t="n">
        <v>43</v>
      </c>
      <c r="C9013" s="7" t="n">
        <v>5</v>
      </c>
      <c r="D9013" s="7" t="n">
        <v>16</v>
      </c>
    </row>
    <row r="9014" spans="1:8">
      <c r="A9014" t="s">
        <v>4</v>
      </c>
      <c r="B9014" s="4" t="s">
        <v>5</v>
      </c>
      <c r="C9014" s="4" t="s">
        <v>10</v>
      </c>
      <c r="D9014" s="4" t="s">
        <v>14</v>
      </c>
      <c r="E9014" s="4" t="s">
        <v>14</v>
      </c>
      <c r="F9014" s="4" t="s">
        <v>6</v>
      </c>
    </row>
    <row r="9015" spans="1:8">
      <c r="A9015" t="n">
        <v>77045</v>
      </c>
      <c r="B9015" s="22" t="n">
        <v>47</v>
      </c>
      <c r="C9015" s="7" t="n">
        <v>5</v>
      </c>
      <c r="D9015" s="7" t="n">
        <v>0</v>
      </c>
      <c r="E9015" s="7" t="n">
        <v>0</v>
      </c>
      <c r="F9015" s="7" t="s">
        <v>283</v>
      </c>
    </row>
    <row r="9016" spans="1:8">
      <c r="A9016" t="s">
        <v>4</v>
      </c>
      <c r="B9016" s="4" t="s">
        <v>5</v>
      </c>
      <c r="C9016" s="4" t="s">
        <v>10</v>
      </c>
    </row>
    <row r="9017" spans="1:8">
      <c r="A9017" t="n">
        <v>77067</v>
      </c>
      <c r="B9017" s="28" t="n">
        <v>16</v>
      </c>
      <c r="C9017" s="7" t="n">
        <v>0</v>
      </c>
    </row>
    <row r="9018" spans="1:8">
      <c r="A9018" t="s">
        <v>4</v>
      </c>
      <c r="B9018" s="4" t="s">
        <v>5</v>
      </c>
      <c r="C9018" s="4" t="s">
        <v>10</v>
      </c>
      <c r="D9018" s="4" t="s">
        <v>14</v>
      </c>
      <c r="E9018" s="4" t="s">
        <v>6</v>
      </c>
      <c r="F9018" s="4" t="s">
        <v>21</v>
      </c>
      <c r="G9018" s="4" t="s">
        <v>21</v>
      </c>
      <c r="H9018" s="4" t="s">
        <v>21</v>
      </c>
    </row>
    <row r="9019" spans="1:8">
      <c r="A9019" t="n">
        <v>77070</v>
      </c>
      <c r="B9019" s="37" t="n">
        <v>48</v>
      </c>
      <c r="C9019" s="7" t="n">
        <v>5</v>
      </c>
      <c r="D9019" s="7" t="n">
        <v>0</v>
      </c>
      <c r="E9019" s="7" t="s">
        <v>31</v>
      </c>
      <c r="F9019" s="7" t="n">
        <v>0</v>
      </c>
      <c r="G9019" s="7" t="n">
        <v>1</v>
      </c>
      <c r="H9019" s="7" t="n">
        <v>0</v>
      </c>
    </row>
    <row r="9020" spans="1:8">
      <c r="A9020" t="s">
        <v>4</v>
      </c>
      <c r="B9020" s="4" t="s">
        <v>5</v>
      </c>
      <c r="C9020" s="4" t="s">
        <v>10</v>
      </c>
      <c r="D9020" s="4" t="s">
        <v>14</v>
      </c>
      <c r="E9020" s="4" t="s">
        <v>6</v>
      </c>
      <c r="F9020" s="4" t="s">
        <v>21</v>
      </c>
      <c r="G9020" s="4" t="s">
        <v>21</v>
      </c>
      <c r="H9020" s="4" t="s">
        <v>21</v>
      </c>
    </row>
    <row r="9021" spans="1:8">
      <c r="A9021" t="n">
        <v>77094</v>
      </c>
      <c r="B9021" s="37" t="n">
        <v>48</v>
      </c>
      <c r="C9021" s="7" t="n">
        <v>5</v>
      </c>
      <c r="D9021" s="7" t="n">
        <v>0</v>
      </c>
      <c r="E9021" s="7" t="s">
        <v>608</v>
      </c>
      <c r="F9021" s="7" t="n">
        <v>-1</v>
      </c>
      <c r="G9021" s="7" t="n">
        <v>1</v>
      </c>
      <c r="H9021" s="7" t="n">
        <v>0</v>
      </c>
    </row>
    <row r="9022" spans="1:8">
      <c r="A9022" t="s">
        <v>4</v>
      </c>
      <c r="B9022" s="4" t="s">
        <v>5</v>
      </c>
      <c r="C9022" s="4" t="s">
        <v>10</v>
      </c>
      <c r="D9022" s="4" t="s">
        <v>21</v>
      </c>
      <c r="E9022" s="4" t="s">
        <v>21</v>
      </c>
      <c r="F9022" s="4" t="s">
        <v>21</v>
      </c>
      <c r="G9022" s="4" t="s">
        <v>21</v>
      </c>
    </row>
    <row r="9023" spans="1:8">
      <c r="A9023" t="n">
        <v>77120</v>
      </c>
      <c r="B9023" s="36" t="n">
        <v>46</v>
      </c>
      <c r="C9023" s="7" t="n">
        <v>6</v>
      </c>
      <c r="D9023" s="7" t="n">
        <v>-1.0900000333786</v>
      </c>
      <c r="E9023" s="7" t="n">
        <v>18.3700008392334</v>
      </c>
      <c r="F9023" s="7" t="n">
        <v>47.2599983215332</v>
      </c>
      <c r="G9023" s="7" t="n">
        <v>180</v>
      </c>
    </row>
    <row r="9024" spans="1:8">
      <c r="A9024" t="s">
        <v>4</v>
      </c>
      <c r="B9024" s="4" t="s">
        <v>5</v>
      </c>
      <c r="C9024" s="4" t="s">
        <v>10</v>
      </c>
      <c r="D9024" s="4" t="s">
        <v>14</v>
      </c>
      <c r="E9024" s="4" t="s">
        <v>6</v>
      </c>
      <c r="F9024" s="4" t="s">
        <v>21</v>
      </c>
      <c r="G9024" s="4" t="s">
        <v>21</v>
      </c>
      <c r="H9024" s="4" t="s">
        <v>21</v>
      </c>
    </row>
    <row r="9025" spans="1:8">
      <c r="A9025" t="n">
        <v>77139</v>
      </c>
      <c r="B9025" s="37" t="n">
        <v>48</v>
      </c>
      <c r="C9025" s="7" t="n">
        <v>6</v>
      </c>
      <c r="D9025" s="7" t="n">
        <v>0</v>
      </c>
      <c r="E9025" s="7" t="s">
        <v>607</v>
      </c>
      <c r="F9025" s="7" t="n">
        <v>-1</v>
      </c>
      <c r="G9025" s="7" t="n">
        <v>1</v>
      </c>
      <c r="H9025" s="7" t="n">
        <v>1.40129846432482e-45</v>
      </c>
    </row>
    <row r="9026" spans="1:8">
      <c r="A9026" t="s">
        <v>4</v>
      </c>
      <c r="B9026" s="4" t="s">
        <v>5</v>
      </c>
      <c r="C9026" s="4" t="s">
        <v>10</v>
      </c>
      <c r="D9026" s="4" t="s">
        <v>21</v>
      </c>
      <c r="E9026" s="4" t="s">
        <v>21</v>
      </c>
      <c r="F9026" s="4" t="s">
        <v>21</v>
      </c>
      <c r="G9026" s="4" t="s">
        <v>21</v>
      </c>
    </row>
    <row r="9027" spans="1:8">
      <c r="A9027" t="n">
        <v>77170</v>
      </c>
      <c r="B9027" s="36" t="n">
        <v>46</v>
      </c>
      <c r="C9027" s="7" t="n">
        <v>7</v>
      </c>
      <c r="D9027" s="7" t="n">
        <v>1.13999998569489</v>
      </c>
      <c r="E9027" s="7" t="n">
        <v>18.3700008392334</v>
      </c>
      <c r="F9027" s="7" t="n">
        <v>46.5900001525879</v>
      </c>
      <c r="G9027" s="7" t="n">
        <v>180</v>
      </c>
    </row>
    <row r="9028" spans="1:8">
      <c r="A9028" t="s">
        <v>4</v>
      </c>
      <c r="B9028" s="4" t="s">
        <v>5</v>
      </c>
      <c r="C9028" s="4" t="s">
        <v>10</v>
      </c>
      <c r="D9028" s="4" t="s">
        <v>14</v>
      </c>
      <c r="E9028" s="4" t="s">
        <v>6</v>
      </c>
      <c r="F9028" s="4" t="s">
        <v>21</v>
      </c>
      <c r="G9028" s="4" t="s">
        <v>21</v>
      </c>
      <c r="H9028" s="4" t="s">
        <v>21</v>
      </c>
    </row>
    <row r="9029" spans="1:8">
      <c r="A9029" t="n">
        <v>77189</v>
      </c>
      <c r="B9029" s="37" t="n">
        <v>48</v>
      </c>
      <c r="C9029" s="7" t="n">
        <v>7</v>
      </c>
      <c r="D9029" s="7" t="n">
        <v>0</v>
      </c>
      <c r="E9029" s="7" t="s">
        <v>280</v>
      </c>
      <c r="F9029" s="7" t="n">
        <v>-1</v>
      </c>
      <c r="G9029" s="7" t="n">
        <v>1</v>
      </c>
      <c r="H9029" s="7" t="n">
        <v>1.40129846432482e-45</v>
      </c>
    </row>
    <row r="9030" spans="1:8">
      <c r="A9030" t="s">
        <v>4</v>
      </c>
      <c r="B9030" s="4" t="s">
        <v>5</v>
      </c>
      <c r="C9030" s="4" t="s">
        <v>10</v>
      </c>
      <c r="D9030" s="4" t="s">
        <v>21</v>
      </c>
      <c r="E9030" s="4" t="s">
        <v>21</v>
      </c>
      <c r="F9030" s="4" t="s">
        <v>21</v>
      </c>
      <c r="G9030" s="4" t="s">
        <v>21</v>
      </c>
    </row>
    <row r="9031" spans="1:8">
      <c r="A9031" t="n">
        <v>77217</v>
      </c>
      <c r="B9031" s="36" t="n">
        <v>46</v>
      </c>
      <c r="C9031" s="7" t="n">
        <v>8</v>
      </c>
      <c r="D9031" s="7" t="n">
        <v>1.5</v>
      </c>
      <c r="E9031" s="7" t="n">
        <v>18.3700008392334</v>
      </c>
      <c r="F9031" s="7" t="n">
        <v>47.8199996948242</v>
      </c>
      <c r="G9031" s="7" t="n">
        <v>180</v>
      </c>
    </row>
    <row r="9032" spans="1:8">
      <c r="A9032" t="s">
        <v>4</v>
      </c>
      <c r="B9032" s="4" t="s">
        <v>5</v>
      </c>
      <c r="C9032" s="4" t="s">
        <v>10</v>
      </c>
      <c r="D9032" s="4" t="s">
        <v>14</v>
      </c>
      <c r="E9032" s="4" t="s">
        <v>6</v>
      </c>
      <c r="F9032" s="4" t="s">
        <v>21</v>
      </c>
      <c r="G9032" s="4" t="s">
        <v>21</v>
      </c>
      <c r="H9032" s="4" t="s">
        <v>21</v>
      </c>
    </row>
    <row r="9033" spans="1:8">
      <c r="A9033" t="n">
        <v>77236</v>
      </c>
      <c r="B9033" s="37" t="n">
        <v>48</v>
      </c>
      <c r="C9033" s="7" t="n">
        <v>8</v>
      </c>
      <c r="D9033" s="7" t="n">
        <v>0</v>
      </c>
      <c r="E9033" s="7" t="s">
        <v>605</v>
      </c>
      <c r="F9033" s="7" t="n">
        <v>-1</v>
      </c>
      <c r="G9033" s="7" t="n">
        <v>1</v>
      </c>
      <c r="H9033" s="7" t="n">
        <v>1.40129846432482e-45</v>
      </c>
    </row>
    <row r="9034" spans="1:8">
      <c r="A9034" t="s">
        <v>4</v>
      </c>
      <c r="B9034" s="4" t="s">
        <v>5</v>
      </c>
      <c r="C9034" s="4" t="s">
        <v>10</v>
      </c>
      <c r="D9034" s="4" t="s">
        <v>21</v>
      </c>
      <c r="E9034" s="4" t="s">
        <v>21</v>
      </c>
      <c r="F9034" s="4" t="s">
        <v>21</v>
      </c>
      <c r="G9034" s="4" t="s">
        <v>21</v>
      </c>
    </row>
    <row r="9035" spans="1:8">
      <c r="A9035" t="n">
        <v>77266</v>
      </c>
      <c r="B9035" s="36" t="n">
        <v>46</v>
      </c>
      <c r="C9035" s="7" t="n">
        <v>9</v>
      </c>
      <c r="D9035" s="7" t="n">
        <v>-1.80999994277954</v>
      </c>
      <c r="E9035" s="7" t="n">
        <v>18.3700008392334</v>
      </c>
      <c r="F9035" s="7" t="n">
        <v>48.0900001525879</v>
      </c>
      <c r="G9035" s="7" t="n">
        <v>180</v>
      </c>
    </row>
    <row r="9036" spans="1:8">
      <c r="A9036" t="s">
        <v>4</v>
      </c>
      <c r="B9036" s="4" t="s">
        <v>5</v>
      </c>
      <c r="C9036" s="4" t="s">
        <v>10</v>
      </c>
      <c r="D9036" s="4" t="s">
        <v>14</v>
      </c>
      <c r="E9036" s="4" t="s">
        <v>6</v>
      </c>
      <c r="F9036" s="4" t="s">
        <v>21</v>
      </c>
      <c r="G9036" s="4" t="s">
        <v>21</v>
      </c>
      <c r="H9036" s="4" t="s">
        <v>21</v>
      </c>
    </row>
    <row r="9037" spans="1:8">
      <c r="A9037" t="n">
        <v>77285</v>
      </c>
      <c r="B9037" s="37" t="n">
        <v>48</v>
      </c>
      <c r="C9037" s="7" t="n">
        <v>9</v>
      </c>
      <c r="D9037" s="7" t="n">
        <v>0</v>
      </c>
      <c r="E9037" s="7" t="s">
        <v>606</v>
      </c>
      <c r="F9037" s="7" t="n">
        <v>-1</v>
      </c>
      <c r="G9037" s="7" t="n">
        <v>1</v>
      </c>
      <c r="H9037" s="7" t="n">
        <v>1.40129846432482e-45</v>
      </c>
    </row>
    <row r="9038" spans="1:8">
      <c r="A9038" t="s">
        <v>4</v>
      </c>
      <c r="B9038" s="4" t="s">
        <v>5</v>
      </c>
      <c r="C9038" s="4" t="s">
        <v>10</v>
      </c>
      <c r="D9038" s="4" t="s">
        <v>21</v>
      </c>
      <c r="E9038" s="4" t="s">
        <v>21</v>
      </c>
      <c r="F9038" s="4" t="s">
        <v>21</v>
      </c>
      <c r="G9038" s="4" t="s">
        <v>21</v>
      </c>
    </row>
    <row r="9039" spans="1:8">
      <c r="A9039" t="n">
        <v>77316</v>
      </c>
      <c r="B9039" s="36" t="n">
        <v>46</v>
      </c>
      <c r="C9039" s="7" t="n">
        <v>11</v>
      </c>
      <c r="D9039" s="7" t="n">
        <v>-0.25</v>
      </c>
      <c r="E9039" s="7" t="n">
        <v>18.3700008392334</v>
      </c>
      <c r="F9039" s="7" t="n">
        <v>48.4599990844727</v>
      </c>
      <c r="G9039" s="7" t="n">
        <v>180</v>
      </c>
    </row>
    <row r="9040" spans="1:8">
      <c r="A9040" t="s">
        <v>4</v>
      </c>
      <c r="B9040" s="4" t="s">
        <v>5</v>
      </c>
      <c r="C9040" s="4" t="s">
        <v>10</v>
      </c>
      <c r="D9040" s="4" t="s">
        <v>14</v>
      </c>
      <c r="E9040" s="4" t="s">
        <v>6</v>
      </c>
      <c r="F9040" s="4" t="s">
        <v>21</v>
      </c>
      <c r="G9040" s="4" t="s">
        <v>21</v>
      </c>
      <c r="H9040" s="4" t="s">
        <v>21</v>
      </c>
    </row>
    <row r="9041" spans="1:8">
      <c r="A9041" t="n">
        <v>77335</v>
      </c>
      <c r="B9041" s="37" t="n">
        <v>48</v>
      </c>
      <c r="C9041" s="7" t="n">
        <v>11</v>
      </c>
      <c r="D9041" s="7" t="n">
        <v>0</v>
      </c>
      <c r="E9041" s="7" t="s">
        <v>280</v>
      </c>
      <c r="F9041" s="7" t="n">
        <v>-1</v>
      </c>
      <c r="G9041" s="7" t="n">
        <v>1</v>
      </c>
      <c r="H9041" s="7" t="n">
        <v>1.40129846432482e-45</v>
      </c>
    </row>
    <row r="9042" spans="1:8">
      <c r="A9042" t="s">
        <v>4</v>
      </c>
      <c r="B9042" s="4" t="s">
        <v>5</v>
      </c>
      <c r="C9042" s="4" t="s">
        <v>10</v>
      </c>
      <c r="D9042" s="4" t="s">
        <v>21</v>
      </c>
      <c r="E9042" s="4" t="s">
        <v>21</v>
      </c>
      <c r="F9042" s="4" t="s">
        <v>21</v>
      </c>
      <c r="G9042" s="4" t="s">
        <v>21</v>
      </c>
    </row>
    <row r="9043" spans="1:8">
      <c r="A9043" t="n">
        <v>77363</v>
      </c>
      <c r="B9043" s="36" t="n">
        <v>46</v>
      </c>
      <c r="C9043" s="7" t="n">
        <v>7032</v>
      </c>
      <c r="D9043" s="7" t="n">
        <v>1.44000005722046</v>
      </c>
      <c r="E9043" s="7" t="n">
        <v>18.3700008392334</v>
      </c>
      <c r="F9043" s="7" t="n">
        <v>45.2299995422363</v>
      </c>
      <c r="G9043" s="7" t="n">
        <v>180</v>
      </c>
    </row>
    <row r="9044" spans="1:8">
      <c r="A9044" t="s">
        <v>4</v>
      </c>
      <c r="B9044" s="4" t="s">
        <v>5</v>
      </c>
      <c r="C9044" s="4" t="s">
        <v>10</v>
      </c>
      <c r="D9044" s="4" t="s">
        <v>14</v>
      </c>
      <c r="E9044" s="4" t="s">
        <v>6</v>
      </c>
      <c r="F9044" s="4" t="s">
        <v>21</v>
      </c>
      <c r="G9044" s="4" t="s">
        <v>21</v>
      </c>
      <c r="H9044" s="4" t="s">
        <v>21</v>
      </c>
    </row>
    <row r="9045" spans="1:8">
      <c r="A9045" t="n">
        <v>77382</v>
      </c>
      <c r="B9045" s="37" t="n">
        <v>48</v>
      </c>
      <c r="C9045" s="7" t="n">
        <v>7032</v>
      </c>
      <c r="D9045" s="7" t="n">
        <v>0</v>
      </c>
      <c r="E9045" s="7" t="s">
        <v>609</v>
      </c>
      <c r="F9045" s="7" t="n">
        <v>-1</v>
      </c>
      <c r="G9045" s="7" t="n">
        <v>1</v>
      </c>
      <c r="H9045" s="7" t="n">
        <v>0</v>
      </c>
    </row>
    <row r="9046" spans="1:8">
      <c r="A9046" t="s">
        <v>4</v>
      </c>
      <c r="B9046" s="4" t="s">
        <v>5</v>
      </c>
      <c r="C9046" s="4" t="s">
        <v>14</v>
      </c>
      <c r="D9046" s="4" t="s">
        <v>10</v>
      </c>
      <c r="E9046" s="4" t="s">
        <v>6</v>
      </c>
      <c r="F9046" s="4" t="s">
        <v>6</v>
      </c>
      <c r="G9046" s="4" t="s">
        <v>6</v>
      </c>
      <c r="H9046" s="4" t="s">
        <v>6</v>
      </c>
    </row>
    <row r="9047" spans="1:8">
      <c r="A9047" t="n">
        <v>77408</v>
      </c>
      <c r="B9047" s="41" t="n">
        <v>51</v>
      </c>
      <c r="C9047" s="7" t="n">
        <v>3</v>
      </c>
      <c r="D9047" s="7" t="n">
        <v>1</v>
      </c>
      <c r="E9047" s="7" t="s">
        <v>133</v>
      </c>
      <c r="F9047" s="7" t="s">
        <v>95</v>
      </c>
      <c r="G9047" s="7" t="s">
        <v>96</v>
      </c>
      <c r="H9047" s="7" t="s">
        <v>97</v>
      </c>
    </row>
    <row r="9048" spans="1:8">
      <c r="A9048" t="s">
        <v>4</v>
      </c>
      <c r="B9048" s="4" t="s">
        <v>5</v>
      </c>
      <c r="C9048" s="4" t="s">
        <v>14</v>
      </c>
      <c r="D9048" s="4" t="s">
        <v>10</v>
      </c>
      <c r="E9048" s="4" t="s">
        <v>6</v>
      </c>
      <c r="F9048" s="4" t="s">
        <v>6</v>
      </c>
      <c r="G9048" s="4" t="s">
        <v>6</v>
      </c>
      <c r="H9048" s="4" t="s">
        <v>6</v>
      </c>
    </row>
    <row r="9049" spans="1:8">
      <c r="A9049" t="n">
        <v>77421</v>
      </c>
      <c r="B9049" s="41" t="n">
        <v>51</v>
      </c>
      <c r="C9049" s="7" t="n">
        <v>3</v>
      </c>
      <c r="D9049" s="7" t="n">
        <v>2</v>
      </c>
      <c r="E9049" s="7" t="s">
        <v>133</v>
      </c>
      <c r="F9049" s="7" t="s">
        <v>95</v>
      </c>
      <c r="G9049" s="7" t="s">
        <v>96</v>
      </c>
      <c r="H9049" s="7" t="s">
        <v>97</v>
      </c>
    </row>
    <row r="9050" spans="1:8">
      <c r="A9050" t="s">
        <v>4</v>
      </c>
      <c r="B9050" s="4" t="s">
        <v>5</v>
      </c>
      <c r="C9050" s="4" t="s">
        <v>14</v>
      </c>
      <c r="D9050" s="4" t="s">
        <v>10</v>
      </c>
      <c r="E9050" s="4" t="s">
        <v>6</v>
      </c>
      <c r="F9050" s="4" t="s">
        <v>6</v>
      </c>
      <c r="G9050" s="4" t="s">
        <v>6</v>
      </c>
      <c r="H9050" s="4" t="s">
        <v>6</v>
      </c>
    </row>
    <row r="9051" spans="1:8">
      <c r="A9051" t="n">
        <v>77434</v>
      </c>
      <c r="B9051" s="41" t="n">
        <v>51</v>
      </c>
      <c r="C9051" s="7" t="n">
        <v>3</v>
      </c>
      <c r="D9051" s="7" t="n">
        <v>3</v>
      </c>
      <c r="E9051" s="7" t="s">
        <v>133</v>
      </c>
      <c r="F9051" s="7" t="s">
        <v>95</v>
      </c>
      <c r="G9051" s="7" t="s">
        <v>96</v>
      </c>
      <c r="H9051" s="7" t="s">
        <v>97</v>
      </c>
    </row>
    <row r="9052" spans="1:8">
      <c r="A9052" t="s">
        <v>4</v>
      </c>
      <c r="B9052" s="4" t="s">
        <v>5</v>
      </c>
      <c r="C9052" s="4" t="s">
        <v>14</v>
      </c>
      <c r="D9052" s="4" t="s">
        <v>10</v>
      </c>
      <c r="E9052" s="4" t="s">
        <v>6</v>
      </c>
      <c r="F9052" s="4" t="s">
        <v>6</v>
      </c>
      <c r="G9052" s="4" t="s">
        <v>6</v>
      </c>
      <c r="H9052" s="4" t="s">
        <v>6</v>
      </c>
    </row>
    <row r="9053" spans="1:8">
      <c r="A9053" t="n">
        <v>77447</v>
      </c>
      <c r="B9053" s="41" t="n">
        <v>51</v>
      </c>
      <c r="C9053" s="7" t="n">
        <v>3</v>
      </c>
      <c r="D9053" s="7" t="n">
        <v>4</v>
      </c>
      <c r="E9053" s="7" t="s">
        <v>133</v>
      </c>
      <c r="F9053" s="7" t="s">
        <v>95</v>
      </c>
      <c r="G9053" s="7" t="s">
        <v>96</v>
      </c>
      <c r="H9053" s="7" t="s">
        <v>97</v>
      </c>
    </row>
    <row r="9054" spans="1:8">
      <c r="A9054" t="s">
        <v>4</v>
      </c>
      <c r="B9054" s="4" t="s">
        <v>5</v>
      </c>
      <c r="C9054" s="4" t="s">
        <v>14</v>
      </c>
      <c r="D9054" s="4" t="s">
        <v>10</v>
      </c>
      <c r="E9054" s="4" t="s">
        <v>6</v>
      </c>
      <c r="F9054" s="4" t="s">
        <v>6</v>
      </c>
      <c r="G9054" s="4" t="s">
        <v>6</v>
      </c>
      <c r="H9054" s="4" t="s">
        <v>6</v>
      </c>
    </row>
    <row r="9055" spans="1:8">
      <c r="A9055" t="n">
        <v>77460</v>
      </c>
      <c r="B9055" s="41" t="n">
        <v>51</v>
      </c>
      <c r="C9055" s="7" t="n">
        <v>3</v>
      </c>
      <c r="D9055" s="7" t="n">
        <v>5</v>
      </c>
      <c r="E9055" s="7" t="s">
        <v>133</v>
      </c>
      <c r="F9055" s="7" t="s">
        <v>95</v>
      </c>
      <c r="G9055" s="7" t="s">
        <v>96</v>
      </c>
      <c r="H9055" s="7" t="s">
        <v>97</v>
      </c>
    </row>
    <row r="9056" spans="1:8">
      <c r="A9056" t="s">
        <v>4</v>
      </c>
      <c r="B9056" s="4" t="s">
        <v>5</v>
      </c>
      <c r="C9056" s="4" t="s">
        <v>14</v>
      </c>
      <c r="D9056" s="4" t="s">
        <v>10</v>
      </c>
      <c r="E9056" s="4" t="s">
        <v>6</v>
      </c>
      <c r="F9056" s="4" t="s">
        <v>6</v>
      </c>
      <c r="G9056" s="4" t="s">
        <v>6</v>
      </c>
      <c r="H9056" s="4" t="s">
        <v>6</v>
      </c>
    </row>
    <row r="9057" spans="1:8">
      <c r="A9057" t="n">
        <v>77473</v>
      </c>
      <c r="B9057" s="41" t="n">
        <v>51</v>
      </c>
      <c r="C9057" s="7" t="n">
        <v>3</v>
      </c>
      <c r="D9057" s="7" t="n">
        <v>6</v>
      </c>
      <c r="E9057" s="7" t="s">
        <v>133</v>
      </c>
      <c r="F9057" s="7" t="s">
        <v>95</v>
      </c>
      <c r="G9057" s="7" t="s">
        <v>96</v>
      </c>
      <c r="H9057" s="7" t="s">
        <v>97</v>
      </c>
    </row>
    <row r="9058" spans="1:8">
      <c r="A9058" t="s">
        <v>4</v>
      </c>
      <c r="B9058" s="4" t="s">
        <v>5</v>
      </c>
      <c r="C9058" s="4" t="s">
        <v>14</v>
      </c>
      <c r="D9058" s="4" t="s">
        <v>10</v>
      </c>
      <c r="E9058" s="4" t="s">
        <v>6</v>
      </c>
      <c r="F9058" s="4" t="s">
        <v>6</v>
      </c>
      <c r="G9058" s="4" t="s">
        <v>6</v>
      </c>
      <c r="H9058" s="4" t="s">
        <v>6</v>
      </c>
    </row>
    <row r="9059" spans="1:8">
      <c r="A9059" t="n">
        <v>77486</v>
      </c>
      <c r="B9059" s="41" t="n">
        <v>51</v>
      </c>
      <c r="C9059" s="7" t="n">
        <v>3</v>
      </c>
      <c r="D9059" s="7" t="n">
        <v>7</v>
      </c>
      <c r="E9059" s="7" t="s">
        <v>133</v>
      </c>
      <c r="F9059" s="7" t="s">
        <v>95</v>
      </c>
      <c r="G9059" s="7" t="s">
        <v>96</v>
      </c>
      <c r="H9059" s="7" t="s">
        <v>97</v>
      </c>
    </row>
    <row r="9060" spans="1:8">
      <c r="A9060" t="s">
        <v>4</v>
      </c>
      <c r="B9060" s="4" t="s">
        <v>5</v>
      </c>
      <c r="C9060" s="4" t="s">
        <v>14</v>
      </c>
      <c r="D9060" s="4" t="s">
        <v>10</v>
      </c>
      <c r="E9060" s="4" t="s">
        <v>6</v>
      </c>
      <c r="F9060" s="4" t="s">
        <v>6</v>
      </c>
      <c r="G9060" s="4" t="s">
        <v>6</v>
      </c>
      <c r="H9060" s="4" t="s">
        <v>6</v>
      </c>
    </row>
    <row r="9061" spans="1:8">
      <c r="A9061" t="n">
        <v>77499</v>
      </c>
      <c r="B9061" s="41" t="n">
        <v>51</v>
      </c>
      <c r="C9061" s="7" t="n">
        <v>3</v>
      </c>
      <c r="D9061" s="7" t="n">
        <v>8</v>
      </c>
      <c r="E9061" s="7" t="s">
        <v>133</v>
      </c>
      <c r="F9061" s="7" t="s">
        <v>95</v>
      </c>
      <c r="G9061" s="7" t="s">
        <v>96</v>
      </c>
      <c r="H9061" s="7" t="s">
        <v>97</v>
      </c>
    </row>
    <row r="9062" spans="1:8">
      <c r="A9062" t="s">
        <v>4</v>
      </c>
      <c r="B9062" s="4" t="s">
        <v>5</v>
      </c>
      <c r="C9062" s="4" t="s">
        <v>14</v>
      </c>
      <c r="D9062" s="4" t="s">
        <v>10</v>
      </c>
      <c r="E9062" s="4" t="s">
        <v>6</v>
      </c>
      <c r="F9062" s="4" t="s">
        <v>6</v>
      </c>
      <c r="G9062" s="4" t="s">
        <v>6</v>
      </c>
      <c r="H9062" s="4" t="s">
        <v>6</v>
      </c>
    </row>
    <row r="9063" spans="1:8">
      <c r="A9063" t="n">
        <v>77512</v>
      </c>
      <c r="B9063" s="41" t="n">
        <v>51</v>
      </c>
      <c r="C9063" s="7" t="n">
        <v>3</v>
      </c>
      <c r="D9063" s="7" t="n">
        <v>9</v>
      </c>
      <c r="E9063" s="7" t="s">
        <v>133</v>
      </c>
      <c r="F9063" s="7" t="s">
        <v>95</v>
      </c>
      <c r="G9063" s="7" t="s">
        <v>96</v>
      </c>
      <c r="H9063" s="7" t="s">
        <v>97</v>
      </c>
    </row>
    <row r="9064" spans="1:8">
      <c r="A9064" t="s">
        <v>4</v>
      </c>
      <c r="B9064" s="4" t="s">
        <v>5</v>
      </c>
      <c r="C9064" s="4" t="s">
        <v>14</v>
      </c>
      <c r="D9064" s="4" t="s">
        <v>10</v>
      </c>
      <c r="E9064" s="4" t="s">
        <v>6</v>
      </c>
      <c r="F9064" s="4" t="s">
        <v>6</v>
      </c>
      <c r="G9064" s="4" t="s">
        <v>6</v>
      </c>
      <c r="H9064" s="4" t="s">
        <v>6</v>
      </c>
    </row>
    <row r="9065" spans="1:8">
      <c r="A9065" t="n">
        <v>77525</v>
      </c>
      <c r="B9065" s="41" t="n">
        <v>51</v>
      </c>
      <c r="C9065" s="7" t="n">
        <v>3</v>
      </c>
      <c r="D9065" s="7" t="n">
        <v>11</v>
      </c>
      <c r="E9065" s="7" t="s">
        <v>133</v>
      </c>
      <c r="F9065" s="7" t="s">
        <v>95</v>
      </c>
      <c r="G9065" s="7" t="s">
        <v>96</v>
      </c>
      <c r="H9065" s="7" t="s">
        <v>97</v>
      </c>
    </row>
    <row r="9066" spans="1:8">
      <c r="A9066" t="s">
        <v>4</v>
      </c>
      <c r="B9066" s="4" t="s">
        <v>5</v>
      </c>
      <c r="C9066" s="4" t="s">
        <v>14</v>
      </c>
      <c r="D9066" s="4" t="s">
        <v>10</v>
      </c>
      <c r="E9066" s="4" t="s">
        <v>6</v>
      </c>
      <c r="F9066" s="4" t="s">
        <v>6</v>
      </c>
      <c r="G9066" s="4" t="s">
        <v>6</v>
      </c>
      <c r="H9066" s="4" t="s">
        <v>6</v>
      </c>
    </row>
    <row r="9067" spans="1:8">
      <c r="A9067" t="n">
        <v>77538</v>
      </c>
      <c r="B9067" s="41" t="n">
        <v>51</v>
      </c>
      <c r="C9067" s="7" t="n">
        <v>3</v>
      </c>
      <c r="D9067" s="7" t="n">
        <v>7032</v>
      </c>
      <c r="E9067" s="7" t="s">
        <v>133</v>
      </c>
      <c r="F9067" s="7" t="s">
        <v>95</v>
      </c>
      <c r="G9067" s="7" t="s">
        <v>96</v>
      </c>
      <c r="H9067" s="7" t="s">
        <v>97</v>
      </c>
    </row>
    <row r="9068" spans="1:8">
      <c r="A9068" t="s">
        <v>4</v>
      </c>
      <c r="B9068" s="4" t="s">
        <v>5</v>
      </c>
      <c r="C9068" s="4" t="s">
        <v>10</v>
      </c>
      <c r="D9068" s="4" t="s">
        <v>21</v>
      </c>
      <c r="E9068" s="4" t="s">
        <v>21</v>
      </c>
      <c r="F9068" s="4" t="s">
        <v>21</v>
      </c>
      <c r="G9068" s="4" t="s">
        <v>21</v>
      </c>
    </row>
    <row r="9069" spans="1:8">
      <c r="A9069" t="n">
        <v>77551</v>
      </c>
      <c r="B9069" s="36" t="n">
        <v>46</v>
      </c>
      <c r="C9069" s="7" t="n">
        <v>23</v>
      </c>
      <c r="D9069" s="7" t="n">
        <v>0</v>
      </c>
      <c r="E9069" s="7" t="n">
        <v>18.3700008392334</v>
      </c>
      <c r="F9069" s="7" t="n">
        <v>44</v>
      </c>
      <c r="G9069" s="7" t="n">
        <v>180</v>
      </c>
    </row>
    <row r="9070" spans="1:8">
      <c r="A9070" t="s">
        <v>4</v>
      </c>
      <c r="B9070" s="4" t="s">
        <v>5</v>
      </c>
      <c r="C9070" s="4" t="s">
        <v>10</v>
      </c>
      <c r="D9070" s="4" t="s">
        <v>14</v>
      </c>
      <c r="E9070" s="4" t="s">
        <v>6</v>
      </c>
      <c r="F9070" s="4" t="s">
        <v>21</v>
      </c>
      <c r="G9070" s="4" t="s">
        <v>21</v>
      </c>
      <c r="H9070" s="4" t="s">
        <v>21</v>
      </c>
    </row>
    <row r="9071" spans="1:8">
      <c r="A9071" t="n">
        <v>77570</v>
      </c>
      <c r="B9071" s="37" t="n">
        <v>48</v>
      </c>
      <c r="C9071" s="7" t="n">
        <v>23</v>
      </c>
      <c r="D9071" s="7" t="n">
        <v>0</v>
      </c>
      <c r="E9071" s="7" t="s">
        <v>416</v>
      </c>
      <c r="F9071" s="7" t="n">
        <v>-1</v>
      </c>
      <c r="G9071" s="7" t="n">
        <v>1</v>
      </c>
      <c r="H9071" s="7" t="n">
        <v>1.40129846432482e-45</v>
      </c>
    </row>
    <row r="9072" spans="1:8">
      <c r="A9072" t="s">
        <v>4</v>
      </c>
      <c r="B9072" s="4" t="s">
        <v>5</v>
      </c>
      <c r="C9072" s="4" t="s">
        <v>10</v>
      </c>
      <c r="D9072" s="4" t="s">
        <v>21</v>
      </c>
      <c r="E9072" s="4" t="s">
        <v>21</v>
      </c>
      <c r="F9072" s="4" t="s">
        <v>21</v>
      </c>
      <c r="G9072" s="4" t="s">
        <v>21</v>
      </c>
    </row>
    <row r="9073" spans="1:8">
      <c r="A9073" t="n">
        <v>77599</v>
      </c>
      <c r="B9073" s="36" t="n">
        <v>46</v>
      </c>
      <c r="C9073" s="7" t="n">
        <v>19</v>
      </c>
      <c r="D9073" s="7" t="n">
        <v>1.25</v>
      </c>
      <c r="E9073" s="7" t="n">
        <v>18.3700008392334</v>
      </c>
      <c r="F9073" s="7" t="n">
        <v>43.2999992370605</v>
      </c>
      <c r="G9073" s="7" t="n">
        <v>180</v>
      </c>
    </row>
    <row r="9074" spans="1:8">
      <c r="A9074" t="s">
        <v>4</v>
      </c>
      <c r="B9074" s="4" t="s">
        <v>5</v>
      </c>
      <c r="C9074" s="4" t="s">
        <v>10</v>
      </c>
      <c r="D9074" s="4" t="s">
        <v>9</v>
      </c>
    </row>
    <row r="9075" spans="1:8">
      <c r="A9075" t="n">
        <v>77618</v>
      </c>
      <c r="B9075" s="33" t="n">
        <v>43</v>
      </c>
      <c r="C9075" s="7" t="n">
        <v>19</v>
      </c>
      <c r="D9075" s="7" t="n">
        <v>16</v>
      </c>
    </row>
    <row r="9076" spans="1:8">
      <c r="A9076" t="s">
        <v>4</v>
      </c>
      <c r="B9076" s="4" t="s">
        <v>5</v>
      </c>
      <c r="C9076" s="4" t="s">
        <v>10</v>
      </c>
      <c r="D9076" s="4" t="s">
        <v>14</v>
      </c>
      <c r="E9076" s="4" t="s">
        <v>14</v>
      </c>
      <c r="F9076" s="4" t="s">
        <v>6</v>
      </c>
    </row>
    <row r="9077" spans="1:8">
      <c r="A9077" t="n">
        <v>77625</v>
      </c>
      <c r="B9077" s="22" t="n">
        <v>47</v>
      </c>
      <c r="C9077" s="7" t="n">
        <v>19</v>
      </c>
      <c r="D9077" s="7" t="n">
        <v>0</v>
      </c>
      <c r="E9077" s="7" t="n">
        <v>0</v>
      </c>
      <c r="F9077" s="7" t="s">
        <v>283</v>
      </c>
    </row>
    <row r="9078" spans="1:8">
      <c r="A9078" t="s">
        <v>4</v>
      </c>
      <c r="B9078" s="4" t="s">
        <v>5</v>
      </c>
      <c r="C9078" s="4" t="s">
        <v>10</v>
      </c>
    </row>
    <row r="9079" spans="1:8">
      <c r="A9079" t="n">
        <v>77647</v>
      </c>
      <c r="B9079" s="28" t="n">
        <v>16</v>
      </c>
      <c r="C9079" s="7" t="n">
        <v>0</v>
      </c>
    </row>
    <row r="9080" spans="1:8">
      <c r="A9080" t="s">
        <v>4</v>
      </c>
      <c r="B9080" s="4" t="s">
        <v>5</v>
      </c>
      <c r="C9080" s="4" t="s">
        <v>10</v>
      </c>
      <c r="D9080" s="4" t="s">
        <v>14</v>
      </c>
      <c r="E9080" s="4" t="s">
        <v>6</v>
      </c>
      <c r="F9080" s="4" t="s">
        <v>21</v>
      </c>
      <c r="G9080" s="4" t="s">
        <v>21</v>
      </c>
      <c r="H9080" s="4" t="s">
        <v>21</v>
      </c>
    </row>
    <row r="9081" spans="1:8">
      <c r="A9081" t="n">
        <v>77650</v>
      </c>
      <c r="B9081" s="37" t="n">
        <v>48</v>
      </c>
      <c r="C9081" s="7" t="n">
        <v>19</v>
      </c>
      <c r="D9081" s="7" t="n">
        <v>0</v>
      </c>
      <c r="E9081" s="7" t="s">
        <v>31</v>
      </c>
      <c r="F9081" s="7" t="n">
        <v>0</v>
      </c>
      <c r="G9081" s="7" t="n">
        <v>1</v>
      </c>
      <c r="H9081" s="7" t="n">
        <v>0</v>
      </c>
    </row>
    <row r="9082" spans="1:8">
      <c r="A9082" t="s">
        <v>4</v>
      </c>
      <c r="B9082" s="4" t="s">
        <v>5</v>
      </c>
      <c r="C9082" s="4" t="s">
        <v>10</v>
      </c>
      <c r="D9082" s="4" t="s">
        <v>14</v>
      </c>
      <c r="E9082" s="4" t="s">
        <v>6</v>
      </c>
      <c r="F9082" s="4" t="s">
        <v>21</v>
      </c>
      <c r="G9082" s="4" t="s">
        <v>21</v>
      </c>
      <c r="H9082" s="4" t="s">
        <v>21</v>
      </c>
    </row>
    <row r="9083" spans="1:8">
      <c r="A9083" t="n">
        <v>77674</v>
      </c>
      <c r="B9083" s="37" t="n">
        <v>48</v>
      </c>
      <c r="C9083" s="7" t="n">
        <v>19</v>
      </c>
      <c r="D9083" s="7" t="n">
        <v>0</v>
      </c>
      <c r="E9083" s="7" t="s">
        <v>608</v>
      </c>
      <c r="F9083" s="7" t="n">
        <v>-1</v>
      </c>
      <c r="G9083" s="7" t="n">
        <v>1</v>
      </c>
      <c r="H9083" s="7" t="n">
        <v>0</v>
      </c>
    </row>
    <row r="9084" spans="1:8">
      <c r="A9084" t="s">
        <v>4</v>
      </c>
      <c r="B9084" s="4" t="s">
        <v>5</v>
      </c>
      <c r="C9084" s="4" t="s">
        <v>10</v>
      </c>
      <c r="D9084" s="4" t="s">
        <v>21</v>
      </c>
      <c r="E9084" s="4" t="s">
        <v>21</v>
      </c>
      <c r="F9084" s="4" t="s">
        <v>21</v>
      </c>
      <c r="G9084" s="4" t="s">
        <v>21</v>
      </c>
    </row>
    <row r="9085" spans="1:8">
      <c r="A9085" t="n">
        <v>77700</v>
      </c>
      <c r="B9085" s="36" t="n">
        <v>46</v>
      </c>
      <c r="C9085" s="7" t="n">
        <v>7024</v>
      </c>
      <c r="D9085" s="7" t="n">
        <v>1.95000004768372</v>
      </c>
      <c r="E9085" s="7" t="n">
        <v>19.6700000762939</v>
      </c>
      <c r="F9085" s="7" t="n">
        <v>43.7999992370605</v>
      </c>
      <c r="G9085" s="7" t="n">
        <v>180</v>
      </c>
    </row>
    <row r="9086" spans="1:8">
      <c r="A9086" t="s">
        <v>4</v>
      </c>
      <c r="B9086" s="4" t="s">
        <v>5</v>
      </c>
      <c r="C9086" s="4" t="s">
        <v>10</v>
      </c>
      <c r="D9086" s="4" t="s">
        <v>14</v>
      </c>
      <c r="E9086" s="4" t="s">
        <v>6</v>
      </c>
      <c r="F9086" s="4" t="s">
        <v>21</v>
      </c>
      <c r="G9086" s="4" t="s">
        <v>21</v>
      </c>
      <c r="H9086" s="4" t="s">
        <v>21</v>
      </c>
    </row>
    <row r="9087" spans="1:8">
      <c r="A9087" t="n">
        <v>77719</v>
      </c>
      <c r="B9087" s="37" t="n">
        <v>48</v>
      </c>
      <c r="C9087" s="7" t="n">
        <v>7024</v>
      </c>
      <c r="D9087" s="7" t="n">
        <v>0</v>
      </c>
      <c r="E9087" s="7" t="s">
        <v>91</v>
      </c>
      <c r="F9087" s="7" t="n">
        <v>-1</v>
      </c>
      <c r="G9087" s="7" t="n">
        <v>1</v>
      </c>
      <c r="H9087" s="7" t="n">
        <v>0</v>
      </c>
    </row>
    <row r="9088" spans="1:8">
      <c r="A9088" t="s">
        <v>4</v>
      </c>
      <c r="B9088" s="4" t="s">
        <v>5</v>
      </c>
      <c r="C9088" s="4" t="s">
        <v>14</v>
      </c>
      <c r="D9088" s="4" t="s">
        <v>10</v>
      </c>
      <c r="E9088" s="4" t="s">
        <v>10</v>
      </c>
      <c r="F9088" s="4" t="s">
        <v>10</v>
      </c>
      <c r="G9088" s="4" t="s">
        <v>10</v>
      </c>
      <c r="H9088" s="4" t="s">
        <v>10</v>
      </c>
      <c r="I9088" s="4" t="s">
        <v>6</v>
      </c>
      <c r="J9088" s="4" t="s">
        <v>21</v>
      </c>
      <c r="K9088" s="4" t="s">
        <v>21</v>
      </c>
      <c r="L9088" s="4" t="s">
        <v>21</v>
      </c>
      <c r="M9088" s="4" t="s">
        <v>9</v>
      </c>
      <c r="N9088" s="4" t="s">
        <v>9</v>
      </c>
      <c r="O9088" s="4" t="s">
        <v>21</v>
      </c>
      <c r="P9088" s="4" t="s">
        <v>21</v>
      </c>
      <c r="Q9088" s="4" t="s">
        <v>21</v>
      </c>
      <c r="R9088" s="4" t="s">
        <v>21</v>
      </c>
      <c r="S9088" s="4" t="s">
        <v>14</v>
      </c>
    </row>
    <row r="9089" spans="1:19">
      <c r="A9089" t="n">
        <v>77745</v>
      </c>
      <c r="B9089" s="31" t="n">
        <v>39</v>
      </c>
      <c r="C9089" s="7" t="n">
        <v>12</v>
      </c>
      <c r="D9089" s="7" t="n">
        <v>65533</v>
      </c>
      <c r="E9089" s="7" t="n">
        <v>201</v>
      </c>
      <c r="F9089" s="7" t="n">
        <v>0</v>
      </c>
      <c r="G9089" s="7" t="n">
        <v>7024</v>
      </c>
      <c r="H9089" s="7" t="n">
        <v>3</v>
      </c>
      <c r="I9089" s="7" t="s">
        <v>13</v>
      </c>
      <c r="J9089" s="7" t="n">
        <v>0</v>
      </c>
      <c r="K9089" s="7" t="n">
        <v>0</v>
      </c>
      <c r="L9089" s="7" t="n">
        <v>0</v>
      </c>
      <c r="M9089" s="7" t="n">
        <v>0</v>
      </c>
      <c r="N9089" s="7" t="n">
        <v>0</v>
      </c>
      <c r="O9089" s="7" t="n">
        <v>0</v>
      </c>
      <c r="P9089" s="7" t="n">
        <v>1</v>
      </c>
      <c r="Q9089" s="7" t="n">
        <v>1</v>
      </c>
      <c r="R9089" s="7" t="n">
        <v>1</v>
      </c>
      <c r="S9089" s="7" t="n">
        <v>101</v>
      </c>
    </row>
    <row r="9090" spans="1:19">
      <c r="A9090" t="s">
        <v>4</v>
      </c>
      <c r="B9090" s="4" t="s">
        <v>5</v>
      </c>
      <c r="C9090" s="4" t="s">
        <v>14</v>
      </c>
      <c r="D9090" s="4" t="s">
        <v>10</v>
      </c>
      <c r="E9090" s="4" t="s">
        <v>10</v>
      </c>
      <c r="F9090" s="4" t="s">
        <v>10</v>
      </c>
      <c r="G9090" s="4" t="s">
        <v>10</v>
      </c>
      <c r="H9090" s="4" t="s">
        <v>10</v>
      </c>
      <c r="I9090" s="4" t="s">
        <v>6</v>
      </c>
      <c r="J9090" s="4" t="s">
        <v>21</v>
      </c>
      <c r="K9090" s="4" t="s">
        <v>21</v>
      </c>
      <c r="L9090" s="4" t="s">
        <v>21</v>
      </c>
      <c r="M9090" s="4" t="s">
        <v>9</v>
      </c>
      <c r="N9090" s="4" t="s">
        <v>9</v>
      </c>
      <c r="O9090" s="4" t="s">
        <v>21</v>
      </c>
      <c r="P9090" s="4" t="s">
        <v>21</v>
      </c>
      <c r="Q9090" s="4" t="s">
        <v>21</v>
      </c>
      <c r="R9090" s="4" t="s">
        <v>21</v>
      </c>
      <c r="S9090" s="4" t="s">
        <v>14</v>
      </c>
    </row>
    <row r="9091" spans="1:19">
      <c r="A9091" t="n">
        <v>77795</v>
      </c>
      <c r="B9091" s="31" t="n">
        <v>39</v>
      </c>
      <c r="C9091" s="7" t="n">
        <v>12</v>
      </c>
      <c r="D9091" s="7" t="n">
        <v>65533</v>
      </c>
      <c r="E9091" s="7" t="n">
        <v>212</v>
      </c>
      <c r="F9091" s="7" t="n">
        <v>0</v>
      </c>
      <c r="G9091" s="7" t="n">
        <v>65533</v>
      </c>
      <c r="H9091" s="7" t="n">
        <v>3</v>
      </c>
      <c r="I9091" s="7" t="s">
        <v>13</v>
      </c>
      <c r="J9091" s="7" t="n">
        <v>0</v>
      </c>
      <c r="K9091" s="7" t="n">
        <v>18.3700008392334</v>
      </c>
      <c r="L9091" s="7" t="n">
        <v>46</v>
      </c>
      <c r="M9091" s="7" t="n">
        <v>0</v>
      </c>
      <c r="N9091" s="7" t="n">
        <v>1127481344</v>
      </c>
      <c r="O9091" s="7" t="n">
        <v>0</v>
      </c>
      <c r="P9091" s="7" t="n">
        <v>1</v>
      </c>
      <c r="Q9091" s="7" t="n">
        <v>1</v>
      </c>
      <c r="R9091" s="7" t="n">
        <v>1</v>
      </c>
      <c r="S9091" s="7" t="n">
        <v>112</v>
      </c>
    </row>
    <row r="9092" spans="1:19">
      <c r="A9092" t="s">
        <v>4</v>
      </c>
      <c r="B9092" s="4" t="s">
        <v>5</v>
      </c>
      <c r="C9092" s="4" t="s">
        <v>14</v>
      </c>
      <c r="D9092" s="4" t="s">
        <v>10</v>
      </c>
      <c r="E9092" s="4" t="s">
        <v>10</v>
      </c>
      <c r="F9092" s="4" t="s">
        <v>10</v>
      </c>
      <c r="G9092" s="4" t="s">
        <v>10</v>
      </c>
      <c r="H9092" s="4" t="s">
        <v>10</v>
      </c>
      <c r="I9092" s="4" t="s">
        <v>6</v>
      </c>
      <c r="J9092" s="4" t="s">
        <v>21</v>
      </c>
      <c r="K9092" s="4" t="s">
        <v>21</v>
      </c>
      <c r="L9092" s="4" t="s">
        <v>21</v>
      </c>
      <c r="M9092" s="4" t="s">
        <v>9</v>
      </c>
      <c r="N9092" s="4" t="s">
        <v>9</v>
      </c>
      <c r="O9092" s="4" t="s">
        <v>21</v>
      </c>
      <c r="P9092" s="4" t="s">
        <v>21</v>
      </c>
      <c r="Q9092" s="4" t="s">
        <v>21</v>
      </c>
      <c r="R9092" s="4" t="s">
        <v>21</v>
      </c>
      <c r="S9092" s="4" t="s">
        <v>14</v>
      </c>
    </row>
    <row r="9093" spans="1:19">
      <c r="A9093" t="n">
        <v>77845</v>
      </c>
      <c r="B9093" s="31" t="n">
        <v>39</v>
      </c>
      <c r="C9093" s="7" t="n">
        <v>12</v>
      </c>
      <c r="D9093" s="7" t="n">
        <v>65533</v>
      </c>
      <c r="E9093" s="7" t="n">
        <v>213</v>
      </c>
      <c r="F9093" s="7" t="n">
        <v>0</v>
      </c>
      <c r="G9093" s="7" t="n">
        <v>65533</v>
      </c>
      <c r="H9093" s="7" t="n">
        <v>3</v>
      </c>
      <c r="I9093" s="7" t="s">
        <v>13</v>
      </c>
      <c r="J9093" s="7" t="n">
        <v>0</v>
      </c>
      <c r="K9093" s="7" t="n">
        <v>18.3700008392334</v>
      </c>
      <c r="L9093" s="7" t="n">
        <v>46</v>
      </c>
      <c r="M9093" s="7" t="n">
        <v>0</v>
      </c>
      <c r="N9093" s="7" t="n">
        <v>1127481344</v>
      </c>
      <c r="O9093" s="7" t="n">
        <v>0</v>
      </c>
      <c r="P9093" s="7" t="n">
        <v>1</v>
      </c>
      <c r="Q9093" s="7" t="n">
        <v>1</v>
      </c>
      <c r="R9093" s="7" t="n">
        <v>1</v>
      </c>
      <c r="S9093" s="7" t="n">
        <v>113</v>
      </c>
    </row>
    <row r="9094" spans="1:19">
      <c r="A9094" t="s">
        <v>4</v>
      </c>
      <c r="B9094" s="4" t="s">
        <v>5</v>
      </c>
      <c r="C9094" s="4" t="s">
        <v>10</v>
      </c>
      <c r="D9094" s="4" t="s">
        <v>21</v>
      </c>
      <c r="E9094" s="4" t="s">
        <v>21</v>
      </c>
      <c r="F9094" s="4" t="s">
        <v>21</v>
      </c>
      <c r="G9094" s="4" t="s">
        <v>21</v>
      </c>
    </row>
    <row r="9095" spans="1:19">
      <c r="A9095" t="n">
        <v>77895</v>
      </c>
      <c r="B9095" s="36" t="n">
        <v>46</v>
      </c>
      <c r="C9095" s="7" t="n">
        <v>7013</v>
      </c>
      <c r="D9095" s="7" t="n">
        <v>9.5</v>
      </c>
      <c r="E9095" s="7" t="n">
        <v>20.2199993133545</v>
      </c>
      <c r="F9095" s="7" t="n">
        <v>24</v>
      </c>
      <c r="G9095" s="7" t="n">
        <v>205</v>
      </c>
    </row>
    <row r="9096" spans="1:19">
      <c r="A9096" t="s">
        <v>4</v>
      </c>
      <c r="B9096" s="4" t="s">
        <v>5</v>
      </c>
      <c r="C9096" s="4" t="s">
        <v>10</v>
      </c>
      <c r="D9096" s="4" t="s">
        <v>14</v>
      </c>
      <c r="E9096" s="4" t="s">
        <v>6</v>
      </c>
      <c r="F9096" s="4" t="s">
        <v>21</v>
      </c>
      <c r="G9096" s="4" t="s">
        <v>21</v>
      </c>
      <c r="H9096" s="4" t="s">
        <v>21</v>
      </c>
    </row>
    <row r="9097" spans="1:19">
      <c r="A9097" t="n">
        <v>77914</v>
      </c>
      <c r="B9097" s="37" t="n">
        <v>48</v>
      </c>
      <c r="C9097" s="7" t="n">
        <v>7013</v>
      </c>
      <c r="D9097" s="7" t="n">
        <v>0</v>
      </c>
      <c r="E9097" s="7" t="s">
        <v>280</v>
      </c>
      <c r="F9097" s="7" t="n">
        <v>-1</v>
      </c>
      <c r="G9097" s="7" t="n">
        <v>1</v>
      </c>
      <c r="H9097" s="7" t="n">
        <v>0</v>
      </c>
    </row>
    <row r="9098" spans="1:19">
      <c r="A9098" t="s">
        <v>4</v>
      </c>
      <c r="B9098" s="4" t="s">
        <v>5</v>
      </c>
      <c r="C9098" s="4" t="s">
        <v>10</v>
      </c>
      <c r="D9098" s="4" t="s">
        <v>21</v>
      </c>
      <c r="E9098" s="4" t="s">
        <v>21</v>
      </c>
      <c r="F9098" s="4" t="s">
        <v>21</v>
      </c>
      <c r="G9098" s="4" t="s">
        <v>21</v>
      </c>
    </row>
    <row r="9099" spans="1:19">
      <c r="A9099" t="n">
        <v>77942</v>
      </c>
      <c r="B9099" s="36" t="n">
        <v>46</v>
      </c>
      <c r="C9099" s="7" t="n">
        <v>7034</v>
      </c>
      <c r="D9099" s="7" t="n">
        <v>-6.5</v>
      </c>
      <c r="E9099" s="7" t="n">
        <v>18.3700008392334</v>
      </c>
      <c r="F9099" s="7" t="n">
        <v>57</v>
      </c>
      <c r="G9099" s="7" t="n">
        <v>160</v>
      </c>
    </row>
    <row r="9100" spans="1:19">
      <c r="A9100" t="s">
        <v>4</v>
      </c>
      <c r="B9100" s="4" t="s">
        <v>5</v>
      </c>
      <c r="C9100" s="4" t="s">
        <v>10</v>
      </c>
      <c r="D9100" s="4" t="s">
        <v>21</v>
      </c>
      <c r="E9100" s="4" t="s">
        <v>21</v>
      </c>
      <c r="F9100" s="4" t="s">
        <v>21</v>
      </c>
      <c r="G9100" s="4" t="s">
        <v>21</v>
      </c>
    </row>
    <row r="9101" spans="1:19">
      <c r="A9101" t="n">
        <v>77961</v>
      </c>
      <c r="B9101" s="36" t="n">
        <v>46</v>
      </c>
      <c r="C9101" s="7" t="n">
        <v>7033</v>
      </c>
      <c r="D9101" s="7" t="n">
        <v>6.5</v>
      </c>
      <c r="E9101" s="7" t="n">
        <v>18.3700008392334</v>
      </c>
      <c r="F9101" s="7" t="n">
        <v>57</v>
      </c>
      <c r="G9101" s="7" t="n">
        <v>200</v>
      </c>
    </row>
    <row r="9102" spans="1:19">
      <c r="A9102" t="s">
        <v>4</v>
      </c>
      <c r="B9102" s="4" t="s">
        <v>5</v>
      </c>
      <c r="C9102" s="4" t="s">
        <v>10</v>
      </c>
      <c r="D9102" s="4" t="s">
        <v>21</v>
      </c>
      <c r="E9102" s="4" t="s">
        <v>21</v>
      </c>
      <c r="F9102" s="4" t="s">
        <v>21</v>
      </c>
      <c r="G9102" s="4" t="s">
        <v>21</v>
      </c>
    </row>
    <row r="9103" spans="1:19">
      <c r="A9103" t="n">
        <v>77980</v>
      </c>
      <c r="B9103" s="36" t="n">
        <v>46</v>
      </c>
      <c r="C9103" s="7" t="n">
        <v>1660</v>
      </c>
      <c r="D9103" s="7" t="n">
        <v>0</v>
      </c>
      <c r="E9103" s="7" t="n">
        <v>15.5</v>
      </c>
      <c r="F9103" s="7" t="n">
        <v>0</v>
      </c>
      <c r="G9103" s="7" t="n">
        <v>0</v>
      </c>
    </row>
    <row r="9104" spans="1:19">
      <c r="A9104" t="s">
        <v>4</v>
      </c>
      <c r="B9104" s="4" t="s">
        <v>5</v>
      </c>
      <c r="C9104" s="4" t="s">
        <v>10</v>
      </c>
      <c r="D9104" s="4" t="s">
        <v>14</v>
      </c>
      <c r="E9104" s="4" t="s">
        <v>6</v>
      </c>
      <c r="F9104" s="4" t="s">
        <v>21</v>
      </c>
      <c r="G9104" s="4" t="s">
        <v>21</v>
      </c>
      <c r="H9104" s="4" t="s">
        <v>21</v>
      </c>
    </row>
    <row r="9105" spans="1:19">
      <c r="A9105" t="n">
        <v>77999</v>
      </c>
      <c r="B9105" s="37" t="n">
        <v>48</v>
      </c>
      <c r="C9105" s="7" t="n">
        <v>1660</v>
      </c>
      <c r="D9105" s="7" t="n">
        <v>0</v>
      </c>
      <c r="E9105" s="7" t="s">
        <v>431</v>
      </c>
      <c r="F9105" s="7" t="n">
        <v>-1</v>
      </c>
      <c r="G9105" s="7" t="n">
        <v>1</v>
      </c>
      <c r="H9105" s="7" t="n">
        <v>0</v>
      </c>
    </row>
    <row r="9106" spans="1:19">
      <c r="A9106" t="s">
        <v>4</v>
      </c>
      <c r="B9106" s="4" t="s">
        <v>5</v>
      </c>
      <c r="C9106" s="4" t="s">
        <v>14</v>
      </c>
      <c r="D9106" s="4" t="s">
        <v>10</v>
      </c>
      <c r="E9106" s="4" t="s">
        <v>10</v>
      </c>
      <c r="F9106" s="4" t="s">
        <v>10</v>
      </c>
      <c r="G9106" s="4" t="s">
        <v>10</v>
      </c>
      <c r="H9106" s="4" t="s">
        <v>10</v>
      </c>
      <c r="I9106" s="4" t="s">
        <v>6</v>
      </c>
      <c r="J9106" s="4" t="s">
        <v>21</v>
      </c>
      <c r="K9106" s="4" t="s">
        <v>21</v>
      </c>
      <c r="L9106" s="4" t="s">
        <v>21</v>
      </c>
      <c r="M9106" s="4" t="s">
        <v>9</v>
      </c>
      <c r="N9106" s="4" t="s">
        <v>9</v>
      </c>
      <c r="O9106" s="4" t="s">
        <v>21</v>
      </c>
      <c r="P9106" s="4" t="s">
        <v>21</v>
      </c>
      <c r="Q9106" s="4" t="s">
        <v>21</v>
      </c>
      <c r="R9106" s="4" t="s">
        <v>21</v>
      </c>
      <c r="S9106" s="4" t="s">
        <v>14</v>
      </c>
    </row>
    <row r="9107" spans="1:19">
      <c r="A9107" t="n">
        <v>78026</v>
      </c>
      <c r="B9107" s="31" t="n">
        <v>39</v>
      </c>
      <c r="C9107" s="7" t="n">
        <v>12</v>
      </c>
      <c r="D9107" s="7" t="n">
        <v>65533</v>
      </c>
      <c r="E9107" s="7" t="n">
        <v>210</v>
      </c>
      <c r="F9107" s="7" t="n">
        <v>0</v>
      </c>
      <c r="G9107" s="7" t="n">
        <v>1660</v>
      </c>
      <c r="H9107" s="7" t="n">
        <v>259</v>
      </c>
      <c r="I9107" s="7" t="s">
        <v>13</v>
      </c>
      <c r="J9107" s="7" t="n">
        <v>0</v>
      </c>
      <c r="K9107" s="7" t="n">
        <v>0</v>
      </c>
      <c r="L9107" s="7" t="n">
        <v>0</v>
      </c>
      <c r="M9107" s="7" t="n">
        <v>0</v>
      </c>
      <c r="N9107" s="7" t="n">
        <v>0</v>
      </c>
      <c r="O9107" s="7" t="n">
        <v>0</v>
      </c>
      <c r="P9107" s="7" t="n">
        <v>1</v>
      </c>
      <c r="Q9107" s="7" t="n">
        <v>1</v>
      </c>
      <c r="R9107" s="7" t="n">
        <v>1</v>
      </c>
      <c r="S9107" s="7" t="n">
        <v>110</v>
      </c>
    </row>
    <row r="9108" spans="1:19">
      <c r="A9108" t="s">
        <v>4</v>
      </c>
      <c r="B9108" s="4" t="s">
        <v>5</v>
      </c>
      <c r="C9108" s="4" t="s">
        <v>14</v>
      </c>
      <c r="D9108" s="4" t="s">
        <v>10</v>
      </c>
      <c r="E9108" s="4" t="s">
        <v>10</v>
      </c>
      <c r="F9108" s="4" t="s">
        <v>10</v>
      </c>
      <c r="G9108" s="4" t="s">
        <v>10</v>
      </c>
      <c r="H9108" s="4" t="s">
        <v>10</v>
      </c>
      <c r="I9108" s="4" t="s">
        <v>6</v>
      </c>
      <c r="J9108" s="4" t="s">
        <v>21</v>
      </c>
      <c r="K9108" s="4" t="s">
        <v>21</v>
      </c>
      <c r="L9108" s="4" t="s">
        <v>21</v>
      </c>
      <c r="M9108" s="4" t="s">
        <v>9</v>
      </c>
      <c r="N9108" s="4" t="s">
        <v>9</v>
      </c>
      <c r="O9108" s="4" t="s">
        <v>21</v>
      </c>
      <c r="P9108" s="4" t="s">
        <v>21</v>
      </c>
      <c r="Q9108" s="4" t="s">
        <v>21</v>
      </c>
      <c r="R9108" s="4" t="s">
        <v>21</v>
      </c>
      <c r="S9108" s="4" t="s">
        <v>14</v>
      </c>
    </row>
    <row r="9109" spans="1:19">
      <c r="A9109" t="n">
        <v>78076</v>
      </c>
      <c r="B9109" s="31" t="n">
        <v>39</v>
      </c>
      <c r="C9109" s="7" t="n">
        <v>12</v>
      </c>
      <c r="D9109" s="7" t="n">
        <v>65533</v>
      </c>
      <c r="E9109" s="7" t="n">
        <v>202</v>
      </c>
      <c r="F9109" s="7" t="n">
        <v>0</v>
      </c>
      <c r="G9109" s="7" t="n">
        <v>1660</v>
      </c>
      <c r="H9109" s="7" t="n">
        <v>259</v>
      </c>
      <c r="I9109" s="7" t="s">
        <v>13</v>
      </c>
      <c r="J9109" s="7" t="n">
        <v>0</v>
      </c>
      <c r="K9109" s="7" t="n">
        <v>0</v>
      </c>
      <c r="L9109" s="7" t="n">
        <v>0</v>
      </c>
      <c r="M9109" s="7" t="n">
        <v>0</v>
      </c>
      <c r="N9109" s="7" t="n">
        <v>0</v>
      </c>
      <c r="O9109" s="7" t="n">
        <v>0</v>
      </c>
      <c r="P9109" s="7" t="n">
        <v>1</v>
      </c>
      <c r="Q9109" s="7" t="n">
        <v>1</v>
      </c>
      <c r="R9109" s="7" t="n">
        <v>1</v>
      </c>
      <c r="S9109" s="7" t="n">
        <v>102</v>
      </c>
    </row>
    <row r="9110" spans="1:19">
      <c r="A9110" t="s">
        <v>4</v>
      </c>
      <c r="B9110" s="4" t="s">
        <v>5</v>
      </c>
      <c r="C9110" s="4" t="s">
        <v>10</v>
      </c>
      <c r="D9110" s="4" t="s">
        <v>14</v>
      </c>
      <c r="E9110" s="4" t="s">
        <v>6</v>
      </c>
      <c r="F9110" s="4" t="s">
        <v>21</v>
      </c>
      <c r="G9110" s="4" t="s">
        <v>21</v>
      </c>
      <c r="H9110" s="4" t="s">
        <v>21</v>
      </c>
    </row>
    <row r="9111" spans="1:19">
      <c r="A9111" t="n">
        <v>78126</v>
      </c>
      <c r="B9111" s="37" t="n">
        <v>48</v>
      </c>
      <c r="C9111" s="7" t="n">
        <v>7034</v>
      </c>
      <c r="D9111" s="7" t="n">
        <v>0</v>
      </c>
      <c r="E9111" s="7" t="s">
        <v>342</v>
      </c>
      <c r="F9111" s="7" t="n">
        <v>-1</v>
      </c>
      <c r="G9111" s="7" t="n">
        <v>1</v>
      </c>
      <c r="H9111" s="7" t="n">
        <v>0</v>
      </c>
    </row>
    <row r="9112" spans="1:19">
      <c r="A9112" t="s">
        <v>4</v>
      </c>
      <c r="B9112" s="4" t="s">
        <v>5</v>
      </c>
      <c r="C9112" s="4" t="s">
        <v>10</v>
      </c>
      <c r="D9112" s="4" t="s">
        <v>14</v>
      </c>
      <c r="E9112" s="4" t="s">
        <v>6</v>
      </c>
      <c r="F9112" s="4" t="s">
        <v>21</v>
      </c>
      <c r="G9112" s="4" t="s">
        <v>21</v>
      </c>
      <c r="H9112" s="4" t="s">
        <v>21</v>
      </c>
    </row>
    <row r="9113" spans="1:19">
      <c r="A9113" t="n">
        <v>78153</v>
      </c>
      <c r="B9113" s="37" t="n">
        <v>48</v>
      </c>
      <c r="C9113" s="7" t="n">
        <v>7033</v>
      </c>
      <c r="D9113" s="7" t="n">
        <v>0</v>
      </c>
      <c r="E9113" s="7" t="s">
        <v>342</v>
      </c>
      <c r="F9113" s="7" t="n">
        <v>-1</v>
      </c>
      <c r="G9113" s="7" t="n">
        <v>1</v>
      </c>
      <c r="H9113" s="7" t="n">
        <v>0</v>
      </c>
    </row>
    <row r="9114" spans="1:19">
      <c r="A9114" t="s">
        <v>4</v>
      </c>
      <c r="B9114" s="4" t="s">
        <v>5</v>
      </c>
      <c r="C9114" s="4" t="s">
        <v>14</v>
      </c>
      <c r="D9114" s="4" t="s">
        <v>10</v>
      </c>
      <c r="E9114" s="4" t="s">
        <v>6</v>
      </c>
      <c r="F9114" s="4" t="s">
        <v>6</v>
      </c>
      <c r="G9114" s="4" t="s">
        <v>14</v>
      </c>
    </row>
    <row r="9115" spans="1:19">
      <c r="A9115" t="n">
        <v>78180</v>
      </c>
      <c r="B9115" s="40" t="n">
        <v>32</v>
      </c>
      <c r="C9115" s="7" t="n">
        <v>0</v>
      </c>
      <c r="D9115" s="7" t="n">
        <v>65533</v>
      </c>
      <c r="E9115" s="7" t="s">
        <v>99</v>
      </c>
      <c r="F9115" s="7" t="s">
        <v>100</v>
      </c>
      <c r="G9115" s="7" t="n">
        <v>0</v>
      </c>
    </row>
    <row r="9116" spans="1:19">
      <c r="A9116" t="s">
        <v>4</v>
      </c>
      <c r="B9116" s="4" t="s">
        <v>5</v>
      </c>
      <c r="C9116" s="4" t="s">
        <v>14</v>
      </c>
      <c r="D9116" s="4" t="s">
        <v>10</v>
      </c>
      <c r="E9116" s="4" t="s">
        <v>6</v>
      </c>
      <c r="F9116" s="4" t="s">
        <v>6</v>
      </c>
      <c r="G9116" s="4" t="s">
        <v>14</v>
      </c>
    </row>
    <row r="9117" spans="1:19">
      <c r="A9117" t="n">
        <v>78202</v>
      </c>
      <c r="B9117" s="40" t="n">
        <v>32</v>
      </c>
      <c r="C9117" s="7" t="n">
        <v>0</v>
      </c>
      <c r="D9117" s="7" t="n">
        <v>65533</v>
      </c>
      <c r="E9117" s="7" t="s">
        <v>99</v>
      </c>
      <c r="F9117" s="7" t="s">
        <v>101</v>
      </c>
      <c r="G9117" s="7" t="n">
        <v>0</v>
      </c>
    </row>
    <row r="9118" spans="1:19">
      <c r="A9118" t="s">
        <v>4</v>
      </c>
      <c r="B9118" s="4" t="s">
        <v>5</v>
      </c>
      <c r="C9118" s="4" t="s">
        <v>14</v>
      </c>
      <c r="D9118" s="4" t="s">
        <v>10</v>
      </c>
      <c r="E9118" s="4" t="s">
        <v>6</v>
      </c>
      <c r="F9118" s="4" t="s">
        <v>6</v>
      </c>
      <c r="G9118" s="4" t="s">
        <v>14</v>
      </c>
    </row>
    <row r="9119" spans="1:19">
      <c r="A9119" t="n">
        <v>78224</v>
      </c>
      <c r="B9119" s="40" t="n">
        <v>32</v>
      </c>
      <c r="C9119" s="7" t="n">
        <v>0</v>
      </c>
      <c r="D9119" s="7" t="n">
        <v>65533</v>
      </c>
      <c r="E9119" s="7" t="s">
        <v>99</v>
      </c>
      <c r="F9119" s="7" t="s">
        <v>102</v>
      </c>
      <c r="G9119" s="7" t="n">
        <v>0</v>
      </c>
    </row>
    <row r="9120" spans="1:19">
      <c r="A9120" t="s">
        <v>4</v>
      </c>
      <c r="B9120" s="4" t="s">
        <v>5</v>
      </c>
      <c r="C9120" s="4" t="s">
        <v>14</v>
      </c>
      <c r="D9120" s="4" t="s">
        <v>10</v>
      </c>
      <c r="E9120" s="4" t="s">
        <v>6</v>
      </c>
      <c r="F9120" s="4" t="s">
        <v>6</v>
      </c>
      <c r="G9120" s="4" t="s">
        <v>14</v>
      </c>
    </row>
    <row r="9121" spans="1:19">
      <c r="A9121" t="n">
        <v>78248</v>
      </c>
      <c r="B9121" s="40" t="n">
        <v>32</v>
      </c>
      <c r="C9121" s="7" t="n">
        <v>0</v>
      </c>
      <c r="D9121" s="7" t="n">
        <v>65533</v>
      </c>
      <c r="E9121" s="7" t="s">
        <v>99</v>
      </c>
      <c r="F9121" s="7" t="s">
        <v>103</v>
      </c>
      <c r="G9121" s="7" t="n">
        <v>0</v>
      </c>
    </row>
    <row r="9122" spans="1:19">
      <c r="A9122" t="s">
        <v>4</v>
      </c>
      <c r="B9122" s="4" t="s">
        <v>5</v>
      </c>
      <c r="C9122" s="4" t="s">
        <v>14</v>
      </c>
      <c r="D9122" s="4" t="s">
        <v>10</v>
      </c>
      <c r="E9122" s="4" t="s">
        <v>6</v>
      </c>
      <c r="F9122" s="4" t="s">
        <v>6</v>
      </c>
      <c r="G9122" s="4" t="s">
        <v>14</v>
      </c>
    </row>
    <row r="9123" spans="1:19">
      <c r="A9123" t="n">
        <v>78272</v>
      </c>
      <c r="B9123" s="40" t="n">
        <v>32</v>
      </c>
      <c r="C9123" s="7" t="n">
        <v>0</v>
      </c>
      <c r="D9123" s="7" t="n">
        <v>65533</v>
      </c>
      <c r="E9123" s="7" t="s">
        <v>99</v>
      </c>
      <c r="F9123" s="7" t="s">
        <v>104</v>
      </c>
      <c r="G9123" s="7" t="n">
        <v>0</v>
      </c>
    </row>
    <row r="9124" spans="1:19">
      <c r="A9124" t="s">
        <v>4</v>
      </c>
      <c r="B9124" s="4" t="s">
        <v>5</v>
      </c>
      <c r="C9124" s="4" t="s">
        <v>14</v>
      </c>
      <c r="D9124" s="4" t="s">
        <v>10</v>
      </c>
      <c r="E9124" s="4" t="s">
        <v>6</v>
      </c>
      <c r="F9124" s="4" t="s">
        <v>6</v>
      </c>
      <c r="G9124" s="4" t="s">
        <v>14</v>
      </c>
    </row>
    <row r="9125" spans="1:19">
      <c r="A9125" t="n">
        <v>78296</v>
      </c>
      <c r="B9125" s="40" t="n">
        <v>32</v>
      </c>
      <c r="C9125" s="7" t="n">
        <v>0</v>
      </c>
      <c r="D9125" s="7" t="n">
        <v>65533</v>
      </c>
      <c r="E9125" s="7" t="s">
        <v>99</v>
      </c>
      <c r="F9125" s="7" t="s">
        <v>574</v>
      </c>
      <c r="G9125" s="7" t="n">
        <v>0</v>
      </c>
    </row>
    <row r="9126" spans="1:19">
      <c r="A9126" t="s">
        <v>4</v>
      </c>
      <c r="B9126" s="4" t="s">
        <v>5</v>
      </c>
      <c r="C9126" s="4" t="s">
        <v>14</v>
      </c>
      <c r="D9126" s="4" t="s">
        <v>10</v>
      </c>
      <c r="E9126" s="4" t="s">
        <v>6</v>
      </c>
      <c r="F9126" s="4" t="s">
        <v>6</v>
      </c>
      <c r="G9126" s="4" t="s">
        <v>14</v>
      </c>
    </row>
    <row r="9127" spans="1:19">
      <c r="A9127" t="n">
        <v>78315</v>
      </c>
      <c r="B9127" s="40" t="n">
        <v>32</v>
      </c>
      <c r="C9127" s="7" t="n">
        <v>0</v>
      </c>
      <c r="D9127" s="7" t="n">
        <v>65533</v>
      </c>
      <c r="E9127" s="7" t="s">
        <v>99</v>
      </c>
      <c r="F9127" s="7" t="s">
        <v>576</v>
      </c>
      <c r="G9127" s="7" t="n">
        <v>0</v>
      </c>
    </row>
    <row r="9128" spans="1:19">
      <c r="A9128" t="s">
        <v>4</v>
      </c>
      <c r="B9128" s="4" t="s">
        <v>5</v>
      </c>
      <c r="C9128" s="4" t="s">
        <v>14</v>
      </c>
      <c r="D9128" s="4" t="s">
        <v>10</v>
      </c>
      <c r="E9128" s="4" t="s">
        <v>6</v>
      </c>
      <c r="F9128" s="4" t="s">
        <v>6</v>
      </c>
      <c r="G9128" s="4" t="s">
        <v>14</v>
      </c>
    </row>
    <row r="9129" spans="1:19">
      <c r="A9129" t="n">
        <v>78335</v>
      </c>
      <c r="B9129" s="40" t="n">
        <v>32</v>
      </c>
      <c r="C9129" s="7" t="n">
        <v>0</v>
      </c>
      <c r="D9129" s="7" t="n">
        <v>65533</v>
      </c>
      <c r="E9129" s="7" t="s">
        <v>99</v>
      </c>
      <c r="F9129" s="7" t="s">
        <v>577</v>
      </c>
      <c r="G9129" s="7" t="n">
        <v>0</v>
      </c>
    </row>
    <row r="9130" spans="1:19">
      <c r="A9130" t="s">
        <v>4</v>
      </c>
      <c r="B9130" s="4" t="s">
        <v>5</v>
      </c>
      <c r="C9130" s="4" t="s">
        <v>14</v>
      </c>
      <c r="D9130" s="4" t="s">
        <v>10</v>
      </c>
      <c r="E9130" s="4" t="s">
        <v>6</v>
      </c>
      <c r="F9130" s="4" t="s">
        <v>6</v>
      </c>
      <c r="G9130" s="4" t="s">
        <v>14</v>
      </c>
    </row>
    <row r="9131" spans="1:19">
      <c r="A9131" t="n">
        <v>78355</v>
      </c>
      <c r="B9131" s="40" t="n">
        <v>32</v>
      </c>
      <c r="C9131" s="7" t="n">
        <v>0</v>
      </c>
      <c r="D9131" s="7" t="n">
        <v>65533</v>
      </c>
      <c r="E9131" s="7" t="s">
        <v>99</v>
      </c>
      <c r="F9131" s="7" t="s">
        <v>578</v>
      </c>
      <c r="G9131" s="7" t="n">
        <v>0</v>
      </c>
    </row>
    <row r="9132" spans="1:19">
      <c r="A9132" t="s">
        <v>4</v>
      </c>
      <c r="B9132" s="4" t="s">
        <v>5</v>
      </c>
      <c r="C9132" s="4" t="s">
        <v>14</v>
      </c>
      <c r="D9132" s="4" t="s">
        <v>10</v>
      </c>
      <c r="E9132" s="4" t="s">
        <v>6</v>
      </c>
      <c r="F9132" s="4" t="s">
        <v>6</v>
      </c>
      <c r="G9132" s="4" t="s">
        <v>14</v>
      </c>
    </row>
    <row r="9133" spans="1:19">
      <c r="A9133" t="n">
        <v>78377</v>
      </c>
      <c r="B9133" s="40" t="n">
        <v>32</v>
      </c>
      <c r="C9133" s="7" t="n">
        <v>0</v>
      </c>
      <c r="D9133" s="7" t="n">
        <v>65533</v>
      </c>
      <c r="E9133" s="7" t="s">
        <v>99</v>
      </c>
      <c r="F9133" s="7" t="s">
        <v>579</v>
      </c>
      <c r="G9133" s="7" t="n">
        <v>0</v>
      </c>
    </row>
    <row r="9134" spans="1:19">
      <c r="A9134" t="s">
        <v>4</v>
      </c>
      <c r="B9134" s="4" t="s">
        <v>5</v>
      </c>
      <c r="C9134" s="4" t="s">
        <v>14</v>
      </c>
      <c r="D9134" s="4" t="s">
        <v>6</v>
      </c>
      <c r="E9134" s="4" t="s">
        <v>10</v>
      </c>
    </row>
    <row r="9135" spans="1:19">
      <c r="A9135" t="n">
        <v>78400</v>
      </c>
      <c r="B9135" s="43" t="n">
        <v>94</v>
      </c>
      <c r="C9135" s="7" t="n">
        <v>1</v>
      </c>
      <c r="D9135" s="7" t="s">
        <v>105</v>
      </c>
      <c r="E9135" s="7" t="n">
        <v>1</v>
      </c>
    </row>
    <row r="9136" spans="1:19">
      <c r="A9136" t="s">
        <v>4</v>
      </c>
      <c r="B9136" s="4" t="s">
        <v>5</v>
      </c>
      <c r="C9136" s="4" t="s">
        <v>14</v>
      </c>
      <c r="D9136" s="4" t="s">
        <v>6</v>
      </c>
      <c r="E9136" s="4" t="s">
        <v>10</v>
      </c>
    </row>
    <row r="9137" spans="1:7">
      <c r="A9137" t="n">
        <v>78408</v>
      </c>
      <c r="B9137" s="43" t="n">
        <v>94</v>
      </c>
      <c r="C9137" s="7" t="n">
        <v>1</v>
      </c>
      <c r="D9137" s="7" t="s">
        <v>105</v>
      </c>
      <c r="E9137" s="7" t="n">
        <v>2</v>
      </c>
    </row>
    <row r="9138" spans="1:7">
      <c r="A9138" t="s">
        <v>4</v>
      </c>
      <c r="B9138" s="4" t="s">
        <v>5</v>
      </c>
      <c r="C9138" s="4" t="s">
        <v>14</v>
      </c>
      <c r="D9138" s="4" t="s">
        <v>6</v>
      </c>
      <c r="E9138" s="4" t="s">
        <v>10</v>
      </c>
    </row>
    <row r="9139" spans="1:7">
      <c r="A9139" t="n">
        <v>78416</v>
      </c>
      <c r="B9139" s="43" t="n">
        <v>94</v>
      </c>
      <c r="C9139" s="7" t="n">
        <v>0</v>
      </c>
      <c r="D9139" s="7" t="s">
        <v>105</v>
      </c>
      <c r="E9139" s="7" t="n">
        <v>4</v>
      </c>
    </row>
    <row r="9140" spans="1:7">
      <c r="A9140" t="s">
        <v>4</v>
      </c>
      <c r="B9140" s="4" t="s">
        <v>5</v>
      </c>
      <c r="C9140" s="4" t="s">
        <v>14</v>
      </c>
      <c r="D9140" s="4" t="s">
        <v>6</v>
      </c>
      <c r="E9140" s="4" t="s">
        <v>10</v>
      </c>
    </row>
    <row r="9141" spans="1:7">
      <c r="A9141" t="n">
        <v>78424</v>
      </c>
      <c r="B9141" s="43" t="n">
        <v>94</v>
      </c>
      <c r="C9141" s="7" t="n">
        <v>1</v>
      </c>
      <c r="D9141" s="7" t="s">
        <v>574</v>
      </c>
      <c r="E9141" s="7" t="n">
        <v>1</v>
      </c>
    </row>
    <row r="9142" spans="1:7">
      <c r="A9142" t="s">
        <v>4</v>
      </c>
      <c r="B9142" s="4" t="s">
        <v>5</v>
      </c>
      <c r="C9142" s="4" t="s">
        <v>14</v>
      </c>
      <c r="D9142" s="4" t="s">
        <v>6</v>
      </c>
      <c r="E9142" s="4" t="s">
        <v>10</v>
      </c>
    </row>
    <row r="9143" spans="1:7">
      <c r="A9143" t="n">
        <v>78438</v>
      </c>
      <c r="B9143" s="43" t="n">
        <v>94</v>
      </c>
      <c r="C9143" s="7" t="n">
        <v>1</v>
      </c>
      <c r="D9143" s="7" t="s">
        <v>574</v>
      </c>
      <c r="E9143" s="7" t="n">
        <v>2</v>
      </c>
    </row>
    <row r="9144" spans="1:7">
      <c r="A9144" t="s">
        <v>4</v>
      </c>
      <c r="B9144" s="4" t="s">
        <v>5</v>
      </c>
      <c r="C9144" s="4" t="s">
        <v>14</v>
      </c>
      <c r="D9144" s="4" t="s">
        <v>6</v>
      </c>
      <c r="E9144" s="4" t="s">
        <v>10</v>
      </c>
    </row>
    <row r="9145" spans="1:7">
      <c r="A9145" t="n">
        <v>78452</v>
      </c>
      <c r="B9145" s="43" t="n">
        <v>94</v>
      </c>
      <c r="C9145" s="7" t="n">
        <v>0</v>
      </c>
      <c r="D9145" s="7" t="s">
        <v>574</v>
      </c>
      <c r="E9145" s="7" t="n">
        <v>4</v>
      </c>
    </row>
    <row r="9146" spans="1:7">
      <c r="A9146" t="s">
        <v>4</v>
      </c>
      <c r="B9146" s="4" t="s">
        <v>5</v>
      </c>
      <c r="C9146" s="4" t="s">
        <v>14</v>
      </c>
      <c r="D9146" s="4" t="s">
        <v>14</v>
      </c>
      <c r="E9146" s="4" t="s">
        <v>6</v>
      </c>
    </row>
    <row r="9147" spans="1:7">
      <c r="A9147" t="n">
        <v>78466</v>
      </c>
      <c r="B9147" s="31" t="n">
        <v>39</v>
      </c>
      <c r="C9147" s="7" t="n">
        <v>21</v>
      </c>
      <c r="D9147" s="7" t="n">
        <v>0</v>
      </c>
      <c r="E9147" s="7" t="s">
        <v>580</v>
      </c>
    </row>
    <row r="9148" spans="1:7">
      <c r="A9148" t="s">
        <v>4</v>
      </c>
      <c r="B9148" s="4" t="s">
        <v>5</v>
      </c>
      <c r="C9148" s="4" t="s">
        <v>14</v>
      </c>
      <c r="D9148" s="4" t="s">
        <v>14</v>
      </c>
      <c r="E9148" s="4" t="s">
        <v>21</v>
      </c>
      <c r="F9148" s="4" t="s">
        <v>21</v>
      </c>
      <c r="G9148" s="4" t="s">
        <v>21</v>
      </c>
      <c r="H9148" s="4" t="s">
        <v>10</v>
      </c>
    </row>
    <row r="9149" spans="1:7">
      <c r="A9149" t="n">
        <v>78478</v>
      </c>
      <c r="B9149" s="45" t="n">
        <v>45</v>
      </c>
      <c r="C9149" s="7" t="n">
        <v>2</v>
      </c>
      <c r="D9149" s="7" t="n">
        <v>3</v>
      </c>
      <c r="E9149" s="7" t="n">
        <v>0</v>
      </c>
      <c r="F9149" s="7" t="n">
        <v>25.7000007629395</v>
      </c>
      <c r="G9149" s="7" t="n">
        <v>1</v>
      </c>
      <c r="H9149" s="7" t="n">
        <v>0</v>
      </c>
    </row>
    <row r="9150" spans="1:7">
      <c r="A9150" t="s">
        <v>4</v>
      </c>
      <c r="B9150" s="4" t="s">
        <v>5</v>
      </c>
      <c r="C9150" s="4" t="s">
        <v>14</v>
      </c>
      <c r="D9150" s="4" t="s">
        <v>14</v>
      </c>
      <c r="E9150" s="4" t="s">
        <v>21</v>
      </c>
      <c r="F9150" s="4" t="s">
        <v>21</v>
      </c>
      <c r="G9150" s="4" t="s">
        <v>21</v>
      </c>
      <c r="H9150" s="4" t="s">
        <v>10</v>
      </c>
      <c r="I9150" s="4" t="s">
        <v>14</v>
      </c>
    </row>
    <row r="9151" spans="1:7">
      <c r="A9151" t="n">
        <v>78495</v>
      </c>
      <c r="B9151" s="45" t="n">
        <v>45</v>
      </c>
      <c r="C9151" s="7" t="n">
        <v>4</v>
      </c>
      <c r="D9151" s="7" t="n">
        <v>3</v>
      </c>
      <c r="E9151" s="7" t="n">
        <v>338</v>
      </c>
      <c r="F9151" s="7" t="n">
        <v>3</v>
      </c>
      <c r="G9151" s="7" t="n">
        <v>10</v>
      </c>
      <c r="H9151" s="7" t="n">
        <v>0</v>
      </c>
      <c r="I9151" s="7" t="n">
        <v>0</v>
      </c>
    </row>
    <row r="9152" spans="1:7">
      <c r="A9152" t="s">
        <v>4</v>
      </c>
      <c r="B9152" s="4" t="s">
        <v>5</v>
      </c>
      <c r="C9152" s="4" t="s">
        <v>14</v>
      </c>
      <c r="D9152" s="4" t="s">
        <v>14</v>
      </c>
      <c r="E9152" s="4" t="s">
        <v>21</v>
      </c>
      <c r="F9152" s="4" t="s">
        <v>10</v>
      </c>
    </row>
    <row r="9153" spans="1:9">
      <c r="A9153" t="n">
        <v>78513</v>
      </c>
      <c r="B9153" s="45" t="n">
        <v>45</v>
      </c>
      <c r="C9153" s="7" t="n">
        <v>5</v>
      </c>
      <c r="D9153" s="7" t="n">
        <v>3</v>
      </c>
      <c r="E9153" s="7" t="n">
        <v>7.09999990463257</v>
      </c>
      <c r="F9153" s="7" t="n">
        <v>0</v>
      </c>
    </row>
    <row r="9154" spans="1:9">
      <c r="A9154" t="s">
        <v>4</v>
      </c>
      <c r="B9154" s="4" t="s">
        <v>5</v>
      </c>
      <c r="C9154" s="4" t="s">
        <v>14</v>
      </c>
      <c r="D9154" s="4" t="s">
        <v>14</v>
      </c>
      <c r="E9154" s="4" t="s">
        <v>21</v>
      </c>
      <c r="F9154" s="4" t="s">
        <v>10</v>
      </c>
    </row>
    <row r="9155" spans="1:9">
      <c r="A9155" t="n">
        <v>78522</v>
      </c>
      <c r="B9155" s="45" t="n">
        <v>45</v>
      </c>
      <c r="C9155" s="7" t="n">
        <v>11</v>
      </c>
      <c r="D9155" s="7" t="n">
        <v>3</v>
      </c>
      <c r="E9155" s="7" t="n">
        <v>45.7999992370605</v>
      </c>
      <c r="F9155" s="7" t="n">
        <v>0</v>
      </c>
    </row>
    <row r="9156" spans="1:9">
      <c r="A9156" t="s">
        <v>4</v>
      </c>
      <c r="B9156" s="4" t="s">
        <v>5</v>
      </c>
      <c r="C9156" s="4" t="s">
        <v>14</v>
      </c>
      <c r="D9156" s="4" t="s">
        <v>10</v>
      </c>
      <c r="E9156" s="4" t="s">
        <v>21</v>
      </c>
      <c r="F9156" s="4" t="s">
        <v>10</v>
      </c>
      <c r="G9156" s="4" t="s">
        <v>9</v>
      </c>
      <c r="H9156" s="4" t="s">
        <v>9</v>
      </c>
      <c r="I9156" s="4" t="s">
        <v>10</v>
      </c>
      <c r="J9156" s="4" t="s">
        <v>10</v>
      </c>
      <c r="K9156" s="4" t="s">
        <v>9</v>
      </c>
      <c r="L9156" s="4" t="s">
        <v>9</v>
      </c>
      <c r="M9156" s="4" t="s">
        <v>9</v>
      </c>
      <c r="N9156" s="4" t="s">
        <v>9</v>
      </c>
      <c r="O9156" s="4" t="s">
        <v>6</v>
      </c>
    </row>
    <row r="9157" spans="1:9">
      <c r="A9157" t="n">
        <v>78531</v>
      </c>
      <c r="B9157" s="14" t="n">
        <v>50</v>
      </c>
      <c r="C9157" s="7" t="n">
        <v>0</v>
      </c>
      <c r="D9157" s="7" t="n">
        <v>2135</v>
      </c>
      <c r="E9157" s="7" t="n">
        <v>0.800000011920929</v>
      </c>
      <c r="F9157" s="7" t="n">
        <v>1000</v>
      </c>
      <c r="G9157" s="7" t="n">
        <v>0</v>
      </c>
      <c r="H9157" s="7" t="n">
        <v>0</v>
      </c>
      <c r="I9157" s="7" t="n">
        <v>0</v>
      </c>
      <c r="J9157" s="7" t="n">
        <v>65533</v>
      </c>
      <c r="K9157" s="7" t="n">
        <v>0</v>
      </c>
      <c r="L9157" s="7" t="n">
        <v>0</v>
      </c>
      <c r="M9157" s="7" t="n">
        <v>0</v>
      </c>
      <c r="N9157" s="7" t="n">
        <v>0</v>
      </c>
      <c r="O9157" s="7" t="s">
        <v>13</v>
      </c>
    </row>
    <row r="9158" spans="1:9">
      <c r="A9158" t="s">
        <v>4</v>
      </c>
      <c r="B9158" s="4" t="s">
        <v>5</v>
      </c>
      <c r="C9158" s="4" t="s">
        <v>14</v>
      </c>
      <c r="D9158" s="4" t="s">
        <v>21</v>
      </c>
      <c r="E9158" s="4" t="s">
        <v>21</v>
      </c>
      <c r="F9158" s="4" t="s">
        <v>21</v>
      </c>
    </row>
    <row r="9159" spans="1:9">
      <c r="A9159" t="n">
        <v>78570</v>
      </c>
      <c r="B9159" s="45" t="n">
        <v>45</v>
      </c>
      <c r="C9159" s="7" t="n">
        <v>9</v>
      </c>
      <c r="D9159" s="7" t="n">
        <v>0.0299999993294477</v>
      </c>
      <c r="E9159" s="7" t="n">
        <v>0.0299999993294477</v>
      </c>
      <c r="F9159" s="7" t="n">
        <v>1000</v>
      </c>
    </row>
    <row r="9160" spans="1:9">
      <c r="A9160" t="s">
        <v>4</v>
      </c>
      <c r="B9160" s="4" t="s">
        <v>5</v>
      </c>
      <c r="C9160" s="4" t="s">
        <v>14</v>
      </c>
      <c r="D9160" s="4" t="s">
        <v>10</v>
      </c>
      <c r="E9160" s="4" t="s">
        <v>10</v>
      </c>
      <c r="F9160" s="4" t="s">
        <v>9</v>
      </c>
    </row>
    <row r="9161" spans="1:9">
      <c r="A9161" t="n">
        <v>78584</v>
      </c>
      <c r="B9161" s="46" t="n">
        <v>84</v>
      </c>
      <c r="C9161" s="7" t="n">
        <v>0</v>
      </c>
      <c r="D9161" s="7" t="n">
        <v>0</v>
      </c>
      <c r="E9161" s="7" t="n">
        <v>0</v>
      </c>
      <c r="F9161" s="7" t="n">
        <v>1056964608</v>
      </c>
    </row>
    <row r="9162" spans="1:9">
      <c r="A9162" t="s">
        <v>4</v>
      </c>
      <c r="B9162" s="4" t="s">
        <v>5</v>
      </c>
      <c r="C9162" s="4" t="s">
        <v>14</v>
      </c>
      <c r="D9162" s="4" t="s">
        <v>14</v>
      </c>
      <c r="E9162" s="4" t="s">
        <v>21</v>
      </c>
      <c r="F9162" s="4" t="s">
        <v>21</v>
      </c>
      <c r="G9162" s="4" t="s">
        <v>21</v>
      </c>
      <c r="H9162" s="4" t="s">
        <v>10</v>
      </c>
    </row>
    <row r="9163" spans="1:9">
      <c r="A9163" t="n">
        <v>78594</v>
      </c>
      <c r="B9163" s="45" t="n">
        <v>45</v>
      </c>
      <c r="C9163" s="7" t="n">
        <v>2</v>
      </c>
      <c r="D9163" s="7" t="n">
        <v>3</v>
      </c>
      <c r="E9163" s="7" t="n">
        <v>9</v>
      </c>
      <c r="F9163" s="7" t="n">
        <v>21.7000007629395</v>
      </c>
      <c r="G9163" s="7" t="n">
        <v>23.3999996185303</v>
      </c>
      <c r="H9163" s="7" t="n">
        <v>4000</v>
      </c>
    </row>
    <row r="9164" spans="1:9">
      <c r="A9164" t="s">
        <v>4</v>
      </c>
      <c r="B9164" s="4" t="s">
        <v>5</v>
      </c>
      <c r="C9164" s="4" t="s">
        <v>14</v>
      </c>
      <c r="D9164" s="4" t="s">
        <v>14</v>
      </c>
      <c r="E9164" s="4" t="s">
        <v>21</v>
      </c>
      <c r="F9164" s="4" t="s">
        <v>21</v>
      </c>
      <c r="G9164" s="4" t="s">
        <v>21</v>
      </c>
      <c r="H9164" s="4" t="s">
        <v>10</v>
      </c>
      <c r="I9164" s="4" t="s">
        <v>14</v>
      </c>
    </row>
    <row r="9165" spans="1:9">
      <c r="A9165" t="n">
        <v>78611</v>
      </c>
      <c r="B9165" s="45" t="n">
        <v>45</v>
      </c>
      <c r="C9165" s="7" t="n">
        <v>4</v>
      </c>
      <c r="D9165" s="7" t="n">
        <v>3</v>
      </c>
      <c r="E9165" s="7" t="n">
        <v>353</v>
      </c>
      <c r="F9165" s="7" t="n">
        <v>3</v>
      </c>
      <c r="G9165" s="7" t="n">
        <v>15</v>
      </c>
      <c r="H9165" s="7" t="n">
        <v>4000</v>
      </c>
      <c r="I9165" s="7" t="n">
        <v>0</v>
      </c>
    </row>
    <row r="9166" spans="1:9">
      <c r="A9166" t="s">
        <v>4</v>
      </c>
      <c r="B9166" s="4" t="s">
        <v>5</v>
      </c>
      <c r="C9166" s="4" t="s">
        <v>14</v>
      </c>
      <c r="D9166" s="4" t="s">
        <v>14</v>
      </c>
      <c r="E9166" s="4" t="s">
        <v>21</v>
      </c>
      <c r="F9166" s="4" t="s">
        <v>10</v>
      </c>
    </row>
    <row r="9167" spans="1:9">
      <c r="A9167" t="n">
        <v>78629</v>
      </c>
      <c r="B9167" s="45" t="n">
        <v>45</v>
      </c>
      <c r="C9167" s="7" t="n">
        <v>5</v>
      </c>
      <c r="D9167" s="7" t="n">
        <v>3</v>
      </c>
      <c r="E9167" s="7" t="n">
        <v>2.09999990463257</v>
      </c>
      <c r="F9167" s="7" t="n">
        <v>4000</v>
      </c>
    </row>
    <row r="9168" spans="1:9">
      <c r="A9168" t="s">
        <v>4</v>
      </c>
      <c r="B9168" s="4" t="s">
        <v>5</v>
      </c>
      <c r="C9168" s="4" t="s">
        <v>14</v>
      </c>
      <c r="D9168" s="4" t="s">
        <v>10</v>
      </c>
      <c r="E9168" s="4" t="s">
        <v>21</v>
      </c>
    </row>
    <row r="9169" spans="1:15">
      <c r="A9169" t="n">
        <v>78638</v>
      </c>
      <c r="B9169" s="21" t="n">
        <v>58</v>
      </c>
      <c r="C9169" s="7" t="n">
        <v>100</v>
      </c>
      <c r="D9169" s="7" t="n">
        <v>2000</v>
      </c>
      <c r="E9169" s="7" t="n">
        <v>1</v>
      </c>
    </row>
    <row r="9170" spans="1:15">
      <c r="A9170" t="s">
        <v>4</v>
      </c>
      <c r="B9170" s="4" t="s">
        <v>5</v>
      </c>
      <c r="C9170" s="4" t="s">
        <v>10</v>
      </c>
    </row>
    <row r="9171" spans="1:15">
      <c r="A9171" t="n">
        <v>78646</v>
      </c>
      <c r="B9171" s="28" t="n">
        <v>16</v>
      </c>
      <c r="C9171" s="7" t="n">
        <v>2500</v>
      </c>
    </row>
    <row r="9172" spans="1:15">
      <c r="A9172" t="s">
        <v>4</v>
      </c>
      <c r="B9172" s="4" t="s">
        <v>5</v>
      </c>
      <c r="C9172" s="4" t="s">
        <v>14</v>
      </c>
      <c r="D9172" s="4" t="s">
        <v>10</v>
      </c>
      <c r="E9172" s="4" t="s">
        <v>21</v>
      </c>
      <c r="F9172" s="4" t="s">
        <v>10</v>
      </c>
      <c r="G9172" s="4" t="s">
        <v>9</v>
      </c>
      <c r="H9172" s="4" t="s">
        <v>9</v>
      </c>
      <c r="I9172" s="4" t="s">
        <v>10</v>
      </c>
      <c r="J9172" s="4" t="s">
        <v>10</v>
      </c>
      <c r="K9172" s="4" t="s">
        <v>9</v>
      </c>
      <c r="L9172" s="4" t="s">
        <v>9</v>
      </c>
      <c r="M9172" s="4" t="s">
        <v>9</v>
      </c>
      <c r="N9172" s="4" t="s">
        <v>9</v>
      </c>
      <c r="O9172" s="4" t="s">
        <v>6</v>
      </c>
    </row>
    <row r="9173" spans="1:15">
      <c r="A9173" t="n">
        <v>78649</v>
      </c>
      <c r="B9173" s="14" t="n">
        <v>50</v>
      </c>
      <c r="C9173" s="7" t="n">
        <v>0</v>
      </c>
      <c r="D9173" s="7" t="n">
        <v>4423</v>
      </c>
      <c r="E9173" s="7" t="n">
        <v>1</v>
      </c>
      <c r="F9173" s="7" t="n">
        <v>200</v>
      </c>
      <c r="G9173" s="7" t="n">
        <v>0</v>
      </c>
      <c r="H9173" s="7" t="n">
        <v>0</v>
      </c>
      <c r="I9173" s="7" t="n">
        <v>0</v>
      </c>
      <c r="J9173" s="7" t="n">
        <v>65533</v>
      </c>
      <c r="K9173" s="7" t="n">
        <v>0</v>
      </c>
      <c r="L9173" s="7" t="n">
        <v>0</v>
      </c>
      <c r="M9173" s="7" t="n">
        <v>0</v>
      </c>
      <c r="N9173" s="7" t="n">
        <v>0</v>
      </c>
      <c r="O9173" s="7" t="s">
        <v>13</v>
      </c>
    </row>
    <row r="9174" spans="1:15">
      <c r="A9174" t="s">
        <v>4</v>
      </c>
      <c r="B9174" s="4" t="s">
        <v>5</v>
      </c>
      <c r="C9174" s="4" t="s">
        <v>14</v>
      </c>
      <c r="D9174" s="4" t="s">
        <v>10</v>
      </c>
      <c r="E9174" s="4" t="s">
        <v>21</v>
      </c>
      <c r="F9174" s="4" t="s">
        <v>10</v>
      </c>
      <c r="G9174" s="4" t="s">
        <v>9</v>
      </c>
      <c r="H9174" s="4" t="s">
        <v>9</v>
      </c>
      <c r="I9174" s="4" t="s">
        <v>10</v>
      </c>
      <c r="J9174" s="4" t="s">
        <v>10</v>
      </c>
      <c r="K9174" s="4" t="s">
        <v>9</v>
      </c>
      <c r="L9174" s="4" t="s">
        <v>9</v>
      </c>
      <c r="M9174" s="4" t="s">
        <v>9</v>
      </c>
      <c r="N9174" s="4" t="s">
        <v>9</v>
      </c>
      <c r="O9174" s="4" t="s">
        <v>6</v>
      </c>
    </row>
    <row r="9175" spans="1:15">
      <c r="A9175" t="n">
        <v>78688</v>
      </c>
      <c r="B9175" s="14" t="n">
        <v>50</v>
      </c>
      <c r="C9175" s="7" t="n">
        <v>0</v>
      </c>
      <c r="D9175" s="7" t="n">
        <v>4424</v>
      </c>
      <c r="E9175" s="7" t="n">
        <v>1</v>
      </c>
      <c r="F9175" s="7" t="n">
        <v>0</v>
      </c>
      <c r="G9175" s="7" t="n">
        <v>0</v>
      </c>
      <c r="H9175" s="7" t="n">
        <v>0</v>
      </c>
      <c r="I9175" s="7" t="n">
        <v>0</v>
      </c>
      <c r="J9175" s="7" t="n">
        <v>65533</v>
      </c>
      <c r="K9175" s="7" t="n">
        <v>0</v>
      </c>
      <c r="L9175" s="7" t="n">
        <v>0</v>
      </c>
      <c r="M9175" s="7" t="n">
        <v>0</v>
      </c>
      <c r="N9175" s="7" t="n">
        <v>0</v>
      </c>
      <c r="O9175" s="7" t="s">
        <v>13</v>
      </c>
    </row>
    <row r="9176" spans="1:15">
      <c r="A9176" t="s">
        <v>4</v>
      </c>
      <c r="B9176" s="4" t="s">
        <v>5</v>
      </c>
      <c r="C9176" s="4" t="s">
        <v>14</v>
      </c>
      <c r="D9176" s="4" t="s">
        <v>9</v>
      </c>
      <c r="E9176" s="4" t="s">
        <v>9</v>
      </c>
      <c r="F9176" s="4" t="s">
        <v>9</v>
      </c>
    </row>
    <row r="9177" spans="1:15">
      <c r="A9177" t="n">
        <v>78727</v>
      </c>
      <c r="B9177" s="14" t="n">
        <v>50</v>
      </c>
      <c r="C9177" s="7" t="n">
        <v>255</v>
      </c>
      <c r="D9177" s="7" t="n">
        <v>1050253722</v>
      </c>
      <c r="E9177" s="7" t="n">
        <v>1065353216</v>
      </c>
      <c r="F9177" s="7" t="n">
        <v>1045220557</v>
      </c>
    </row>
    <row r="9178" spans="1:15">
      <c r="A9178" t="s">
        <v>4</v>
      </c>
      <c r="B9178" s="4" t="s">
        <v>5</v>
      </c>
      <c r="C9178" s="4" t="s">
        <v>14</v>
      </c>
      <c r="D9178" s="4" t="s">
        <v>10</v>
      </c>
    </row>
    <row r="9179" spans="1:15">
      <c r="A9179" t="n">
        <v>78741</v>
      </c>
      <c r="B9179" s="45" t="n">
        <v>45</v>
      </c>
      <c r="C9179" s="7" t="n">
        <v>7</v>
      </c>
      <c r="D9179" s="7" t="n">
        <v>255</v>
      </c>
    </row>
    <row r="9180" spans="1:15">
      <c r="A9180" t="s">
        <v>4</v>
      </c>
      <c r="B9180" s="4" t="s">
        <v>5</v>
      </c>
      <c r="C9180" s="4" t="s">
        <v>14</v>
      </c>
      <c r="D9180" s="4" t="s">
        <v>21</v>
      </c>
      <c r="E9180" s="4" t="s">
        <v>10</v>
      </c>
      <c r="F9180" s="4" t="s">
        <v>14</v>
      </c>
    </row>
    <row r="9181" spans="1:15">
      <c r="A9181" t="n">
        <v>78745</v>
      </c>
      <c r="B9181" s="16" t="n">
        <v>49</v>
      </c>
      <c r="C9181" s="7" t="n">
        <v>3</v>
      </c>
      <c r="D9181" s="7" t="n">
        <v>0.699999988079071</v>
      </c>
      <c r="E9181" s="7" t="n">
        <v>500</v>
      </c>
      <c r="F9181" s="7" t="n">
        <v>0</v>
      </c>
    </row>
    <row r="9182" spans="1:15">
      <c r="A9182" t="s">
        <v>4</v>
      </c>
      <c r="B9182" s="4" t="s">
        <v>5</v>
      </c>
      <c r="C9182" s="4" t="s">
        <v>10</v>
      </c>
      <c r="D9182" s="4" t="s">
        <v>14</v>
      </c>
      <c r="E9182" s="4" t="s">
        <v>6</v>
      </c>
      <c r="F9182" s="4" t="s">
        <v>21</v>
      </c>
      <c r="G9182" s="4" t="s">
        <v>21</v>
      </c>
      <c r="H9182" s="4" t="s">
        <v>21</v>
      </c>
    </row>
    <row r="9183" spans="1:15">
      <c r="A9183" t="n">
        <v>78754</v>
      </c>
      <c r="B9183" s="37" t="n">
        <v>48</v>
      </c>
      <c r="C9183" s="7" t="n">
        <v>7013</v>
      </c>
      <c r="D9183" s="7" t="n">
        <v>0</v>
      </c>
      <c r="E9183" s="7" t="s">
        <v>614</v>
      </c>
      <c r="F9183" s="7" t="n">
        <v>1</v>
      </c>
      <c r="G9183" s="7" t="n">
        <v>1</v>
      </c>
      <c r="H9183" s="7" t="n">
        <v>0</v>
      </c>
    </row>
    <row r="9184" spans="1:15">
      <c r="A9184" t="s">
        <v>4</v>
      </c>
      <c r="B9184" s="4" t="s">
        <v>5</v>
      </c>
      <c r="C9184" s="4" t="s">
        <v>14</v>
      </c>
      <c r="D9184" s="4" t="s">
        <v>10</v>
      </c>
      <c r="E9184" s="4" t="s">
        <v>6</v>
      </c>
    </row>
    <row r="9185" spans="1:15">
      <c r="A9185" t="n">
        <v>78780</v>
      </c>
      <c r="B9185" s="41" t="n">
        <v>51</v>
      </c>
      <c r="C9185" s="7" t="n">
        <v>4</v>
      </c>
      <c r="D9185" s="7" t="n">
        <v>7013</v>
      </c>
      <c r="E9185" s="7" t="s">
        <v>200</v>
      </c>
    </row>
    <row r="9186" spans="1:15">
      <c r="A9186" t="s">
        <v>4</v>
      </c>
      <c r="B9186" s="4" t="s">
        <v>5</v>
      </c>
      <c r="C9186" s="4" t="s">
        <v>10</v>
      </c>
    </row>
    <row r="9187" spans="1:15">
      <c r="A9187" t="n">
        <v>78794</v>
      </c>
      <c r="B9187" s="28" t="n">
        <v>16</v>
      </c>
      <c r="C9187" s="7" t="n">
        <v>0</v>
      </c>
    </row>
    <row r="9188" spans="1:15">
      <c r="A9188" t="s">
        <v>4</v>
      </c>
      <c r="B9188" s="4" t="s">
        <v>5</v>
      </c>
      <c r="C9188" s="4" t="s">
        <v>10</v>
      </c>
      <c r="D9188" s="4" t="s">
        <v>14</v>
      </c>
      <c r="E9188" s="4" t="s">
        <v>9</v>
      </c>
      <c r="F9188" s="4" t="s">
        <v>112</v>
      </c>
      <c r="G9188" s="4" t="s">
        <v>14</v>
      </c>
      <c r="H9188" s="4" t="s">
        <v>14</v>
      </c>
    </row>
    <row r="9189" spans="1:15">
      <c r="A9189" t="n">
        <v>78797</v>
      </c>
      <c r="B9189" s="49" t="n">
        <v>26</v>
      </c>
      <c r="C9189" s="7" t="n">
        <v>7013</v>
      </c>
      <c r="D9189" s="7" t="n">
        <v>17</v>
      </c>
      <c r="E9189" s="7" t="n">
        <v>37417</v>
      </c>
      <c r="F9189" s="7" t="s">
        <v>616</v>
      </c>
      <c r="G9189" s="7" t="n">
        <v>2</v>
      </c>
      <c r="H9189" s="7" t="n">
        <v>0</v>
      </c>
    </row>
    <row r="9190" spans="1:15">
      <c r="A9190" t="s">
        <v>4</v>
      </c>
      <c r="B9190" s="4" t="s">
        <v>5</v>
      </c>
    </row>
    <row r="9191" spans="1:15">
      <c r="A9191" t="n">
        <v>78839</v>
      </c>
      <c r="B9191" s="50" t="n">
        <v>28</v>
      </c>
    </row>
    <row r="9192" spans="1:15">
      <c r="A9192" t="s">
        <v>4</v>
      </c>
      <c r="B9192" s="4" t="s">
        <v>5</v>
      </c>
      <c r="C9192" s="4" t="s">
        <v>10</v>
      </c>
      <c r="D9192" s="4" t="s">
        <v>14</v>
      </c>
    </row>
    <row r="9193" spans="1:15">
      <c r="A9193" t="n">
        <v>78840</v>
      </c>
      <c r="B9193" s="51" t="n">
        <v>89</v>
      </c>
      <c r="C9193" s="7" t="n">
        <v>65533</v>
      </c>
      <c r="D9193" s="7" t="n">
        <v>1</v>
      </c>
    </row>
    <row r="9194" spans="1:15">
      <c r="A9194" t="s">
        <v>4</v>
      </c>
      <c r="B9194" s="4" t="s">
        <v>5</v>
      </c>
      <c r="C9194" s="4" t="s">
        <v>14</v>
      </c>
      <c r="D9194" s="4" t="s">
        <v>10</v>
      </c>
      <c r="E9194" s="4" t="s">
        <v>21</v>
      </c>
    </row>
    <row r="9195" spans="1:15">
      <c r="A9195" t="n">
        <v>78844</v>
      </c>
      <c r="B9195" s="21" t="n">
        <v>58</v>
      </c>
      <c r="C9195" s="7" t="n">
        <v>101</v>
      </c>
      <c r="D9195" s="7" t="n">
        <v>300</v>
      </c>
      <c r="E9195" s="7" t="n">
        <v>1</v>
      </c>
    </row>
    <row r="9196" spans="1:15">
      <c r="A9196" t="s">
        <v>4</v>
      </c>
      <c r="B9196" s="4" t="s">
        <v>5</v>
      </c>
      <c r="C9196" s="4" t="s">
        <v>14</v>
      </c>
      <c r="D9196" s="4" t="s">
        <v>10</v>
      </c>
    </row>
    <row r="9197" spans="1:15">
      <c r="A9197" t="n">
        <v>78852</v>
      </c>
      <c r="B9197" s="21" t="n">
        <v>58</v>
      </c>
      <c r="C9197" s="7" t="n">
        <v>254</v>
      </c>
      <c r="D9197" s="7" t="n">
        <v>0</v>
      </c>
    </row>
    <row r="9198" spans="1:15">
      <c r="A9198" t="s">
        <v>4</v>
      </c>
      <c r="B9198" s="4" t="s">
        <v>5</v>
      </c>
      <c r="C9198" s="4" t="s">
        <v>14</v>
      </c>
      <c r="D9198" s="4" t="s">
        <v>14</v>
      </c>
      <c r="E9198" s="4" t="s">
        <v>21</v>
      </c>
      <c r="F9198" s="4" t="s">
        <v>21</v>
      </c>
      <c r="G9198" s="4" t="s">
        <v>21</v>
      </c>
      <c r="H9198" s="4" t="s">
        <v>10</v>
      </c>
    </row>
    <row r="9199" spans="1:15">
      <c r="A9199" t="n">
        <v>78856</v>
      </c>
      <c r="B9199" s="45" t="n">
        <v>45</v>
      </c>
      <c r="C9199" s="7" t="n">
        <v>2</v>
      </c>
      <c r="D9199" s="7" t="n">
        <v>3</v>
      </c>
      <c r="E9199" s="7" t="n">
        <v>9.5</v>
      </c>
      <c r="F9199" s="7" t="n">
        <v>21.7199993133545</v>
      </c>
      <c r="G9199" s="7" t="n">
        <v>24.1000003814697</v>
      </c>
      <c r="H9199" s="7" t="n">
        <v>0</v>
      </c>
    </row>
    <row r="9200" spans="1:15">
      <c r="A9200" t="s">
        <v>4</v>
      </c>
      <c r="B9200" s="4" t="s">
        <v>5</v>
      </c>
      <c r="C9200" s="4" t="s">
        <v>14</v>
      </c>
      <c r="D9200" s="4" t="s">
        <v>14</v>
      </c>
      <c r="E9200" s="4" t="s">
        <v>21</v>
      </c>
      <c r="F9200" s="4" t="s">
        <v>21</v>
      </c>
      <c r="G9200" s="4" t="s">
        <v>21</v>
      </c>
      <c r="H9200" s="4" t="s">
        <v>10</v>
      </c>
      <c r="I9200" s="4" t="s">
        <v>14</v>
      </c>
    </row>
    <row r="9201" spans="1:9">
      <c r="A9201" t="n">
        <v>78873</v>
      </c>
      <c r="B9201" s="45" t="n">
        <v>45</v>
      </c>
      <c r="C9201" s="7" t="n">
        <v>4</v>
      </c>
      <c r="D9201" s="7" t="n">
        <v>3</v>
      </c>
      <c r="E9201" s="7" t="n">
        <v>3</v>
      </c>
      <c r="F9201" s="7" t="n">
        <v>262</v>
      </c>
      <c r="G9201" s="7" t="n">
        <v>345</v>
      </c>
      <c r="H9201" s="7" t="n">
        <v>0</v>
      </c>
      <c r="I9201" s="7" t="n">
        <v>0</v>
      </c>
    </row>
    <row r="9202" spans="1:9">
      <c r="A9202" t="s">
        <v>4</v>
      </c>
      <c r="B9202" s="4" t="s">
        <v>5</v>
      </c>
      <c r="C9202" s="4" t="s">
        <v>14</v>
      </c>
      <c r="D9202" s="4" t="s">
        <v>14</v>
      </c>
      <c r="E9202" s="4" t="s">
        <v>21</v>
      </c>
      <c r="F9202" s="4" t="s">
        <v>10</v>
      </c>
    </row>
    <row r="9203" spans="1:9">
      <c r="A9203" t="n">
        <v>78891</v>
      </c>
      <c r="B9203" s="45" t="n">
        <v>45</v>
      </c>
      <c r="C9203" s="7" t="n">
        <v>5</v>
      </c>
      <c r="D9203" s="7" t="n">
        <v>3</v>
      </c>
      <c r="E9203" s="7" t="n">
        <v>1.10000002384186</v>
      </c>
      <c r="F9203" s="7" t="n">
        <v>0</v>
      </c>
    </row>
    <row r="9204" spans="1:9">
      <c r="A9204" t="s">
        <v>4</v>
      </c>
      <c r="B9204" s="4" t="s">
        <v>5</v>
      </c>
      <c r="C9204" s="4" t="s">
        <v>14</v>
      </c>
      <c r="D9204" s="4" t="s">
        <v>14</v>
      </c>
      <c r="E9204" s="4" t="s">
        <v>21</v>
      </c>
      <c r="F9204" s="4" t="s">
        <v>10</v>
      </c>
    </row>
    <row r="9205" spans="1:9">
      <c r="A9205" t="n">
        <v>78900</v>
      </c>
      <c r="B9205" s="45" t="n">
        <v>45</v>
      </c>
      <c r="C9205" s="7" t="n">
        <v>11</v>
      </c>
      <c r="D9205" s="7" t="n">
        <v>3</v>
      </c>
      <c r="E9205" s="7" t="n">
        <v>45.7999992370605</v>
      </c>
      <c r="F9205" s="7" t="n">
        <v>0</v>
      </c>
    </row>
    <row r="9206" spans="1:9">
      <c r="A9206" t="s">
        <v>4</v>
      </c>
      <c r="B9206" s="4" t="s">
        <v>5</v>
      </c>
      <c r="C9206" s="4" t="s">
        <v>14</v>
      </c>
      <c r="D9206" s="4" t="s">
        <v>14</v>
      </c>
      <c r="E9206" s="4" t="s">
        <v>21</v>
      </c>
      <c r="F9206" s="4" t="s">
        <v>21</v>
      </c>
      <c r="G9206" s="4" t="s">
        <v>21</v>
      </c>
      <c r="H9206" s="4" t="s">
        <v>10</v>
      </c>
    </row>
    <row r="9207" spans="1:9">
      <c r="A9207" t="n">
        <v>78909</v>
      </c>
      <c r="B9207" s="45" t="n">
        <v>45</v>
      </c>
      <c r="C9207" s="7" t="n">
        <v>2</v>
      </c>
      <c r="D9207" s="7" t="n">
        <v>3</v>
      </c>
      <c r="E9207" s="7" t="n">
        <v>9.4399995803833</v>
      </c>
      <c r="F9207" s="7" t="n">
        <v>21.7199993133545</v>
      </c>
      <c r="G9207" s="7" t="n">
        <v>24.1200008392334</v>
      </c>
      <c r="H9207" s="7" t="n">
        <v>10000</v>
      </c>
    </row>
    <row r="9208" spans="1:9">
      <c r="A9208" t="s">
        <v>4</v>
      </c>
      <c r="B9208" s="4" t="s">
        <v>5</v>
      </c>
      <c r="C9208" s="4" t="s">
        <v>14</v>
      </c>
      <c r="D9208" s="4" t="s">
        <v>14</v>
      </c>
      <c r="E9208" s="4" t="s">
        <v>21</v>
      </c>
      <c r="F9208" s="4" t="s">
        <v>21</v>
      </c>
      <c r="G9208" s="4" t="s">
        <v>21</v>
      </c>
      <c r="H9208" s="4" t="s">
        <v>10</v>
      </c>
      <c r="I9208" s="4" t="s">
        <v>14</v>
      </c>
    </row>
    <row r="9209" spans="1:9">
      <c r="A9209" t="n">
        <v>78926</v>
      </c>
      <c r="B9209" s="45" t="n">
        <v>45</v>
      </c>
      <c r="C9209" s="7" t="n">
        <v>4</v>
      </c>
      <c r="D9209" s="7" t="n">
        <v>3</v>
      </c>
      <c r="E9209" s="7" t="n">
        <v>43.0200004577637</v>
      </c>
      <c r="F9209" s="7" t="n">
        <v>207.770004272461</v>
      </c>
      <c r="G9209" s="7" t="n">
        <v>345</v>
      </c>
      <c r="H9209" s="7" t="n">
        <v>10000</v>
      </c>
      <c r="I9209" s="7" t="n">
        <v>1</v>
      </c>
    </row>
    <row r="9210" spans="1:9">
      <c r="A9210" t="s">
        <v>4</v>
      </c>
      <c r="B9210" s="4" t="s">
        <v>5</v>
      </c>
      <c r="C9210" s="4" t="s">
        <v>14</v>
      </c>
      <c r="D9210" s="4" t="s">
        <v>14</v>
      </c>
      <c r="E9210" s="4" t="s">
        <v>21</v>
      </c>
      <c r="F9210" s="4" t="s">
        <v>10</v>
      </c>
    </row>
    <row r="9211" spans="1:9">
      <c r="A9211" t="n">
        <v>78944</v>
      </c>
      <c r="B9211" s="45" t="n">
        <v>45</v>
      </c>
      <c r="C9211" s="7" t="n">
        <v>5</v>
      </c>
      <c r="D9211" s="7" t="n">
        <v>3</v>
      </c>
      <c r="E9211" s="7" t="n">
        <v>1.10000002384186</v>
      </c>
      <c r="F9211" s="7" t="n">
        <v>10000</v>
      </c>
    </row>
    <row r="9212" spans="1:9">
      <c r="A9212" t="s">
        <v>4</v>
      </c>
      <c r="B9212" s="4" t="s">
        <v>5</v>
      </c>
      <c r="C9212" s="4" t="s">
        <v>14</v>
      </c>
      <c r="D9212" s="4" t="s">
        <v>14</v>
      </c>
      <c r="E9212" s="4" t="s">
        <v>21</v>
      </c>
      <c r="F9212" s="4" t="s">
        <v>10</v>
      </c>
    </row>
    <row r="9213" spans="1:9">
      <c r="A9213" t="n">
        <v>78953</v>
      </c>
      <c r="B9213" s="45" t="n">
        <v>45</v>
      </c>
      <c r="C9213" s="7" t="n">
        <v>11</v>
      </c>
      <c r="D9213" s="7" t="n">
        <v>3</v>
      </c>
      <c r="E9213" s="7" t="n">
        <v>45.7999992370605</v>
      </c>
      <c r="F9213" s="7" t="n">
        <v>10000</v>
      </c>
    </row>
    <row r="9214" spans="1:9">
      <c r="A9214" t="s">
        <v>4</v>
      </c>
      <c r="B9214" s="4" t="s">
        <v>5</v>
      </c>
      <c r="C9214" s="4" t="s">
        <v>14</v>
      </c>
      <c r="D9214" s="4" t="s">
        <v>10</v>
      </c>
    </row>
    <row r="9215" spans="1:9">
      <c r="A9215" t="n">
        <v>78962</v>
      </c>
      <c r="B9215" s="21" t="n">
        <v>58</v>
      </c>
      <c r="C9215" s="7" t="n">
        <v>255</v>
      </c>
      <c r="D9215" s="7" t="n">
        <v>0</v>
      </c>
    </row>
    <row r="9216" spans="1:9">
      <c r="A9216" t="s">
        <v>4</v>
      </c>
      <c r="B9216" s="4" t="s">
        <v>5</v>
      </c>
      <c r="C9216" s="4" t="s">
        <v>14</v>
      </c>
      <c r="D9216" s="4" t="s">
        <v>10</v>
      </c>
      <c r="E9216" s="4" t="s">
        <v>6</v>
      </c>
    </row>
    <row r="9217" spans="1:9">
      <c r="A9217" t="n">
        <v>78966</v>
      </c>
      <c r="B9217" s="41" t="n">
        <v>51</v>
      </c>
      <c r="C9217" s="7" t="n">
        <v>4</v>
      </c>
      <c r="D9217" s="7" t="n">
        <v>7013</v>
      </c>
      <c r="E9217" s="7" t="s">
        <v>617</v>
      </c>
    </row>
    <row r="9218" spans="1:9">
      <c r="A9218" t="s">
        <v>4</v>
      </c>
      <c r="B9218" s="4" t="s">
        <v>5</v>
      </c>
      <c r="C9218" s="4" t="s">
        <v>10</v>
      </c>
    </row>
    <row r="9219" spans="1:9">
      <c r="A9219" t="n">
        <v>78980</v>
      </c>
      <c r="B9219" s="28" t="n">
        <v>16</v>
      </c>
      <c r="C9219" s="7" t="n">
        <v>0</v>
      </c>
    </row>
    <row r="9220" spans="1:9">
      <c r="A9220" t="s">
        <v>4</v>
      </c>
      <c r="B9220" s="4" t="s">
        <v>5</v>
      </c>
      <c r="C9220" s="4" t="s">
        <v>10</v>
      </c>
      <c r="D9220" s="4" t="s">
        <v>14</v>
      </c>
      <c r="E9220" s="4" t="s">
        <v>9</v>
      </c>
      <c r="F9220" s="4" t="s">
        <v>112</v>
      </c>
      <c r="G9220" s="4" t="s">
        <v>14</v>
      </c>
      <c r="H9220" s="4" t="s">
        <v>14</v>
      </c>
      <c r="I9220" s="4" t="s">
        <v>14</v>
      </c>
      <c r="J9220" s="4" t="s">
        <v>9</v>
      </c>
      <c r="K9220" s="4" t="s">
        <v>112</v>
      </c>
      <c r="L9220" s="4" t="s">
        <v>14</v>
      </c>
      <c r="M9220" s="4" t="s">
        <v>14</v>
      </c>
    </row>
    <row r="9221" spans="1:9">
      <c r="A9221" t="n">
        <v>78983</v>
      </c>
      <c r="B9221" s="49" t="n">
        <v>26</v>
      </c>
      <c r="C9221" s="7" t="n">
        <v>7013</v>
      </c>
      <c r="D9221" s="7" t="n">
        <v>17</v>
      </c>
      <c r="E9221" s="7" t="n">
        <v>37418</v>
      </c>
      <c r="F9221" s="7" t="s">
        <v>618</v>
      </c>
      <c r="G9221" s="7" t="n">
        <v>2</v>
      </c>
      <c r="H9221" s="7" t="n">
        <v>3</v>
      </c>
      <c r="I9221" s="7" t="n">
        <v>17</v>
      </c>
      <c r="J9221" s="7" t="n">
        <v>37419</v>
      </c>
      <c r="K9221" s="7" t="s">
        <v>619</v>
      </c>
      <c r="L9221" s="7" t="n">
        <v>2</v>
      </c>
      <c r="M9221" s="7" t="n">
        <v>0</v>
      </c>
    </row>
    <row r="9222" spans="1:9">
      <c r="A9222" t="s">
        <v>4</v>
      </c>
      <c r="B9222" s="4" t="s">
        <v>5</v>
      </c>
    </row>
    <row r="9223" spans="1:9">
      <c r="A9223" t="n">
        <v>79156</v>
      </c>
      <c r="B9223" s="50" t="n">
        <v>28</v>
      </c>
    </row>
    <row r="9224" spans="1:9">
      <c r="A9224" t="s">
        <v>4</v>
      </c>
      <c r="B9224" s="4" t="s">
        <v>5</v>
      </c>
      <c r="C9224" s="4" t="s">
        <v>10</v>
      </c>
      <c r="D9224" s="4" t="s">
        <v>14</v>
      </c>
    </row>
    <row r="9225" spans="1:9">
      <c r="A9225" t="n">
        <v>79157</v>
      </c>
      <c r="B9225" s="51" t="n">
        <v>89</v>
      </c>
      <c r="C9225" s="7" t="n">
        <v>65533</v>
      </c>
      <c r="D9225" s="7" t="n">
        <v>1</v>
      </c>
    </row>
    <row r="9226" spans="1:9">
      <c r="A9226" t="s">
        <v>4</v>
      </c>
      <c r="B9226" s="4" t="s">
        <v>5</v>
      </c>
      <c r="C9226" s="4" t="s">
        <v>14</v>
      </c>
      <c r="D9226" s="4" t="s">
        <v>10</v>
      </c>
      <c r="E9226" s="4" t="s">
        <v>21</v>
      </c>
    </row>
    <row r="9227" spans="1:9">
      <c r="A9227" t="n">
        <v>79161</v>
      </c>
      <c r="B9227" s="21" t="n">
        <v>58</v>
      </c>
      <c r="C9227" s="7" t="n">
        <v>101</v>
      </c>
      <c r="D9227" s="7" t="n">
        <v>1000</v>
      </c>
      <c r="E9227" s="7" t="n">
        <v>1</v>
      </c>
    </row>
    <row r="9228" spans="1:9">
      <c r="A9228" t="s">
        <v>4</v>
      </c>
      <c r="B9228" s="4" t="s">
        <v>5</v>
      </c>
      <c r="C9228" s="4" t="s">
        <v>14</v>
      </c>
      <c r="D9228" s="4" t="s">
        <v>10</v>
      </c>
    </row>
    <row r="9229" spans="1:9">
      <c r="A9229" t="n">
        <v>79169</v>
      </c>
      <c r="B9229" s="21" t="n">
        <v>58</v>
      </c>
      <c r="C9229" s="7" t="n">
        <v>254</v>
      </c>
      <c r="D9229" s="7" t="n">
        <v>0</v>
      </c>
    </row>
    <row r="9230" spans="1:9">
      <c r="A9230" t="s">
        <v>4</v>
      </c>
      <c r="B9230" s="4" t="s">
        <v>5</v>
      </c>
      <c r="C9230" s="4" t="s">
        <v>14</v>
      </c>
      <c r="D9230" s="4" t="s">
        <v>21</v>
      </c>
      <c r="E9230" s="4" t="s">
        <v>21</v>
      </c>
      <c r="F9230" s="4" t="s">
        <v>21</v>
      </c>
    </row>
    <row r="9231" spans="1:9">
      <c r="A9231" t="n">
        <v>79173</v>
      </c>
      <c r="B9231" s="45" t="n">
        <v>45</v>
      </c>
      <c r="C9231" s="7" t="n">
        <v>9</v>
      </c>
      <c r="D9231" s="7" t="n">
        <v>0.0500000007450581</v>
      </c>
      <c r="E9231" s="7" t="n">
        <v>0.0500000007450581</v>
      </c>
      <c r="F9231" s="7" t="n">
        <v>1000</v>
      </c>
    </row>
    <row r="9232" spans="1:9">
      <c r="A9232" t="s">
        <v>4</v>
      </c>
      <c r="B9232" s="4" t="s">
        <v>5</v>
      </c>
      <c r="C9232" s="4" t="s">
        <v>14</v>
      </c>
      <c r="D9232" s="4" t="s">
        <v>10</v>
      </c>
      <c r="E9232" s="4" t="s">
        <v>21</v>
      </c>
      <c r="F9232" s="4" t="s">
        <v>10</v>
      </c>
      <c r="G9232" s="4" t="s">
        <v>9</v>
      </c>
      <c r="H9232" s="4" t="s">
        <v>9</v>
      </c>
      <c r="I9232" s="4" t="s">
        <v>10</v>
      </c>
      <c r="J9232" s="4" t="s">
        <v>10</v>
      </c>
      <c r="K9232" s="4" t="s">
        <v>9</v>
      </c>
      <c r="L9232" s="4" t="s">
        <v>9</v>
      </c>
      <c r="M9232" s="4" t="s">
        <v>9</v>
      </c>
      <c r="N9232" s="4" t="s">
        <v>9</v>
      </c>
      <c r="O9232" s="4" t="s">
        <v>6</v>
      </c>
    </row>
    <row r="9233" spans="1:15">
      <c r="A9233" t="n">
        <v>79187</v>
      </c>
      <c r="B9233" s="14" t="n">
        <v>50</v>
      </c>
      <c r="C9233" s="7" t="n">
        <v>0</v>
      </c>
      <c r="D9233" s="7" t="n">
        <v>4402</v>
      </c>
      <c r="E9233" s="7" t="n">
        <v>0.5</v>
      </c>
      <c r="F9233" s="7" t="n">
        <v>200</v>
      </c>
      <c r="G9233" s="7" t="n">
        <v>0</v>
      </c>
      <c r="H9233" s="7" t="n">
        <v>-1065353216</v>
      </c>
      <c r="I9233" s="7" t="n">
        <v>0</v>
      </c>
      <c r="J9233" s="7" t="n">
        <v>65533</v>
      </c>
      <c r="K9233" s="7" t="n">
        <v>0</v>
      </c>
      <c r="L9233" s="7" t="n">
        <v>0</v>
      </c>
      <c r="M9233" s="7" t="n">
        <v>0</v>
      </c>
      <c r="N9233" s="7" t="n">
        <v>0</v>
      </c>
      <c r="O9233" s="7" t="s">
        <v>13</v>
      </c>
    </row>
    <row r="9234" spans="1:15">
      <c r="A9234" t="s">
        <v>4</v>
      </c>
      <c r="B9234" s="4" t="s">
        <v>5</v>
      </c>
      <c r="C9234" s="4" t="s">
        <v>14</v>
      </c>
      <c r="D9234" s="4" t="s">
        <v>10</v>
      </c>
      <c r="E9234" s="4" t="s">
        <v>21</v>
      </c>
      <c r="F9234" s="4" t="s">
        <v>10</v>
      </c>
      <c r="G9234" s="4" t="s">
        <v>9</v>
      </c>
      <c r="H9234" s="4" t="s">
        <v>9</v>
      </c>
      <c r="I9234" s="4" t="s">
        <v>10</v>
      </c>
      <c r="J9234" s="4" t="s">
        <v>10</v>
      </c>
      <c r="K9234" s="4" t="s">
        <v>9</v>
      </c>
      <c r="L9234" s="4" t="s">
        <v>9</v>
      </c>
      <c r="M9234" s="4" t="s">
        <v>9</v>
      </c>
      <c r="N9234" s="4" t="s">
        <v>9</v>
      </c>
      <c r="O9234" s="4" t="s">
        <v>6</v>
      </c>
    </row>
    <row r="9235" spans="1:15">
      <c r="A9235" t="n">
        <v>79226</v>
      </c>
      <c r="B9235" s="14" t="n">
        <v>50</v>
      </c>
      <c r="C9235" s="7" t="n">
        <v>0</v>
      </c>
      <c r="D9235" s="7" t="n">
        <v>2243</v>
      </c>
      <c r="E9235" s="7" t="n">
        <v>0.600000023841858</v>
      </c>
      <c r="F9235" s="7" t="n">
        <v>500</v>
      </c>
      <c r="G9235" s="7" t="n">
        <v>0</v>
      </c>
      <c r="H9235" s="7" t="n">
        <v>-1061158912</v>
      </c>
      <c r="I9235" s="7" t="n">
        <v>0</v>
      </c>
      <c r="J9235" s="7" t="n">
        <v>65533</v>
      </c>
      <c r="K9235" s="7" t="n">
        <v>0</v>
      </c>
      <c r="L9235" s="7" t="n">
        <v>0</v>
      </c>
      <c r="M9235" s="7" t="n">
        <v>0</v>
      </c>
      <c r="N9235" s="7" t="n">
        <v>0</v>
      </c>
      <c r="O9235" s="7" t="s">
        <v>13</v>
      </c>
    </row>
    <row r="9236" spans="1:15">
      <c r="A9236" t="s">
        <v>4</v>
      </c>
      <c r="B9236" s="4" t="s">
        <v>5</v>
      </c>
      <c r="C9236" s="4" t="s">
        <v>14</v>
      </c>
      <c r="D9236" s="4" t="s">
        <v>14</v>
      </c>
      <c r="E9236" s="4" t="s">
        <v>21</v>
      </c>
      <c r="F9236" s="4" t="s">
        <v>21</v>
      </c>
      <c r="G9236" s="4" t="s">
        <v>21</v>
      </c>
      <c r="H9236" s="4" t="s">
        <v>10</v>
      </c>
    </row>
    <row r="9237" spans="1:15">
      <c r="A9237" t="n">
        <v>79265</v>
      </c>
      <c r="B9237" s="45" t="n">
        <v>45</v>
      </c>
      <c r="C9237" s="7" t="n">
        <v>2</v>
      </c>
      <c r="D9237" s="7" t="n">
        <v>3</v>
      </c>
      <c r="E9237" s="7" t="n">
        <v>0</v>
      </c>
      <c r="F9237" s="7" t="n">
        <v>20.7999992370605</v>
      </c>
      <c r="G9237" s="7" t="n">
        <v>30</v>
      </c>
      <c r="H9237" s="7" t="n">
        <v>0</v>
      </c>
    </row>
    <row r="9238" spans="1:15">
      <c r="A9238" t="s">
        <v>4</v>
      </c>
      <c r="B9238" s="4" t="s">
        <v>5</v>
      </c>
      <c r="C9238" s="4" t="s">
        <v>14</v>
      </c>
      <c r="D9238" s="4" t="s">
        <v>14</v>
      </c>
      <c r="E9238" s="4" t="s">
        <v>21</v>
      </c>
      <c r="F9238" s="4" t="s">
        <v>21</v>
      </c>
      <c r="G9238" s="4" t="s">
        <v>21</v>
      </c>
      <c r="H9238" s="4" t="s">
        <v>10</v>
      </c>
      <c r="I9238" s="4" t="s">
        <v>14</v>
      </c>
    </row>
    <row r="9239" spans="1:15">
      <c r="A9239" t="n">
        <v>79282</v>
      </c>
      <c r="B9239" s="45" t="n">
        <v>45</v>
      </c>
      <c r="C9239" s="7" t="n">
        <v>4</v>
      </c>
      <c r="D9239" s="7" t="n">
        <v>3</v>
      </c>
      <c r="E9239" s="7" t="n">
        <v>4</v>
      </c>
      <c r="F9239" s="7" t="n">
        <v>337</v>
      </c>
      <c r="G9239" s="7" t="n">
        <v>-10</v>
      </c>
      <c r="H9239" s="7" t="n">
        <v>0</v>
      </c>
      <c r="I9239" s="7" t="n">
        <v>0</v>
      </c>
    </row>
    <row r="9240" spans="1:15">
      <c r="A9240" t="s">
        <v>4</v>
      </c>
      <c r="B9240" s="4" t="s">
        <v>5</v>
      </c>
      <c r="C9240" s="4" t="s">
        <v>14</v>
      </c>
      <c r="D9240" s="4" t="s">
        <v>14</v>
      </c>
      <c r="E9240" s="4" t="s">
        <v>21</v>
      </c>
      <c r="F9240" s="4" t="s">
        <v>10</v>
      </c>
    </row>
    <row r="9241" spans="1:15">
      <c r="A9241" t="n">
        <v>79300</v>
      </c>
      <c r="B9241" s="45" t="n">
        <v>45</v>
      </c>
      <c r="C9241" s="7" t="n">
        <v>5</v>
      </c>
      <c r="D9241" s="7" t="n">
        <v>3</v>
      </c>
      <c r="E9241" s="7" t="n">
        <v>7</v>
      </c>
      <c r="F9241" s="7" t="n">
        <v>0</v>
      </c>
    </row>
    <row r="9242" spans="1:15">
      <c r="A9242" t="s">
        <v>4</v>
      </c>
      <c r="B9242" s="4" t="s">
        <v>5</v>
      </c>
      <c r="C9242" s="4" t="s">
        <v>14</v>
      </c>
      <c r="D9242" s="4" t="s">
        <v>14</v>
      </c>
      <c r="E9242" s="4" t="s">
        <v>21</v>
      </c>
      <c r="F9242" s="4" t="s">
        <v>10</v>
      </c>
    </row>
    <row r="9243" spans="1:15">
      <c r="A9243" t="n">
        <v>79309</v>
      </c>
      <c r="B9243" s="45" t="n">
        <v>45</v>
      </c>
      <c r="C9243" s="7" t="n">
        <v>11</v>
      </c>
      <c r="D9243" s="7" t="n">
        <v>3</v>
      </c>
      <c r="E9243" s="7" t="n">
        <v>40.0999984741211</v>
      </c>
      <c r="F9243" s="7" t="n">
        <v>0</v>
      </c>
    </row>
    <row r="9244" spans="1:15">
      <c r="A9244" t="s">
        <v>4</v>
      </c>
      <c r="B9244" s="4" t="s">
        <v>5</v>
      </c>
      <c r="C9244" s="4" t="s">
        <v>14</v>
      </c>
      <c r="D9244" s="4" t="s">
        <v>14</v>
      </c>
      <c r="E9244" s="4" t="s">
        <v>21</v>
      </c>
      <c r="F9244" s="4" t="s">
        <v>21</v>
      </c>
      <c r="G9244" s="4" t="s">
        <v>21</v>
      </c>
      <c r="H9244" s="4" t="s">
        <v>10</v>
      </c>
    </row>
    <row r="9245" spans="1:15">
      <c r="A9245" t="n">
        <v>79318</v>
      </c>
      <c r="B9245" s="45" t="n">
        <v>45</v>
      </c>
      <c r="C9245" s="7" t="n">
        <v>2</v>
      </c>
      <c r="D9245" s="7" t="n">
        <v>3</v>
      </c>
      <c r="E9245" s="7" t="n">
        <v>0</v>
      </c>
      <c r="F9245" s="7" t="n">
        <v>19.7999992370605</v>
      </c>
      <c r="G9245" s="7" t="n">
        <v>42.5</v>
      </c>
      <c r="H9245" s="7" t="n">
        <v>2500</v>
      </c>
    </row>
    <row r="9246" spans="1:15">
      <c r="A9246" t="s">
        <v>4</v>
      </c>
      <c r="B9246" s="4" t="s">
        <v>5</v>
      </c>
      <c r="C9246" s="4" t="s">
        <v>14</v>
      </c>
      <c r="D9246" s="4" t="s">
        <v>14</v>
      </c>
      <c r="E9246" s="4" t="s">
        <v>21</v>
      </c>
      <c r="F9246" s="4" t="s">
        <v>21</v>
      </c>
      <c r="G9246" s="4" t="s">
        <v>21</v>
      </c>
      <c r="H9246" s="4" t="s">
        <v>10</v>
      </c>
      <c r="I9246" s="4" t="s">
        <v>14</v>
      </c>
    </row>
    <row r="9247" spans="1:15">
      <c r="A9247" t="n">
        <v>79335</v>
      </c>
      <c r="B9247" s="45" t="n">
        <v>45</v>
      </c>
      <c r="C9247" s="7" t="n">
        <v>4</v>
      </c>
      <c r="D9247" s="7" t="n">
        <v>3</v>
      </c>
      <c r="E9247" s="7" t="n">
        <v>4</v>
      </c>
      <c r="F9247" s="7" t="n">
        <v>329</v>
      </c>
      <c r="G9247" s="7" t="n">
        <v>-15</v>
      </c>
      <c r="H9247" s="7" t="n">
        <v>2500</v>
      </c>
      <c r="I9247" s="7" t="n">
        <v>0</v>
      </c>
    </row>
    <row r="9248" spans="1:15">
      <c r="A9248" t="s">
        <v>4</v>
      </c>
      <c r="B9248" s="4" t="s">
        <v>5</v>
      </c>
      <c r="C9248" s="4" t="s">
        <v>14</v>
      </c>
      <c r="D9248" s="4" t="s">
        <v>14</v>
      </c>
      <c r="E9248" s="4" t="s">
        <v>21</v>
      </c>
      <c r="F9248" s="4" t="s">
        <v>10</v>
      </c>
    </row>
    <row r="9249" spans="1:15">
      <c r="A9249" t="n">
        <v>79353</v>
      </c>
      <c r="B9249" s="45" t="n">
        <v>45</v>
      </c>
      <c r="C9249" s="7" t="n">
        <v>5</v>
      </c>
      <c r="D9249" s="7" t="n">
        <v>3</v>
      </c>
      <c r="E9249" s="7" t="n">
        <v>10</v>
      </c>
      <c r="F9249" s="7" t="n">
        <v>2500</v>
      </c>
    </row>
    <row r="9250" spans="1:15">
      <c r="A9250" t="s">
        <v>4</v>
      </c>
      <c r="B9250" s="4" t="s">
        <v>5</v>
      </c>
      <c r="C9250" s="4" t="s">
        <v>14</v>
      </c>
      <c r="D9250" s="4" t="s">
        <v>10</v>
      </c>
    </row>
    <row r="9251" spans="1:15">
      <c r="A9251" t="n">
        <v>79362</v>
      </c>
      <c r="B9251" s="21" t="n">
        <v>58</v>
      </c>
      <c r="C9251" s="7" t="n">
        <v>255</v>
      </c>
      <c r="D9251" s="7" t="n">
        <v>0</v>
      </c>
    </row>
    <row r="9252" spans="1:15">
      <c r="A9252" t="s">
        <v>4</v>
      </c>
      <c r="B9252" s="4" t="s">
        <v>5</v>
      </c>
      <c r="C9252" s="4" t="s">
        <v>14</v>
      </c>
      <c r="D9252" s="4" t="s">
        <v>10</v>
      </c>
    </row>
    <row r="9253" spans="1:15">
      <c r="A9253" t="n">
        <v>79366</v>
      </c>
      <c r="B9253" s="45" t="n">
        <v>45</v>
      </c>
      <c r="C9253" s="7" t="n">
        <v>7</v>
      </c>
      <c r="D9253" s="7" t="n">
        <v>255</v>
      </c>
    </row>
    <row r="9254" spans="1:15">
      <c r="A9254" t="s">
        <v>4</v>
      </c>
      <c r="B9254" s="4" t="s">
        <v>5</v>
      </c>
      <c r="C9254" s="4" t="s">
        <v>14</v>
      </c>
      <c r="D9254" s="4" t="s">
        <v>10</v>
      </c>
      <c r="E9254" s="4" t="s">
        <v>9</v>
      </c>
      <c r="F9254" s="4" t="s">
        <v>10</v>
      </c>
    </row>
    <row r="9255" spans="1:15">
      <c r="A9255" t="n">
        <v>79370</v>
      </c>
      <c r="B9255" s="14" t="n">
        <v>50</v>
      </c>
      <c r="C9255" s="7" t="n">
        <v>3</v>
      </c>
      <c r="D9255" s="7" t="n">
        <v>2243</v>
      </c>
      <c r="E9255" s="7" t="n">
        <v>1050253722</v>
      </c>
      <c r="F9255" s="7" t="n">
        <v>500</v>
      </c>
    </row>
    <row r="9256" spans="1:15">
      <c r="A9256" t="s">
        <v>4</v>
      </c>
      <c r="B9256" s="4" t="s">
        <v>5</v>
      </c>
      <c r="C9256" s="4" t="s">
        <v>14</v>
      </c>
      <c r="D9256" s="4" t="s">
        <v>10</v>
      </c>
      <c r="E9256" s="4" t="s">
        <v>6</v>
      </c>
    </row>
    <row r="9257" spans="1:15">
      <c r="A9257" t="n">
        <v>79380</v>
      </c>
      <c r="B9257" s="41" t="n">
        <v>51</v>
      </c>
      <c r="C9257" s="7" t="n">
        <v>4</v>
      </c>
      <c r="D9257" s="7" t="n">
        <v>0</v>
      </c>
      <c r="E9257" s="7" t="s">
        <v>620</v>
      </c>
    </row>
    <row r="9258" spans="1:15">
      <c r="A9258" t="s">
        <v>4</v>
      </c>
      <c r="B9258" s="4" t="s">
        <v>5</v>
      </c>
      <c r="C9258" s="4" t="s">
        <v>10</v>
      </c>
    </row>
    <row r="9259" spans="1:15">
      <c r="A9259" t="n">
        <v>79400</v>
      </c>
      <c r="B9259" s="28" t="n">
        <v>16</v>
      </c>
      <c r="C9259" s="7" t="n">
        <v>0</v>
      </c>
    </row>
    <row r="9260" spans="1:15">
      <c r="A9260" t="s">
        <v>4</v>
      </c>
      <c r="B9260" s="4" t="s">
        <v>5</v>
      </c>
      <c r="C9260" s="4" t="s">
        <v>10</v>
      </c>
      <c r="D9260" s="4" t="s">
        <v>14</v>
      </c>
      <c r="E9260" s="4" t="s">
        <v>9</v>
      </c>
      <c r="F9260" s="4" t="s">
        <v>112</v>
      </c>
      <c r="G9260" s="4" t="s">
        <v>14</v>
      </c>
      <c r="H9260" s="4" t="s">
        <v>14</v>
      </c>
    </row>
    <row r="9261" spans="1:15">
      <c r="A9261" t="n">
        <v>79403</v>
      </c>
      <c r="B9261" s="49" t="n">
        <v>26</v>
      </c>
      <c r="C9261" s="7" t="n">
        <v>0</v>
      </c>
      <c r="D9261" s="7" t="n">
        <v>17</v>
      </c>
      <c r="E9261" s="7" t="n">
        <v>53140</v>
      </c>
      <c r="F9261" s="7" t="s">
        <v>621</v>
      </c>
      <c r="G9261" s="7" t="n">
        <v>2</v>
      </c>
      <c r="H9261" s="7" t="n">
        <v>0</v>
      </c>
    </row>
    <row r="9262" spans="1:15">
      <c r="A9262" t="s">
        <v>4</v>
      </c>
      <c r="B9262" s="4" t="s">
        <v>5</v>
      </c>
    </row>
    <row r="9263" spans="1:15">
      <c r="A9263" t="n">
        <v>79423</v>
      </c>
      <c r="B9263" s="50" t="n">
        <v>28</v>
      </c>
    </row>
    <row r="9264" spans="1:15">
      <c r="A9264" t="s">
        <v>4</v>
      </c>
      <c r="B9264" s="4" t="s">
        <v>5</v>
      </c>
      <c r="C9264" s="4" t="s">
        <v>10</v>
      </c>
      <c r="D9264" s="4" t="s">
        <v>14</v>
      </c>
    </row>
    <row r="9265" spans="1:8">
      <c r="A9265" t="n">
        <v>79424</v>
      </c>
      <c r="B9265" s="51" t="n">
        <v>89</v>
      </c>
      <c r="C9265" s="7" t="n">
        <v>65533</v>
      </c>
      <c r="D9265" s="7" t="n">
        <v>1</v>
      </c>
    </row>
    <row r="9266" spans="1:8">
      <c r="A9266" t="s">
        <v>4</v>
      </c>
      <c r="B9266" s="4" t="s">
        <v>5</v>
      </c>
      <c r="C9266" s="4" t="s">
        <v>14</v>
      </c>
      <c r="D9266" s="4" t="s">
        <v>10</v>
      </c>
      <c r="E9266" s="4" t="s">
        <v>6</v>
      </c>
    </row>
    <row r="9267" spans="1:8">
      <c r="A9267" t="n">
        <v>79428</v>
      </c>
      <c r="B9267" s="41" t="n">
        <v>51</v>
      </c>
      <c r="C9267" s="7" t="n">
        <v>4</v>
      </c>
      <c r="D9267" s="7" t="n">
        <v>1</v>
      </c>
      <c r="E9267" s="7" t="s">
        <v>550</v>
      </c>
    </row>
    <row r="9268" spans="1:8">
      <c r="A9268" t="s">
        <v>4</v>
      </c>
      <c r="B9268" s="4" t="s">
        <v>5</v>
      </c>
      <c r="C9268" s="4" t="s">
        <v>10</v>
      </c>
    </row>
    <row r="9269" spans="1:8">
      <c r="A9269" t="n">
        <v>79442</v>
      </c>
      <c r="B9269" s="28" t="n">
        <v>16</v>
      </c>
      <c r="C9269" s="7" t="n">
        <v>0</v>
      </c>
    </row>
    <row r="9270" spans="1:8">
      <c r="A9270" t="s">
        <v>4</v>
      </c>
      <c r="B9270" s="4" t="s">
        <v>5</v>
      </c>
      <c r="C9270" s="4" t="s">
        <v>10</v>
      </c>
      <c r="D9270" s="4" t="s">
        <v>14</v>
      </c>
      <c r="E9270" s="4" t="s">
        <v>9</v>
      </c>
      <c r="F9270" s="4" t="s">
        <v>112</v>
      </c>
      <c r="G9270" s="4" t="s">
        <v>14</v>
      </c>
      <c r="H9270" s="4" t="s">
        <v>14</v>
      </c>
    </row>
    <row r="9271" spans="1:8">
      <c r="A9271" t="n">
        <v>79445</v>
      </c>
      <c r="B9271" s="49" t="n">
        <v>26</v>
      </c>
      <c r="C9271" s="7" t="n">
        <v>1</v>
      </c>
      <c r="D9271" s="7" t="n">
        <v>17</v>
      </c>
      <c r="E9271" s="7" t="n">
        <v>1471</v>
      </c>
      <c r="F9271" s="7" t="s">
        <v>622</v>
      </c>
      <c r="G9271" s="7" t="n">
        <v>2</v>
      </c>
      <c r="H9271" s="7" t="n">
        <v>0</v>
      </c>
    </row>
    <row r="9272" spans="1:8">
      <c r="A9272" t="s">
        <v>4</v>
      </c>
      <c r="B9272" s="4" t="s">
        <v>5</v>
      </c>
    </row>
    <row r="9273" spans="1:8">
      <c r="A9273" t="n">
        <v>79463</v>
      </c>
      <c r="B9273" s="50" t="n">
        <v>28</v>
      </c>
    </row>
    <row r="9274" spans="1:8">
      <c r="A9274" t="s">
        <v>4</v>
      </c>
      <c r="B9274" s="4" t="s">
        <v>5</v>
      </c>
      <c r="C9274" s="4" t="s">
        <v>10</v>
      </c>
      <c r="D9274" s="4" t="s">
        <v>14</v>
      </c>
    </row>
    <row r="9275" spans="1:8">
      <c r="A9275" t="n">
        <v>79464</v>
      </c>
      <c r="B9275" s="51" t="n">
        <v>89</v>
      </c>
      <c r="C9275" s="7" t="n">
        <v>65533</v>
      </c>
      <c r="D9275" s="7" t="n">
        <v>1</v>
      </c>
    </row>
    <row r="9276" spans="1:8">
      <c r="A9276" t="s">
        <v>4</v>
      </c>
      <c r="B9276" s="4" t="s">
        <v>5</v>
      </c>
      <c r="C9276" s="4" t="s">
        <v>14</v>
      </c>
      <c r="D9276" s="4" t="s">
        <v>10</v>
      </c>
      <c r="E9276" s="4" t="s">
        <v>6</v>
      </c>
    </row>
    <row r="9277" spans="1:8">
      <c r="A9277" t="n">
        <v>79468</v>
      </c>
      <c r="B9277" s="41" t="n">
        <v>51</v>
      </c>
      <c r="C9277" s="7" t="n">
        <v>4</v>
      </c>
      <c r="D9277" s="7" t="n">
        <v>2</v>
      </c>
      <c r="E9277" s="7" t="s">
        <v>550</v>
      </c>
    </row>
    <row r="9278" spans="1:8">
      <c r="A9278" t="s">
        <v>4</v>
      </c>
      <c r="B9278" s="4" t="s">
        <v>5</v>
      </c>
      <c r="C9278" s="4" t="s">
        <v>10</v>
      </c>
    </row>
    <row r="9279" spans="1:8">
      <c r="A9279" t="n">
        <v>79482</v>
      </c>
      <c r="B9279" s="28" t="n">
        <v>16</v>
      </c>
      <c r="C9279" s="7" t="n">
        <v>0</v>
      </c>
    </row>
    <row r="9280" spans="1:8">
      <c r="A9280" t="s">
        <v>4</v>
      </c>
      <c r="B9280" s="4" t="s">
        <v>5</v>
      </c>
      <c r="C9280" s="4" t="s">
        <v>10</v>
      </c>
      <c r="D9280" s="4" t="s">
        <v>14</v>
      </c>
      <c r="E9280" s="4" t="s">
        <v>9</v>
      </c>
      <c r="F9280" s="4" t="s">
        <v>112</v>
      </c>
      <c r="G9280" s="4" t="s">
        <v>14</v>
      </c>
      <c r="H9280" s="4" t="s">
        <v>14</v>
      </c>
    </row>
    <row r="9281" spans="1:8">
      <c r="A9281" t="n">
        <v>79485</v>
      </c>
      <c r="B9281" s="49" t="n">
        <v>26</v>
      </c>
      <c r="C9281" s="7" t="n">
        <v>2</v>
      </c>
      <c r="D9281" s="7" t="n">
        <v>17</v>
      </c>
      <c r="E9281" s="7" t="n">
        <v>6476</v>
      </c>
      <c r="F9281" s="7" t="s">
        <v>623</v>
      </c>
      <c r="G9281" s="7" t="n">
        <v>2</v>
      </c>
      <c r="H9281" s="7" t="n">
        <v>0</v>
      </c>
    </row>
    <row r="9282" spans="1:8">
      <c r="A9282" t="s">
        <v>4</v>
      </c>
      <c r="B9282" s="4" t="s">
        <v>5</v>
      </c>
    </row>
    <row r="9283" spans="1:8">
      <c r="A9283" t="n">
        <v>79503</v>
      </c>
      <c r="B9283" s="50" t="n">
        <v>28</v>
      </c>
    </row>
    <row r="9284" spans="1:8">
      <c r="A9284" t="s">
        <v>4</v>
      </c>
      <c r="B9284" s="4" t="s">
        <v>5</v>
      </c>
      <c r="C9284" s="4" t="s">
        <v>10</v>
      </c>
      <c r="D9284" s="4" t="s">
        <v>14</v>
      </c>
    </row>
    <row r="9285" spans="1:8">
      <c r="A9285" t="n">
        <v>79504</v>
      </c>
      <c r="B9285" s="51" t="n">
        <v>89</v>
      </c>
      <c r="C9285" s="7" t="n">
        <v>65533</v>
      </c>
      <c r="D9285" s="7" t="n">
        <v>1</v>
      </c>
    </row>
    <row r="9286" spans="1:8">
      <c r="A9286" t="s">
        <v>4</v>
      </c>
      <c r="B9286" s="4" t="s">
        <v>5</v>
      </c>
      <c r="C9286" s="4" t="s">
        <v>14</v>
      </c>
      <c r="D9286" s="4" t="s">
        <v>10</v>
      </c>
      <c r="E9286" s="4" t="s">
        <v>6</v>
      </c>
    </row>
    <row r="9287" spans="1:8">
      <c r="A9287" t="n">
        <v>79508</v>
      </c>
      <c r="B9287" s="41" t="n">
        <v>51</v>
      </c>
      <c r="C9287" s="7" t="n">
        <v>4</v>
      </c>
      <c r="D9287" s="7" t="n">
        <v>7032</v>
      </c>
      <c r="E9287" s="7" t="s">
        <v>181</v>
      </c>
    </row>
    <row r="9288" spans="1:8">
      <c r="A9288" t="s">
        <v>4</v>
      </c>
      <c r="B9288" s="4" t="s">
        <v>5</v>
      </c>
      <c r="C9288" s="4" t="s">
        <v>10</v>
      </c>
    </row>
    <row r="9289" spans="1:8">
      <c r="A9289" t="n">
        <v>79521</v>
      </c>
      <c r="B9289" s="28" t="n">
        <v>16</v>
      </c>
      <c r="C9289" s="7" t="n">
        <v>0</v>
      </c>
    </row>
    <row r="9290" spans="1:8">
      <c r="A9290" t="s">
        <v>4</v>
      </c>
      <c r="B9290" s="4" t="s">
        <v>5</v>
      </c>
      <c r="C9290" s="4" t="s">
        <v>10</v>
      </c>
      <c r="D9290" s="4" t="s">
        <v>14</v>
      </c>
      <c r="E9290" s="4" t="s">
        <v>9</v>
      </c>
      <c r="F9290" s="4" t="s">
        <v>112</v>
      </c>
      <c r="G9290" s="4" t="s">
        <v>14</v>
      </c>
      <c r="H9290" s="4" t="s">
        <v>14</v>
      </c>
    </row>
    <row r="9291" spans="1:8">
      <c r="A9291" t="n">
        <v>79524</v>
      </c>
      <c r="B9291" s="49" t="n">
        <v>26</v>
      </c>
      <c r="C9291" s="7" t="n">
        <v>7032</v>
      </c>
      <c r="D9291" s="7" t="n">
        <v>17</v>
      </c>
      <c r="E9291" s="7" t="n">
        <v>18525</v>
      </c>
      <c r="F9291" s="7" t="s">
        <v>624</v>
      </c>
      <c r="G9291" s="7" t="n">
        <v>2</v>
      </c>
      <c r="H9291" s="7" t="n">
        <v>0</v>
      </c>
    </row>
    <row r="9292" spans="1:8">
      <c r="A9292" t="s">
        <v>4</v>
      </c>
      <c r="B9292" s="4" t="s">
        <v>5</v>
      </c>
    </row>
    <row r="9293" spans="1:8">
      <c r="A9293" t="n">
        <v>79551</v>
      </c>
      <c r="B9293" s="50" t="n">
        <v>28</v>
      </c>
    </row>
    <row r="9294" spans="1:8">
      <c r="A9294" t="s">
        <v>4</v>
      </c>
      <c r="B9294" s="4" t="s">
        <v>5</v>
      </c>
      <c r="C9294" s="4" t="s">
        <v>10</v>
      </c>
      <c r="D9294" s="4" t="s">
        <v>14</v>
      </c>
    </row>
    <row r="9295" spans="1:8">
      <c r="A9295" t="n">
        <v>79552</v>
      </c>
      <c r="B9295" s="51" t="n">
        <v>89</v>
      </c>
      <c r="C9295" s="7" t="n">
        <v>65533</v>
      </c>
      <c r="D9295" s="7" t="n">
        <v>1</v>
      </c>
    </row>
    <row r="9296" spans="1:8">
      <c r="A9296" t="s">
        <v>4</v>
      </c>
      <c r="B9296" s="4" t="s">
        <v>5</v>
      </c>
      <c r="C9296" s="4" t="s">
        <v>14</v>
      </c>
      <c r="D9296" s="4" t="s">
        <v>10</v>
      </c>
      <c r="E9296" s="4" t="s">
        <v>6</v>
      </c>
    </row>
    <row r="9297" spans="1:8">
      <c r="A9297" t="n">
        <v>79556</v>
      </c>
      <c r="B9297" s="41" t="n">
        <v>51</v>
      </c>
      <c r="C9297" s="7" t="n">
        <v>4</v>
      </c>
      <c r="D9297" s="7" t="n">
        <v>5</v>
      </c>
      <c r="E9297" s="7" t="s">
        <v>167</v>
      </c>
    </row>
    <row r="9298" spans="1:8">
      <c r="A9298" t="s">
        <v>4</v>
      </c>
      <c r="B9298" s="4" t="s">
        <v>5</v>
      </c>
      <c r="C9298" s="4" t="s">
        <v>10</v>
      </c>
    </row>
    <row r="9299" spans="1:8">
      <c r="A9299" t="n">
        <v>79569</v>
      </c>
      <c r="B9299" s="28" t="n">
        <v>16</v>
      </c>
      <c r="C9299" s="7" t="n">
        <v>0</v>
      </c>
    </row>
    <row r="9300" spans="1:8">
      <c r="A9300" t="s">
        <v>4</v>
      </c>
      <c r="B9300" s="4" t="s">
        <v>5</v>
      </c>
      <c r="C9300" s="4" t="s">
        <v>10</v>
      </c>
      <c r="D9300" s="4" t="s">
        <v>14</v>
      </c>
      <c r="E9300" s="4" t="s">
        <v>9</v>
      </c>
      <c r="F9300" s="4" t="s">
        <v>112</v>
      </c>
      <c r="G9300" s="4" t="s">
        <v>14</v>
      </c>
      <c r="H9300" s="4" t="s">
        <v>14</v>
      </c>
    </row>
    <row r="9301" spans="1:8">
      <c r="A9301" t="n">
        <v>79572</v>
      </c>
      <c r="B9301" s="49" t="n">
        <v>26</v>
      </c>
      <c r="C9301" s="7" t="n">
        <v>5</v>
      </c>
      <c r="D9301" s="7" t="n">
        <v>17</v>
      </c>
      <c r="E9301" s="7" t="n">
        <v>3473</v>
      </c>
      <c r="F9301" s="7" t="s">
        <v>625</v>
      </c>
      <c r="G9301" s="7" t="n">
        <v>2</v>
      </c>
      <c r="H9301" s="7" t="n">
        <v>0</v>
      </c>
    </row>
    <row r="9302" spans="1:8">
      <c r="A9302" t="s">
        <v>4</v>
      </c>
      <c r="B9302" s="4" t="s">
        <v>5</v>
      </c>
    </row>
    <row r="9303" spans="1:8">
      <c r="A9303" t="n">
        <v>79656</v>
      </c>
      <c r="B9303" s="50" t="n">
        <v>28</v>
      </c>
    </row>
    <row r="9304" spans="1:8">
      <c r="A9304" t="s">
        <v>4</v>
      </c>
      <c r="B9304" s="4" t="s">
        <v>5</v>
      </c>
      <c r="C9304" s="4" t="s">
        <v>10</v>
      </c>
      <c r="D9304" s="4" t="s">
        <v>14</v>
      </c>
    </row>
    <row r="9305" spans="1:8">
      <c r="A9305" t="n">
        <v>79657</v>
      </c>
      <c r="B9305" s="51" t="n">
        <v>89</v>
      </c>
      <c r="C9305" s="7" t="n">
        <v>65533</v>
      </c>
      <c r="D9305" s="7" t="n">
        <v>1</v>
      </c>
    </row>
    <row r="9306" spans="1:8">
      <c r="A9306" t="s">
        <v>4</v>
      </c>
      <c r="B9306" s="4" t="s">
        <v>5</v>
      </c>
      <c r="C9306" s="4" t="s">
        <v>14</v>
      </c>
      <c r="D9306" s="4" t="s">
        <v>10</v>
      </c>
      <c r="E9306" s="4" t="s">
        <v>6</v>
      </c>
    </row>
    <row r="9307" spans="1:8">
      <c r="A9307" t="n">
        <v>79661</v>
      </c>
      <c r="B9307" s="41" t="n">
        <v>51</v>
      </c>
      <c r="C9307" s="7" t="n">
        <v>4</v>
      </c>
      <c r="D9307" s="7" t="n">
        <v>19</v>
      </c>
      <c r="E9307" s="7" t="s">
        <v>137</v>
      </c>
    </row>
    <row r="9308" spans="1:8">
      <c r="A9308" t="s">
        <v>4</v>
      </c>
      <c r="B9308" s="4" t="s">
        <v>5</v>
      </c>
      <c r="C9308" s="4" t="s">
        <v>10</v>
      </c>
    </row>
    <row r="9309" spans="1:8">
      <c r="A9309" t="n">
        <v>79675</v>
      </c>
      <c r="B9309" s="28" t="n">
        <v>16</v>
      </c>
      <c r="C9309" s="7" t="n">
        <v>0</v>
      </c>
    </row>
    <row r="9310" spans="1:8">
      <c r="A9310" t="s">
        <v>4</v>
      </c>
      <c r="B9310" s="4" t="s">
        <v>5</v>
      </c>
      <c r="C9310" s="4" t="s">
        <v>10</v>
      </c>
      <c r="D9310" s="4" t="s">
        <v>14</v>
      </c>
      <c r="E9310" s="4" t="s">
        <v>9</v>
      </c>
      <c r="F9310" s="4" t="s">
        <v>112</v>
      </c>
      <c r="G9310" s="4" t="s">
        <v>14</v>
      </c>
      <c r="H9310" s="4" t="s">
        <v>14</v>
      </c>
    </row>
    <row r="9311" spans="1:8">
      <c r="A9311" t="n">
        <v>79678</v>
      </c>
      <c r="B9311" s="49" t="n">
        <v>26</v>
      </c>
      <c r="C9311" s="7" t="n">
        <v>19</v>
      </c>
      <c r="D9311" s="7" t="n">
        <v>17</v>
      </c>
      <c r="E9311" s="7" t="n">
        <v>29476</v>
      </c>
      <c r="F9311" s="7" t="s">
        <v>626</v>
      </c>
      <c r="G9311" s="7" t="n">
        <v>2</v>
      </c>
      <c r="H9311" s="7" t="n">
        <v>0</v>
      </c>
    </row>
    <row r="9312" spans="1:8">
      <c r="A9312" t="s">
        <v>4</v>
      </c>
      <c r="B9312" s="4" t="s">
        <v>5</v>
      </c>
      <c r="C9312" s="4" t="s">
        <v>10</v>
      </c>
    </row>
    <row r="9313" spans="1:8">
      <c r="A9313" t="n">
        <v>79746</v>
      </c>
      <c r="B9313" s="28" t="n">
        <v>16</v>
      </c>
      <c r="C9313" s="7" t="n">
        <v>1000</v>
      </c>
    </row>
    <row r="9314" spans="1:8">
      <c r="A9314" t="s">
        <v>4</v>
      </c>
      <c r="B9314" s="4" t="s">
        <v>5</v>
      </c>
      <c r="C9314" s="4" t="s">
        <v>14</v>
      </c>
      <c r="D9314" s="4" t="s">
        <v>10</v>
      </c>
      <c r="E9314" s="4" t="s">
        <v>6</v>
      </c>
      <c r="F9314" s="4" t="s">
        <v>6</v>
      </c>
      <c r="G9314" s="4" t="s">
        <v>6</v>
      </c>
      <c r="H9314" s="4" t="s">
        <v>6</v>
      </c>
    </row>
    <row r="9315" spans="1:8">
      <c r="A9315" t="n">
        <v>79749</v>
      </c>
      <c r="B9315" s="41" t="n">
        <v>51</v>
      </c>
      <c r="C9315" s="7" t="n">
        <v>3</v>
      </c>
      <c r="D9315" s="7" t="n">
        <v>19</v>
      </c>
      <c r="E9315" s="7" t="s">
        <v>537</v>
      </c>
      <c r="F9315" s="7" t="s">
        <v>13</v>
      </c>
      <c r="G9315" s="7" t="s">
        <v>96</v>
      </c>
      <c r="H9315" s="7" t="s">
        <v>97</v>
      </c>
    </row>
    <row r="9316" spans="1:8">
      <c r="A9316" t="s">
        <v>4</v>
      </c>
      <c r="B9316" s="4" t="s">
        <v>5</v>
      </c>
    </row>
    <row r="9317" spans="1:8">
      <c r="A9317" t="n">
        <v>79761</v>
      </c>
      <c r="B9317" s="50" t="n">
        <v>28</v>
      </c>
    </row>
    <row r="9318" spans="1:8">
      <c r="A9318" t="s">
        <v>4</v>
      </c>
      <c r="B9318" s="4" t="s">
        <v>5</v>
      </c>
      <c r="C9318" s="4" t="s">
        <v>10</v>
      </c>
      <c r="D9318" s="4" t="s">
        <v>14</v>
      </c>
    </row>
    <row r="9319" spans="1:8">
      <c r="A9319" t="n">
        <v>79762</v>
      </c>
      <c r="B9319" s="51" t="n">
        <v>89</v>
      </c>
      <c r="C9319" s="7" t="n">
        <v>65533</v>
      </c>
      <c r="D9319" s="7" t="n">
        <v>1</v>
      </c>
    </row>
    <row r="9320" spans="1:8">
      <c r="A9320" t="s">
        <v>4</v>
      </c>
      <c r="B9320" s="4" t="s">
        <v>5</v>
      </c>
      <c r="C9320" s="4" t="s">
        <v>14</v>
      </c>
      <c r="D9320" s="4" t="s">
        <v>10</v>
      </c>
      <c r="E9320" s="4" t="s">
        <v>9</v>
      </c>
      <c r="F9320" s="4" t="s">
        <v>10</v>
      </c>
    </row>
    <row r="9321" spans="1:8">
      <c r="A9321" t="n">
        <v>79766</v>
      </c>
      <c r="B9321" s="14" t="n">
        <v>50</v>
      </c>
      <c r="C9321" s="7" t="n">
        <v>3</v>
      </c>
      <c r="D9321" s="7" t="n">
        <v>2135</v>
      </c>
      <c r="E9321" s="7" t="n">
        <v>1056964608</v>
      </c>
      <c r="F9321" s="7" t="n">
        <v>1000</v>
      </c>
    </row>
    <row r="9322" spans="1:8">
      <c r="A9322" t="s">
        <v>4</v>
      </c>
      <c r="B9322" s="4" t="s">
        <v>5</v>
      </c>
      <c r="C9322" s="4" t="s">
        <v>14</v>
      </c>
      <c r="D9322" s="4" t="s">
        <v>10</v>
      </c>
      <c r="E9322" s="4" t="s">
        <v>9</v>
      </c>
      <c r="F9322" s="4" t="s">
        <v>10</v>
      </c>
    </row>
    <row r="9323" spans="1:8">
      <c r="A9323" t="n">
        <v>79776</v>
      </c>
      <c r="B9323" s="14" t="n">
        <v>50</v>
      </c>
      <c r="C9323" s="7" t="n">
        <v>3</v>
      </c>
      <c r="D9323" s="7" t="n">
        <v>2243</v>
      </c>
      <c r="E9323" s="7" t="n">
        <v>1045220557</v>
      </c>
      <c r="F9323" s="7" t="n">
        <v>1000</v>
      </c>
    </row>
    <row r="9324" spans="1:8">
      <c r="A9324" t="s">
        <v>4</v>
      </c>
      <c r="B9324" s="4" t="s">
        <v>5</v>
      </c>
      <c r="C9324" s="4" t="s">
        <v>14</v>
      </c>
      <c r="D9324" s="4" t="s">
        <v>10</v>
      </c>
      <c r="E9324" s="4" t="s">
        <v>21</v>
      </c>
    </row>
    <row r="9325" spans="1:8">
      <c r="A9325" t="n">
        <v>79786</v>
      </c>
      <c r="B9325" s="21" t="n">
        <v>58</v>
      </c>
      <c r="C9325" s="7" t="n">
        <v>101</v>
      </c>
      <c r="D9325" s="7" t="n">
        <v>1000</v>
      </c>
      <c r="E9325" s="7" t="n">
        <v>1</v>
      </c>
    </row>
    <row r="9326" spans="1:8">
      <c r="A9326" t="s">
        <v>4</v>
      </c>
      <c r="B9326" s="4" t="s">
        <v>5</v>
      </c>
      <c r="C9326" s="4" t="s">
        <v>14</v>
      </c>
      <c r="D9326" s="4" t="s">
        <v>10</v>
      </c>
    </row>
    <row r="9327" spans="1:8">
      <c r="A9327" t="n">
        <v>79794</v>
      </c>
      <c r="B9327" s="21" t="n">
        <v>58</v>
      </c>
      <c r="C9327" s="7" t="n">
        <v>254</v>
      </c>
      <c r="D9327" s="7" t="n">
        <v>0</v>
      </c>
    </row>
    <row r="9328" spans="1:8">
      <c r="A9328" t="s">
        <v>4</v>
      </c>
      <c r="B9328" s="4" t="s">
        <v>5</v>
      </c>
      <c r="C9328" s="4" t="s">
        <v>14</v>
      </c>
      <c r="D9328" s="4" t="s">
        <v>21</v>
      </c>
      <c r="E9328" s="4" t="s">
        <v>21</v>
      </c>
      <c r="F9328" s="4" t="s">
        <v>21</v>
      </c>
    </row>
    <row r="9329" spans="1:8">
      <c r="A9329" t="n">
        <v>79798</v>
      </c>
      <c r="B9329" s="45" t="n">
        <v>45</v>
      </c>
      <c r="C9329" s="7" t="n">
        <v>9</v>
      </c>
      <c r="D9329" s="7" t="n">
        <v>0.00999999977648258</v>
      </c>
      <c r="E9329" s="7" t="n">
        <v>0.00999999977648258</v>
      </c>
      <c r="F9329" s="7" t="n">
        <v>1000</v>
      </c>
    </row>
    <row r="9330" spans="1:8">
      <c r="A9330" t="s">
        <v>4</v>
      </c>
      <c r="B9330" s="4" t="s">
        <v>5</v>
      </c>
      <c r="C9330" s="4" t="s">
        <v>14</v>
      </c>
    </row>
    <row r="9331" spans="1:8">
      <c r="A9331" t="n">
        <v>79812</v>
      </c>
      <c r="B9331" s="35" t="n">
        <v>116</v>
      </c>
      <c r="C9331" s="7" t="n">
        <v>0</v>
      </c>
    </row>
    <row r="9332" spans="1:8">
      <c r="A9332" t="s">
        <v>4</v>
      </c>
      <c r="B9332" s="4" t="s">
        <v>5</v>
      </c>
      <c r="C9332" s="4" t="s">
        <v>14</v>
      </c>
      <c r="D9332" s="4" t="s">
        <v>10</v>
      </c>
    </row>
    <row r="9333" spans="1:8">
      <c r="A9333" t="n">
        <v>79814</v>
      </c>
      <c r="B9333" s="35" t="n">
        <v>116</v>
      </c>
      <c r="C9333" s="7" t="n">
        <v>2</v>
      </c>
      <c r="D9333" s="7" t="n">
        <v>1</v>
      </c>
    </row>
    <row r="9334" spans="1:8">
      <c r="A9334" t="s">
        <v>4</v>
      </c>
      <c r="B9334" s="4" t="s">
        <v>5</v>
      </c>
      <c r="C9334" s="4" t="s">
        <v>14</v>
      </c>
      <c r="D9334" s="4" t="s">
        <v>9</v>
      </c>
    </row>
    <row r="9335" spans="1:8">
      <c r="A9335" t="n">
        <v>79818</v>
      </c>
      <c r="B9335" s="35" t="n">
        <v>116</v>
      </c>
      <c r="C9335" s="7" t="n">
        <v>5</v>
      </c>
      <c r="D9335" s="7" t="n">
        <v>1101004800</v>
      </c>
    </row>
    <row r="9336" spans="1:8">
      <c r="A9336" t="s">
        <v>4</v>
      </c>
      <c r="B9336" s="4" t="s">
        <v>5</v>
      </c>
      <c r="C9336" s="4" t="s">
        <v>14</v>
      </c>
      <c r="D9336" s="4" t="s">
        <v>10</v>
      </c>
    </row>
    <row r="9337" spans="1:8">
      <c r="A9337" t="n">
        <v>79824</v>
      </c>
      <c r="B9337" s="35" t="n">
        <v>116</v>
      </c>
      <c r="C9337" s="7" t="n">
        <v>6</v>
      </c>
      <c r="D9337" s="7" t="n">
        <v>1</v>
      </c>
    </row>
    <row r="9338" spans="1:8">
      <c r="A9338" t="s">
        <v>4</v>
      </c>
      <c r="B9338" s="4" t="s">
        <v>5</v>
      </c>
      <c r="C9338" s="4" t="s">
        <v>14</v>
      </c>
      <c r="D9338" s="4" t="s">
        <v>14</v>
      </c>
      <c r="E9338" s="4" t="s">
        <v>21</v>
      </c>
      <c r="F9338" s="4" t="s">
        <v>21</v>
      </c>
      <c r="G9338" s="4" t="s">
        <v>21</v>
      </c>
      <c r="H9338" s="4" t="s">
        <v>10</v>
      </c>
    </row>
    <row r="9339" spans="1:8">
      <c r="A9339" t="n">
        <v>79828</v>
      </c>
      <c r="B9339" s="45" t="n">
        <v>45</v>
      </c>
      <c r="C9339" s="7" t="n">
        <v>2</v>
      </c>
      <c r="D9339" s="7" t="n">
        <v>3</v>
      </c>
      <c r="E9339" s="7" t="n">
        <v>0.5</v>
      </c>
      <c r="F9339" s="7" t="n">
        <v>19.3999996185303</v>
      </c>
      <c r="G9339" s="7" t="n">
        <v>43.6800003051758</v>
      </c>
      <c r="H9339" s="7" t="n">
        <v>0</v>
      </c>
    </row>
    <row r="9340" spans="1:8">
      <c r="A9340" t="s">
        <v>4</v>
      </c>
      <c r="B9340" s="4" t="s">
        <v>5</v>
      </c>
      <c r="C9340" s="4" t="s">
        <v>14</v>
      </c>
      <c r="D9340" s="4" t="s">
        <v>14</v>
      </c>
      <c r="E9340" s="4" t="s">
        <v>21</v>
      </c>
      <c r="F9340" s="4" t="s">
        <v>21</v>
      </c>
      <c r="G9340" s="4" t="s">
        <v>21</v>
      </c>
      <c r="H9340" s="4" t="s">
        <v>10</v>
      </c>
      <c r="I9340" s="4" t="s">
        <v>14</v>
      </c>
    </row>
    <row r="9341" spans="1:8">
      <c r="A9341" t="n">
        <v>79845</v>
      </c>
      <c r="B9341" s="45" t="n">
        <v>45</v>
      </c>
      <c r="C9341" s="7" t="n">
        <v>4</v>
      </c>
      <c r="D9341" s="7" t="n">
        <v>3</v>
      </c>
      <c r="E9341" s="7" t="n">
        <v>19</v>
      </c>
      <c r="F9341" s="7" t="n">
        <v>133</v>
      </c>
      <c r="G9341" s="7" t="n">
        <v>345</v>
      </c>
      <c r="H9341" s="7" t="n">
        <v>0</v>
      </c>
      <c r="I9341" s="7" t="n">
        <v>0</v>
      </c>
    </row>
    <row r="9342" spans="1:8">
      <c r="A9342" t="s">
        <v>4</v>
      </c>
      <c r="B9342" s="4" t="s">
        <v>5</v>
      </c>
      <c r="C9342" s="4" t="s">
        <v>14</v>
      </c>
      <c r="D9342" s="4" t="s">
        <v>14</v>
      </c>
      <c r="E9342" s="4" t="s">
        <v>21</v>
      </c>
      <c r="F9342" s="4" t="s">
        <v>10</v>
      </c>
    </row>
    <row r="9343" spans="1:8">
      <c r="A9343" t="n">
        <v>79863</v>
      </c>
      <c r="B9343" s="45" t="n">
        <v>45</v>
      </c>
      <c r="C9343" s="7" t="n">
        <v>5</v>
      </c>
      <c r="D9343" s="7" t="n">
        <v>3</v>
      </c>
      <c r="E9343" s="7" t="n">
        <v>2.20000004768372</v>
      </c>
      <c r="F9343" s="7" t="n">
        <v>0</v>
      </c>
    </row>
    <row r="9344" spans="1:8">
      <c r="A9344" t="s">
        <v>4</v>
      </c>
      <c r="B9344" s="4" t="s">
        <v>5</v>
      </c>
      <c r="C9344" s="4" t="s">
        <v>14</v>
      </c>
      <c r="D9344" s="4" t="s">
        <v>14</v>
      </c>
      <c r="E9344" s="4" t="s">
        <v>21</v>
      </c>
      <c r="F9344" s="4" t="s">
        <v>10</v>
      </c>
    </row>
    <row r="9345" spans="1:9">
      <c r="A9345" t="n">
        <v>79872</v>
      </c>
      <c r="B9345" s="45" t="n">
        <v>45</v>
      </c>
      <c r="C9345" s="7" t="n">
        <v>11</v>
      </c>
      <c r="D9345" s="7" t="n">
        <v>3</v>
      </c>
      <c r="E9345" s="7" t="n">
        <v>32.7000007629395</v>
      </c>
      <c r="F9345" s="7" t="n">
        <v>0</v>
      </c>
    </row>
    <row r="9346" spans="1:9">
      <c r="A9346" t="s">
        <v>4</v>
      </c>
      <c r="B9346" s="4" t="s">
        <v>5</v>
      </c>
      <c r="C9346" s="4" t="s">
        <v>14</v>
      </c>
      <c r="D9346" s="4" t="s">
        <v>10</v>
      </c>
      <c r="E9346" s="4" t="s">
        <v>6</v>
      </c>
      <c r="F9346" s="4" t="s">
        <v>6</v>
      </c>
      <c r="G9346" s="4" t="s">
        <v>6</v>
      </c>
      <c r="H9346" s="4" t="s">
        <v>6</v>
      </c>
    </row>
    <row r="9347" spans="1:9">
      <c r="A9347" t="n">
        <v>79881</v>
      </c>
      <c r="B9347" s="41" t="n">
        <v>51</v>
      </c>
      <c r="C9347" s="7" t="n">
        <v>3</v>
      </c>
      <c r="D9347" s="7" t="n">
        <v>23</v>
      </c>
      <c r="E9347" s="7" t="s">
        <v>110</v>
      </c>
      <c r="F9347" s="7" t="s">
        <v>95</v>
      </c>
      <c r="G9347" s="7" t="s">
        <v>96</v>
      </c>
      <c r="H9347" s="7" t="s">
        <v>97</v>
      </c>
    </row>
    <row r="9348" spans="1:9">
      <c r="A9348" t="s">
        <v>4</v>
      </c>
      <c r="B9348" s="4" t="s">
        <v>5</v>
      </c>
      <c r="C9348" s="4" t="s">
        <v>14</v>
      </c>
      <c r="D9348" s="4" t="s">
        <v>10</v>
      </c>
    </row>
    <row r="9349" spans="1:9">
      <c r="A9349" t="n">
        <v>79894</v>
      </c>
      <c r="B9349" s="21" t="n">
        <v>58</v>
      </c>
      <c r="C9349" s="7" t="n">
        <v>255</v>
      </c>
      <c r="D9349" s="7" t="n">
        <v>0</v>
      </c>
    </row>
    <row r="9350" spans="1:9">
      <c r="A9350" t="s">
        <v>4</v>
      </c>
      <c r="B9350" s="4" t="s">
        <v>5</v>
      </c>
      <c r="C9350" s="4" t="s">
        <v>10</v>
      </c>
      <c r="D9350" s="4" t="s">
        <v>14</v>
      </c>
      <c r="E9350" s="4" t="s">
        <v>21</v>
      </c>
      <c r="F9350" s="4" t="s">
        <v>10</v>
      </c>
    </row>
    <row r="9351" spans="1:9">
      <c r="A9351" t="n">
        <v>79898</v>
      </c>
      <c r="B9351" s="57" t="n">
        <v>59</v>
      </c>
      <c r="C9351" s="7" t="n">
        <v>23</v>
      </c>
      <c r="D9351" s="7" t="n">
        <v>8</v>
      </c>
      <c r="E9351" s="7" t="n">
        <v>0.150000005960464</v>
      </c>
      <c r="F9351" s="7" t="n">
        <v>0</v>
      </c>
    </row>
    <row r="9352" spans="1:9">
      <c r="A9352" t="s">
        <v>4</v>
      </c>
      <c r="B9352" s="4" t="s">
        <v>5</v>
      </c>
      <c r="C9352" s="4" t="s">
        <v>10</v>
      </c>
    </row>
    <row r="9353" spans="1:9">
      <c r="A9353" t="n">
        <v>79908</v>
      </c>
      <c r="B9353" s="28" t="n">
        <v>16</v>
      </c>
      <c r="C9353" s="7" t="n">
        <v>1500</v>
      </c>
    </row>
    <row r="9354" spans="1:9">
      <c r="A9354" t="s">
        <v>4</v>
      </c>
      <c r="B9354" s="4" t="s">
        <v>5</v>
      </c>
      <c r="C9354" s="4" t="s">
        <v>10</v>
      </c>
      <c r="D9354" s="4" t="s">
        <v>14</v>
      </c>
      <c r="E9354" s="4" t="s">
        <v>21</v>
      </c>
      <c r="F9354" s="4" t="s">
        <v>10</v>
      </c>
    </row>
    <row r="9355" spans="1:9">
      <c r="A9355" t="n">
        <v>79911</v>
      </c>
      <c r="B9355" s="57" t="n">
        <v>59</v>
      </c>
      <c r="C9355" s="7" t="n">
        <v>23</v>
      </c>
      <c r="D9355" s="7" t="n">
        <v>255</v>
      </c>
      <c r="E9355" s="7" t="n">
        <v>0</v>
      </c>
      <c r="F9355" s="7" t="n">
        <v>0</v>
      </c>
    </row>
    <row r="9356" spans="1:9">
      <c r="A9356" t="s">
        <v>4</v>
      </c>
      <c r="B9356" s="4" t="s">
        <v>5</v>
      </c>
      <c r="C9356" s="4" t="s">
        <v>10</v>
      </c>
      <c r="D9356" s="4" t="s">
        <v>10</v>
      </c>
      <c r="E9356" s="4" t="s">
        <v>10</v>
      </c>
    </row>
    <row r="9357" spans="1:9">
      <c r="A9357" t="n">
        <v>79921</v>
      </c>
      <c r="B9357" s="42" t="n">
        <v>61</v>
      </c>
      <c r="C9357" s="7" t="n">
        <v>23</v>
      </c>
      <c r="D9357" s="7" t="n">
        <v>19</v>
      </c>
      <c r="E9357" s="7" t="n">
        <v>1000</v>
      </c>
    </row>
    <row r="9358" spans="1:9">
      <c r="A9358" t="s">
        <v>4</v>
      </c>
      <c r="B9358" s="4" t="s">
        <v>5</v>
      </c>
      <c r="C9358" s="4" t="s">
        <v>10</v>
      </c>
      <c r="D9358" s="4" t="s">
        <v>21</v>
      </c>
      <c r="E9358" s="4" t="s">
        <v>21</v>
      </c>
      <c r="F9358" s="4" t="s">
        <v>21</v>
      </c>
      <c r="G9358" s="4" t="s">
        <v>10</v>
      </c>
      <c r="H9358" s="4" t="s">
        <v>10</v>
      </c>
    </row>
    <row r="9359" spans="1:9">
      <c r="A9359" t="n">
        <v>79928</v>
      </c>
      <c r="B9359" s="54" t="n">
        <v>60</v>
      </c>
      <c r="C9359" s="7" t="n">
        <v>23</v>
      </c>
      <c r="D9359" s="7" t="n">
        <v>-25</v>
      </c>
      <c r="E9359" s="7" t="n">
        <v>5</v>
      </c>
      <c r="F9359" s="7" t="n">
        <v>0</v>
      </c>
      <c r="G9359" s="7" t="n">
        <v>300</v>
      </c>
      <c r="H9359" s="7" t="n">
        <v>0</v>
      </c>
    </row>
    <row r="9360" spans="1:9">
      <c r="A9360" t="s">
        <v>4</v>
      </c>
      <c r="B9360" s="4" t="s">
        <v>5</v>
      </c>
      <c r="C9360" s="4" t="s">
        <v>10</v>
      </c>
    </row>
    <row r="9361" spans="1:8">
      <c r="A9361" t="n">
        <v>79947</v>
      </c>
      <c r="B9361" s="28" t="n">
        <v>16</v>
      </c>
      <c r="C9361" s="7" t="n">
        <v>300</v>
      </c>
    </row>
    <row r="9362" spans="1:8">
      <c r="A9362" t="s">
        <v>4</v>
      </c>
      <c r="B9362" s="4" t="s">
        <v>5</v>
      </c>
      <c r="C9362" s="4" t="s">
        <v>14</v>
      </c>
      <c r="D9362" s="4" t="s">
        <v>10</v>
      </c>
      <c r="E9362" s="4" t="s">
        <v>6</v>
      </c>
    </row>
    <row r="9363" spans="1:8">
      <c r="A9363" t="n">
        <v>79950</v>
      </c>
      <c r="B9363" s="41" t="n">
        <v>51</v>
      </c>
      <c r="C9363" s="7" t="n">
        <v>4</v>
      </c>
      <c r="D9363" s="7" t="n">
        <v>23</v>
      </c>
      <c r="E9363" s="7" t="s">
        <v>183</v>
      </c>
    </row>
    <row r="9364" spans="1:8">
      <c r="A9364" t="s">
        <v>4</v>
      </c>
      <c r="B9364" s="4" t="s">
        <v>5</v>
      </c>
      <c r="C9364" s="4" t="s">
        <v>10</v>
      </c>
    </row>
    <row r="9365" spans="1:8">
      <c r="A9365" t="n">
        <v>79963</v>
      </c>
      <c r="B9365" s="28" t="n">
        <v>16</v>
      </c>
      <c r="C9365" s="7" t="n">
        <v>0</v>
      </c>
    </row>
    <row r="9366" spans="1:8">
      <c r="A9366" t="s">
        <v>4</v>
      </c>
      <c r="B9366" s="4" t="s">
        <v>5</v>
      </c>
      <c r="C9366" s="4" t="s">
        <v>10</v>
      </c>
      <c r="D9366" s="4" t="s">
        <v>14</v>
      </c>
      <c r="E9366" s="4" t="s">
        <v>9</v>
      </c>
      <c r="F9366" s="4" t="s">
        <v>112</v>
      </c>
      <c r="G9366" s="4" t="s">
        <v>14</v>
      </c>
      <c r="H9366" s="4" t="s">
        <v>14</v>
      </c>
    </row>
    <row r="9367" spans="1:8">
      <c r="A9367" t="n">
        <v>79966</v>
      </c>
      <c r="B9367" s="49" t="n">
        <v>26</v>
      </c>
      <c r="C9367" s="7" t="n">
        <v>23</v>
      </c>
      <c r="D9367" s="7" t="n">
        <v>17</v>
      </c>
      <c r="E9367" s="7" t="n">
        <v>28549</v>
      </c>
      <c r="F9367" s="7" t="s">
        <v>627</v>
      </c>
      <c r="G9367" s="7" t="n">
        <v>2</v>
      </c>
      <c r="H9367" s="7" t="n">
        <v>0</v>
      </c>
    </row>
    <row r="9368" spans="1:8">
      <c r="A9368" t="s">
        <v>4</v>
      </c>
      <c r="B9368" s="4" t="s">
        <v>5</v>
      </c>
    </row>
    <row r="9369" spans="1:8">
      <c r="A9369" t="n">
        <v>80017</v>
      </c>
      <c r="B9369" s="50" t="n">
        <v>28</v>
      </c>
    </row>
    <row r="9370" spans="1:8">
      <c r="A9370" t="s">
        <v>4</v>
      </c>
      <c r="B9370" s="4" t="s">
        <v>5</v>
      </c>
      <c r="C9370" s="4" t="s">
        <v>14</v>
      </c>
      <c r="D9370" s="4" t="s">
        <v>10</v>
      </c>
      <c r="E9370" s="4" t="s">
        <v>6</v>
      </c>
      <c r="F9370" s="4" t="s">
        <v>6</v>
      </c>
      <c r="G9370" s="4" t="s">
        <v>6</v>
      </c>
      <c r="H9370" s="4" t="s">
        <v>6</v>
      </c>
    </row>
    <row r="9371" spans="1:8">
      <c r="A9371" t="n">
        <v>80018</v>
      </c>
      <c r="B9371" s="41" t="n">
        <v>51</v>
      </c>
      <c r="C9371" s="7" t="n">
        <v>3</v>
      </c>
      <c r="D9371" s="7" t="n">
        <v>19</v>
      </c>
      <c r="E9371" s="7" t="s">
        <v>133</v>
      </c>
      <c r="F9371" s="7" t="s">
        <v>95</v>
      </c>
      <c r="G9371" s="7" t="s">
        <v>96</v>
      </c>
      <c r="H9371" s="7" t="s">
        <v>97</v>
      </c>
    </row>
    <row r="9372" spans="1:8">
      <c r="A9372" t="s">
        <v>4</v>
      </c>
      <c r="B9372" s="4" t="s">
        <v>5</v>
      </c>
      <c r="C9372" s="4" t="s">
        <v>10</v>
      </c>
      <c r="D9372" s="4" t="s">
        <v>14</v>
      </c>
      <c r="E9372" s="4" t="s">
        <v>21</v>
      </c>
      <c r="F9372" s="4" t="s">
        <v>10</v>
      </c>
    </row>
    <row r="9373" spans="1:8">
      <c r="A9373" t="n">
        <v>80031</v>
      </c>
      <c r="B9373" s="57" t="n">
        <v>59</v>
      </c>
      <c r="C9373" s="7" t="n">
        <v>19</v>
      </c>
      <c r="D9373" s="7" t="n">
        <v>13</v>
      </c>
      <c r="E9373" s="7" t="n">
        <v>0.150000005960464</v>
      </c>
      <c r="F9373" s="7" t="n">
        <v>0</v>
      </c>
    </row>
    <row r="9374" spans="1:8">
      <c r="A9374" t="s">
        <v>4</v>
      </c>
      <c r="B9374" s="4" t="s">
        <v>5</v>
      </c>
      <c r="C9374" s="4" t="s">
        <v>10</v>
      </c>
    </row>
    <row r="9375" spans="1:8">
      <c r="A9375" t="n">
        <v>80041</v>
      </c>
      <c r="B9375" s="28" t="n">
        <v>16</v>
      </c>
      <c r="C9375" s="7" t="n">
        <v>1000</v>
      </c>
    </row>
    <row r="9376" spans="1:8">
      <c r="A9376" t="s">
        <v>4</v>
      </c>
      <c r="B9376" s="4" t="s">
        <v>5</v>
      </c>
      <c r="C9376" s="4" t="s">
        <v>10</v>
      </c>
      <c r="D9376" s="4" t="s">
        <v>10</v>
      </c>
      <c r="E9376" s="4" t="s">
        <v>10</v>
      </c>
    </row>
    <row r="9377" spans="1:8">
      <c r="A9377" t="n">
        <v>80044</v>
      </c>
      <c r="B9377" s="42" t="n">
        <v>61</v>
      </c>
      <c r="C9377" s="7" t="n">
        <v>19</v>
      </c>
      <c r="D9377" s="7" t="n">
        <v>23</v>
      </c>
      <c r="E9377" s="7" t="n">
        <v>1000</v>
      </c>
    </row>
    <row r="9378" spans="1:8">
      <c r="A9378" t="s">
        <v>4</v>
      </c>
      <c r="B9378" s="4" t="s">
        <v>5</v>
      </c>
      <c r="C9378" s="4" t="s">
        <v>14</v>
      </c>
      <c r="D9378" s="4" t="s">
        <v>10</v>
      </c>
      <c r="E9378" s="4" t="s">
        <v>6</v>
      </c>
    </row>
    <row r="9379" spans="1:8">
      <c r="A9379" t="n">
        <v>80051</v>
      </c>
      <c r="B9379" s="41" t="n">
        <v>51</v>
      </c>
      <c r="C9379" s="7" t="n">
        <v>4</v>
      </c>
      <c r="D9379" s="7" t="n">
        <v>19</v>
      </c>
      <c r="E9379" s="7" t="s">
        <v>183</v>
      </c>
    </row>
    <row r="9380" spans="1:8">
      <c r="A9380" t="s">
        <v>4</v>
      </c>
      <c r="B9380" s="4" t="s">
        <v>5</v>
      </c>
      <c r="C9380" s="4" t="s">
        <v>10</v>
      </c>
    </row>
    <row r="9381" spans="1:8">
      <c r="A9381" t="n">
        <v>80064</v>
      </c>
      <c r="B9381" s="28" t="n">
        <v>16</v>
      </c>
      <c r="C9381" s="7" t="n">
        <v>0</v>
      </c>
    </row>
    <row r="9382" spans="1:8">
      <c r="A9382" t="s">
        <v>4</v>
      </c>
      <c r="B9382" s="4" t="s">
        <v>5</v>
      </c>
      <c r="C9382" s="4" t="s">
        <v>10</v>
      </c>
      <c r="D9382" s="4" t="s">
        <v>14</v>
      </c>
      <c r="E9382" s="4" t="s">
        <v>9</v>
      </c>
      <c r="F9382" s="4" t="s">
        <v>112</v>
      </c>
      <c r="G9382" s="4" t="s">
        <v>14</v>
      </c>
      <c r="H9382" s="4" t="s">
        <v>14</v>
      </c>
    </row>
    <row r="9383" spans="1:8">
      <c r="A9383" t="n">
        <v>80067</v>
      </c>
      <c r="B9383" s="49" t="n">
        <v>26</v>
      </c>
      <c r="C9383" s="7" t="n">
        <v>19</v>
      </c>
      <c r="D9383" s="7" t="n">
        <v>17</v>
      </c>
      <c r="E9383" s="7" t="n">
        <v>29477</v>
      </c>
      <c r="F9383" s="7" t="s">
        <v>628</v>
      </c>
      <c r="G9383" s="7" t="n">
        <v>2</v>
      </c>
      <c r="H9383" s="7" t="n">
        <v>0</v>
      </c>
    </row>
    <row r="9384" spans="1:8">
      <c r="A9384" t="s">
        <v>4</v>
      </c>
      <c r="B9384" s="4" t="s">
        <v>5</v>
      </c>
    </row>
    <row r="9385" spans="1:8">
      <c r="A9385" t="n">
        <v>80126</v>
      </c>
      <c r="B9385" s="50" t="n">
        <v>28</v>
      </c>
    </row>
    <row r="9386" spans="1:8">
      <c r="A9386" t="s">
        <v>4</v>
      </c>
      <c r="B9386" s="4" t="s">
        <v>5</v>
      </c>
      <c r="C9386" s="4" t="s">
        <v>10</v>
      </c>
      <c r="D9386" s="4" t="s">
        <v>14</v>
      </c>
    </row>
    <row r="9387" spans="1:8">
      <c r="A9387" t="n">
        <v>80127</v>
      </c>
      <c r="B9387" s="51" t="n">
        <v>89</v>
      </c>
      <c r="C9387" s="7" t="n">
        <v>65533</v>
      </c>
      <c r="D9387" s="7" t="n">
        <v>1</v>
      </c>
    </row>
    <row r="9388" spans="1:8">
      <c r="A9388" t="s">
        <v>4</v>
      </c>
      <c r="B9388" s="4" t="s">
        <v>5</v>
      </c>
      <c r="C9388" s="4" t="s">
        <v>14</v>
      </c>
      <c r="D9388" s="4" t="s">
        <v>10</v>
      </c>
      <c r="E9388" s="4" t="s">
        <v>6</v>
      </c>
    </row>
    <row r="9389" spans="1:8">
      <c r="A9389" t="n">
        <v>80131</v>
      </c>
      <c r="B9389" s="41" t="n">
        <v>51</v>
      </c>
      <c r="C9389" s="7" t="n">
        <v>4</v>
      </c>
      <c r="D9389" s="7" t="n">
        <v>23</v>
      </c>
      <c r="E9389" s="7" t="s">
        <v>143</v>
      </c>
    </row>
    <row r="9390" spans="1:8">
      <c r="A9390" t="s">
        <v>4</v>
      </c>
      <c r="B9390" s="4" t="s">
        <v>5</v>
      </c>
      <c r="C9390" s="4" t="s">
        <v>10</v>
      </c>
    </row>
    <row r="9391" spans="1:8">
      <c r="A9391" t="n">
        <v>80145</v>
      </c>
      <c r="B9391" s="28" t="n">
        <v>16</v>
      </c>
      <c r="C9391" s="7" t="n">
        <v>0</v>
      </c>
    </row>
    <row r="9392" spans="1:8">
      <c r="A9392" t="s">
        <v>4</v>
      </c>
      <c r="B9392" s="4" t="s">
        <v>5</v>
      </c>
      <c r="C9392" s="4" t="s">
        <v>10</v>
      </c>
      <c r="D9392" s="4" t="s">
        <v>14</v>
      </c>
      <c r="E9392" s="4" t="s">
        <v>9</v>
      </c>
      <c r="F9392" s="4" t="s">
        <v>112</v>
      </c>
      <c r="G9392" s="4" t="s">
        <v>14</v>
      </c>
      <c r="H9392" s="4" t="s">
        <v>14</v>
      </c>
      <c r="I9392" s="4" t="s">
        <v>14</v>
      </c>
      <c r="J9392" s="4" t="s">
        <v>9</v>
      </c>
      <c r="K9392" s="4" t="s">
        <v>112</v>
      </c>
      <c r="L9392" s="4" t="s">
        <v>14</v>
      </c>
      <c r="M9392" s="4" t="s">
        <v>14</v>
      </c>
    </row>
    <row r="9393" spans="1:13">
      <c r="A9393" t="n">
        <v>80148</v>
      </c>
      <c r="B9393" s="49" t="n">
        <v>26</v>
      </c>
      <c r="C9393" s="7" t="n">
        <v>23</v>
      </c>
      <c r="D9393" s="7" t="n">
        <v>17</v>
      </c>
      <c r="E9393" s="7" t="n">
        <v>28550</v>
      </c>
      <c r="F9393" s="7" t="s">
        <v>629</v>
      </c>
      <c r="G9393" s="7" t="n">
        <v>2</v>
      </c>
      <c r="H9393" s="7" t="n">
        <v>3</v>
      </c>
      <c r="I9393" s="7" t="n">
        <v>17</v>
      </c>
      <c r="J9393" s="7" t="n">
        <v>28551</v>
      </c>
      <c r="K9393" s="7" t="s">
        <v>630</v>
      </c>
      <c r="L9393" s="7" t="n">
        <v>2</v>
      </c>
      <c r="M9393" s="7" t="n">
        <v>0</v>
      </c>
    </row>
    <row r="9394" spans="1:13">
      <c r="A9394" t="s">
        <v>4</v>
      </c>
      <c r="B9394" s="4" t="s">
        <v>5</v>
      </c>
    </row>
    <row r="9395" spans="1:13">
      <c r="A9395" t="n">
        <v>80258</v>
      </c>
      <c r="B9395" s="50" t="n">
        <v>28</v>
      </c>
    </row>
    <row r="9396" spans="1:13">
      <c r="A9396" t="s">
        <v>4</v>
      </c>
      <c r="B9396" s="4" t="s">
        <v>5</v>
      </c>
      <c r="C9396" s="4" t="s">
        <v>10</v>
      </c>
      <c r="D9396" s="4" t="s">
        <v>14</v>
      </c>
    </row>
    <row r="9397" spans="1:13">
      <c r="A9397" t="n">
        <v>80259</v>
      </c>
      <c r="B9397" s="51" t="n">
        <v>89</v>
      </c>
      <c r="C9397" s="7" t="n">
        <v>65533</v>
      </c>
      <c r="D9397" s="7" t="n">
        <v>1</v>
      </c>
    </row>
    <row r="9398" spans="1:13">
      <c r="A9398" t="s">
        <v>4</v>
      </c>
      <c r="B9398" s="4" t="s">
        <v>5</v>
      </c>
      <c r="C9398" s="4" t="s">
        <v>14</v>
      </c>
      <c r="D9398" s="4" t="s">
        <v>10</v>
      </c>
      <c r="E9398" s="4" t="s">
        <v>6</v>
      </c>
    </row>
    <row r="9399" spans="1:13">
      <c r="A9399" t="n">
        <v>80263</v>
      </c>
      <c r="B9399" s="41" t="n">
        <v>51</v>
      </c>
      <c r="C9399" s="7" t="n">
        <v>4</v>
      </c>
      <c r="D9399" s="7" t="n">
        <v>19</v>
      </c>
      <c r="E9399" s="7" t="s">
        <v>143</v>
      </c>
    </row>
    <row r="9400" spans="1:13">
      <c r="A9400" t="s">
        <v>4</v>
      </c>
      <c r="B9400" s="4" t="s">
        <v>5</v>
      </c>
      <c r="C9400" s="4" t="s">
        <v>10</v>
      </c>
    </row>
    <row r="9401" spans="1:13">
      <c r="A9401" t="n">
        <v>80277</v>
      </c>
      <c r="B9401" s="28" t="n">
        <v>16</v>
      </c>
      <c r="C9401" s="7" t="n">
        <v>0</v>
      </c>
    </row>
    <row r="9402" spans="1:13">
      <c r="A9402" t="s">
        <v>4</v>
      </c>
      <c r="B9402" s="4" t="s">
        <v>5</v>
      </c>
      <c r="C9402" s="4" t="s">
        <v>10</v>
      </c>
      <c r="D9402" s="4" t="s">
        <v>14</v>
      </c>
      <c r="E9402" s="4" t="s">
        <v>9</v>
      </c>
      <c r="F9402" s="4" t="s">
        <v>112</v>
      </c>
      <c r="G9402" s="4" t="s">
        <v>14</v>
      </c>
      <c r="H9402" s="4" t="s">
        <v>14</v>
      </c>
    </row>
    <row r="9403" spans="1:13">
      <c r="A9403" t="n">
        <v>80280</v>
      </c>
      <c r="B9403" s="49" t="n">
        <v>26</v>
      </c>
      <c r="C9403" s="7" t="n">
        <v>19</v>
      </c>
      <c r="D9403" s="7" t="n">
        <v>17</v>
      </c>
      <c r="E9403" s="7" t="n">
        <v>29478</v>
      </c>
      <c r="F9403" s="7" t="s">
        <v>631</v>
      </c>
      <c r="G9403" s="7" t="n">
        <v>2</v>
      </c>
      <c r="H9403" s="7" t="n">
        <v>0</v>
      </c>
    </row>
    <row r="9404" spans="1:13">
      <c r="A9404" t="s">
        <v>4</v>
      </c>
      <c r="B9404" s="4" t="s">
        <v>5</v>
      </c>
    </row>
    <row r="9405" spans="1:13">
      <c r="A9405" t="n">
        <v>80312</v>
      </c>
      <c r="B9405" s="50" t="n">
        <v>28</v>
      </c>
    </row>
    <row r="9406" spans="1:13">
      <c r="A9406" t="s">
        <v>4</v>
      </c>
      <c r="B9406" s="4" t="s">
        <v>5</v>
      </c>
      <c r="C9406" s="4" t="s">
        <v>10</v>
      </c>
      <c r="D9406" s="4" t="s">
        <v>10</v>
      </c>
      <c r="E9406" s="4" t="s">
        <v>10</v>
      </c>
    </row>
    <row r="9407" spans="1:13">
      <c r="A9407" t="n">
        <v>80313</v>
      </c>
      <c r="B9407" s="42" t="n">
        <v>61</v>
      </c>
      <c r="C9407" s="7" t="n">
        <v>23</v>
      </c>
      <c r="D9407" s="7" t="n">
        <v>65533</v>
      </c>
      <c r="E9407" s="7" t="n">
        <v>1000</v>
      </c>
    </row>
    <row r="9408" spans="1:13">
      <c r="A9408" t="s">
        <v>4</v>
      </c>
      <c r="B9408" s="4" t="s">
        <v>5</v>
      </c>
      <c r="C9408" s="4" t="s">
        <v>10</v>
      </c>
      <c r="D9408" s="4" t="s">
        <v>21</v>
      </c>
      <c r="E9408" s="4" t="s">
        <v>21</v>
      </c>
      <c r="F9408" s="4" t="s">
        <v>21</v>
      </c>
      <c r="G9408" s="4" t="s">
        <v>10</v>
      </c>
      <c r="H9408" s="4" t="s">
        <v>10</v>
      </c>
    </row>
    <row r="9409" spans="1:13">
      <c r="A9409" t="n">
        <v>80320</v>
      </c>
      <c r="B9409" s="54" t="n">
        <v>60</v>
      </c>
      <c r="C9409" s="7" t="n">
        <v>23</v>
      </c>
      <c r="D9409" s="7" t="n">
        <v>0</v>
      </c>
      <c r="E9409" s="7" t="n">
        <v>0</v>
      </c>
      <c r="F9409" s="7" t="n">
        <v>0</v>
      </c>
      <c r="G9409" s="7" t="n">
        <v>300</v>
      </c>
      <c r="H9409" s="7" t="n">
        <v>0</v>
      </c>
    </row>
    <row r="9410" spans="1:13">
      <c r="A9410" t="s">
        <v>4</v>
      </c>
      <c r="B9410" s="4" t="s">
        <v>5</v>
      </c>
      <c r="C9410" s="4" t="s">
        <v>10</v>
      </c>
      <c r="D9410" s="4" t="s">
        <v>14</v>
      </c>
      <c r="E9410" s="4" t="s">
        <v>6</v>
      </c>
      <c r="F9410" s="4" t="s">
        <v>21</v>
      </c>
      <c r="G9410" s="4" t="s">
        <v>21</v>
      </c>
      <c r="H9410" s="4" t="s">
        <v>21</v>
      </c>
    </row>
    <row r="9411" spans="1:13">
      <c r="A9411" t="n">
        <v>80339</v>
      </c>
      <c r="B9411" s="37" t="n">
        <v>48</v>
      </c>
      <c r="C9411" s="7" t="n">
        <v>23</v>
      </c>
      <c r="D9411" s="7" t="n">
        <v>0</v>
      </c>
      <c r="E9411" s="7" t="s">
        <v>416</v>
      </c>
      <c r="F9411" s="7" t="n">
        <v>-1</v>
      </c>
      <c r="G9411" s="7" t="n">
        <v>0.899999976158142</v>
      </c>
      <c r="H9411" s="7" t="n">
        <v>2.80259692864963e-45</v>
      </c>
    </row>
    <row r="9412" spans="1:13">
      <c r="A9412" t="s">
        <v>4</v>
      </c>
      <c r="B9412" s="4" t="s">
        <v>5</v>
      </c>
      <c r="C9412" s="4" t="s">
        <v>10</v>
      </c>
    </row>
    <row r="9413" spans="1:13">
      <c r="A9413" t="n">
        <v>80368</v>
      </c>
      <c r="B9413" s="28" t="n">
        <v>16</v>
      </c>
      <c r="C9413" s="7" t="n">
        <v>1500</v>
      </c>
    </row>
    <row r="9414" spans="1:13">
      <c r="A9414" t="s">
        <v>4</v>
      </c>
      <c r="B9414" s="4" t="s">
        <v>5</v>
      </c>
      <c r="C9414" s="4" t="s">
        <v>14</v>
      </c>
      <c r="D9414" s="4" t="s">
        <v>10</v>
      </c>
      <c r="E9414" s="4" t="s">
        <v>21</v>
      </c>
    </row>
    <row r="9415" spans="1:13">
      <c r="A9415" t="n">
        <v>80371</v>
      </c>
      <c r="B9415" s="21" t="n">
        <v>58</v>
      </c>
      <c r="C9415" s="7" t="n">
        <v>101</v>
      </c>
      <c r="D9415" s="7" t="n">
        <v>500</v>
      </c>
      <c r="E9415" s="7" t="n">
        <v>1</v>
      </c>
    </row>
    <row r="9416" spans="1:13">
      <c r="A9416" t="s">
        <v>4</v>
      </c>
      <c r="B9416" s="4" t="s">
        <v>5</v>
      </c>
      <c r="C9416" s="4" t="s">
        <v>14</v>
      </c>
      <c r="D9416" s="4" t="s">
        <v>10</v>
      </c>
    </row>
    <row r="9417" spans="1:13">
      <c r="A9417" t="n">
        <v>80379</v>
      </c>
      <c r="B9417" s="21" t="n">
        <v>58</v>
      </c>
      <c r="C9417" s="7" t="n">
        <v>254</v>
      </c>
      <c r="D9417" s="7" t="n">
        <v>0</v>
      </c>
    </row>
    <row r="9418" spans="1:13">
      <c r="A9418" t="s">
        <v>4</v>
      </c>
      <c r="B9418" s="4" t="s">
        <v>5</v>
      </c>
      <c r="C9418" s="4" t="s">
        <v>14</v>
      </c>
      <c r="D9418" s="4" t="s">
        <v>14</v>
      </c>
      <c r="E9418" s="4" t="s">
        <v>21</v>
      </c>
      <c r="F9418" s="4" t="s">
        <v>21</v>
      </c>
      <c r="G9418" s="4" t="s">
        <v>21</v>
      </c>
      <c r="H9418" s="4" t="s">
        <v>10</v>
      </c>
    </row>
    <row r="9419" spans="1:13">
      <c r="A9419" t="n">
        <v>80383</v>
      </c>
      <c r="B9419" s="45" t="n">
        <v>45</v>
      </c>
      <c r="C9419" s="7" t="n">
        <v>2</v>
      </c>
      <c r="D9419" s="7" t="n">
        <v>3</v>
      </c>
      <c r="E9419" s="7" t="n">
        <v>-0.370000004768372</v>
      </c>
      <c r="F9419" s="7" t="n">
        <v>19.7199993133545</v>
      </c>
      <c r="G9419" s="7" t="n">
        <v>45.4199981689453</v>
      </c>
      <c r="H9419" s="7" t="n">
        <v>0</v>
      </c>
    </row>
    <row r="9420" spans="1:13">
      <c r="A9420" t="s">
        <v>4</v>
      </c>
      <c r="B9420" s="4" t="s">
        <v>5</v>
      </c>
      <c r="C9420" s="4" t="s">
        <v>14</v>
      </c>
      <c r="D9420" s="4" t="s">
        <v>14</v>
      </c>
      <c r="E9420" s="4" t="s">
        <v>21</v>
      </c>
      <c r="F9420" s="4" t="s">
        <v>21</v>
      </c>
      <c r="G9420" s="4" t="s">
        <v>21</v>
      </c>
      <c r="H9420" s="4" t="s">
        <v>10</v>
      </c>
      <c r="I9420" s="4" t="s">
        <v>14</v>
      </c>
    </row>
    <row r="9421" spans="1:13">
      <c r="A9421" t="n">
        <v>80400</v>
      </c>
      <c r="B9421" s="45" t="n">
        <v>45</v>
      </c>
      <c r="C9421" s="7" t="n">
        <v>4</v>
      </c>
      <c r="D9421" s="7" t="n">
        <v>3</v>
      </c>
      <c r="E9421" s="7" t="n">
        <v>9</v>
      </c>
      <c r="F9421" s="7" t="n">
        <v>320</v>
      </c>
      <c r="G9421" s="7" t="n">
        <v>350</v>
      </c>
      <c r="H9421" s="7" t="n">
        <v>0</v>
      </c>
      <c r="I9421" s="7" t="n">
        <v>0</v>
      </c>
    </row>
    <row r="9422" spans="1:13">
      <c r="A9422" t="s">
        <v>4</v>
      </c>
      <c r="B9422" s="4" t="s">
        <v>5</v>
      </c>
      <c r="C9422" s="4" t="s">
        <v>14</v>
      </c>
      <c r="D9422" s="4" t="s">
        <v>14</v>
      </c>
      <c r="E9422" s="4" t="s">
        <v>21</v>
      </c>
      <c r="F9422" s="4" t="s">
        <v>10</v>
      </c>
    </row>
    <row r="9423" spans="1:13">
      <c r="A9423" t="n">
        <v>80418</v>
      </c>
      <c r="B9423" s="45" t="n">
        <v>45</v>
      </c>
      <c r="C9423" s="7" t="n">
        <v>5</v>
      </c>
      <c r="D9423" s="7" t="n">
        <v>3</v>
      </c>
      <c r="E9423" s="7" t="n">
        <v>2.09999990463257</v>
      </c>
      <c r="F9423" s="7" t="n">
        <v>0</v>
      </c>
    </row>
    <row r="9424" spans="1:13">
      <c r="A9424" t="s">
        <v>4</v>
      </c>
      <c r="B9424" s="4" t="s">
        <v>5</v>
      </c>
      <c r="C9424" s="4" t="s">
        <v>14</v>
      </c>
      <c r="D9424" s="4" t="s">
        <v>14</v>
      </c>
      <c r="E9424" s="4" t="s">
        <v>21</v>
      </c>
      <c r="F9424" s="4" t="s">
        <v>10</v>
      </c>
    </row>
    <row r="9425" spans="1:9">
      <c r="A9425" t="n">
        <v>80427</v>
      </c>
      <c r="B9425" s="45" t="n">
        <v>45</v>
      </c>
      <c r="C9425" s="7" t="n">
        <v>11</v>
      </c>
      <c r="D9425" s="7" t="n">
        <v>3</v>
      </c>
      <c r="E9425" s="7" t="n">
        <v>32.7000007629395</v>
      </c>
      <c r="F9425" s="7" t="n">
        <v>0</v>
      </c>
    </row>
    <row r="9426" spans="1:9">
      <c r="A9426" t="s">
        <v>4</v>
      </c>
      <c r="B9426" s="4" t="s">
        <v>5</v>
      </c>
      <c r="C9426" s="4" t="s">
        <v>10</v>
      </c>
      <c r="D9426" s="4" t="s">
        <v>10</v>
      </c>
      <c r="E9426" s="4" t="s">
        <v>10</v>
      </c>
    </row>
    <row r="9427" spans="1:9">
      <c r="A9427" t="n">
        <v>80436</v>
      </c>
      <c r="B9427" s="42" t="n">
        <v>61</v>
      </c>
      <c r="C9427" s="7" t="n">
        <v>0</v>
      </c>
      <c r="D9427" s="7" t="n">
        <v>23</v>
      </c>
      <c r="E9427" s="7" t="n">
        <v>1000</v>
      </c>
    </row>
    <row r="9428" spans="1:9">
      <c r="A9428" t="s">
        <v>4</v>
      </c>
      <c r="B9428" s="4" t="s">
        <v>5</v>
      </c>
      <c r="C9428" s="4" t="s">
        <v>10</v>
      </c>
      <c r="D9428" s="4" t="s">
        <v>10</v>
      </c>
      <c r="E9428" s="4" t="s">
        <v>10</v>
      </c>
    </row>
    <row r="9429" spans="1:9">
      <c r="A9429" t="n">
        <v>80443</v>
      </c>
      <c r="B9429" s="42" t="n">
        <v>61</v>
      </c>
      <c r="C9429" s="7" t="n">
        <v>1</v>
      </c>
      <c r="D9429" s="7" t="n">
        <v>23</v>
      </c>
      <c r="E9429" s="7" t="n">
        <v>1000</v>
      </c>
    </row>
    <row r="9430" spans="1:9">
      <c r="A9430" t="s">
        <v>4</v>
      </c>
      <c r="B9430" s="4" t="s">
        <v>5</v>
      </c>
      <c r="C9430" s="4" t="s">
        <v>10</v>
      </c>
      <c r="D9430" s="4" t="s">
        <v>10</v>
      </c>
      <c r="E9430" s="4" t="s">
        <v>10</v>
      </c>
    </row>
    <row r="9431" spans="1:9">
      <c r="A9431" t="n">
        <v>80450</v>
      </c>
      <c r="B9431" s="42" t="n">
        <v>61</v>
      </c>
      <c r="C9431" s="7" t="n">
        <v>2</v>
      </c>
      <c r="D9431" s="7" t="n">
        <v>23</v>
      </c>
      <c r="E9431" s="7" t="n">
        <v>1000</v>
      </c>
    </row>
    <row r="9432" spans="1:9">
      <c r="A9432" t="s">
        <v>4</v>
      </c>
      <c r="B9432" s="4" t="s">
        <v>5</v>
      </c>
      <c r="C9432" s="4" t="s">
        <v>10</v>
      </c>
      <c r="D9432" s="4" t="s">
        <v>10</v>
      </c>
      <c r="E9432" s="4" t="s">
        <v>10</v>
      </c>
    </row>
    <row r="9433" spans="1:9">
      <c r="A9433" t="n">
        <v>80457</v>
      </c>
      <c r="B9433" s="42" t="n">
        <v>61</v>
      </c>
      <c r="C9433" s="7" t="n">
        <v>3</v>
      </c>
      <c r="D9433" s="7" t="n">
        <v>23</v>
      </c>
      <c r="E9433" s="7" t="n">
        <v>1000</v>
      </c>
    </row>
    <row r="9434" spans="1:9">
      <c r="A9434" t="s">
        <v>4</v>
      </c>
      <c r="B9434" s="4" t="s">
        <v>5</v>
      </c>
      <c r="C9434" s="4" t="s">
        <v>10</v>
      </c>
      <c r="D9434" s="4" t="s">
        <v>10</v>
      </c>
      <c r="E9434" s="4" t="s">
        <v>10</v>
      </c>
    </row>
    <row r="9435" spans="1:9">
      <c r="A9435" t="n">
        <v>80464</v>
      </c>
      <c r="B9435" s="42" t="n">
        <v>61</v>
      </c>
      <c r="C9435" s="7" t="n">
        <v>4</v>
      </c>
      <c r="D9435" s="7" t="n">
        <v>23</v>
      </c>
      <c r="E9435" s="7" t="n">
        <v>1000</v>
      </c>
    </row>
    <row r="9436" spans="1:9">
      <c r="A9436" t="s">
        <v>4</v>
      </c>
      <c r="B9436" s="4" t="s">
        <v>5</v>
      </c>
      <c r="C9436" s="4" t="s">
        <v>10</v>
      </c>
      <c r="D9436" s="4" t="s">
        <v>10</v>
      </c>
      <c r="E9436" s="4" t="s">
        <v>10</v>
      </c>
    </row>
    <row r="9437" spans="1:9">
      <c r="A9437" t="n">
        <v>80471</v>
      </c>
      <c r="B9437" s="42" t="n">
        <v>61</v>
      </c>
      <c r="C9437" s="7" t="n">
        <v>5</v>
      </c>
      <c r="D9437" s="7" t="n">
        <v>23</v>
      </c>
      <c r="E9437" s="7" t="n">
        <v>1000</v>
      </c>
    </row>
    <row r="9438" spans="1:9">
      <c r="A9438" t="s">
        <v>4</v>
      </c>
      <c r="B9438" s="4" t="s">
        <v>5</v>
      </c>
      <c r="C9438" s="4" t="s">
        <v>10</v>
      </c>
      <c r="D9438" s="4" t="s">
        <v>10</v>
      </c>
      <c r="E9438" s="4" t="s">
        <v>10</v>
      </c>
    </row>
    <row r="9439" spans="1:9">
      <c r="A9439" t="n">
        <v>80478</v>
      </c>
      <c r="B9439" s="42" t="n">
        <v>61</v>
      </c>
      <c r="C9439" s="7" t="n">
        <v>6</v>
      </c>
      <c r="D9439" s="7" t="n">
        <v>23</v>
      </c>
      <c r="E9439" s="7" t="n">
        <v>1000</v>
      </c>
    </row>
    <row r="9440" spans="1:9">
      <c r="A9440" t="s">
        <v>4</v>
      </c>
      <c r="B9440" s="4" t="s">
        <v>5</v>
      </c>
      <c r="C9440" s="4" t="s">
        <v>10</v>
      </c>
      <c r="D9440" s="4" t="s">
        <v>10</v>
      </c>
      <c r="E9440" s="4" t="s">
        <v>10</v>
      </c>
    </row>
    <row r="9441" spans="1:6">
      <c r="A9441" t="n">
        <v>80485</v>
      </c>
      <c r="B9441" s="42" t="n">
        <v>61</v>
      </c>
      <c r="C9441" s="7" t="n">
        <v>7</v>
      </c>
      <c r="D9441" s="7" t="n">
        <v>23</v>
      </c>
      <c r="E9441" s="7" t="n">
        <v>1000</v>
      </c>
    </row>
    <row r="9442" spans="1:6">
      <c r="A9442" t="s">
        <v>4</v>
      </c>
      <c r="B9442" s="4" t="s">
        <v>5</v>
      </c>
      <c r="C9442" s="4" t="s">
        <v>10</v>
      </c>
      <c r="D9442" s="4" t="s">
        <v>10</v>
      </c>
      <c r="E9442" s="4" t="s">
        <v>10</v>
      </c>
    </row>
    <row r="9443" spans="1:6">
      <c r="A9443" t="n">
        <v>80492</v>
      </c>
      <c r="B9443" s="42" t="n">
        <v>61</v>
      </c>
      <c r="C9443" s="7" t="n">
        <v>8</v>
      </c>
      <c r="D9443" s="7" t="n">
        <v>23</v>
      </c>
      <c r="E9443" s="7" t="n">
        <v>1000</v>
      </c>
    </row>
    <row r="9444" spans="1:6">
      <c r="A9444" t="s">
        <v>4</v>
      </c>
      <c r="B9444" s="4" t="s">
        <v>5</v>
      </c>
      <c r="C9444" s="4" t="s">
        <v>10</v>
      </c>
      <c r="D9444" s="4" t="s">
        <v>10</v>
      </c>
      <c r="E9444" s="4" t="s">
        <v>10</v>
      </c>
    </row>
    <row r="9445" spans="1:6">
      <c r="A9445" t="n">
        <v>80499</v>
      </c>
      <c r="B9445" s="42" t="n">
        <v>61</v>
      </c>
      <c r="C9445" s="7" t="n">
        <v>9</v>
      </c>
      <c r="D9445" s="7" t="n">
        <v>23</v>
      </c>
      <c r="E9445" s="7" t="n">
        <v>1000</v>
      </c>
    </row>
    <row r="9446" spans="1:6">
      <c r="A9446" t="s">
        <v>4</v>
      </c>
      <c r="B9446" s="4" t="s">
        <v>5</v>
      </c>
      <c r="C9446" s="4" t="s">
        <v>10</v>
      </c>
      <c r="D9446" s="4" t="s">
        <v>10</v>
      </c>
      <c r="E9446" s="4" t="s">
        <v>10</v>
      </c>
    </row>
    <row r="9447" spans="1:6">
      <c r="A9447" t="n">
        <v>80506</v>
      </c>
      <c r="B9447" s="42" t="n">
        <v>61</v>
      </c>
      <c r="C9447" s="7" t="n">
        <v>11</v>
      </c>
      <c r="D9447" s="7" t="n">
        <v>23</v>
      </c>
      <c r="E9447" s="7" t="n">
        <v>1000</v>
      </c>
    </row>
    <row r="9448" spans="1:6">
      <c r="A9448" t="s">
        <v>4</v>
      </c>
      <c r="B9448" s="4" t="s">
        <v>5</v>
      </c>
      <c r="C9448" s="4" t="s">
        <v>10</v>
      </c>
      <c r="D9448" s="4" t="s">
        <v>10</v>
      </c>
      <c r="E9448" s="4" t="s">
        <v>10</v>
      </c>
    </row>
    <row r="9449" spans="1:6">
      <c r="A9449" t="n">
        <v>80513</v>
      </c>
      <c r="B9449" s="42" t="n">
        <v>61</v>
      </c>
      <c r="C9449" s="7" t="n">
        <v>7032</v>
      </c>
      <c r="D9449" s="7" t="n">
        <v>23</v>
      </c>
      <c r="E9449" s="7" t="n">
        <v>1000</v>
      </c>
    </row>
    <row r="9450" spans="1:6">
      <c r="A9450" t="s">
        <v>4</v>
      </c>
      <c r="B9450" s="4" t="s">
        <v>5</v>
      </c>
      <c r="C9450" s="4" t="s">
        <v>10</v>
      </c>
      <c r="D9450" s="4" t="s">
        <v>14</v>
      </c>
      <c r="E9450" s="4" t="s">
        <v>6</v>
      </c>
      <c r="F9450" s="4" t="s">
        <v>21</v>
      </c>
      <c r="G9450" s="4" t="s">
        <v>21</v>
      </c>
      <c r="H9450" s="4" t="s">
        <v>21</v>
      </c>
    </row>
    <row r="9451" spans="1:6">
      <c r="A9451" t="n">
        <v>80520</v>
      </c>
      <c r="B9451" s="37" t="n">
        <v>48</v>
      </c>
      <c r="C9451" s="7" t="n">
        <v>0</v>
      </c>
      <c r="D9451" s="7" t="n">
        <v>0</v>
      </c>
      <c r="E9451" s="7" t="s">
        <v>280</v>
      </c>
      <c r="F9451" s="7" t="n">
        <v>-1</v>
      </c>
      <c r="G9451" s="7" t="n">
        <v>1</v>
      </c>
      <c r="H9451" s="7" t="n">
        <v>1.40129846432482e-45</v>
      </c>
    </row>
    <row r="9452" spans="1:6">
      <c r="A9452" t="s">
        <v>4</v>
      </c>
      <c r="B9452" s="4" t="s">
        <v>5</v>
      </c>
      <c r="C9452" s="4" t="s">
        <v>14</v>
      </c>
      <c r="D9452" s="4" t="s">
        <v>10</v>
      </c>
      <c r="E9452" s="4" t="s">
        <v>14</v>
      </c>
      <c r="F9452" s="4" t="s">
        <v>14</v>
      </c>
      <c r="G9452" s="4" t="s">
        <v>14</v>
      </c>
      <c r="H9452" s="4" t="s">
        <v>14</v>
      </c>
    </row>
    <row r="9453" spans="1:6">
      <c r="A9453" t="n">
        <v>80548</v>
      </c>
      <c r="B9453" s="41" t="n">
        <v>51</v>
      </c>
      <c r="C9453" s="7" t="n">
        <v>2</v>
      </c>
      <c r="D9453" s="7" t="n">
        <v>0</v>
      </c>
      <c r="E9453" s="7" t="n">
        <v>1</v>
      </c>
      <c r="F9453" s="7" t="n">
        <v>0</v>
      </c>
      <c r="G9453" s="7" t="n">
        <v>127</v>
      </c>
      <c r="H9453" s="7" t="n">
        <v>0</v>
      </c>
    </row>
    <row r="9454" spans="1:6">
      <c r="A9454" t="s">
        <v>4</v>
      </c>
      <c r="B9454" s="4" t="s">
        <v>5</v>
      </c>
      <c r="C9454" s="4" t="s">
        <v>14</v>
      </c>
      <c r="D9454" s="4" t="s">
        <v>10</v>
      </c>
    </row>
    <row r="9455" spans="1:6">
      <c r="A9455" t="n">
        <v>80556</v>
      </c>
      <c r="B9455" s="21" t="n">
        <v>58</v>
      </c>
      <c r="C9455" s="7" t="n">
        <v>255</v>
      </c>
      <c r="D9455" s="7" t="n">
        <v>0</v>
      </c>
    </row>
    <row r="9456" spans="1:6">
      <c r="A9456" t="s">
        <v>4</v>
      </c>
      <c r="B9456" s="4" t="s">
        <v>5</v>
      </c>
      <c r="C9456" s="4" t="s">
        <v>14</v>
      </c>
      <c r="D9456" s="4" t="s">
        <v>10</v>
      </c>
      <c r="E9456" s="4" t="s">
        <v>6</v>
      </c>
    </row>
    <row r="9457" spans="1:8">
      <c r="A9457" t="n">
        <v>80560</v>
      </c>
      <c r="B9457" s="41" t="n">
        <v>51</v>
      </c>
      <c r="C9457" s="7" t="n">
        <v>4</v>
      </c>
      <c r="D9457" s="7" t="n">
        <v>0</v>
      </c>
      <c r="E9457" s="7" t="s">
        <v>204</v>
      </c>
    </row>
    <row r="9458" spans="1:8">
      <c r="A9458" t="s">
        <v>4</v>
      </c>
      <c r="B9458" s="4" t="s">
        <v>5</v>
      </c>
      <c r="C9458" s="4" t="s">
        <v>10</v>
      </c>
    </row>
    <row r="9459" spans="1:8">
      <c r="A9459" t="n">
        <v>80574</v>
      </c>
      <c r="B9459" s="28" t="n">
        <v>16</v>
      </c>
      <c r="C9459" s="7" t="n">
        <v>0</v>
      </c>
    </row>
    <row r="9460" spans="1:8">
      <c r="A9460" t="s">
        <v>4</v>
      </c>
      <c r="B9460" s="4" t="s">
        <v>5</v>
      </c>
      <c r="C9460" s="4" t="s">
        <v>10</v>
      </c>
      <c r="D9460" s="4" t="s">
        <v>14</v>
      </c>
      <c r="E9460" s="4" t="s">
        <v>9</v>
      </c>
      <c r="F9460" s="4" t="s">
        <v>112</v>
      </c>
      <c r="G9460" s="4" t="s">
        <v>14</v>
      </c>
      <c r="H9460" s="4" t="s">
        <v>14</v>
      </c>
    </row>
    <row r="9461" spans="1:8">
      <c r="A9461" t="n">
        <v>80577</v>
      </c>
      <c r="B9461" s="49" t="n">
        <v>26</v>
      </c>
      <c r="C9461" s="7" t="n">
        <v>0</v>
      </c>
      <c r="D9461" s="7" t="n">
        <v>17</v>
      </c>
      <c r="E9461" s="7" t="n">
        <v>53141</v>
      </c>
      <c r="F9461" s="7" t="s">
        <v>632</v>
      </c>
      <c r="G9461" s="7" t="n">
        <v>2</v>
      </c>
      <c r="H9461" s="7" t="n">
        <v>0</v>
      </c>
    </row>
    <row r="9462" spans="1:8">
      <c r="A9462" t="s">
        <v>4</v>
      </c>
      <c r="B9462" s="4" t="s">
        <v>5</v>
      </c>
    </row>
    <row r="9463" spans="1:8">
      <c r="A9463" t="n">
        <v>80600</v>
      </c>
      <c r="B9463" s="50" t="n">
        <v>28</v>
      </c>
    </row>
    <row r="9464" spans="1:8">
      <c r="A9464" t="s">
        <v>4</v>
      </c>
      <c r="B9464" s="4" t="s">
        <v>5</v>
      </c>
      <c r="C9464" s="4" t="s">
        <v>10</v>
      </c>
      <c r="D9464" s="4" t="s">
        <v>14</v>
      </c>
    </row>
    <row r="9465" spans="1:8">
      <c r="A9465" t="n">
        <v>80601</v>
      </c>
      <c r="B9465" s="51" t="n">
        <v>89</v>
      </c>
      <c r="C9465" s="7" t="n">
        <v>65533</v>
      </c>
      <c r="D9465" s="7" t="n">
        <v>1</v>
      </c>
    </row>
    <row r="9466" spans="1:8">
      <c r="A9466" t="s">
        <v>4</v>
      </c>
      <c r="B9466" s="4" t="s">
        <v>5</v>
      </c>
      <c r="C9466" s="4" t="s">
        <v>14</v>
      </c>
      <c r="D9466" s="4" t="s">
        <v>10</v>
      </c>
      <c r="E9466" s="4" t="s">
        <v>6</v>
      </c>
    </row>
    <row r="9467" spans="1:8">
      <c r="A9467" t="n">
        <v>80605</v>
      </c>
      <c r="B9467" s="41" t="n">
        <v>51</v>
      </c>
      <c r="C9467" s="7" t="n">
        <v>4</v>
      </c>
      <c r="D9467" s="7" t="n">
        <v>11</v>
      </c>
      <c r="E9467" s="7" t="s">
        <v>179</v>
      </c>
    </row>
    <row r="9468" spans="1:8">
      <c r="A9468" t="s">
        <v>4</v>
      </c>
      <c r="B9468" s="4" t="s">
        <v>5</v>
      </c>
      <c r="C9468" s="4" t="s">
        <v>10</v>
      </c>
    </row>
    <row r="9469" spans="1:8">
      <c r="A9469" t="n">
        <v>80618</v>
      </c>
      <c r="B9469" s="28" t="n">
        <v>16</v>
      </c>
      <c r="C9469" s="7" t="n">
        <v>0</v>
      </c>
    </row>
    <row r="9470" spans="1:8">
      <c r="A9470" t="s">
        <v>4</v>
      </c>
      <c r="B9470" s="4" t="s">
        <v>5</v>
      </c>
      <c r="C9470" s="4" t="s">
        <v>10</v>
      </c>
      <c r="D9470" s="4" t="s">
        <v>14</v>
      </c>
      <c r="E9470" s="4" t="s">
        <v>9</v>
      </c>
      <c r="F9470" s="4" t="s">
        <v>112</v>
      </c>
      <c r="G9470" s="4" t="s">
        <v>14</v>
      </c>
      <c r="H9470" s="4" t="s">
        <v>14</v>
      </c>
    </row>
    <row r="9471" spans="1:8">
      <c r="A9471" t="n">
        <v>80621</v>
      </c>
      <c r="B9471" s="49" t="n">
        <v>26</v>
      </c>
      <c r="C9471" s="7" t="n">
        <v>11</v>
      </c>
      <c r="D9471" s="7" t="n">
        <v>17</v>
      </c>
      <c r="E9471" s="7" t="n">
        <v>10450</v>
      </c>
      <c r="F9471" s="7" t="s">
        <v>633</v>
      </c>
      <c r="G9471" s="7" t="n">
        <v>2</v>
      </c>
      <c r="H9471" s="7" t="n">
        <v>0</v>
      </c>
    </row>
    <row r="9472" spans="1:8">
      <c r="A9472" t="s">
        <v>4</v>
      </c>
      <c r="B9472" s="4" t="s">
        <v>5</v>
      </c>
    </row>
    <row r="9473" spans="1:8">
      <c r="A9473" t="n">
        <v>80662</v>
      </c>
      <c r="B9473" s="50" t="n">
        <v>28</v>
      </c>
    </row>
    <row r="9474" spans="1:8">
      <c r="A9474" t="s">
        <v>4</v>
      </c>
      <c r="B9474" s="4" t="s">
        <v>5</v>
      </c>
      <c r="C9474" s="4" t="s">
        <v>10</v>
      </c>
      <c r="D9474" s="4" t="s">
        <v>10</v>
      </c>
      <c r="E9474" s="4" t="s">
        <v>10</v>
      </c>
    </row>
    <row r="9475" spans="1:8">
      <c r="A9475" t="n">
        <v>80663</v>
      </c>
      <c r="B9475" s="42" t="n">
        <v>61</v>
      </c>
      <c r="C9475" s="7" t="n">
        <v>23</v>
      </c>
      <c r="D9475" s="7" t="n">
        <v>0</v>
      </c>
      <c r="E9475" s="7" t="n">
        <v>1000</v>
      </c>
    </row>
    <row r="9476" spans="1:8">
      <c r="A9476" t="s">
        <v>4</v>
      </c>
      <c r="B9476" s="4" t="s">
        <v>5</v>
      </c>
      <c r="C9476" s="4" t="s">
        <v>10</v>
      </c>
      <c r="D9476" s="4" t="s">
        <v>21</v>
      </c>
      <c r="E9476" s="4" t="s">
        <v>21</v>
      </c>
      <c r="F9476" s="4" t="s">
        <v>14</v>
      </c>
    </row>
    <row r="9477" spans="1:8">
      <c r="A9477" t="n">
        <v>80670</v>
      </c>
      <c r="B9477" s="55" t="n">
        <v>52</v>
      </c>
      <c r="C9477" s="7" t="n">
        <v>23</v>
      </c>
      <c r="D9477" s="7" t="n">
        <v>280</v>
      </c>
      <c r="E9477" s="7" t="n">
        <v>10</v>
      </c>
      <c r="F9477" s="7" t="n">
        <v>0</v>
      </c>
    </row>
    <row r="9478" spans="1:8">
      <c r="A9478" t="s">
        <v>4</v>
      </c>
      <c r="B9478" s="4" t="s">
        <v>5</v>
      </c>
      <c r="C9478" s="4" t="s">
        <v>10</v>
      </c>
    </row>
    <row r="9479" spans="1:8">
      <c r="A9479" t="n">
        <v>80682</v>
      </c>
      <c r="B9479" s="56" t="n">
        <v>54</v>
      </c>
      <c r="C9479" s="7" t="n">
        <v>23</v>
      </c>
    </row>
    <row r="9480" spans="1:8">
      <c r="A9480" t="s">
        <v>4</v>
      </c>
      <c r="B9480" s="4" t="s">
        <v>5</v>
      </c>
      <c r="C9480" s="4" t="s">
        <v>14</v>
      </c>
      <c r="D9480" s="4" t="s">
        <v>10</v>
      </c>
      <c r="E9480" s="4" t="s">
        <v>6</v>
      </c>
    </row>
    <row r="9481" spans="1:8">
      <c r="A9481" t="n">
        <v>80685</v>
      </c>
      <c r="B9481" s="41" t="n">
        <v>51</v>
      </c>
      <c r="C9481" s="7" t="n">
        <v>4</v>
      </c>
      <c r="D9481" s="7" t="n">
        <v>23</v>
      </c>
      <c r="E9481" s="7" t="s">
        <v>185</v>
      </c>
    </row>
    <row r="9482" spans="1:8">
      <c r="A9482" t="s">
        <v>4</v>
      </c>
      <c r="B9482" s="4" t="s">
        <v>5</v>
      </c>
      <c r="C9482" s="4" t="s">
        <v>10</v>
      </c>
    </row>
    <row r="9483" spans="1:8">
      <c r="A9483" t="n">
        <v>80699</v>
      </c>
      <c r="B9483" s="28" t="n">
        <v>16</v>
      </c>
      <c r="C9483" s="7" t="n">
        <v>0</v>
      </c>
    </row>
    <row r="9484" spans="1:8">
      <c r="A9484" t="s">
        <v>4</v>
      </c>
      <c r="B9484" s="4" t="s">
        <v>5</v>
      </c>
      <c r="C9484" s="4" t="s">
        <v>10</v>
      </c>
      <c r="D9484" s="4" t="s">
        <v>14</v>
      </c>
      <c r="E9484" s="4" t="s">
        <v>9</v>
      </c>
      <c r="F9484" s="4" t="s">
        <v>112</v>
      </c>
      <c r="G9484" s="4" t="s">
        <v>14</v>
      </c>
      <c r="H9484" s="4" t="s">
        <v>14</v>
      </c>
      <c r="I9484" s="4" t="s">
        <v>14</v>
      </c>
      <c r="J9484" s="4" t="s">
        <v>9</v>
      </c>
      <c r="K9484" s="4" t="s">
        <v>112</v>
      </c>
      <c r="L9484" s="4" t="s">
        <v>14</v>
      </c>
      <c r="M9484" s="4" t="s">
        <v>14</v>
      </c>
    </row>
    <row r="9485" spans="1:8">
      <c r="A9485" t="n">
        <v>80702</v>
      </c>
      <c r="B9485" s="49" t="n">
        <v>26</v>
      </c>
      <c r="C9485" s="7" t="n">
        <v>23</v>
      </c>
      <c r="D9485" s="7" t="n">
        <v>17</v>
      </c>
      <c r="E9485" s="7" t="n">
        <v>28552</v>
      </c>
      <c r="F9485" s="7" t="s">
        <v>634</v>
      </c>
      <c r="G9485" s="7" t="n">
        <v>2</v>
      </c>
      <c r="H9485" s="7" t="n">
        <v>3</v>
      </c>
      <c r="I9485" s="7" t="n">
        <v>17</v>
      </c>
      <c r="J9485" s="7" t="n">
        <v>28553</v>
      </c>
      <c r="K9485" s="7" t="s">
        <v>635</v>
      </c>
      <c r="L9485" s="7" t="n">
        <v>2</v>
      </c>
      <c r="M9485" s="7" t="n">
        <v>0</v>
      </c>
    </row>
    <row r="9486" spans="1:8">
      <c r="A9486" t="s">
        <v>4</v>
      </c>
      <c r="B9486" s="4" t="s">
        <v>5</v>
      </c>
    </row>
    <row r="9487" spans="1:8">
      <c r="A9487" t="n">
        <v>80878</v>
      </c>
      <c r="B9487" s="50" t="n">
        <v>28</v>
      </c>
    </row>
    <row r="9488" spans="1:8">
      <c r="A9488" t="s">
        <v>4</v>
      </c>
      <c r="B9488" s="4" t="s">
        <v>5</v>
      </c>
      <c r="C9488" s="4" t="s">
        <v>14</v>
      </c>
      <c r="D9488" s="4" t="s">
        <v>14</v>
      </c>
      <c r="E9488" s="4" t="s">
        <v>21</v>
      </c>
      <c r="F9488" s="4" t="s">
        <v>21</v>
      </c>
      <c r="G9488" s="4" t="s">
        <v>21</v>
      </c>
      <c r="H9488" s="4" t="s">
        <v>10</v>
      </c>
    </row>
    <row r="9489" spans="1:13">
      <c r="A9489" t="n">
        <v>80879</v>
      </c>
      <c r="B9489" s="45" t="n">
        <v>45</v>
      </c>
      <c r="C9489" s="7" t="n">
        <v>2</v>
      </c>
      <c r="D9489" s="7" t="n">
        <v>3</v>
      </c>
      <c r="E9489" s="7" t="n">
        <v>-0.519999980926514</v>
      </c>
      <c r="F9489" s="7" t="n">
        <v>19.6200008392334</v>
      </c>
      <c r="G9489" s="7" t="n">
        <v>46.9000015258789</v>
      </c>
      <c r="H9489" s="7" t="n">
        <v>1500</v>
      </c>
    </row>
    <row r="9490" spans="1:13">
      <c r="A9490" t="s">
        <v>4</v>
      </c>
      <c r="B9490" s="4" t="s">
        <v>5</v>
      </c>
      <c r="C9490" s="4" t="s">
        <v>14</v>
      </c>
      <c r="D9490" s="4" t="s">
        <v>14</v>
      </c>
      <c r="E9490" s="4" t="s">
        <v>21</v>
      </c>
      <c r="F9490" s="4" t="s">
        <v>21</v>
      </c>
      <c r="G9490" s="4" t="s">
        <v>21</v>
      </c>
      <c r="H9490" s="4" t="s">
        <v>10</v>
      </c>
      <c r="I9490" s="4" t="s">
        <v>14</v>
      </c>
    </row>
    <row r="9491" spans="1:13">
      <c r="A9491" t="n">
        <v>80896</v>
      </c>
      <c r="B9491" s="45" t="n">
        <v>45</v>
      </c>
      <c r="C9491" s="7" t="n">
        <v>4</v>
      </c>
      <c r="D9491" s="7" t="n">
        <v>3</v>
      </c>
      <c r="E9491" s="7" t="n">
        <v>11</v>
      </c>
      <c r="F9491" s="7" t="n">
        <v>313</v>
      </c>
      <c r="G9491" s="7" t="n">
        <v>350</v>
      </c>
      <c r="H9491" s="7" t="n">
        <v>1500</v>
      </c>
      <c r="I9491" s="7" t="n">
        <v>0</v>
      </c>
    </row>
    <row r="9492" spans="1:13">
      <c r="A9492" t="s">
        <v>4</v>
      </c>
      <c r="B9492" s="4" t="s">
        <v>5</v>
      </c>
      <c r="C9492" s="4" t="s">
        <v>14</v>
      </c>
      <c r="D9492" s="4" t="s">
        <v>14</v>
      </c>
      <c r="E9492" s="4" t="s">
        <v>21</v>
      </c>
      <c r="F9492" s="4" t="s">
        <v>10</v>
      </c>
    </row>
    <row r="9493" spans="1:13">
      <c r="A9493" t="n">
        <v>80914</v>
      </c>
      <c r="B9493" s="45" t="n">
        <v>45</v>
      </c>
      <c r="C9493" s="7" t="n">
        <v>5</v>
      </c>
      <c r="D9493" s="7" t="n">
        <v>3</v>
      </c>
      <c r="E9493" s="7" t="n">
        <v>3.90000009536743</v>
      </c>
      <c r="F9493" s="7" t="n">
        <v>1500</v>
      </c>
    </row>
    <row r="9494" spans="1:13">
      <c r="A9494" t="s">
        <v>4</v>
      </c>
      <c r="B9494" s="4" t="s">
        <v>5</v>
      </c>
      <c r="C9494" s="4" t="s">
        <v>10</v>
      </c>
    </row>
    <row r="9495" spans="1:13">
      <c r="A9495" t="n">
        <v>80923</v>
      </c>
      <c r="B9495" s="28" t="n">
        <v>16</v>
      </c>
      <c r="C9495" s="7" t="n">
        <v>500</v>
      </c>
    </row>
    <row r="9496" spans="1:13">
      <c r="A9496" t="s">
        <v>4</v>
      </c>
      <c r="B9496" s="4" t="s">
        <v>5</v>
      </c>
      <c r="C9496" s="4" t="s">
        <v>10</v>
      </c>
      <c r="D9496" s="4" t="s">
        <v>14</v>
      </c>
      <c r="E9496" s="4" t="s">
        <v>21</v>
      </c>
      <c r="F9496" s="4" t="s">
        <v>10</v>
      </c>
    </row>
    <row r="9497" spans="1:13">
      <c r="A9497" t="n">
        <v>80926</v>
      </c>
      <c r="B9497" s="57" t="n">
        <v>59</v>
      </c>
      <c r="C9497" s="7" t="n">
        <v>0</v>
      </c>
      <c r="D9497" s="7" t="n">
        <v>16</v>
      </c>
      <c r="E9497" s="7" t="n">
        <v>0.150000005960464</v>
      </c>
      <c r="F9497" s="7" t="n">
        <v>0</v>
      </c>
    </row>
    <row r="9498" spans="1:13">
      <c r="A9498" t="s">
        <v>4</v>
      </c>
      <c r="B9498" s="4" t="s">
        <v>5</v>
      </c>
      <c r="C9498" s="4" t="s">
        <v>10</v>
      </c>
    </row>
    <row r="9499" spans="1:13">
      <c r="A9499" t="n">
        <v>80936</v>
      </c>
      <c r="B9499" s="28" t="n">
        <v>16</v>
      </c>
      <c r="C9499" s="7" t="n">
        <v>50</v>
      </c>
    </row>
    <row r="9500" spans="1:13">
      <c r="A9500" t="s">
        <v>4</v>
      </c>
      <c r="B9500" s="4" t="s">
        <v>5</v>
      </c>
      <c r="C9500" s="4" t="s">
        <v>10</v>
      </c>
      <c r="D9500" s="4" t="s">
        <v>14</v>
      </c>
      <c r="E9500" s="4" t="s">
        <v>21</v>
      </c>
      <c r="F9500" s="4" t="s">
        <v>10</v>
      </c>
    </row>
    <row r="9501" spans="1:13">
      <c r="A9501" t="n">
        <v>80939</v>
      </c>
      <c r="B9501" s="57" t="n">
        <v>59</v>
      </c>
      <c r="C9501" s="7" t="n">
        <v>1</v>
      </c>
      <c r="D9501" s="7" t="n">
        <v>16</v>
      </c>
      <c r="E9501" s="7" t="n">
        <v>0.150000005960464</v>
      </c>
      <c r="F9501" s="7" t="n">
        <v>0</v>
      </c>
    </row>
    <row r="9502" spans="1:13">
      <c r="A9502" t="s">
        <v>4</v>
      </c>
      <c r="B9502" s="4" t="s">
        <v>5</v>
      </c>
      <c r="C9502" s="4" t="s">
        <v>10</v>
      </c>
      <c r="D9502" s="4" t="s">
        <v>14</v>
      </c>
      <c r="E9502" s="4" t="s">
        <v>21</v>
      </c>
      <c r="F9502" s="4" t="s">
        <v>10</v>
      </c>
    </row>
    <row r="9503" spans="1:13">
      <c r="A9503" t="n">
        <v>80949</v>
      </c>
      <c r="B9503" s="57" t="n">
        <v>59</v>
      </c>
      <c r="C9503" s="7" t="n">
        <v>5</v>
      </c>
      <c r="D9503" s="7" t="n">
        <v>16</v>
      </c>
      <c r="E9503" s="7" t="n">
        <v>0.150000005960464</v>
      </c>
      <c r="F9503" s="7" t="n">
        <v>0</v>
      </c>
    </row>
    <row r="9504" spans="1:13">
      <c r="A9504" t="s">
        <v>4</v>
      </c>
      <c r="B9504" s="4" t="s">
        <v>5</v>
      </c>
      <c r="C9504" s="4" t="s">
        <v>10</v>
      </c>
    </row>
    <row r="9505" spans="1:9">
      <c r="A9505" t="n">
        <v>80959</v>
      </c>
      <c r="B9505" s="28" t="n">
        <v>16</v>
      </c>
      <c r="C9505" s="7" t="n">
        <v>50</v>
      </c>
    </row>
    <row r="9506" spans="1:9">
      <c r="A9506" t="s">
        <v>4</v>
      </c>
      <c r="B9506" s="4" t="s">
        <v>5</v>
      </c>
      <c r="C9506" s="4" t="s">
        <v>10</v>
      </c>
      <c r="D9506" s="4" t="s">
        <v>14</v>
      </c>
      <c r="E9506" s="4" t="s">
        <v>21</v>
      </c>
      <c r="F9506" s="4" t="s">
        <v>10</v>
      </c>
    </row>
    <row r="9507" spans="1:9">
      <c r="A9507" t="n">
        <v>80962</v>
      </c>
      <c r="B9507" s="57" t="n">
        <v>59</v>
      </c>
      <c r="C9507" s="7" t="n">
        <v>2</v>
      </c>
      <c r="D9507" s="7" t="n">
        <v>16</v>
      </c>
      <c r="E9507" s="7" t="n">
        <v>0.150000005960464</v>
      </c>
      <c r="F9507" s="7" t="n">
        <v>0</v>
      </c>
    </row>
    <row r="9508" spans="1:9">
      <c r="A9508" t="s">
        <v>4</v>
      </c>
      <c r="B9508" s="4" t="s">
        <v>5</v>
      </c>
      <c r="C9508" s="4" t="s">
        <v>10</v>
      </c>
      <c r="D9508" s="4" t="s">
        <v>14</v>
      </c>
      <c r="E9508" s="4" t="s">
        <v>21</v>
      </c>
      <c r="F9508" s="4" t="s">
        <v>10</v>
      </c>
    </row>
    <row r="9509" spans="1:9">
      <c r="A9509" t="n">
        <v>80972</v>
      </c>
      <c r="B9509" s="57" t="n">
        <v>59</v>
      </c>
      <c r="C9509" s="7" t="n">
        <v>3</v>
      </c>
      <c r="D9509" s="7" t="n">
        <v>16</v>
      </c>
      <c r="E9509" s="7" t="n">
        <v>0.150000005960464</v>
      </c>
      <c r="F9509" s="7" t="n">
        <v>0</v>
      </c>
    </row>
    <row r="9510" spans="1:9">
      <c r="A9510" t="s">
        <v>4</v>
      </c>
      <c r="B9510" s="4" t="s">
        <v>5</v>
      </c>
      <c r="C9510" s="4" t="s">
        <v>10</v>
      </c>
      <c r="D9510" s="4" t="s">
        <v>14</v>
      </c>
      <c r="E9510" s="4" t="s">
        <v>21</v>
      </c>
      <c r="F9510" s="4" t="s">
        <v>10</v>
      </c>
    </row>
    <row r="9511" spans="1:9">
      <c r="A9511" t="n">
        <v>80982</v>
      </c>
      <c r="B9511" s="57" t="n">
        <v>59</v>
      </c>
      <c r="C9511" s="7" t="n">
        <v>6</v>
      </c>
      <c r="D9511" s="7" t="n">
        <v>16</v>
      </c>
      <c r="E9511" s="7" t="n">
        <v>0.150000005960464</v>
      </c>
      <c r="F9511" s="7" t="n">
        <v>0</v>
      </c>
    </row>
    <row r="9512" spans="1:9">
      <c r="A9512" t="s">
        <v>4</v>
      </c>
      <c r="B9512" s="4" t="s">
        <v>5</v>
      </c>
      <c r="C9512" s="4" t="s">
        <v>10</v>
      </c>
    </row>
    <row r="9513" spans="1:9">
      <c r="A9513" t="n">
        <v>80992</v>
      </c>
      <c r="B9513" s="28" t="n">
        <v>16</v>
      </c>
      <c r="C9513" s="7" t="n">
        <v>50</v>
      </c>
    </row>
    <row r="9514" spans="1:9">
      <c r="A9514" t="s">
        <v>4</v>
      </c>
      <c r="B9514" s="4" t="s">
        <v>5</v>
      </c>
      <c r="C9514" s="4" t="s">
        <v>10</v>
      </c>
      <c r="D9514" s="4" t="s">
        <v>14</v>
      </c>
      <c r="E9514" s="4" t="s">
        <v>21</v>
      </c>
      <c r="F9514" s="4" t="s">
        <v>10</v>
      </c>
    </row>
    <row r="9515" spans="1:9">
      <c r="A9515" t="n">
        <v>80995</v>
      </c>
      <c r="B9515" s="57" t="n">
        <v>59</v>
      </c>
      <c r="C9515" s="7" t="n">
        <v>4</v>
      </c>
      <c r="D9515" s="7" t="n">
        <v>16</v>
      </c>
      <c r="E9515" s="7" t="n">
        <v>0.150000005960464</v>
      </c>
      <c r="F9515" s="7" t="n">
        <v>0</v>
      </c>
    </row>
    <row r="9516" spans="1:9">
      <c r="A9516" t="s">
        <v>4</v>
      </c>
      <c r="B9516" s="4" t="s">
        <v>5</v>
      </c>
      <c r="C9516" s="4" t="s">
        <v>10</v>
      </c>
      <c r="D9516" s="4" t="s">
        <v>14</v>
      </c>
      <c r="E9516" s="4" t="s">
        <v>21</v>
      </c>
      <c r="F9516" s="4" t="s">
        <v>10</v>
      </c>
    </row>
    <row r="9517" spans="1:9">
      <c r="A9517" t="n">
        <v>81005</v>
      </c>
      <c r="B9517" s="57" t="n">
        <v>59</v>
      </c>
      <c r="C9517" s="7" t="n">
        <v>7</v>
      </c>
      <c r="D9517" s="7" t="n">
        <v>16</v>
      </c>
      <c r="E9517" s="7" t="n">
        <v>0.150000005960464</v>
      </c>
      <c r="F9517" s="7" t="n">
        <v>0</v>
      </c>
    </row>
    <row r="9518" spans="1:9">
      <c r="A9518" t="s">
        <v>4</v>
      </c>
      <c r="B9518" s="4" t="s">
        <v>5</v>
      </c>
      <c r="C9518" s="4" t="s">
        <v>10</v>
      </c>
      <c r="D9518" s="4" t="s">
        <v>14</v>
      </c>
      <c r="E9518" s="4" t="s">
        <v>21</v>
      </c>
      <c r="F9518" s="4" t="s">
        <v>10</v>
      </c>
    </row>
    <row r="9519" spans="1:9">
      <c r="A9519" t="n">
        <v>81015</v>
      </c>
      <c r="B9519" s="57" t="n">
        <v>59</v>
      </c>
      <c r="C9519" s="7" t="n">
        <v>8</v>
      </c>
      <c r="D9519" s="7" t="n">
        <v>16</v>
      </c>
      <c r="E9519" s="7" t="n">
        <v>0.150000005960464</v>
      </c>
      <c r="F9519" s="7" t="n">
        <v>0</v>
      </c>
    </row>
    <row r="9520" spans="1:9">
      <c r="A9520" t="s">
        <v>4</v>
      </c>
      <c r="B9520" s="4" t="s">
        <v>5</v>
      </c>
      <c r="C9520" s="4" t="s">
        <v>10</v>
      </c>
      <c r="D9520" s="4" t="s">
        <v>14</v>
      </c>
      <c r="E9520" s="4" t="s">
        <v>21</v>
      </c>
      <c r="F9520" s="4" t="s">
        <v>10</v>
      </c>
    </row>
    <row r="9521" spans="1:6">
      <c r="A9521" t="n">
        <v>81025</v>
      </c>
      <c r="B9521" s="57" t="n">
        <v>59</v>
      </c>
      <c r="C9521" s="7" t="n">
        <v>9</v>
      </c>
      <c r="D9521" s="7" t="n">
        <v>16</v>
      </c>
      <c r="E9521" s="7" t="n">
        <v>0.150000005960464</v>
      </c>
      <c r="F9521" s="7" t="n">
        <v>0</v>
      </c>
    </row>
    <row r="9522" spans="1:6">
      <c r="A9522" t="s">
        <v>4</v>
      </c>
      <c r="B9522" s="4" t="s">
        <v>5</v>
      </c>
      <c r="C9522" s="4" t="s">
        <v>10</v>
      </c>
      <c r="D9522" s="4" t="s">
        <v>14</v>
      </c>
      <c r="E9522" s="4" t="s">
        <v>21</v>
      </c>
      <c r="F9522" s="4" t="s">
        <v>10</v>
      </c>
    </row>
    <row r="9523" spans="1:6">
      <c r="A9523" t="n">
        <v>81035</v>
      </c>
      <c r="B9523" s="57" t="n">
        <v>59</v>
      </c>
      <c r="C9523" s="7" t="n">
        <v>11</v>
      </c>
      <c r="D9523" s="7" t="n">
        <v>16</v>
      </c>
      <c r="E9523" s="7" t="n">
        <v>0.150000005960464</v>
      </c>
      <c r="F9523" s="7" t="n">
        <v>0</v>
      </c>
    </row>
    <row r="9524" spans="1:6">
      <c r="A9524" t="s">
        <v>4</v>
      </c>
      <c r="B9524" s="4" t="s">
        <v>5</v>
      </c>
      <c r="C9524" s="4" t="s">
        <v>10</v>
      </c>
    </row>
    <row r="9525" spans="1:6">
      <c r="A9525" t="n">
        <v>81045</v>
      </c>
      <c r="B9525" s="28" t="n">
        <v>16</v>
      </c>
      <c r="C9525" s="7" t="n">
        <v>1000</v>
      </c>
    </row>
    <row r="9526" spans="1:6">
      <c r="A9526" t="s">
        <v>4</v>
      </c>
      <c r="B9526" s="4" t="s">
        <v>5</v>
      </c>
      <c r="C9526" s="4" t="s">
        <v>14</v>
      </c>
      <c r="D9526" s="4" t="s">
        <v>10</v>
      </c>
    </row>
    <row r="9527" spans="1:6">
      <c r="A9527" t="n">
        <v>81048</v>
      </c>
      <c r="B9527" s="45" t="n">
        <v>45</v>
      </c>
      <c r="C9527" s="7" t="n">
        <v>7</v>
      </c>
      <c r="D9527" s="7" t="n">
        <v>255</v>
      </c>
    </row>
    <row r="9528" spans="1:6">
      <c r="A9528" t="s">
        <v>4</v>
      </c>
      <c r="B9528" s="4" t="s">
        <v>5</v>
      </c>
      <c r="C9528" s="4" t="s">
        <v>14</v>
      </c>
      <c r="D9528" s="4" t="s">
        <v>10</v>
      </c>
      <c r="E9528" s="4" t="s">
        <v>6</v>
      </c>
    </row>
    <row r="9529" spans="1:6">
      <c r="A9529" t="n">
        <v>81052</v>
      </c>
      <c r="B9529" s="41" t="n">
        <v>51</v>
      </c>
      <c r="C9529" s="7" t="n">
        <v>4</v>
      </c>
      <c r="D9529" s="7" t="n">
        <v>1</v>
      </c>
      <c r="E9529" s="7" t="s">
        <v>204</v>
      </c>
    </row>
    <row r="9530" spans="1:6">
      <c r="A9530" t="s">
        <v>4</v>
      </c>
      <c r="B9530" s="4" t="s">
        <v>5</v>
      </c>
      <c r="C9530" s="4" t="s">
        <v>10</v>
      </c>
    </row>
    <row r="9531" spans="1:6">
      <c r="A9531" t="n">
        <v>81066</v>
      </c>
      <c r="B9531" s="28" t="n">
        <v>16</v>
      </c>
      <c r="C9531" s="7" t="n">
        <v>0</v>
      </c>
    </row>
    <row r="9532" spans="1:6">
      <c r="A9532" t="s">
        <v>4</v>
      </c>
      <c r="B9532" s="4" t="s">
        <v>5</v>
      </c>
      <c r="C9532" s="4" t="s">
        <v>10</v>
      </c>
      <c r="D9532" s="4" t="s">
        <v>14</v>
      </c>
      <c r="E9532" s="4" t="s">
        <v>9</v>
      </c>
      <c r="F9532" s="4" t="s">
        <v>112</v>
      </c>
      <c r="G9532" s="4" t="s">
        <v>14</v>
      </c>
      <c r="H9532" s="4" t="s">
        <v>14</v>
      </c>
    </row>
    <row r="9533" spans="1:6">
      <c r="A9533" t="n">
        <v>81069</v>
      </c>
      <c r="B9533" s="49" t="n">
        <v>26</v>
      </c>
      <c r="C9533" s="7" t="n">
        <v>1</v>
      </c>
      <c r="D9533" s="7" t="n">
        <v>17</v>
      </c>
      <c r="E9533" s="7" t="n">
        <v>1472</v>
      </c>
      <c r="F9533" s="7" t="s">
        <v>636</v>
      </c>
      <c r="G9533" s="7" t="n">
        <v>2</v>
      </c>
      <c r="H9533" s="7" t="n">
        <v>0</v>
      </c>
    </row>
    <row r="9534" spans="1:6">
      <c r="A9534" t="s">
        <v>4</v>
      </c>
      <c r="B9534" s="4" t="s">
        <v>5</v>
      </c>
    </row>
    <row r="9535" spans="1:6">
      <c r="A9535" t="n">
        <v>81101</v>
      </c>
      <c r="B9535" s="50" t="n">
        <v>28</v>
      </c>
    </row>
    <row r="9536" spans="1:6">
      <c r="A9536" t="s">
        <v>4</v>
      </c>
      <c r="B9536" s="4" t="s">
        <v>5</v>
      </c>
      <c r="C9536" s="4" t="s">
        <v>10</v>
      </c>
      <c r="D9536" s="4" t="s">
        <v>14</v>
      </c>
    </row>
    <row r="9537" spans="1:8">
      <c r="A9537" t="n">
        <v>81102</v>
      </c>
      <c r="B9537" s="51" t="n">
        <v>89</v>
      </c>
      <c r="C9537" s="7" t="n">
        <v>65533</v>
      </c>
      <c r="D9537" s="7" t="n">
        <v>1</v>
      </c>
    </row>
    <row r="9538" spans="1:8">
      <c r="A9538" t="s">
        <v>4</v>
      </c>
      <c r="B9538" s="4" t="s">
        <v>5</v>
      </c>
      <c r="C9538" s="4" t="s">
        <v>14</v>
      </c>
      <c r="D9538" s="4" t="s">
        <v>10</v>
      </c>
      <c r="E9538" s="4" t="s">
        <v>6</v>
      </c>
    </row>
    <row r="9539" spans="1:8">
      <c r="A9539" t="n">
        <v>81106</v>
      </c>
      <c r="B9539" s="41" t="n">
        <v>51</v>
      </c>
      <c r="C9539" s="7" t="n">
        <v>4</v>
      </c>
      <c r="D9539" s="7" t="n">
        <v>3</v>
      </c>
      <c r="E9539" s="7" t="s">
        <v>179</v>
      </c>
    </row>
    <row r="9540" spans="1:8">
      <c r="A9540" t="s">
        <v>4</v>
      </c>
      <c r="B9540" s="4" t="s">
        <v>5</v>
      </c>
      <c r="C9540" s="4" t="s">
        <v>10</v>
      </c>
    </row>
    <row r="9541" spans="1:8">
      <c r="A9541" t="n">
        <v>81119</v>
      </c>
      <c r="B9541" s="28" t="n">
        <v>16</v>
      </c>
      <c r="C9541" s="7" t="n">
        <v>0</v>
      </c>
    </row>
    <row r="9542" spans="1:8">
      <c r="A9542" t="s">
        <v>4</v>
      </c>
      <c r="B9542" s="4" t="s">
        <v>5</v>
      </c>
      <c r="C9542" s="4" t="s">
        <v>10</v>
      </c>
      <c r="D9542" s="4" t="s">
        <v>14</v>
      </c>
      <c r="E9542" s="4" t="s">
        <v>9</v>
      </c>
      <c r="F9542" s="4" t="s">
        <v>112</v>
      </c>
      <c r="G9542" s="4" t="s">
        <v>14</v>
      </c>
      <c r="H9542" s="4" t="s">
        <v>14</v>
      </c>
    </row>
    <row r="9543" spans="1:8">
      <c r="A9543" t="n">
        <v>81122</v>
      </c>
      <c r="B9543" s="49" t="n">
        <v>26</v>
      </c>
      <c r="C9543" s="7" t="n">
        <v>3</v>
      </c>
      <c r="D9543" s="7" t="n">
        <v>17</v>
      </c>
      <c r="E9543" s="7" t="n">
        <v>2454</v>
      </c>
      <c r="F9543" s="7" t="s">
        <v>637</v>
      </c>
      <c r="G9543" s="7" t="n">
        <v>2</v>
      </c>
      <c r="H9543" s="7" t="n">
        <v>0</v>
      </c>
    </row>
    <row r="9544" spans="1:8">
      <c r="A9544" t="s">
        <v>4</v>
      </c>
      <c r="B9544" s="4" t="s">
        <v>5</v>
      </c>
    </row>
    <row r="9545" spans="1:8">
      <c r="A9545" t="n">
        <v>81157</v>
      </c>
      <c r="B9545" s="50" t="n">
        <v>28</v>
      </c>
    </row>
    <row r="9546" spans="1:8">
      <c r="A9546" t="s">
        <v>4</v>
      </c>
      <c r="B9546" s="4" t="s">
        <v>5</v>
      </c>
      <c r="C9546" s="4" t="s">
        <v>10</v>
      </c>
      <c r="D9546" s="4" t="s">
        <v>14</v>
      </c>
    </row>
    <row r="9547" spans="1:8">
      <c r="A9547" t="n">
        <v>81158</v>
      </c>
      <c r="B9547" s="51" t="n">
        <v>89</v>
      </c>
      <c r="C9547" s="7" t="n">
        <v>65533</v>
      </c>
      <c r="D9547" s="7" t="n">
        <v>1</v>
      </c>
    </row>
    <row r="9548" spans="1:8">
      <c r="A9548" t="s">
        <v>4</v>
      </c>
      <c r="B9548" s="4" t="s">
        <v>5</v>
      </c>
      <c r="C9548" s="4" t="s">
        <v>14</v>
      </c>
      <c r="D9548" s="4" t="s">
        <v>10</v>
      </c>
      <c r="E9548" s="4" t="s">
        <v>6</v>
      </c>
    </row>
    <row r="9549" spans="1:8">
      <c r="A9549" t="n">
        <v>81162</v>
      </c>
      <c r="B9549" s="41" t="n">
        <v>51</v>
      </c>
      <c r="C9549" s="7" t="n">
        <v>4</v>
      </c>
      <c r="D9549" s="7" t="n">
        <v>7</v>
      </c>
      <c r="E9549" s="7" t="s">
        <v>638</v>
      </c>
    </row>
    <row r="9550" spans="1:8">
      <c r="A9550" t="s">
        <v>4</v>
      </c>
      <c r="B9550" s="4" t="s">
        <v>5</v>
      </c>
      <c r="C9550" s="4" t="s">
        <v>10</v>
      </c>
    </row>
    <row r="9551" spans="1:8">
      <c r="A9551" t="n">
        <v>81176</v>
      </c>
      <c r="B9551" s="28" t="n">
        <v>16</v>
      </c>
      <c r="C9551" s="7" t="n">
        <v>0</v>
      </c>
    </row>
    <row r="9552" spans="1:8">
      <c r="A9552" t="s">
        <v>4</v>
      </c>
      <c r="B9552" s="4" t="s">
        <v>5</v>
      </c>
      <c r="C9552" s="4" t="s">
        <v>10</v>
      </c>
      <c r="D9552" s="4" t="s">
        <v>14</v>
      </c>
      <c r="E9552" s="4" t="s">
        <v>9</v>
      </c>
      <c r="F9552" s="4" t="s">
        <v>112</v>
      </c>
      <c r="G9552" s="4" t="s">
        <v>14</v>
      </c>
      <c r="H9552" s="4" t="s">
        <v>14</v>
      </c>
    </row>
    <row r="9553" spans="1:8">
      <c r="A9553" t="n">
        <v>81179</v>
      </c>
      <c r="B9553" s="49" t="n">
        <v>26</v>
      </c>
      <c r="C9553" s="7" t="n">
        <v>7</v>
      </c>
      <c r="D9553" s="7" t="n">
        <v>17</v>
      </c>
      <c r="E9553" s="7" t="n">
        <v>4488</v>
      </c>
      <c r="F9553" s="7" t="s">
        <v>639</v>
      </c>
      <c r="G9553" s="7" t="n">
        <v>2</v>
      </c>
      <c r="H9553" s="7" t="n">
        <v>0</v>
      </c>
    </row>
    <row r="9554" spans="1:8">
      <c r="A9554" t="s">
        <v>4</v>
      </c>
      <c r="B9554" s="4" t="s">
        <v>5</v>
      </c>
    </row>
    <row r="9555" spans="1:8">
      <c r="A9555" t="n">
        <v>81253</v>
      </c>
      <c r="B9555" s="50" t="n">
        <v>28</v>
      </c>
    </row>
    <row r="9556" spans="1:8">
      <c r="A9556" t="s">
        <v>4</v>
      </c>
      <c r="B9556" s="4" t="s">
        <v>5</v>
      </c>
      <c r="C9556" s="4" t="s">
        <v>10</v>
      </c>
      <c r="D9556" s="4" t="s">
        <v>14</v>
      </c>
    </row>
    <row r="9557" spans="1:8">
      <c r="A9557" t="n">
        <v>81254</v>
      </c>
      <c r="B9557" s="51" t="n">
        <v>89</v>
      </c>
      <c r="C9557" s="7" t="n">
        <v>65533</v>
      </c>
      <c r="D9557" s="7" t="n">
        <v>1</v>
      </c>
    </row>
    <row r="9558" spans="1:8">
      <c r="A9558" t="s">
        <v>4</v>
      </c>
      <c r="B9558" s="4" t="s">
        <v>5</v>
      </c>
      <c r="C9558" s="4" t="s">
        <v>14</v>
      </c>
      <c r="D9558" s="4" t="s">
        <v>10</v>
      </c>
      <c r="E9558" s="4" t="s">
        <v>6</v>
      </c>
    </row>
    <row r="9559" spans="1:8">
      <c r="A9559" t="n">
        <v>81258</v>
      </c>
      <c r="B9559" s="41" t="n">
        <v>51</v>
      </c>
      <c r="C9559" s="7" t="n">
        <v>4</v>
      </c>
      <c r="D9559" s="7" t="n">
        <v>4</v>
      </c>
      <c r="E9559" s="7" t="s">
        <v>181</v>
      </c>
    </row>
    <row r="9560" spans="1:8">
      <c r="A9560" t="s">
        <v>4</v>
      </c>
      <c r="B9560" s="4" t="s">
        <v>5</v>
      </c>
      <c r="C9560" s="4" t="s">
        <v>10</v>
      </c>
    </row>
    <row r="9561" spans="1:8">
      <c r="A9561" t="n">
        <v>81271</v>
      </c>
      <c r="B9561" s="28" t="n">
        <v>16</v>
      </c>
      <c r="C9561" s="7" t="n">
        <v>0</v>
      </c>
    </row>
    <row r="9562" spans="1:8">
      <c r="A9562" t="s">
        <v>4</v>
      </c>
      <c r="B9562" s="4" t="s">
        <v>5</v>
      </c>
      <c r="C9562" s="4" t="s">
        <v>10</v>
      </c>
      <c r="D9562" s="4" t="s">
        <v>14</v>
      </c>
      <c r="E9562" s="4" t="s">
        <v>9</v>
      </c>
      <c r="F9562" s="4" t="s">
        <v>112</v>
      </c>
      <c r="G9562" s="4" t="s">
        <v>14</v>
      </c>
      <c r="H9562" s="4" t="s">
        <v>14</v>
      </c>
    </row>
    <row r="9563" spans="1:8">
      <c r="A9563" t="n">
        <v>81274</v>
      </c>
      <c r="B9563" s="49" t="n">
        <v>26</v>
      </c>
      <c r="C9563" s="7" t="n">
        <v>4</v>
      </c>
      <c r="D9563" s="7" t="n">
        <v>17</v>
      </c>
      <c r="E9563" s="7" t="n">
        <v>7465</v>
      </c>
      <c r="F9563" s="7" t="s">
        <v>640</v>
      </c>
      <c r="G9563" s="7" t="n">
        <v>2</v>
      </c>
      <c r="H9563" s="7" t="n">
        <v>0</v>
      </c>
    </row>
    <row r="9564" spans="1:8">
      <c r="A9564" t="s">
        <v>4</v>
      </c>
      <c r="B9564" s="4" t="s">
        <v>5</v>
      </c>
    </row>
    <row r="9565" spans="1:8">
      <c r="A9565" t="n">
        <v>81356</v>
      </c>
      <c r="B9565" s="50" t="n">
        <v>28</v>
      </c>
    </row>
    <row r="9566" spans="1:8">
      <c r="A9566" t="s">
        <v>4</v>
      </c>
      <c r="B9566" s="4" t="s">
        <v>5</v>
      </c>
      <c r="C9566" s="4" t="s">
        <v>10</v>
      </c>
      <c r="D9566" s="4" t="s">
        <v>14</v>
      </c>
    </row>
    <row r="9567" spans="1:8">
      <c r="A9567" t="n">
        <v>81357</v>
      </c>
      <c r="B9567" s="51" t="n">
        <v>89</v>
      </c>
      <c r="C9567" s="7" t="n">
        <v>65533</v>
      </c>
      <c r="D9567" s="7" t="n">
        <v>1</v>
      </c>
    </row>
    <row r="9568" spans="1:8">
      <c r="A9568" t="s">
        <v>4</v>
      </c>
      <c r="B9568" s="4" t="s">
        <v>5</v>
      </c>
      <c r="C9568" s="4" t="s">
        <v>14</v>
      </c>
      <c r="D9568" s="4" t="s">
        <v>10</v>
      </c>
      <c r="E9568" s="4" t="s">
        <v>6</v>
      </c>
    </row>
    <row r="9569" spans="1:8">
      <c r="A9569" t="n">
        <v>81361</v>
      </c>
      <c r="B9569" s="41" t="n">
        <v>51</v>
      </c>
      <c r="C9569" s="7" t="n">
        <v>4</v>
      </c>
      <c r="D9569" s="7" t="n">
        <v>6</v>
      </c>
      <c r="E9569" s="7" t="s">
        <v>638</v>
      </c>
    </row>
    <row r="9570" spans="1:8">
      <c r="A9570" t="s">
        <v>4</v>
      </c>
      <c r="B9570" s="4" t="s">
        <v>5</v>
      </c>
      <c r="C9570" s="4" t="s">
        <v>10</v>
      </c>
    </row>
    <row r="9571" spans="1:8">
      <c r="A9571" t="n">
        <v>81375</v>
      </c>
      <c r="B9571" s="28" t="n">
        <v>16</v>
      </c>
      <c r="C9571" s="7" t="n">
        <v>0</v>
      </c>
    </row>
    <row r="9572" spans="1:8">
      <c r="A9572" t="s">
        <v>4</v>
      </c>
      <c r="B9572" s="4" t="s">
        <v>5</v>
      </c>
      <c r="C9572" s="4" t="s">
        <v>10</v>
      </c>
      <c r="D9572" s="4" t="s">
        <v>14</v>
      </c>
      <c r="E9572" s="4" t="s">
        <v>9</v>
      </c>
      <c r="F9572" s="4" t="s">
        <v>112</v>
      </c>
      <c r="G9572" s="4" t="s">
        <v>14</v>
      </c>
      <c r="H9572" s="4" t="s">
        <v>14</v>
      </c>
    </row>
    <row r="9573" spans="1:8">
      <c r="A9573" t="n">
        <v>81378</v>
      </c>
      <c r="B9573" s="49" t="n">
        <v>26</v>
      </c>
      <c r="C9573" s="7" t="n">
        <v>6</v>
      </c>
      <c r="D9573" s="7" t="n">
        <v>17</v>
      </c>
      <c r="E9573" s="7" t="n">
        <v>8493</v>
      </c>
      <c r="F9573" s="7" t="s">
        <v>641</v>
      </c>
      <c r="G9573" s="7" t="n">
        <v>2</v>
      </c>
      <c r="H9573" s="7" t="n">
        <v>0</v>
      </c>
    </row>
    <row r="9574" spans="1:8">
      <c r="A9574" t="s">
        <v>4</v>
      </c>
      <c r="B9574" s="4" t="s">
        <v>5</v>
      </c>
    </row>
    <row r="9575" spans="1:8">
      <c r="A9575" t="n">
        <v>81468</v>
      </c>
      <c r="B9575" s="50" t="n">
        <v>28</v>
      </c>
    </row>
    <row r="9576" spans="1:8">
      <c r="A9576" t="s">
        <v>4</v>
      </c>
      <c r="B9576" s="4" t="s">
        <v>5</v>
      </c>
      <c r="C9576" s="4" t="s">
        <v>10</v>
      </c>
      <c r="D9576" s="4" t="s">
        <v>14</v>
      </c>
      <c r="E9576" s="4" t="s">
        <v>21</v>
      </c>
      <c r="F9576" s="4" t="s">
        <v>10</v>
      </c>
    </row>
    <row r="9577" spans="1:8">
      <c r="A9577" t="n">
        <v>81469</v>
      </c>
      <c r="B9577" s="57" t="n">
        <v>59</v>
      </c>
      <c r="C9577" s="7" t="n">
        <v>0</v>
      </c>
      <c r="D9577" s="7" t="n">
        <v>13</v>
      </c>
      <c r="E9577" s="7" t="n">
        <v>0.150000005960464</v>
      </c>
      <c r="F9577" s="7" t="n">
        <v>0</v>
      </c>
    </row>
    <row r="9578" spans="1:8">
      <c r="A9578" t="s">
        <v>4</v>
      </c>
      <c r="B9578" s="4" t="s">
        <v>5</v>
      </c>
      <c r="C9578" s="4" t="s">
        <v>10</v>
      </c>
    </row>
    <row r="9579" spans="1:8">
      <c r="A9579" t="n">
        <v>81479</v>
      </c>
      <c r="B9579" s="28" t="n">
        <v>16</v>
      </c>
      <c r="C9579" s="7" t="n">
        <v>50</v>
      </c>
    </row>
    <row r="9580" spans="1:8">
      <c r="A9580" t="s">
        <v>4</v>
      </c>
      <c r="B9580" s="4" t="s">
        <v>5</v>
      </c>
      <c r="C9580" s="4" t="s">
        <v>10</v>
      </c>
      <c r="D9580" s="4" t="s">
        <v>14</v>
      </c>
      <c r="E9580" s="4" t="s">
        <v>21</v>
      </c>
      <c r="F9580" s="4" t="s">
        <v>10</v>
      </c>
    </row>
    <row r="9581" spans="1:8">
      <c r="A9581" t="n">
        <v>81482</v>
      </c>
      <c r="B9581" s="57" t="n">
        <v>59</v>
      </c>
      <c r="C9581" s="7" t="n">
        <v>1</v>
      </c>
      <c r="D9581" s="7" t="n">
        <v>13</v>
      </c>
      <c r="E9581" s="7" t="n">
        <v>0.150000005960464</v>
      </c>
      <c r="F9581" s="7" t="n">
        <v>0</v>
      </c>
    </row>
    <row r="9582" spans="1:8">
      <c r="A9582" t="s">
        <v>4</v>
      </c>
      <c r="B9582" s="4" t="s">
        <v>5</v>
      </c>
      <c r="C9582" s="4" t="s">
        <v>10</v>
      </c>
      <c r="D9582" s="4" t="s">
        <v>14</v>
      </c>
      <c r="E9582" s="4" t="s">
        <v>21</v>
      </c>
      <c r="F9582" s="4" t="s">
        <v>10</v>
      </c>
    </row>
    <row r="9583" spans="1:8">
      <c r="A9583" t="n">
        <v>81492</v>
      </c>
      <c r="B9583" s="57" t="n">
        <v>59</v>
      </c>
      <c r="C9583" s="7" t="n">
        <v>5</v>
      </c>
      <c r="D9583" s="7" t="n">
        <v>13</v>
      </c>
      <c r="E9583" s="7" t="n">
        <v>0.150000005960464</v>
      </c>
      <c r="F9583" s="7" t="n">
        <v>0</v>
      </c>
    </row>
    <row r="9584" spans="1:8">
      <c r="A9584" t="s">
        <v>4</v>
      </c>
      <c r="B9584" s="4" t="s">
        <v>5</v>
      </c>
      <c r="C9584" s="4" t="s">
        <v>10</v>
      </c>
    </row>
    <row r="9585" spans="1:8">
      <c r="A9585" t="n">
        <v>81502</v>
      </c>
      <c r="B9585" s="28" t="n">
        <v>16</v>
      </c>
      <c r="C9585" s="7" t="n">
        <v>50</v>
      </c>
    </row>
    <row r="9586" spans="1:8">
      <c r="A9586" t="s">
        <v>4</v>
      </c>
      <c r="B9586" s="4" t="s">
        <v>5</v>
      </c>
      <c r="C9586" s="4" t="s">
        <v>10</v>
      </c>
      <c r="D9586" s="4" t="s">
        <v>14</v>
      </c>
      <c r="E9586" s="4" t="s">
        <v>21</v>
      </c>
      <c r="F9586" s="4" t="s">
        <v>10</v>
      </c>
    </row>
    <row r="9587" spans="1:8">
      <c r="A9587" t="n">
        <v>81505</v>
      </c>
      <c r="B9587" s="57" t="n">
        <v>59</v>
      </c>
      <c r="C9587" s="7" t="n">
        <v>2</v>
      </c>
      <c r="D9587" s="7" t="n">
        <v>13</v>
      </c>
      <c r="E9587" s="7" t="n">
        <v>0.150000005960464</v>
      </c>
      <c r="F9587" s="7" t="n">
        <v>0</v>
      </c>
    </row>
    <row r="9588" spans="1:8">
      <c r="A9588" t="s">
        <v>4</v>
      </c>
      <c r="B9588" s="4" t="s">
        <v>5</v>
      </c>
      <c r="C9588" s="4" t="s">
        <v>10</v>
      </c>
      <c r="D9588" s="4" t="s">
        <v>14</v>
      </c>
      <c r="E9588" s="4" t="s">
        <v>21</v>
      </c>
      <c r="F9588" s="4" t="s">
        <v>10</v>
      </c>
    </row>
    <row r="9589" spans="1:8">
      <c r="A9589" t="n">
        <v>81515</v>
      </c>
      <c r="B9589" s="57" t="n">
        <v>59</v>
      </c>
      <c r="C9589" s="7" t="n">
        <v>3</v>
      </c>
      <c r="D9589" s="7" t="n">
        <v>13</v>
      </c>
      <c r="E9589" s="7" t="n">
        <v>0.150000005960464</v>
      </c>
      <c r="F9589" s="7" t="n">
        <v>0</v>
      </c>
    </row>
    <row r="9590" spans="1:8">
      <c r="A9590" t="s">
        <v>4</v>
      </c>
      <c r="B9590" s="4" t="s">
        <v>5</v>
      </c>
      <c r="C9590" s="4" t="s">
        <v>10</v>
      </c>
      <c r="D9590" s="4" t="s">
        <v>14</v>
      </c>
      <c r="E9590" s="4" t="s">
        <v>21</v>
      </c>
      <c r="F9590" s="4" t="s">
        <v>10</v>
      </c>
    </row>
    <row r="9591" spans="1:8">
      <c r="A9591" t="n">
        <v>81525</v>
      </c>
      <c r="B9591" s="57" t="n">
        <v>59</v>
      </c>
      <c r="C9591" s="7" t="n">
        <v>6</v>
      </c>
      <c r="D9591" s="7" t="n">
        <v>13</v>
      </c>
      <c r="E9591" s="7" t="n">
        <v>0.150000005960464</v>
      </c>
      <c r="F9591" s="7" t="n">
        <v>0</v>
      </c>
    </row>
    <row r="9592" spans="1:8">
      <c r="A9592" t="s">
        <v>4</v>
      </c>
      <c r="B9592" s="4" t="s">
        <v>5</v>
      </c>
      <c r="C9592" s="4" t="s">
        <v>10</v>
      </c>
    </row>
    <row r="9593" spans="1:8">
      <c r="A9593" t="n">
        <v>81535</v>
      </c>
      <c r="B9593" s="28" t="n">
        <v>16</v>
      </c>
      <c r="C9593" s="7" t="n">
        <v>50</v>
      </c>
    </row>
    <row r="9594" spans="1:8">
      <c r="A9594" t="s">
        <v>4</v>
      </c>
      <c r="B9594" s="4" t="s">
        <v>5</v>
      </c>
      <c r="C9594" s="4" t="s">
        <v>10</v>
      </c>
      <c r="D9594" s="4" t="s">
        <v>14</v>
      </c>
      <c r="E9594" s="4" t="s">
        <v>21</v>
      </c>
      <c r="F9594" s="4" t="s">
        <v>10</v>
      </c>
    </row>
    <row r="9595" spans="1:8">
      <c r="A9595" t="n">
        <v>81538</v>
      </c>
      <c r="B9595" s="57" t="n">
        <v>59</v>
      </c>
      <c r="C9595" s="7" t="n">
        <v>4</v>
      </c>
      <c r="D9595" s="7" t="n">
        <v>13</v>
      </c>
      <c r="E9595" s="7" t="n">
        <v>0.150000005960464</v>
      </c>
      <c r="F9595" s="7" t="n">
        <v>0</v>
      </c>
    </row>
    <row r="9596" spans="1:8">
      <c r="A9596" t="s">
        <v>4</v>
      </c>
      <c r="B9596" s="4" t="s">
        <v>5</v>
      </c>
      <c r="C9596" s="4" t="s">
        <v>10</v>
      </c>
      <c r="D9596" s="4" t="s">
        <v>14</v>
      </c>
      <c r="E9596" s="4" t="s">
        <v>21</v>
      </c>
      <c r="F9596" s="4" t="s">
        <v>10</v>
      </c>
    </row>
    <row r="9597" spans="1:8">
      <c r="A9597" t="n">
        <v>81548</v>
      </c>
      <c r="B9597" s="57" t="n">
        <v>59</v>
      </c>
      <c r="C9597" s="7" t="n">
        <v>7</v>
      </c>
      <c r="D9597" s="7" t="n">
        <v>13</v>
      </c>
      <c r="E9597" s="7" t="n">
        <v>0.150000005960464</v>
      </c>
      <c r="F9597" s="7" t="n">
        <v>0</v>
      </c>
    </row>
    <row r="9598" spans="1:8">
      <c r="A9598" t="s">
        <v>4</v>
      </c>
      <c r="B9598" s="4" t="s">
        <v>5</v>
      </c>
      <c r="C9598" s="4" t="s">
        <v>10</v>
      </c>
      <c r="D9598" s="4" t="s">
        <v>14</v>
      </c>
      <c r="E9598" s="4" t="s">
        <v>21</v>
      </c>
      <c r="F9598" s="4" t="s">
        <v>10</v>
      </c>
    </row>
    <row r="9599" spans="1:8">
      <c r="A9599" t="n">
        <v>81558</v>
      </c>
      <c r="B9599" s="57" t="n">
        <v>59</v>
      </c>
      <c r="C9599" s="7" t="n">
        <v>8</v>
      </c>
      <c r="D9599" s="7" t="n">
        <v>13</v>
      </c>
      <c r="E9599" s="7" t="n">
        <v>0.150000005960464</v>
      </c>
      <c r="F9599" s="7" t="n">
        <v>0</v>
      </c>
    </row>
    <row r="9600" spans="1:8">
      <c r="A9600" t="s">
        <v>4</v>
      </c>
      <c r="B9600" s="4" t="s">
        <v>5</v>
      </c>
      <c r="C9600" s="4" t="s">
        <v>10</v>
      </c>
      <c r="D9600" s="4" t="s">
        <v>14</v>
      </c>
      <c r="E9600" s="4" t="s">
        <v>21</v>
      </c>
      <c r="F9600" s="4" t="s">
        <v>10</v>
      </c>
    </row>
    <row r="9601" spans="1:6">
      <c r="A9601" t="n">
        <v>81568</v>
      </c>
      <c r="B9601" s="57" t="n">
        <v>59</v>
      </c>
      <c r="C9601" s="7" t="n">
        <v>9</v>
      </c>
      <c r="D9601" s="7" t="n">
        <v>13</v>
      </c>
      <c r="E9601" s="7" t="n">
        <v>0.150000005960464</v>
      </c>
      <c r="F9601" s="7" t="n">
        <v>0</v>
      </c>
    </row>
    <row r="9602" spans="1:6">
      <c r="A9602" t="s">
        <v>4</v>
      </c>
      <c r="B9602" s="4" t="s">
        <v>5</v>
      </c>
      <c r="C9602" s="4" t="s">
        <v>10</v>
      </c>
      <c r="D9602" s="4" t="s">
        <v>14</v>
      </c>
      <c r="E9602" s="4" t="s">
        <v>21</v>
      </c>
      <c r="F9602" s="4" t="s">
        <v>10</v>
      </c>
    </row>
    <row r="9603" spans="1:6">
      <c r="A9603" t="n">
        <v>81578</v>
      </c>
      <c r="B9603" s="57" t="n">
        <v>59</v>
      </c>
      <c r="C9603" s="7" t="n">
        <v>11</v>
      </c>
      <c r="D9603" s="7" t="n">
        <v>13</v>
      </c>
      <c r="E9603" s="7" t="n">
        <v>0.150000005960464</v>
      </c>
      <c r="F9603" s="7" t="n">
        <v>0</v>
      </c>
    </row>
    <row r="9604" spans="1:6">
      <c r="A9604" t="s">
        <v>4</v>
      </c>
      <c r="B9604" s="4" t="s">
        <v>5</v>
      </c>
      <c r="C9604" s="4" t="s">
        <v>10</v>
      </c>
    </row>
    <row r="9605" spans="1:6">
      <c r="A9605" t="n">
        <v>81588</v>
      </c>
      <c r="B9605" s="28" t="n">
        <v>16</v>
      </c>
      <c r="C9605" s="7" t="n">
        <v>1000</v>
      </c>
    </row>
    <row r="9606" spans="1:6">
      <c r="A9606" t="s">
        <v>4</v>
      </c>
      <c r="B9606" s="4" t="s">
        <v>5</v>
      </c>
      <c r="C9606" s="4" t="s">
        <v>10</v>
      </c>
      <c r="D9606" s="4" t="s">
        <v>10</v>
      </c>
      <c r="E9606" s="4" t="s">
        <v>10</v>
      </c>
    </row>
    <row r="9607" spans="1:6">
      <c r="A9607" t="n">
        <v>81591</v>
      </c>
      <c r="B9607" s="42" t="n">
        <v>61</v>
      </c>
      <c r="C9607" s="7" t="n">
        <v>0</v>
      </c>
      <c r="D9607" s="7" t="n">
        <v>7033</v>
      </c>
      <c r="E9607" s="7" t="n">
        <v>1000</v>
      </c>
    </row>
    <row r="9608" spans="1:6">
      <c r="A9608" t="s">
        <v>4</v>
      </c>
      <c r="B9608" s="4" t="s">
        <v>5</v>
      </c>
      <c r="C9608" s="4" t="s">
        <v>10</v>
      </c>
      <c r="D9608" s="4" t="s">
        <v>10</v>
      </c>
      <c r="E9608" s="4" t="s">
        <v>10</v>
      </c>
    </row>
    <row r="9609" spans="1:6">
      <c r="A9609" t="n">
        <v>81598</v>
      </c>
      <c r="B9609" s="42" t="n">
        <v>61</v>
      </c>
      <c r="C9609" s="7" t="n">
        <v>1</v>
      </c>
      <c r="D9609" s="7" t="n">
        <v>7033</v>
      </c>
      <c r="E9609" s="7" t="n">
        <v>1000</v>
      </c>
    </row>
    <row r="9610" spans="1:6">
      <c r="A9610" t="s">
        <v>4</v>
      </c>
      <c r="B9610" s="4" t="s">
        <v>5</v>
      </c>
      <c r="C9610" s="4" t="s">
        <v>10</v>
      </c>
      <c r="D9610" s="4" t="s">
        <v>10</v>
      </c>
      <c r="E9610" s="4" t="s">
        <v>10</v>
      </c>
    </row>
    <row r="9611" spans="1:6">
      <c r="A9611" t="n">
        <v>81605</v>
      </c>
      <c r="B9611" s="42" t="n">
        <v>61</v>
      </c>
      <c r="C9611" s="7" t="n">
        <v>2</v>
      </c>
      <c r="D9611" s="7" t="n">
        <v>7033</v>
      </c>
      <c r="E9611" s="7" t="n">
        <v>1000</v>
      </c>
    </row>
    <row r="9612" spans="1:6">
      <c r="A9612" t="s">
        <v>4</v>
      </c>
      <c r="B9612" s="4" t="s">
        <v>5</v>
      </c>
      <c r="C9612" s="4" t="s">
        <v>10</v>
      </c>
      <c r="D9612" s="4" t="s">
        <v>10</v>
      </c>
      <c r="E9612" s="4" t="s">
        <v>10</v>
      </c>
    </row>
    <row r="9613" spans="1:6">
      <c r="A9613" t="n">
        <v>81612</v>
      </c>
      <c r="B9613" s="42" t="n">
        <v>61</v>
      </c>
      <c r="C9613" s="7" t="n">
        <v>3</v>
      </c>
      <c r="D9613" s="7" t="n">
        <v>7033</v>
      </c>
      <c r="E9613" s="7" t="n">
        <v>1000</v>
      </c>
    </row>
    <row r="9614" spans="1:6">
      <c r="A9614" t="s">
        <v>4</v>
      </c>
      <c r="B9614" s="4" t="s">
        <v>5</v>
      </c>
      <c r="C9614" s="4" t="s">
        <v>10</v>
      </c>
      <c r="D9614" s="4" t="s">
        <v>10</v>
      </c>
      <c r="E9614" s="4" t="s">
        <v>10</v>
      </c>
    </row>
    <row r="9615" spans="1:6">
      <c r="A9615" t="n">
        <v>81619</v>
      </c>
      <c r="B9615" s="42" t="n">
        <v>61</v>
      </c>
      <c r="C9615" s="7" t="n">
        <v>4</v>
      </c>
      <c r="D9615" s="7" t="n">
        <v>7033</v>
      </c>
      <c r="E9615" s="7" t="n">
        <v>1000</v>
      </c>
    </row>
    <row r="9616" spans="1:6">
      <c r="A9616" t="s">
        <v>4</v>
      </c>
      <c r="B9616" s="4" t="s">
        <v>5</v>
      </c>
      <c r="C9616" s="4" t="s">
        <v>10</v>
      </c>
      <c r="D9616" s="4" t="s">
        <v>10</v>
      </c>
      <c r="E9616" s="4" t="s">
        <v>10</v>
      </c>
    </row>
    <row r="9617" spans="1:6">
      <c r="A9617" t="n">
        <v>81626</v>
      </c>
      <c r="B9617" s="42" t="n">
        <v>61</v>
      </c>
      <c r="C9617" s="7" t="n">
        <v>5</v>
      </c>
      <c r="D9617" s="7" t="n">
        <v>7033</v>
      </c>
      <c r="E9617" s="7" t="n">
        <v>1000</v>
      </c>
    </row>
    <row r="9618" spans="1:6">
      <c r="A9618" t="s">
        <v>4</v>
      </c>
      <c r="B9618" s="4" t="s">
        <v>5</v>
      </c>
      <c r="C9618" s="4" t="s">
        <v>10</v>
      </c>
      <c r="D9618" s="4" t="s">
        <v>10</v>
      </c>
      <c r="E9618" s="4" t="s">
        <v>10</v>
      </c>
    </row>
    <row r="9619" spans="1:6">
      <c r="A9619" t="n">
        <v>81633</v>
      </c>
      <c r="B9619" s="42" t="n">
        <v>61</v>
      </c>
      <c r="C9619" s="7" t="n">
        <v>6</v>
      </c>
      <c r="D9619" s="7" t="n">
        <v>7033</v>
      </c>
      <c r="E9619" s="7" t="n">
        <v>1000</v>
      </c>
    </row>
    <row r="9620" spans="1:6">
      <c r="A9620" t="s">
        <v>4</v>
      </c>
      <c r="B9620" s="4" t="s">
        <v>5</v>
      </c>
      <c r="C9620" s="4" t="s">
        <v>10</v>
      </c>
      <c r="D9620" s="4" t="s">
        <v>10</v>
      </c>
      <c r="E9620" s="4" t="s">
        <v>10</v>
      </c>
    </row>
    <row r="9621" spans="1:6">
      <c r="A9621" t="n">
        <v>81640</v>
      </c>
      <c r="B9621" s="42" t="n">
        <v>61</v>
      </c>
      <c r="C9621" s="7" t="n">
        <v>7</v>
      </c>
      <c r="D9621" s="7" t="n">
        <v>7033</v>
      </c>
      <c r="E9621" s="7" t="n">
        <v>1000</v>
      </c>
    </row>
    <row r="9622" spans="1:6">
      <c r="A9622" t="s">
        <v>4</v>
      </c>
      <c r="B9622" s="4" t="s">
        <v>5</v>
      </c>
      <c r="C9622" s="4" t="s">
        <v>10</v>
      </c>
      <c r="D9622" s="4" t="s">
        <v>10</v>
      </c>
      <c r="E9622" s="4" t="s">
        <v>10</v>
      </c>
    </row>
    <row r="9623" spans="1:6">
      <c r="A9623" t="n">
        <v>81647</v>
      </c>
      <c r="B9623" s="42" t="n">
        <v>61</v>
      </c>
      <c r="C9623" s="7" t="n">
        <v>8</v>
      </c>
      <c r="D9623" s="7" t="n">
        <v>7033</v>
      </c>
      <c r="E9623" s="7" t="n">
        <v>1000</v>
      </c>
    </row>
    <row r="9624" spans="1:6">
      <c r="A9624" t="s">
        <v>4</v>
      </c>
      <c r="B9624" s="4" t="s">
        <v>5</v>
      </c>
      <c r="C9624" s="4" t="s">
        <v>10</v>
      </c>
      <c r="D9624" s="4" t="s">
        <v>10</v>
      </c>
      <c r="E9624" s="4" t="s">
        <v>10</v>
      </c>
    </row>
    <row r="9625" spans="1:6">
      <c r="A9625" t="n">
        <v>81654</v>
      </c>
      <c r="B9625" s="42" t="n">
        <v>61</v>
      </c>
      <c r="C9625" s="7" t="n">
        <v>9</v>
      </c>
      <c r="D9625" s="7" t="n">
        <v>7033</v>
      </c>
      <c r="E9625" s="7" t="n">
        <v>1000</v>
      </c>
    </row>
    <row r="9626" spans="1:6">
      <c r="A9626" t="s">
        <v>4</v>
      </c>
      <c r="B9626" s="4" t="s">
        <v>5</v>
      </c>
      <c r="C9626" s="4" t="s">
        <v>10</v>
      </c>
      <c r="D9626" s="4" t="s">
        <v>10</v>
      </c>
      <c r="E9626" s="4" t="s">
        <v>10</v>
      </c>
    </row>
    <row r="9627" spans="1:6">
      <c r="A9627" t="n">
        <v>81661</v>
      </c>
      <c r="B9627" s="42" t="n">
        <v>61</v>
      </c>
      <c r="C9627" s="7" t="n">
        <v>11</v>
      </c>
      <c r="D9627" s="7" t="n">
        <v>7033</v>
      </c>
      <c r="E9627" s="7" t="n">
        <v>1000</v>
      </c>
    </row>
    <row r="9628" spans="1:6">
      <c r="A9628" t="s">
        <v>4</v>
      </c>
      <c r="B9628" s="4" t="s">
        <v>5</v>
      </c>
      <c r="C9628" s="4" t="s">
        <v>10</v>
      </c>
      <c r="D9628" s="4" t="s">
        <v>10</v>
      </c>
      <c r="E9628" s="4" t="s">
        <v>10</v>
      </c>
    </row>
    <row r="9629" spans="1:6">
      <c r="A9629" t="n">
        <v>81668</v>
      </c>
      <c r="B9629" s="42" t="n">
        <v>61</v>
      </c>
      <c r="C9629" s="7" t="n">
        <v>7032</v>
      </c>
      <c r="D9629" s="7" t="n">
        <v>7033</v>
      </c>
      <c r="E9629" s="7" t="n">
        <v>1000</v>
      </c>
    </row>
    <row r="9630" spans="1:6">
      <c r="A9630" t="s">
        <v>4</v>
      </c>
      <c r="B9630" s="4" t="s">
        <v>5</v>
      </c>
      <c r="C9630" s="4" t="s">
        <v>14</v>
      </c>
      <c r="D9630" s="4" t="s">
        <v>10</v>
      </c>
      <c r="E9630" s="4" t="s">
        <v>9</v>
      </c>
      <c r="F9630" s="4" t="s">
        <v>10</v>
      </c>
    </row>
    <row r="9631" spans="1:6">
      <c r="A9631" t="n">
        <v>81675</v>
      </c>
      <c r="B9631" s="14" t="n">
        <v>50</v>
      </c>
      <c r="C9631" s="7" t="n">
        <v>3</v>
      </c>
      <c r="D9631" s="7" t="n">
        <v>2243</v>
      </c>
      <c r="E9631" s="7" t="n">
        <v>1041865114</v>
      </c>
      <c r="F9631" s="7" t="n">
        <v>2000</v>
      </c>
    </row>
    <row r="9632" spans="1:6">
      <c r="A9632" t="s">
        <v>4</v>
      </c>
      <c r="B9632" s="4" t="s">
        <v>5</v>
      </c>
      <c r="C9632" s="4" t="s">
        <v>14</v>
      </c>
      <c r="D9632" s="4" t="s">
        <v>14</v>
      </c>
      <c r="E9632" s="4" t="s">
        <v>21</v>
      </c>
      <c r="F9632" s="4" t="s">
        <v>21</v>
      </c>
      <c r="G9632" s="4" t="s">
        <v>21</v>
      </c>
      <c r="H9632" s="4" t="s">
        <v>10</v>
      </c>
    </row>
    <row r="9633" spans="1:8">
      <c r="A9633" t="n">
        <v>81685</v>
      </c>
      <c r="B9633" s="45" t="n">
        <v>45</v>
      </c>
      <c r="C9633" s="7" t="n">
        <v>2</v>
      </c>
      <c r="D9633" s="7" t="n">
        <v>3</v>
      </c>
      <c r="E9633" s="7" t="n">
        <v>0</v>
      </c>
      <c r="F9633" s="7" t="n">
        <v>21</v>
      </c>
      <c r="G9633" s="7" t="n">
        <v>58</v>
      </c>
      <c r="H9633" s="7" t="n">
        <v>2500</v>
      </c>
    </row>
    <row r="9634" spans="1:8">
      <c r="A9634" t="s">
        <v>4</v>
      </c>
      <c r="B9634" s="4" t="s">
        <v>5</v>
      </c>
      <c r="C9634" s="4" t="s">
        <v>14</v>
      </c>
      <c r="D9634" s="4" t="s">
        <v>14</v>
      </c>
      <c r="E9634" s="4" t="s">
        <v>21</v>
      </c>
      <c r="F9634" s="4" t="s">
        <v>21</v>
      </c>
      <c r="G9634" s="4" t="s">
        <v>21</v>
      </c>
      <c r="H9634" s="4" t="s">
        <v>10</v>
      </c>
      <c r="I9634" s="4" t="s">
        <v>14</v>
      </c>
    </row>
    <row r="9635" spans="1:8">
      <c r="A9635" t="n">
        <v>81702</v>
      </c>
      <c r="B9635" s="45" t="n">
        <v>45</v>
      </c>
      <c r="C9635" s="7" t="n">
        <v>4</v>
      </c>
      <c r="D9635" s="7" t="n">
        <v>3</v>
      </c>
      <c r="E9635" s="7" t="n">
        <v>3</v>
      </c>
      <c r="F9635" s="7" t="n">
        <v>251</v>
      </c>
      <c r="G9635" s="7" t="n">
        <v>350</v>
      </c>
      <c r="H9635" s="7" t="n">
        <v>2500</v>
      </c>
      <c r="I9635" s="7" t="n">
        <v>0</v>
      </c>
    </row>
    <row r="9636" spans="1:8">
      <c r="A9636" t="s">
        <v>4</v>
      </c>
      <c r="B9636" s="4" t="s">
        <v>5</v>
      </c>
      <c r="C9636" s="4" t="s">
        <v>14</v>
      </c>
      <c r="D9636" s="4" t="s">
        <v>14</v>
      </c>
      <c r="E9636" s="4" t="s">
        <v>21</v>
      </c>
      <c r="F9636" s="4" t="s">
        <v>10</v>
      </c>
    </row>
    <row r="9637" spans="1:8">
      <c r="A9637" t="n">
        <v>81720</v>
      </c>
      <c r="B9637" s="45" t="n">
        <v>45</v>
      </c>
      <c r="C9637" s="7" t="n">
        <v>5</v>
      </c>
      <c r="D9637" s="7" t="n">
        <v>3</v>
      </c>
      <c r="E9637" s="7" t="n">
        <v>12</v>
      </c>
      <c r="F9637" s="7" t="n">
        <v>2500</v>
      </c>
    </row>
    <row r="9638" spans="1:8">
      <c r="A9638" t="s">
        <v>4</v>
      </c>
      <c r="B9638" s="4" t="s">
        <v>5</v>
      </c>
      <c r="C9638" s="4" t="s">
        <v>14</v>
      </c>
      <c r="D9638" s="4" t="s">
        <v>14</v>
      </c>
      <c r="E9638" s="4" t="s">
        <v>21</v>
      </c>
      <c r="F9638" s="4" t="s">
        <v>10</v>
      </c>
    </row>
    <row r="9639" spans="1:8">
      <c r="A9639" t="n">
        <v>81729</v>
      </c>
      <c r="B9639" s="45" t="n">
        <v>45</v>
      </c>
      <c r="C9639" s="7" t="n">
        <v>11</v>
      </c>
      <c r="D9639" s="7" t="n">
        <v>3</v>
      </c>
      <c r="E9639" s="7" t="n">
        <v>40.0999984741211</v>
      </c>
      <c r="F9639" s="7" t="n">
        <v>2500</v>
      </c>
    </row>
    <row r="9640" spans="1:8">
      <c r="A9640" t="s">
        <v>4</v>
      </c>
      <c r="B9640" s="4" t="s">
        <v>5</v>
      </c>
      <c r="C9640" s="4" t="s">
        <v>14</v>
      </c>
      <c r="D9640" s="4" t="s">
        <v>10</v>
      </c>
    </row>
    <row r="9641" spans="1:8">
      <c r="A9641" t="n">
        <v>81738</v>
      </c>
      <c r="B9641" s="45" t="n">
        <v>45</v>
      </c>
      <c r="C9641" s="7" t="n">
        <v>7</v>
      </c>
      <c r="D9641" s="7" t="n">
        <v>255</v>
      </c>
    </row>
    <row r="9642" spans="1:8">
      <c r="A9642" t="s">
        <v>4</v>
      </c>
      <c r="B9642" s="4" t="s">
        <v>5</v>
      </c>
      <c r="C9642" s="4" t="s">
        <v>14</v>
      </c>
      <c r="D9642" s="4" t="s">
        <v>10</v>
      </c>
      <c r="E9642" s="4" t="s">
        <v>10</v>
      </c>
      <c r="F9642" s="4" t="s">
        <v>14</v>
      </c>
    </row>
    <row r="9643" spans="1:8">
      <c r="A9643" t="n">
        <v>81742</v>
      </c>
      <c r="B9643" s="59" t="n">
        <v>25</v>
      </c>
      <c r="C9643" s="7" t="n">
        <v>1</v>
      </c>
      <c r="D9643" s="7" t="n">
        <v>60</v>
      </c>
      <c r="E9643" s="7" t="n">
        <v>640</v>
      </c>
      <c r="F9643" s="7" t="n">
        <v>1</v>
      </c>
    </row>
    <row r="9644" spans="1:8">
      <c r="A9644" t="s">
        <v>4</v>
      </c>
      <c r="B9644" s="4" t="s">
        <v>5</v>
      </c>
      <c r="C9644" s="4" t="s">
        <v>14</v>
      </c>
      <c r="D9644" s="4" t="s">
        <v>10</v>
      </c>
      <c r="E9644" s="4" t="s">
        <v>6</v>
      </c>
    </row>
    <row r="9645" spans="1:8">
      <c r="A9645" t="n">
        <v>81749</v>
      </c>
      <c r="B9645" s="41" t="n">
        <v>51</v>
      </c>
      <c r="C9645" s="7" t="n">
        <v>4</v>
      </c>
      <c r="D9645" s="7" t="n">
        <v>8</v>
      </c>
      <c r="E9645" s="7" t="s">
        <v>204</v>
      </c>
    </row>
    <row r="9646" spans="1:8">
      <c r="A9646" t="s">
        <v>4</v>
      </c>
      <c r="B9646" s="4" t="s">
        <v>5</v>
      </c>
      <c r="C9646" s="4" t="s">
        <v>10</v>
      </c>
    </row>
    <row r="9647" spans="1:8">
      <c r="A9647" t="n">
        <v>81763</v>
      </c>
      <c r="B9647" s="28" t="n">
        <v>16</v>
      </c>
      <c r="C9647" s="7" t="n">
        <v>0</v>
      </c>
    </row>
    <row r="9648" spans="1:8">
      <c r="A9648" t="s">
        <v>4</v>
      </c>
      <c r="B9648" s="4" t="s">
        <v>5</v>
      </c>
      <c r="C9648" s="4" t="s">
        <v>10</v>
      </c>
      <c r="D9648" s="4" t="s">
        <v>14</v>
      </c>
      <c r="E9648" s="4" t="s">
        <v>9</v>
      </c>
      <c r="F9648" s="4" t="s">
        <v>112</v>
      </c>
      <c r="G9648" s="4" t="s">
        <v>14</v>
      </c>
      <c r="H9648" s="4" t="s">
        <v>14</v>
      </c>
    </row>
    <row r="9649" spans="1:9">
      <c r="A9649" t="n">
        <v>81766</v>
      </c>
      <c r="B9649" s="49" t="n">
        <v>26</v>
      </c>
      <c r="C9649" s="7" t="n">
        <v>8</v>
      </c>
      <c r="D9649" s="7" t="n">
        <v>17</v>
      </c>
      <c r="E9649" s="7" t="n">
        <v>9415</v>
      </c>
      <c r="F9649" s="7" t="s">
        <v>642</v>
      </c>
      <c r="G9649" s="7" t="n">
        <v>2</v>
      </c>
      <c r="H9649" s="7" t="n">
        <v>0</v>
      </c>
    </row>
    <row r="9650" spans="1:9">
      <c r="A9650" t="s">
        <v>4</v>
      </c>
      <c r="B9650" s="4" t="s">
        <v>5</v>
      </c>
    </row>
    <row r="9651" spans="1:9">
      <c r="A9651" t="n">
        <v>81811</v>
      </c>
      <c r="B9651" s="50" t="n">
        <v>28</v>
      </c>
    </row>
    <row r="9652" spans="1:9">
      <c r="A9652" t="s">
        <v>4</v>
      </c>
      <c r="B9652" s="4" t="s">
        <v>5</v>
      </c>
      <c r="C9652" s="4" t="s">
        <v>10</v>
      </c>
      <c r="D9652" s="4" t="s">
        <v>14</v>
      </c>
    </row>
    <row r="9653" spans="1:9">
      <c r="A9653" t="n">
        <v>81812</v>
      </c>
      <c r="B9653" s="51" t="n">
        <v>89</v>
      </c>
      <c r="C9653" s="7" t="n">
        <v>65533</v>
      </c>
      <c r="D9653" s="7" t="n">
        <v>1</v>
      </c>
    </row>
    <row r="9654" spans="1:9">
      <c r="A9654" t="s">
        <v>4</v>
      </c>
      <c r="B9654" s="4" t="s">
        <v>5</v>
      </c>
      <c r="C9654" s="4" t="s">
        <v>14</v>
      </c>
      <c r="D9654" s="4" t="s">
        <v>10</v>
      </c>
      <c r="E9654" s="4" t="s">
        <v>10</v>
      </c>
      <c r="F9654" s="4" t="s">
        <v>14</v>
      </c>
    </row>
    <row r="9655" spans="1:9">
      <c r="A9655" t="n">
        <v>81816</v>
      </c>
      <c r="B9655" s="59" t="n">
        <v>25</v>
      </c>
      <c r="C9655" s="7" t="n">
        <v>1</v>
      </c>
      <c r="D9655" s="7" t="n">
        <v>260</v>
      </c>
      <c r="E9655" s="7" t="n">
        <v>640</v>
      </c>
      <c r="F9655" s="7" t="n">
        <v>1</v>
      </c>
    </row>
    <row r="9656" spans="1:9">
      <c r="A9656" t="s">
        <v>4</v>
      </c>
      <c r="B9656" s="4" t="s">
        <v>5</v>
      </c>
      <c r="C9656" s="4" t="s">
        <v>14</v>
      </c>
      <c r="D9656" s="4" t="s">
        <v>10</v>
      </c>
      <c r="E9656" s="4" t="s">
        <v>6</v>
      </c>
    </row>
    <row r="9657" spans="1:9">
      <c r="A9657" t="n">
        <v>81823</v>
      </c>
      <c r="B9657" s="41" t="n">
        <v>51</v>
      </c>
      <c r="C9657" s="7" t="n">
        <v>4</v>
      </c>
      <c r="D9657" s="7" t="n">
        <v>2</v>
      </c>
      <c r="E9657" s="7" t="s">
        <v>495</v>
      </c>
    </row>
    <row r="9658" spans="1:9">
      <c r="A9658" t="s">
        <v>4</v>
      </c>
      <c r="B9658" s="4" t="s">
        <v>5</v>
      </c>
      <c r="C9658" s="4" t="s">
        <v>10</v>
      </c>
    </row>
    <row r="9659" spans="1:9">
      <c r="A9659" t="n">
        <v>81836</v>
      </c>
      <c r="B9659" s="28" t="n">
        <v>16</v>
      </c>
      <c r="C9659" s="7" t="n">
        <v>0</v>
      </c>
    </row>
    <row r="9660" spans="1:9">
      <c r="A9660" t="s">
        <v>4</v>
      </c>
      <c r="B9660" s="4" t="s">
        <v>5</v>
      </c>
      <c r="C9660" s="4" t="s">
        <v>10</v>
      </c>
      <c r="D9660" s="4" t="s">
        <v>14</v>
      </c>
      <c r="E9660" s="4" t="s">
        <v>9</v>
      </c>
      <c r="F9660" s="4" t="s">
        <v>112</v>
      </c>
      <c r="G9660" s="4" t="s">
        <v>14</v>
      </c>
      <c r="H9660" s="4" t="s">
        <v>14</v>
      </c>
    </row>
    <row r="9661" spans="1:9">
      <c r="A9661" t="n">
        <v>81839</v>
      </c>
      <c r="B9661" s="49" t="n">
        <v>26</v>
      </c>
      <c r="C9661" s="7" t="n">
        <v>2</v>
      </c>
      <c r="D9661" s="7" t="n">
        <v>17</v>
      </c>
      <c r="E9661" s="7" t="n">
        <v>6477</v>
      </c>
      <c r="F9661" s="7" t="s">
        <v>643</v>
      </c>
      <c r="G9661" s="7" t="n">
        <v>2</v>
      </c>
      <c r="H9661" s="7" t="n">
        <v>0</v>
      </c>
    </row>
    <row r="9662" spans="1:9">
      <c r="A9662" t="s">
        <v>4</v>
      </c>
      <c r="B9662" s="4" t="s">
        <v>5</v>
      </c>
    </row>
    <row r="9663" spans="1:9">
      <c r="A9663" t="n">
        <v>81932</v>
      </c>
      <c r="B9663" s="50" t="n">
        <v>28</v>
      </c>
    </row>
    <row r="9664" spans="1:9">
      <c r="A9664" t="s">
        <v>4</v>
      </c>
      <c r="B9664" s="4" t="s">
        <v>5</v>
      </c>
      <c r="C9664" s="4" t="s">
        <v>10</v>
      </c>
      <c r="D9664" s="4" t="s">
        <v>14</v>
      </c>
    </row>
    <row r="9665" spans="1:8">
      <c r="A9665" t="n">
        <v>81933</v>
      </c>
      <c r="B9665" s="51" t="n">
        <v>89</v>
      </c>
      <c r="C9665" s="7" t="n">
        <v>65533</v>
      </c>
      <c r="D9665" s="7" t="n">
        <v>1</v>
      </c>
    </row>
    <row r="9666" spans="1:8">
      <c r="A9666" t="s">
        <v>4</v>
      </c>
      <c r="B9666" s="4" t="s">
        <v>5</v>
      </c>
      <c r="C9666" s="4" t="s">
        <v>14</v>
      </c>
      <c r="D9666" s="4" t="s">
        <v>10</v>
      </c>
      <c r="E9666" s="4" t="s">
        <v>10</v>
      </c>
      <c r="F9666" s="4" t="s">
        <v>14</v>
      </c>
    </row>
    <row r="9667" spans="1:8">
      <c r="A9667" t="n">
        <v>81937</v>
      </c>
      <c r="B9667" s="59" t="n">
        <v>25</v>
      </c>
      <c r="C9667" s="7" t="n">
        <v>1</v>
      </c>
      <c r="D9667" s="7" t="n">
        <v>65535</v>
      </c>
      <c r="E9667" s="7" t="n">
        <v>65535</v>
      </c>
      <c r="F9667" s="7" t="n">
        <v>0</v>
      </c>
    </row>
    <row r="9668" spans="1:8">
      <c r="A9668" t="s">
        <v>4</v>
      </c>
      <c r="B9668" s="4" t="s">
        <v>5</v>
      </c>
      <c r="C9668" s="4" t="s">
        <v>14</v>
      </c>
      <c r="D9668" s="4" t="s">
        <v>10</v>
      </c>
      <c r="E9668" s="4" t="s">
        <v>9</v>
      </c>
      <c r="F9668" s="4" t="s">
        <v>10</v>
      </c>
    </row>
    <row r="9669" spans="1:8">
      <c r="A9669" t="n">
        <v>81944</v>
      </c>
      <c r="B9669" s="14" t="n">
        <v>50</v>
      </c>
      <c r="C9669" s="7" t="n">
        <v>3</v>
      </c>
      <c r="D9669" s="7" t="n">
        <v>2243</v>
      </c>
      <c r="E9669" s="7" t="n">
        <v>1045220557</v>
      </c>
      <c r="F9669" s="7" t="n">
        <v>1000</v>
      </c>
    </row>
    <row r="9670" spans="1:8">
      <c r="A9670" t="s">
        <v>4</v>
      </c>
      <c r="B9670" s="4" t="s">
        <v>5</v>
      </c>
      <c r="C9670" s="4" t="s">
        <v>14</v>
      </c>
      <c r="D9670" s="4" t="s">
        <v>10</v>
      </c>
      <c r="E9670" s="4" t="s">
        <v>21</v>
      </c>
    </row>
    <row r="9671" spans="1:8">
      <c r="A9671" t="n">
        <v>81954</v>
      </c>
      <c r="B9671" s="21" t="n">
        <v>58</v>
      </c>
      <c r="C9671" s="7" t="n">
        <v>101</v>
      </c>
      <c r="D9671" s="7" t="n">
        <v>300</v>
      </c>
      <c r="E9671" s="7" t="n">
        <v>1</v>
      </c>
    </row>
    <row r="9672" spans="1:8">
      <c r="A9672" t="s">
        <v>4</v>
      </c>
      <c r="B9672" s="4" t="s">
        <v>5</v>
      </c>
      <c r="C9672" s="4" t="s">
        <v>14</v>
      </c>
      <c r="D9672" s="4" t="s">
        <v>10</v>
      </c>
    </row>
    <row r="9673" spans="1:8">
      <c r="A9673" t="n">
        <v>81962</v>
      </c>
      <c r="B9673" s="21" t="n">
        <v>58</v>
      </c>
      <c r="C9673" s="7" t="n">
        <v>254</v>
      </c>
      <c r="D9673" s="7" t="n">
        <v>0</v>
      </c>
    </row>
    <row r="9674" spans="1:8">
      <c r="A9674" t="s">
        <v>4</v>
      </c>
      <c r="B9674" s="4" t="s">
        <v>5</v>
      </c>
      <c r="C9674" s="4" t="s">
        <v>14</v>
      </c>
      <c r="D9674" s="4" t="s">
        <v>14</v>
      </c>
      <c r="E9674" s="4" t="s">
        <v>21</v>
      </c>
      <c r="F9674" s="4" t="s">
        <v>21</v>
      </c>
      <c r="G9674" s="4" t="s">
        <v>21</v>
      </c>
      <c r="H9674" s="4" t="s">
        <v>10</v>
      </c>
    </row>
    <row r="9675" spans="1:8">
      <c r="A9675" t="n">
        <v>81966</v>
      </c>
      <c r="B9675" s="45" t="n">
        <v>45</v>
      </c>
      <c r="C9675" s="7" t="n">
        <v>2</v>
      </c>
      <c r="D9675" s="7" t="n">
        <v>3</v>
      </c>
      <c r="E9675" s="7" t="n">
        <v>-0.370000004768372</v>
      </c>
      <c r="F9675" s="7" t="n">
        <v>19.7199993133545</v>
      </c>
      <c r="G9675" s="7" t="n">
        <v>45.4199981689453</v>
      </c>
      <c r="H9675" s="7" t="n">
        <v>0</v>
      </c>
    </row>
    <row r="9676" spans="1:8">
      <c r="A9676" t="s">
        <v>4</v>
      </c>
      <c r="B9676" s="4" t="s">
        <v>5</v>
      </c>
      <c r="C9676" s="4" t="s">
        <v>14</v>
      </c>
      <c r="D9676" s="4" t="s">
        <v>14</v>
      </c>
      <c r="E9676" s="4" t="s">
        <v>21</v>
      </c>
      <c r="F9676" s="4" t="s">
        <v>21</v>
      </c>
      <c r="G9676" s="4" t="s">
        <v>21</v>
      </c>
      <c r="H9676" s="4" t="s">
        <v>10</v>
      </c>
      <c r="I9676" s="4" t="s">
        <v>14</v>
      </c>
    </row>
    <row r="9677" spans="1:8">
      <c r="A9677" t="n">
        <v>81983</v>
      </c>
      <c r="B9677" s="45" t="n">
        <v>45</v>
      </c>
      <c r="C9677" s="7" t="n">
        <v>4</v>
      </c>
      <c r="D9677" s="7" t="n">
        <v>3</v>
      </c>
      <c r="E9677" s="7" t="n">
        <v>9</v>
      </c>
      <c r="F9677" s="7" t="n">
        <v>320</v>
      </c>
      <c r="G9677" s="7" t="n">
        <v>350</v>
      </c>
      <c r="H9677" s="7" t="n">
        <v>0</v>
      </c>
      <c r="I9677" s="7" t="n">
        <v>0</v>
      </c>
    </row>
    <row r="9678" spans="1:8">
      <c r="A9678" t="s">
        <v>4</v>
      </c>
      <c r="B9678" s="4" t="s">
        <v>5</v>
      </c>
      <c r="C9678" s="4" t="s">
        <v>14</v>
      </c>
      <c r="D9678" s="4" t="s">
        <v>14</v>
      </c>
      <c r="E9678" s="4" t="s">
        <v>21</v>
      </c>
      <c r="F9678" s="4" t="s">
        <v>10</v>
      </c>
    </row>
    <row r="9679" spans="1:8">
      <c r="A9679" t="n">
        <v>82001</v>
      </c>
      <c r="B9679" s="45" t="n">
        <v>45</v>
      </c>
      <c r="C9679" s="7" t="n">
        <v>5</v>
      </c>
      <c r="D9679" s="7" t="n">
        <v>3</v>
      </c>
      <c r="E9679" s="7" t="n">
        <v>2.09999990463257</v>
      </c>
      <c r="F9679" s="7" t="n">
        <v>0</v>
      </c>
    </row>
    <row r="9680" spans="1:8">
      <c r="A9680" t="s">
        <v>4</v>
      </c>
      <c r="B9680" s="4" t="s">
        <v>5</v>
      </c>
      <c r="C9680" s="4" t="s">
        <v>14</v>
      </c>
      <c r="D9680" s="4" t="s">
        <v>14</v>
      </c>
      <c r="E9680" s="4" t="s">
        <v>21</v>
      </c>
      <c r="F9680" s="4" t="s">
        <v>10</v>
      </c>
    </row>
    <row r="9681" spans="1:9">
      <c r="A9681" t="n">
        <v>82010</v>
      </c>
      <c r="B9681" s="45" t="n">
        <v>45</v>
      </c>
      <c r="C9681" s="7" t="n">
        <v>11</v>
      </c>
      <c r="D9681" s="7" t="n">
        <v>3</v>
      </c>
      <c r="E9681" s="7" t="n">
        <v>32.7000007629395</v>
      </c>
      <c r="F9681" s="7" t="n">
        <v>0</v>
      </c>
    </row>
    <row r="9682" spans="1:9">
      <c r="A9682" t="s">
        <v>4</v>
      </c>
      <c r="B9682" s="4" t="s">
        <v>5</v>
      </c>
      <c r="C9682" s="4" t="s">
        <v>10</v>
      </c>
      <c r="D9682" s="4" t="s">
        <v>10</v>
      </c>
      <c r="E9682" s="4" t="s">
        <v>10</v>
      </c>
    </row>
    <row r="9683" spans="1:9">
      <c r="A9683" t="n">
        <v>82019</v>
      </c>
      <c r="B9683" s="42" t="n">
        <v>61</v>
      </c>
      <c r="C9683" s="7" t="n">
        <v>0</v>
      </c>
      <c r="D9683" s="7" t="n">
        <v>23</v>
      </c>
      <c r="E9683" s="7" t="n">
        <v>0</v>
      </c>
    </row>
    <row r="9684" spans="1:9">
      <c r="A9684" t="s">
        <v>4</v>
      </c>
      <c r="B9684" s="4" t="s">
        <v>5</v>
      </c>
      <c r="C9684" s="4" t="s">
        <v>10</v>
      </c>
      <c r="D9684" s="4" t="s">
        <v>10</v>
      </c>
      <c r="E9684" s="4" t="s">
        <v>10</v>
      </c>
    </row>
    <row r="9685" spans="1:9">
      <c r="A9685" t="n">
        <v>82026</v>
      </c>
      <c r="B9685" s="42" t="n">
        <v>61</v>
      </c>
      <c r="C9685" s="7" t="n">
        <v>1</v>
      </c>
      <c r="D9685" s="7" t="n">
        <v>23</v>
      </c>
      <c r="E9685" s="7" t="n">
        <v>0</v>
      </c>
    </row>
    <row r="9686" spans="1:9">
      <c r="A9686" t="s">
        <v>4</v>
      </c>
      <c r="B9686" s="4" t="s">
        <v>5</v>
      </c>
      <c r="C9686" s="4" t="s">
        <v>10</v>
      </c>
      <c r="D9686" s="4" t="s">
        <v>10</v>
      </c>
      <c r="E9686" s="4" t="s">
        <v>10</v>
      </c>
    </row>
    <row r="9687" spans="1:9">
      <c r="A9687" t="n">
        <v>82033</v>
      </c>
      <c r="B9687" s="42" t="n">
        <v>61</v>
      </c>
      <c r="C9687" s="7" t="n">
        <v>2</v>
      </c>
      <c r="D9687" s="7" t="n">
        <v>23</v>
      </c>
      <c r="E9687" s="7" t="n">
        <v>0</v>
      </c>
    </row>
    <row r="9688" spans="1:9">
      <c r="A9688" t="s">
        <v>4</v>
      </c>
      <c r="B9688" s="4" t="s">
        <v>5</v>
      </c>
      <c r="C9688" s="4" t="s">
        <v>10</v>
      </c>
      <c r="D9688" s="4" t="s">
        <v>10</v>
      </c>
      <c r="E9688" s="4" t="s">
        <v>10</v>
      </c>
    </row>
    <row r="9689" spans="1:9">
      <c r="A9689" t="n">
        <v>82040</v>
      </c>
      <c r="B9689" s="42" t="n">
        <v>61</v>
      </c>
      <c r="C9689" s="7" t="n">
        <v>3</v>
      </c>
      <c r="D9689" s="7" t="n">
        <v>23</v>
      </c>
      <c r="E9689" s="7" t="n">
        <v>0</v>
      </c>
    </row>
    <row r="9690" spans="1:9">
      <c r="A9690" t="s">
        <v>4</v>
      </c>
      <c r="B9690" s="4" t="s">
        <v>5</v>
      </c>
      <c r="C9690" s="4" t="s">
        <v>10</v>
      </c>
      <c r="D9690" s="4" t="s">
        <v>10</v>
      </c>
      <c r="E9690" s="4" t="s">
        <v>10</v>
      </c>
    </row>
    <row r="9691" spans="1:9">
      <c r="A9691" t="n">
        <v>82047</v>
      </c>
      <c r="B9691" s="42" t="n">
        <v>61</v>
      </c>
      <c r="C9691" s="7" t="n">
        <v>4</v>
      </c>
      <c r="D9691" s="7" t="n">
        <v>23</v>
      </c>
      <c r="E9691" s="7" t="n">
        <v>0</v>
      </c>
    </row>
    <row r="9692" spans="1:9">
      <c r="A9692" t="s">
        <v>4</v>
      </c>
      <c r="B9692" s="4" t="s">
        <v>5</v>
      </c>
      <c r="C9692" s="4" t="s">
        <v>10</v>
      </c>
      <c r="D9692" s="4" t="s">
        <v>10</v>
      </c>
      <c r="E9692" s="4" t="s">
        <v>10</v>
      </c>
    </row>
    <row r="9693" spans="1:9">
      <c r="A9693" t="n">
        <v>82054</v>
      </c>
      <c r="B9693" s="42" t="n">
        <v>61</v>
      </c>
      <c r="C9693" s="7" t="n">
        <v>5</v>
      </c>
      <c r="D9693" s="7" t="n">
        <v>23</v>
      </c>
      <c r="E9693" s="7" t="n">
        <v>0</v>
      </c>
    </row>
    <row r="9694" spans="1:9">
      <c r="A9694" t="s">
        <v>4</v>
      </c>
      <c r="B9694" s="4" t="s">
        <v>5</v>
      </c>
      <c r="C9694" s="4" t="s">
        <v>10</v>
      </c>
      <c r="D9694" s="4" t="s">
        <v>10</v>
      </c>
      <c r="E9694" s="4" t="s">
        <v>10</v>
      </c>
    </row>
    <row r="9695" spans="1:9">
      <c r="A9695" t="n">
        <v>82061</v>
      </c>
      <c r="B9695" s="42" t="n">
        <v>61</v>
      </c>
      <c r="C9695" s="7" t="n">
        <v>6</v>
      </c>
      <c r="D9695" s="7" t="n">
        <v>23</v>
      </c>
      <c r="E9695" s="7" t="n">
        <v>0</v>
      </c>
    </row>
    <row r="9696" spans="1:9">
      <c r="A9696" t="s">
        <v>4</v>
      </c>
      <c r="B9696" s="4" t="s">
        <v>5</v>
      </c>
      <c r="C9696" s="4" t="s">
        <v>10</v>
      </c>
      <c r="D9696" s="4" t="s">
        <v>10</v>
      </c>
      <c r="E9696" s="4" t="s">
        <v>10</v>
      </c>
    </row>
    <row r="9697" spans="1:6">
      <c r="A9697" t="n">
        <v>82068</v>
      </c>
      <c r="B9697" s="42" t="n">
        <v>61</v>
      </c>
      <c r="C9697" s="7" t="n">
        <v>7</v>
      </c>
      <c r="D9697" s="7" t="n">
        <v>23</v>
      </c>
      <c r="E9697" s="7" t="n">
        <v>0</v>
      </c>
    </row>
    <row r="9698" spans="1:6">
      <c r="A9698" t="s">
        <v>4</v>
      </c>
      <c r="B9698" s="4" t="s">
        <v>5</v>
      </c>
      <c r="C9698" s="4" t="s">
        <v>10</v>
      </c>
      <c r="D9698" s="4" t="s">
        <v>10</v>
      </c>
      <c r="E9698" s="4" t="s">
        <v>10</v>
      </c>
    </row>
    <row r="9699" spans="1:6">
      <c r="A9699" t="n">
        <v>82075</v>
      </c>
      <c r="B9699" s="42" t="n">
        <v>61</v>
      </c>
      <c r="C9699" s="7" t="n">
        <v>8</v>
      </c>
      <c r="D9699" s="7" t="n">
        <v>23</v>
      </c>
      <c r="E9699" s="7" t="n">
        <v>0</v>
      </c>
    </row>
    <row r="9700" spans="1:6">
      <c r="A9700" t="s">
        <v>4</v>
      </c>
      <c r="B9700" s="4" t="s">
        <v>5</v>
      </c>
      <c r="C9700" s="4" t="s">
        <v>10</v>
      </c>
      <c r="D9700" s="4" t="s">
        <v>10</v>
      </c>
      <c r="E9700" s="4" t="s">
        <v>10</v>
      </c>
    </row>
    <row r="9701" spans="1:6">
      <c r="A9701" t="n">
        <v>82082</v>
      </c>
      <c r="B9701" s="42" t="n">
        <v>61</v>
      </c>
      <c r="C9701" s="7" t="n">
        <v>9</v>
      </c>
      <c r="D9701" s="7" t="n">
        <v>23</v>
      </c>
      <c r="E9701" s="7" t="n">
        <v>0</v>
      </c>
    </row>
    <row r="9702" spans="1:6">
      <c r="A9702" t="s">
        <v>4</v>
      </c>
      <c r="B9702" s="4" t="s">
        <v>5</v>
      </c>
      <c r="C9702" s="4" t="s">
        <v>10</v>
      </c>
      <c r="D9702" s="4" t="s">
        <v>10</v>
      </c>
      <c r="E9702" s="4" t="s">
        <v>10</v>
      </c>
    </row>
    <row r="9703" spans="1:6">
      <c r="A9703" t="n">
        <v>82089</v>
      </c>
      <c r="B9703" s="42" t="n">
        <v>61</v>
      </c>
      <c r="C9703" s="7" t="n">
        <v>11</v>
      </c>
      <c r="D9703" s="7" t="n">
        <v>23</v>
      </c>
      <c r="E9703" s="7" t="n">
        <v>0</v>
      </c>
    </row>
    <row r="9704" spans="1:6">
      <c r="A9704" t="s">
        <v>4</v>
      </c>
      <c r="B9704" s="4" t="s">
        <v>5</v>
      </c>
      <c r="C9704" s="4" t="s">
        <v>10</v>
      </c>
      <c r="D9704" s="4" t="s">
        <v>10</v>
      </c>
      <c r="E9704" s="4" t="s">
        <v>10</v>
      </c>
    </row>
    <row r="9705" spans="1:6">
      <c r="A9705" t="n">
        <v>82096</v>
      </c>
      <c r="B9705" s="42" t="n">
        <v>61</v>
      </c>
      <c r="C9705" s="7" t="n">
        <v>7032</v>
      </c>
      <c r="D9705" s="7" t="n">
        <v>23</v>
      </c>
      <c r="E9705" s="7" t="n">
        <v>0</v>
      </c>
    </row>
    <row r="9706" spans="1:6">
      <c r="A9706" t="s">
        <v>4</v>
      </c>
      <c r="B9706" s="4" t="s">
        <v>5</v>
      </c>
      <c r="C9706" s="4" t="s">
        <v>14</v>
      </c>
      <c r="D9706" s="4" t="s">
        <v>10</v>
      </c>
    </row>
    <row r="9707" spans="1:6">
      <c r="A9707" t="n">
        <v>82103</v>
      </c>
      <c r="B9707" s="21" t="n">
        <v>58</v>
      </c>
      <c r="C9707" s="7" t="n">
        <v>255</v>
      </c>
      <c r="D9707" s="7" t="n">
        <v>0</v>
      </c>
    </row>
    <row r="9708" spans="1:6">
      <c r="A9708" t="s">
        <v>4</v>
      </c>
      <c r="B9708" s="4" t="s">
        <v>5</v>
      </c>
      <c r="C9708" s="4" t="s">
        <v>14</v>
      </c>
      <c r="D9708" s="4" t="s">
        <v>10</v>
      </c>
      <c r="E9708" s="4" t="s">
        <v>6</v>
      </c>
    </row>
    <row r="9709" spans="1:6">
      <c r="A9709" t="n">
        <v>82107</v>
      </c>
      <c r="B9709" s="41" t="n">
        <v>51</v>
      </c>
      <c r="C9709" s="7" t="n">
        <v>4</v>
      </c>
      <c r="D9709" s="7" t="n">
        <v>23</v>
      </c>
      <c r="E9709" s="7" t="s">
        <v>119</v>
      </c>
    </row>
    <row r="9710" spans="1:6">
      <c r="A9710" t="s">
        <v>4</v>
      </c>
      <c r="B9710" s="4" t="s">
        <v>5</v>
      </c>
      <c r="C9710" s="4" t="s">
        <v>10</v>
      </c>
    </row>
    <row r="9711" spans="1:6">
      <c r="A9711" t="n">
        <v>82121</v>
      </c>
      <c r="B9711" s="28" t="n">
        <v>16</v>
      </c>
      <c r="C9711" s="7" t="n">
        <v>0</v>
      </c>
    </row>
    <row r="9712" spans="1:6">
      <c r="A9712" t="s">
        <v>4</v>
      </c>
      <c r="B9712" s="4" t="s">
        <v>5</v>
      </c>
      <c r="C9712" s="4" t="s">
        <v>10</v>
      </c>
      <c r="D9712" s="4" t="s">
        <v>14</v>
      </c>
      <c r="E9712" s="4" t="s">
        <v>9</v>
      </c>
      <c r="F9712" s="4" t="s">
        <v>112</v>
      </c>
      <c r="G9712" s="4" t="s">
        <v>14</v>
      </c>
      <c r="H9712" s="4" t="s">
        <v>14</v>
      </c>
      <c r="I9712" s="4" t="s">
        <v>14</v>
      </c>
      <c r="J9712" s="4" t="s">
        <v>9</v>
      </c>
      <c r="K9712" s="4" t="s">
        <v>112</v>
      </c>
      <c r="L9712" s="4" t="s">
        <v>14</v>
      </c>
      <c r="M9712" s="4" t="s">
        <v>14</v>
      </c>
    </row>
    <row r="9713" spans="1:13">
      <c r="A9713" t="n">
        <v>82124</v>
      </c>
      <c r="B9713" s="49" t="n">
        <v>26</v>
      </c>
      <c r="C9713" s="7" t="n">
        <v>23</v>
      </c>
      <c r="D9713" s="7" t="n">
        <v>17</v>
      </c>
      <c r="E9713" s="7" t="n">
        <v>28554</v>
      </c>
      <c r="F9713" s="7" t="s">
        <v>644</v>
      </c>
      <c r="G9713" s="7" t="n">
        <v>2</v>
      </c>
      <c r="H9713" s="7" t="n">
        <v>3</v>
      </c>
      <c r="I9713" s="7" t="n">
        <v>17</v>
      </c>
      <c r="J9713" s="7" t="n">
        <v>28555</v>
      </c>
      <c r="K9713" s="7" t="s">
        <v>645</v>
      </c>
      <c r="L9713" s="7" t="n">
        <v>2</v>
      </c>
      <c r="M9713" s="7" t="n">
        <v>0</v>
      </c>
    </row>
    <row r="9714" spans="1:13">
      <c r="A9714" t="s">
        <v>4</v>
      </c>
      <c r="B9714" s="4" t="s">
        <v>5</v>
      </c>
    </row>
    <row r="9715" spans="1:13">
      <c r="A9715" t="n">
        <v>82360</v>
      </c>
      <c r="B9715" s="50" t="n">
        <v>28</v>
      </c>
    </row>
    <row r="9716" spans="1:13">
      <c r="A9716" t="s">
        <v>4</v>
      </c>
      <c r="B9716" s="4" t="s">
        <v>5</v>
      </c>
      <c r="C9716" s="4" t="s">
        <v>10</v>
      </c>
      <c r="D9716" s="4" t="s">
        <v>14</v>
      </c>
    </row>
    <row r="9717" spans="1:13">
      <c r="A9717" t="n">
        <v>82361</v>
      </c>
      <c r="B9717" s="51" t="n">
        <v>89</v>
      </c>
      <c r="C9717" s="7" t="n">
        <v>65533</v>
      </c>
      <c r="D9717" s="7" t="n">
        <v>1</v>
      </c>
    </row>
    <row r="9718" spans="1:13">
      <c r="A9718" t="s">
        <v>4</v>
      </c>
      <c r="B9718" s="4" t="s">
        <v>5</v>
      </c>
      <c r="C9718" s="4" t="s">
        <v>14</v>
      </c>
      <c r="D9718" s="4" t="s">
        <v>10</v>
      </c>
      <c r="E9718" s="4" t="s">
        <v>6</v>
      </c>
    </row>
    <row r="9719" spans="1:13">
      <c r="A9719" t="n">
        <v>82365</v>
      </c>
      <c r="B9719" s="41" t="n">
        <v>51</v>
      </c>
      <c r="C9719" s="7" t="n">
        <v>4</v>
      </c>
      <c r="D9719" s="7" t="n">
        <v>9</v>
      </c>
      <c r="E9719" s="7" t="s">
        <v>116</v>
      </c>
    </row>
    <row r="9720" spans="1:13">
      <c r="A9720" t="s">
        <v>4</v>
      </c>
      <c r="B9720" s="4" t="s">
        <v>5</v>
      </c>
      <c r="C9720" s="4" t="s">
        <v>10</v>
      </c>
    </row>
    <row r="9721" spans="1:13">
      <c r="A9721" t="n">
        <v>82378</v>
      </c>
      <c r="B9721" s="28" t="n">
        <v>16</v>
      </c>
      <c r="C9721" s="7" t="n">
        <v>0</v>
      </c>
    </row>
    <row r="9722" spans="1:13">
      <c r="A9722" t="s">
        <v>4</v>
      </c>
      <c r="B9722" s="4" t="s">
        <v>5</v>
      </c>
      <c r="C9722" s="4" t="s">
        <v>10</v>
      </c>
      <c r="D9722" s="4" t="s">
        <v>14</v>
      </c>
      <c r="E9722" s="4" t="s">
        <v>9</v>
      </c>
      <c r="F9722" s="4" t="s">
        <v>112</v>
      </c>
      <c r="G9722" s="4" t="s">
        <v>14</v>
      </c>
      <c r="H9722" s="4" t="s">
        <v>14</v>
      </c>
    </row>
    <row r="9723" spans="1:13">
      <c r="A9723" t="n">
        <v>82381</v>
      </c>
      <c r="B9723" s="49" t="n">
        <v>26</v>
      </c>
      <c r="C9723" s="7" t="n">
        <v>9</v>
      </c>
      <c r="D9723" s="7" t="n">
        <v>17</v>
      </c>
      <c r="E9723" s="7" t="n">
        <v>5418</v>
      </c>
      <c r="F9723" s="7" t="s">
        <v>646</v>
      </c>
      <c r="G9723" s="7" t="n">
        <v>2</v>
      </c>
      <c r="H9723" s="7" t="n">
        <v>0</v>
      </c>
    </row>
    <row r="9724" spans="1:13">
      <c r="A9724" t="s">
        <v>4</v>
      </c>
      <c r="B9724" s="4" t="s">
        <v>5</v>
      </c>
    </row>
    <row r="9725" spans="1:13">
      <c r="A9725" t="n">
        <v>82421</v>
      </c>
      <c r="B9725" s="50" t="n">
        <v>28</v>
      </c>
    </row>
    <row r="9726" spans="1:13">
      <c r="A9726" t="s">
        <v>4</v>
      </c>
      <c r="B9726" s="4" t="s">
        <v>5</v>
      </c>
      <c r="C9726" s="4" t="s">
        <v>10</v>
      </c>
      <c r="D9726" s="4" t="s">
        <v>14</v>
      </c>
    </row>
    <row r="9727" spans="1:13">
      <c r="A9727" t="n">
        <v>82422</v>
      </c>
      <c r="B9727" s="51" t="n">
        <v>89</v>
      </c>
      <c r="C9727" s="7" t="n">
        <v>65533</v>
      </c>
      <c r="D9727" s="7" t="n">
        <v>1</v>
      </c>
    </row>
    <row r="9728" spans="1:13">
      <c r="A9728" t="s">
        <v>4</v>
      </c>
      <c r="B9728" s="4" t="s">
        <v>5</v>
      </c>
      <c r="C9728" s="4" t="s">
        <v>14</v>
      </c>
      <c r="D9728" s="4" t="s">
        <v>10</v>
      </c>
      <c r="E9728" s="4" t="s">
        <v>6</v>
      </c>
    </row>
    <row r="9729" spans="1:13">
      <c r="A9729" t="n">
        <v>82426</v>
      </c>
      <c r="B9729" s="41" t="n">
        <v>51</v>
      </c>
      <c r="C9729" s="7" t="n">
        <v>4</v>
      </c>
      <c r="D9729" s="7" t="n">
        <v>5</v>
      </c>
      <c r="E9729" s="7" t="s">
        <v>495</v>
      </c>
    </row>
    <row r="9730" spans="1:13">
      <c r="A9730" t="s">
        <v>4</v>
      </c>
      <c r="B9730" s="4" t="s">
        <v>5</v>
      </c>
      <c r="C9730" s="4" t="s">
        <v>10</v>
      </c>
    </row>
    <row r="9731" spans="1:13">
      <c r="A9731" t="n">
        <v>82439</v>
      </c>
      <c r="B9731" s="28" t="n">
        <v>16</v>
      </c>
      <c r="C9731" s="7" t="n">
        <v>0</v>
      </c>
    </row>
    <row r="9732" spans="1:13">
      <c r="A9732" t="s">
        <v>4</v>
      </c>
      <c r="B9732" s="4" t="s">
        <v>5</v>
      </c>
      <c r="C9732" s="4" t="s">
        <v>10</v>
      </c>
      <c r="D9732" s="4" t="s">
        <v>14</v>
      </c>
      <c r="E9732" s="4" t="s">
        <v>9</v>
      </c>
      <c r="F9732" s="4" t="s">
        <v>112</v>
      </c>
      <c r="G9732" s="4" t="s">
        <v>14</v>
      </c>
      <c r="H9732" s="4" t="s">
        <v>14</v>
      </c>
    </row>
    <row r="9733" spans="1:13">
      <c r="A9733" t="n">
        <v>82442</v>
      </c>
      <c r="B9733" s="49" t="n">
        <v>26</v>
      </c>
      <c r="C9733" s="7" t="n">
        <v>5</v>
      </c>
      <c r="D9733" s="7" t="n">
        <v>17</v>
      </c>
      <c r="E9733" s="7" t="n">
        <v>3474</v>
      </c>
      <c r="F9733" s="7" t="s">
        <v>647</v>
      </c>
      <c r="G9733" s="7" t="n">
        <v>2</v>
      </c>
      <c r="H9733" s="7" t="n">
        <v>0</v>
      </c>
    </row>
    <row r="9734" spans="1:13">
      <c r="A9734" t="s">
        <v>4</v>
      </c>
      <c r="B9734" s="4" t="s">
        <v>5</v>
      </c>
    </row>
    <row r="9735" spans="1:13">
      <c r="A9735" t="n">
        <v>82535</v>
      </c>
      <c r="B9735" s="50" t="n">
        <v>28</v>
      </c>
    </row>
    <row r="9736" spans="1:13">
      <c r="A9736" t="s">
        <v>4</v>
      </c>
      <c r="B9736" s="4" t="s">
        <v>5</v>
      </c>
      <c r="C9736" s="4" t="s">
        <v>10</v>
      </c>
      <c r="D9736" s="4" t="s">
        <v>14</v>
      </c>
    </row>
    <row r="9737" spans="1:13">
      <c r="A9737" t="n">
        <v>82536</v>
      </c>
      <c r="B9737" s="51" t="n">
        <v>89</v>
      </c>
      <c r="C9737" s="7" t="n">
        <v>65533</v>
      </c>
      <c r="D9737" s="7" t="n">
        <v>1</v>
      </c>
    </row>
    <row r="9738" spans="1:13">
      <c r="A9738" t="s">
        <v>4</v>
      </c>
      <c r="B9738" s="4" t="s">
        <v>5</v>
      </c>
      <c r="C9738" s="4" t="s">
        <v>14</v>
      </c>
      <c r="D9738" s="4" t="s">
        <v>10</v>
      </c>
      <c r="E9738" s="4" t="s">
        <v>6</v>
      </c>
    </row>
    <row r="9739" spans="1:13">
      <c r="A9739" t="n">
        <v>82540</v>
      </c>
      <c r="B9739" s="41" t="n">
        <v>51</v>
      </c>
      <c r="C9739" s="7" t="n">
        <v>4</v>
      </c>
      <c r="D9739" s="7" t="n">
        <v>11</v>
      </c>
      <c r="E9739" s="7" t="s">
        <v>119</v>
      </c>
    </row>
    <row r="9740" spans="1:13">
      <c r="A9740" t="s">
        <v>4</v>
      </c>
      <c r="B9740" s="4" t="s">
        <v>5</v>
      </c>
      <c r="C9740" s="4" t="s">
        <v>10</v>
      </c>
    </row>
    <row r="9741" spans="1:13">
      <c r="A9741" t="n">
        <v>82554</v>
      </c>
      <c r="B9741" s="28" t="n">
        <v>16</v>
      </c>
      <c r="C9741" s="7" t="n">
        <v>0</v>
      </c>
    </row>
    <row r="9742" spans="1:13">
      <c r="A9742" t="s">
        <v>4</v>
      </c>
      <c r="B9742" s="4" t="s">
        <v>5</v>
      </c>
      <c r="C9742" s="4" t="s">
        <v>10</v>
      </c>
      <c r="D9742" s="4" t="s">
        <v>14</v>
      </c>
      <c r="E9742" s="4" t="s">
        <v>9</v>
      </c>
      <c r="F9742" s="4" t="s">
        <v>112</v>
      </c>
      <c r="G9742" s="4" t="s">
        <v>14</v>
      </c>
      <c r="H9742" s="4" t="s">
        <v>14</v>
      </c>
    </row>
    <row r="9743" spans="1:13">
      <c r="A9743" t="n">
        <v>82557</v>
      </c>
      <c r="B9743" s="49" t="n">
        <v>26</v>
      </c>
      <c r="C9743" s="7" t="n">
        <v>11</v>
      </c>
      <c r="D9743" s="7" t="n">
        <v>17</v>
      </c>
      <c r="E9743" s="7" t="n">
        <v>10451</v>
      </c>
      <c r="F9743" s="7" t="s">
        <v>648</v>
      </c>
      <c r="G9743" s="7" t="n">
        <v>2</v>
      </c>
      <c r="H9743" s="7" t="n">
        <v>0</v>
      </c>
    </row>
    <row r="9744" spans="1:13">
      <c r="A9744" t="s">
        <v>4</v>
      </c>
      <c r="B9744" s="4" t="s">
        <v>5</v>
      </c>
    </row>
    <row r="9745" spans="1:8">
      <c r="A9745" t="n">
        <v>82610</v>
      </c>
      <c r="B9745" s="50" t="n">
        <v>28</v>
      </c>
    </row>
    <row r="9746" spans="1:8">
      <c r="A9746" t="s">
        <v>4</v>
      </c>
      <c r="B9746" s="4" t="s">
        <v>5</v>
      </c>
      <c r="C9746" s="4" t="s">
        <v>10</v>
      </c>
      <c r="D9746" s="4" t="s">
        <v>14</v>
      </c>
      <c r="E9746" s="4" t="s">
        <v>14</v>
      </c>
      <c r="F9746" s="4" t="s">
        <v>6</v>
      </c>
    </row>
    <row r="9747" spans="1:8">
      <c r="A9747" t="n">
        <v>82611</v>
      </c>
      <c r="B9747" s="18" t="n">
        <v>20</v>
      </c>
      <c r="C9747" s="7" t="n">
        <v>0</v>
      </c>
      <c r="D9747" s="7" t="n">
        <v>2</v>
      </c>
      <c r="E9747" s="7" t="n">
        <v>10</v>
      </c>
      <c r="F9747" s="7" t="s">
        <v>122</v>
      </c>
    </row>
    <row r="9748" spans="1:8">
      <c r="A9748" t="s">
        <v>4</v>
      </c>
      <c r="B9748" s="4" t="s">
        <v>5</v>
      </c>
      <c r="C9748" s="4" t="s">
        <v>10</v>
      </c>
    </row>
    <row r="9749" spans="1:8">
      <c r="A9749" t="n">
        <v>82632</v>
      </c>
      <c r="B9749" s="28" t="n">
        <v>16</v>
      </c>
      <c r="C9749" s="7" t="n">
        <v>300</v>
      </c>
    </row>
    <row r="9750" spans="1:8">
      <c r="A9750" t="s">
        <v>4</v>
      </c>
      <c r="B9750" s="4" t="s">
        <v>5</v>
      </c>
      <c r="C9750" s="4" t="s">
        <v>14</v>
      </c>
      <c r="D9750" s="4" t="s">
        <v>10</v>
      </c>
      <c r="E9750" s="4" t="s">
        <v>6</v>
      </c>
    </row>
    <row r="9751" spans="1:8">
      <c r="A9751" t="n">
        <v>82635</v>
      </c>
      <c r="B9751" s="41" t="n">
        <v>51</v>
      </c>
      <c r="C9751" s="7" t="n">
        <v>4</v>
      </c>
      <c r="D9751" s="7" t="n">
        <v>0</v>
      </c>
      <c r="E9751" s="7" t="s">
        <v>185</v>
      </c>
    </row>
    <row r="9752" spans="1:8">
      <c r="A9752" t="s">
        <v>4</v>
      </c>
      <c r="B9752" s="4" t="s">
        <v>5</v>
      </c>
      <c r="C9752" s="4" t="s">
        <v>10</v>
      </c>
    </row>
    <row r="9753" spans="1:8">
      <c r="A9753" t="n">
        <v>82649</v>
      </c>
      <c r="B9753" s="28" t="n">
        <v>16</v>
      </c>
      <c r="C9753" s="7" t="n">
        <v>0</v>
      </c>
    </row>
    <row r="9754" spans="1:8">
      <c r="A9754" t="s">
        <v>4</v>
      </c>
      <c r="B9754" s="4" t="s">
        <v>5</v>
      </c>
      <c r="C9754" s="4" t="s">
        <v>10</v>
      </c>
      <c r="D9754" s="4" t="s">
        <v>14</v>
      </c>
      <c r="E9754" s="4" t="s">
        <v>9</v>
      </c>
      <c r="F9754" s="4" t="s">
        <v>112</v>
      </c>
      <c r="G9754" s="4" t="s">
        <v>14</v>
      </c>
      <c r="H9754" s="4" t="s">
        <v>14</v>
      </c>
      <c r="I9754" s="4" t="s">
        <v>14</v>
      </c>
      <c r="J9754" s="4" t="s">
        <v>9</v>
      </c>
      <c r="K9754" s="4" t="s">
        <v>112</v>
      </c>
      <c r="L9754" s="4" t="s">
        <v>14</v>
      </c>
      <c r="M9754" s="4" t="s">
        <v>14</v>
      </c>
    </row>
    <row r="9755" spans="1:8">
      <c r="A9755" t="n">
        <v>82652</v>
      </c>
      <c r="B9755" s="49" t="n">
        <v>26</v>
      </c>
      <c r="C9755" s="7" t="n">
        <v>0</v>
      </c>
      <c r="D9755" s="7" t="n">
        <v>17</v>
      </c>
      <c r="E9755" s="7" t="n">
        <v>53142</v>
      </c>
      <c r="F9755" s="7" t="s">
        <v>649</v>
      </c>
      <c r="G9755" s="7" t="n">
        <v>2</v>
      </c>
      <c r="H9755" s="7" t="n">
        <v>3</v>
      </c>
      <c r="I9755" s="7" t="n">
        <v>17</v>
      </c>
      <c r="J9755" s="7" t="n">
        <v>53143</v>
      </c>
      <c r="K9755" s="7" t="s">
        <v>650</v>
      </c>
      <c r="L9755" s="7" t="n">
        <v>2</v>
      </c>
      <c r="M9755" s="7" t="n">
        <v>0</v>
      </c>
    </row>
    <row r="9756" spans="1:8">
      <c r="A9756" t="s">
        <v>4</v>
      </c>
      <c r="B9756" s="4" t="s">
        <v>5</v>
      </c>
    </row>
    <row r="9757" spans="1:8">
      <c r="A9757" t="n">
        <v>82729</v>
      </c>
      <c r="B9757" s="50" t="n">
        <v>28</v>
      </c>
    </row>
    <row r="9758" spans="1:8">
      <c r="A9758" t="s">
        <v>4</v>
      </c>
      <c r="B9758" s="4" t="s">
        <v>5</v>
      </c>
      <c r="C9758" s="4" t="s">
        <v>10</v>
      </c>
      <c r="D9758" s="4" t="s">
        <v>14</v>
      </c>
      <c r="E9758" s="4" t="s">
        <v>6</v>
      </c>
      <c r="F9758" s="4" t="s">
        <v>21</v>
      </c>
      <c r="G9758" s="4" t="s">
        <v>21</v>
      </c>
      <c r="H9758" s="4" t="s">
        <v>21</v>
      </c>
    </row>
    <row r="9759" spans="1:8">
      <c r="A9759" t="n">
        <v>82730</v>
      </c>
      <c r="B9759" s="37" t="n">
        <v>48</v>
      </c>
      <c r="C9759" s="7" t="n">
        <v>23</v>
      </c>
      <c r="D9759" s="7" t="n">
        <v>0</v>
      </c>
      <c r="E9759" s="7" t="s">
        <v>612</v>
      </c>
      <c r="F9759" s="7" t="n">
        <v>-1</v>
      </c>
      <c r="G9759" s="7" t="n">
        <v>1</v>
      </c>
      <c r="H9759" s="7" t="n">
        <v>0</v>
      </c>
    </row>
    <row r="9760" spans="1:8">
      <c r="A9760" t="s">
        <v>4</v>
      </c>
      <c r="B9760" s="4" t="s">
        <v>5</v>
      </c>
      <c r="C9760" s="4" t="s">
        <v>10</v>
      </c>
    </row>
    <row r="9761" spans="1:13">
      <c r="A9761" t="n">
        <v>82758</v>
      </c>
      <c r="B9761" s="28" t="n">
        <v>16</v>
      </c>
      <c r="C9761" s="7" t="n">
        <v>500</v>
      </c>
    </row>
    <row r="9762" spans="1:13">
      <c r="A9762" t="s">
        <v>4</v>
      </c>
      <c r="B9762" s="4" t="s">
        <v>5</v>
      </c>
      <c r="C9762" s="4" t="s">
        <v>14</v>
      </c>
      <c r="D9762" s="4" t="s">
        <v>10</v>
      </c>
      <c r="E9762" s="4" t="s">
        <v>6</v>
      </c>
    </row>
    <row r="9763" spans="1:13">
      <c r="A9763" t="n">
        <v>82761</v>
      </c>
      <c r="B9763" s="41" t="n">
        <v>51</v>
      </c>
      <c r="C9763" s="7" t="n">
        <v>4</v>
      </c>
      <c r="D9763" s="7" t="n">
        <v>23</v>
      </c>
      <c r="E9763" s="7" t="s">
        <v>207</v>
      </c>
    </row>
    <row r="9764" spans="1:13">
      <c r="A9764" t="s">
        <v>4</v>
      </c>
      <c r="B9764" s="4" t="s">
        <v>5</v>
      </c>
      <c r="C9764" s="4" t="s">
        <v>10</v>
      </c>
    </row>
    <row r="9765" spans="1:13">
      <c r="A9765" t="n">
        <v>82774</v>
      </c>
      <c r="B9765" s="28" t="n">
        <v>16</v>
      </c>
      <c r="C9765" s="7" t="n">
        <v>0</v>
      </c>
    </row>
    <row r="9766" spans="1:13">
      <c r="A9766" t="s">
        <v>4</v>
      </c>
      <c r="B9766" s="4" t="s">
        <v>5</v>
      </c>
      <c r="C9766" s="4" t="s">
        <v>10</v>
      </c>
      <c r="D9766" s="4" t="s">
        <v>14</v>
      </c>
      <c r="E9766" s="4" t="s">
        <v>9</v>
      </c>
      <c r="F9766" s="4" t="s">
        <v>112</v>
      </c>
      <c r="G9766" s="4" t="s">
        <v>14</v>
      </c>
      <c r="H9766" s="4" t="s">
        <v>14</v>
      </c>
    </row>
    <row r="9767" spans="1:13">
      <c r="A9767" t="n">
        <v>82777</v>
      </c>
      <c r="B9767" s="49" t="n">
        <v>26</v>
      </c>
      <c r="C9767" s="7" t="n">
        <v>23</v>
      </c>
      <c r="D9767" s="7" t="n">
        <v>17</v>
      </c>
      <c r="E9767" s="7" t="n">
        <v>28556</v>
      </c>
      <c r="F9767" s="7" t="s">
        <v>651</v>
      </c>
      <c r="G9767" s="7" t="n">
        <v>2</v>
      </c>
      <c r="H9767" s="7" t="n">
        <v>0</v>
      </c>
    </row>
    <row r="9768" spans="1:13">
      <c r="A9768" t="s">
        <v>4</v>
      </c>
      <c r="B9768" s="4" t="s">
        <v>5</v>
      </c>
    </row>
    <row r="9769" spans="1:13">
      <c r="A9769" t="n">
        <v>82802</v>
      </c>
      <c r="B9769" s="50" t="n">
        <v>28</v>
      </c>
    </row>
    <row r="9770" spans="1:13">
      <c r="A9770" t="s">
        <v>4</v>
      </c>
      <c r="B9770" s="4" t="s">
        <v>5</v>
      </c>
      <c r="C9770" s="4" t="s">
        <v>10</v>
      </c>
      <c r="D9770" s="4" t="s">
        <v>14</v>
      </c>
    </row>
    <row r="9771" spans="1:13">
      <c r="A9771" t="n">
        <v>82803</v>
      </c>
      <c r="B9771" s="51" t="n">
        <v>89</v>
      </c>
      <c r="C9771" s="7" t="n">
        <v>65533</v>
      </c>
      <c r="D9771" s="7" t="n">
        <v>1</v>
      </c>
    </row>
    <row r="9772" spans="1:13">
      <c r="A9772" t="s">
        <v>4</v>
      </c>
      <c r="B9772" s="4" t="s">
        <v>5</v>
      </c>
      <c r="C9772" s="4" t="s">
        <v>14</v>
      </c>
      <c r="D9772" s="4" t="s">
        <v>10</v>
      </c>
      <c r="E9772" s="4" t="s">
        <v>6</v>
      </c>
    </row>
    <row r="9773" spans="1:13">
      <c r="A9773" t="n">
        <v>82807</v>
      </c>
      <c r="B9773" s="41" t="n">
        <v>51</v>
      </c>
      <c r="C9773" s="7" t="n">
        <v>4</v>
      </c>
      <c r="D9773" s="7" t="n">
        <v>19</v>
      </c>
      <c r="E9773" s="7" t="s">
        <v>119</v>
      </c>
    </row>
    <row r="9774" spans="1:13">
      <c r="A9774" t="s">
        <v>4</v>
      </c>
      <c r="B9774" s="4" t="s">
        <v>5</v>
      </c>
      <c r="C9774" s="4" t="s">
        <v>10</v>
      </c>
    </row>
    <row r="9775" spans="1:13">
      <c r="A9775" t="n">
        <v>82821</v>
      </c>
      <c r="B9775" s="28" t="n">
        <v>16</v>
      </c>
      <c r="C9775" s="7" t="n">
        <v>0</v>
      </c>
    </row>
    <row r="9776" spans="1:13">
      <c r="A9776" t="s">
        <v>4</v>
      </c>
      <c r="B9776" s="4" t="s">
        <v>5</v>
      </c>
      <c r="C9776" s="4" t="s">
        <v>10</v>
      </c>
      <c r="D9776" s="4" t="s">
        <v>14</v>
      </c>
      <c r="E9776" s="4" t="s">
        <v>9</v>
      </c>
      <c r="F9776" s="4" t="s">
        <v>112</v>
      </c>
      <c r="G9776" s="4" t="s">
        <v>14</v>
      </c>
      <c r="H9776" s="4" t="s">
        <v>14</v>
      </c>
    </row>
    <row r="9777" spans="1:8">
      <c r="A9777" t="n">
        <v>82824</v>
      </c>
      <c r="B9777" s="49" t="n">
        <v>26</v>
      </c>
      <c r="C9777" s="7" t="n">
        <v>19</v>
      </c>
      <c r="D9777" s="7" t="n">
        <v>17</v>
      </c>
      <c r="E9777" s="7" t="n">
        <v>29479</v>
      </c>
      <c r="F9777" s="7" t="s">
        <v>652</v>
      </c>
      <c r="G9777" s="7" t="n">
        <v>2</v>
      </c>
      <c r="H9777" s="7" t="n">
        <v>0</v>
      </c>
    </row>
    <row r="9778" spans="1:8">
      <c r="A9778" t="s">
        <v>4</v>
      </c>
      <c r="B9778" s="4" t="s">
        <v>5</v>
      </c>
    </row>
    <row r="9779" spans="1:8">
      <c r="A9779" t="n">
        <v>82859</v>
      </c>
      <c r="B9779" s="50" t="n">
        <v>28</v>
      </c>
    </row>
    <row r="9780" spans="1:8">
      <c r="A9780" t="s">
        <v>4</v>
      </c>
      <c r="B9780" s="4" t="s">
        <v>5</v>
      </c>
      <c r="C9780" s="4" t="s">
        <v>10</v>
      </c>
      <c r="D9780" s="4" t="s">
        <v>10</v>
      </c>
      <c r="E9780" s="4" t="s">
        <v>10</v>
      </c>
    </row>
    <row r="9781" spans="1:8">
      <c r="A9781" t="n">
        <v>82860</v>
      </c>
      <c r="B9781" s="42" t="n">
        <v>61</v>
      </c>
      <c r="C9781" s="7" t="n">
        <v>19</v>
      </c>
      <c r="D9781" s="7" t="n">
        <v>7024</v>
      </c>
      <c r="E9781" s="7" t="n">
        <v>1000</v>
      </c>
    </row>
    <row r="9782" spans="1:8">
      <c r="A9782" t="s">
        <v>4</v>
      </c>
      <c r="B9782" s="4" t="s">
        <v>5</v>
      </c>
      <c r="C9782" s="4" t="s">
        <v>10</v>
      </c>
    </row>
    <row r="9783" spans="1:8">
      <c r="A9783" t="n">
        <v>82867</v>
      </c>
      <c r="B9783" s="28" t="n">
        <v>16</v>
      </c>
      <c r="C9783" s="7" t="n">
        <v>300</v>
      </c>
    </row>
    <row r="9784" spans="1:8">
      <c r="A9784" t="s">
        <v>4</v>
      </c>
      <c r="B9784" s="4" t="s">
        <v>5</v>
      </c>
      <c r="C9784" s="4" t="s">
        <v>14</v>
      </c>
      <c r="D9784" s="4" t="s">
        <v>10</v>
      </c>
      <c r="E9784" s="4" t="s">
        <v>6</v>
      </c>
    </row>
    <row r="9785" spans="1:8">
      <c r="A9785" t="n">
        <v>82870</v>
      </c>
      <c r="B9785" s="41" t="n">
        <v>51</v>
      </c>
      <c r="C9785" s="7" t="n">
        <v>4</v>
      </c>
      <c r="D9785" s="7" t="n">
        <v>19</v>
      </c>
      <c r="E9785" s="7" t="s">
        <v>116</v>
      </c>
    </row>
    <row r="9786" spans="1:8">
      <c r="A9786" t="s">
        <v>4</v>
      </c>
      <c r="B9786" s="4" t="s">
        <v>5</v>
      </c>
      <c r="C9786" s="4" t="s">
        <v>10</v>
      </c>
    </row>
    <row r="9787" spans="1:8">
      <c r="A9787" t="n">
        <v>82883</v>
      </c>
      <c r="B9787" s="28" t="n">
        <v>16</v>
      </c>
      <c r="C9787" s="7" t="n">
        <v>0</v>
      </c>
    </row>
    <row r="9788" spans="1:8">
      <c r="A9788" t="s">
        <v>4</v>
      </c>
      <c r="B9788" s="4" t="s">
        <v>5</v>
      </c>
      <c r="C9788" s="4" t="s">
        <v>10</v>
      </c>
      <c r="D9788" s="4" t="s">
        <v>14</v>
      </c>
      <c r="E9788" s="4" t="s">
        <v>9</v>
      </c>
      <c r="F9788" s="4" t="s">
        <v>112</v>
      </c>
      <c r="G9788" s="4" t="s">
        <v>14</v>
      </c>
      <c r="H9788" s="4" t="s">
        <v>14</v>
      </c>
    </row>
    <row r="9789" spans="1:8">
      <c r="A9789" t="n">
        <v>82886</v>
      </c>
      <c r="B9789" s="49" t="n">
        <v>26</v>
      </c>
      <c r="C9789" s="7" t="n">
        <v>19</v>
      </c>
      <c r="D9789" s="7" t="n">
        <v>17</v>
      </c>
      <c r="E9789" s="7" t="n">
        <v>29480</v>
      </c>
      <c r="F9789" s="7" t="s">
        <v>653</v>
      </c>
      <c r="G9789" s="7" t="n">
        <v>2</v>
      </c>
      <c r="H9789" s="7" t="n">
        <v>0</v>
      </c>
    </row>
    <row r="9790" spans="1:8">
      <c r="A9790" t="s">
        <v>4</v>
      </c>
      <c r="B9790" s="4" t="s">
        <v>5</v>
      </c>
    </row>
    <row r="9791" spans="1:8">
      <c r="A9791" t="n">
        <v>82945</v>
      </c>
      <c r="B9791" s="50" t="n">
        <v>28</v>
      </c>
    </row>
    <row r="9792" spans="1:8">
      <c r="A9792" t="s">
        <v>4</v>
      </c>
      <c r="B9792" s="4" t="s">
        <v>5</v>
      </c>
      <c r="C9792" s="4" t="s">
        <v>10</v>
      </c>
      <c r="D9792" s="4" t="s">
        <v>14</v>
      </c>
    </row>
    <row r="9793" spans="1:8">
      <c r="A9793" t="n">
        <v>82946</v>
      </c>
      <c r="B9793" s="51" t="n">
        <v>89</v>
      </c>
      <c r="C9793" s="7" t="n">
        <v>65533</v>
      </c>
      <c r="D9793" s="7" t="n">
        <v>1</v>
      </c>
    </row>
    <row r="9794" spans="1:8">
      <c r="A9794" t="s">
        <v>4</v>
      </c>
      <c r="B9794" s="4" t="s">
        <v>5</v>
      </c>
      <c r="C9794" s="4" t="s">
        <v>14</v>
      </c>
      <c r="D9794" s="4" t="s">
        <v>10</v>
      </c>
      <c r="E9794" s="4" t="s">
        <v>21</v>
      </c>
      <c r="F9794" s="4" t="s">
        <v>10</v>
      </c>
      <c r="G9794" s="4" t="s">
        <v>9</v>
      </c>
      <c r="H9794" s="4" t="s">
        <v>9</v>
      </c>
      <c r="I9794" s="4" t="s">
        <v>10</v>
      </c>
      <c r="J9794" s="4" t="s">
        <v>10</v>
      </c>
      <c r="K9794" s="4" t="s">
        <v>9</v>
      </c>
      <c r="L9794" s="4" t="s">
        <v>9</v>
      </c>
      <c r="M9794" s="4" t="s">
        <v>9</v>
      </c>
      <c r="N9794" s="4" t="s">
        <v>9</v>
      </c>
      <c r="O9794" s="4" t="s">
        <v>6</v>
      </c>
    </row>
    <row r="9795" spans="1:8">
      <c r="A9795" t="n">
        <v>82950</v>
      </c>
      <c r="B9795" s="14" t="n">
        <v>50</v>
      </c>
      <c r="C9795" s="7" t="n">
        <v>0</v>
      </c>
      <c r="D9795" s="7" t="n">
        <v>2125</v>
      </c>
      <c r="E9795" s="7" t="n">
        <v>1</v>
      </c>
      <c r="F9795" s="7" t="n">
        <v>0</v>
      </c>
      <c r="G9795" s="7" t="n">
        <v>0</v>
      </c>
      <c r="H9795" s="7" t="n">
        <v>0</v>
      </c>
      <c r="I9795" s="7" t="n">
        <v>0</v>
      </c>
      <c r="J9795" s="7" t="n">
        <v>65533</v>
      </c>
      <c r="K9795" s="7" t="n">
        <v>0</v>
      </c>
      <c r="L9795" s="7" t="n">
        <v>0</v>
      </c>
      <c r="M9795" s="7" t="n">
        <v>0</v>
      </c>
      <c r="N9795" s="7" t="n">
        <v>0</v>
      </c>
      <c r="O9795" s="7" t="s">
        <v>13</v>
      </c>
    </row>
    <row r="9796" spans="1:8">
      <c r="A9796" t="s">
        <v>4</v>
      </c>
      <c r="B9796" s="4" t="s">
        <v>5</v>
      </c>
      <c r="C9796" s="4" t="s">
        <v>10</v>
      </c>
    </row>
    <row r="9797" spans="1:8">
      <c r="A9797" t="n">
        <v>82989</v>
      </c>
      <c r="B9797" s="28" t="n">
        <v>16</v>
      </c>
      <c r="C9797" s="7" t="n">
        <v>700</v>
      </c>
    </row>
    <row r="9798" spans="1:8">
      <c r="A9798" t="s">
        <v>4</v>
      </c>
      <c r="B9798" s="4" t="s">
        <v>5</v>
      </c>
      <c r="C9798" s="4" t="s">
        <v>14</v>
      </c>
      <c r="D9798" s="4" t="s">
        <v>10</v>
      </c>
      <c r="E9798" s="4" t="s">
        <v>6</v>
      </c>
    </row>
    <row r="9799" spans="1:8">
      <c r="A9799" t="n">
        <v>82992</v>
      </c>
      <c r="B9799" s="41" t="n">
        <v>51</v>
      </c>
      <c r="C9799" s="7" t="n">
        <v>4</v>
      </c>
      <c r="D9799" s="7" t="n">
        <v>7032</v>
      </c>
      <c r="E9799" s="7" t="s">
        <v>137</v>
      </c>
    </row>
    <row r="9800" spans="1:8">
      <c r="A9800" t="s">
        <v>4</v>
      </c>
      <c r="B9800" s="4" t="s">
        <v>5</v>
      </c>
      <c r="C9800" s="4" t="s">
        <v>10</v>
      </c>
    </row>
    <row r="9801" spans="1:8">
      <c r="A9801" t="n">
        <v>83006</v>
      </c>
      <c r="B9801" s="28" t="n">
        <v>16</v>
      </c>
      <c r="C9801" s="7" t="n">
        <v>0</v>
      </c>
    </row>
    <row r="9802" spans="1:8">
      <c r="A9802" t="s">
        <v>4</v>
      </c>
      <c r="B9802" s="4" t="s">
        <v>5</v>
      </c>
      <c r="C9802" s="4" t="s">
        <v>10</v>
      </c>
      <c r="D9802" s="4" t="s">
        <v>14</v>
      </c>
      <c r="E9802" s="4" t="s">
        <v>9</v>
      </c>
      <c r="F9802" s="4" t="s">
        <v>112</v>
      </c>
      <c r="G9802" s="4" t="s">
        <v>14</v>
      </c>
      <c r="H9802" s="4" t="s">
        <v>14</v>
      </c>
    </row>
    <row r="9803" spans="1:8">
      <c r="A9803" t="n">
        <v>83009</v>
      </c>
      <c r="B9803" s="49" t="n">
        <v>26</v>
      </c>
      <c r="C9803" s="7" t="n">
        <v>7032</v>
      </c>
      <c r="D9803" s="7" t="n">
        <v>17</v>
      </c>
      <c r="E9803" s="7" t="n">
        <v>18526</v>
      </c>
      <c r="F9803" s="7" t="s">
        <v>654</v>
      </c>
      <c r="G9803" s="7" t="n">
        <v>2</v>
      </c>
      <c r="H9803" s="7" t="n">
        <v>0</v>
      </c>
    </row>
    <row r="9804" spans="1:8">
      <c r="A9804" t="s">
        <v>4</v>
      </c>
      <c r="B9804" s="4" t="s">
        <v>5</v>
      </c>
    </row>
    <row r="9805" spans="1:8">
      <c r="A9805" t="n">
        <v>83047</v>
      </c>
      <c r="B9805" s="50" t="n">
        <v>28</v>
      </c>
    </row>
    <row r="9806" spans="1:8">
      <c r="A9806" t="s">
        <v>4</v>
      </c>
      <c r="B9806" s="4" t="s">
        <v>5</v>
      </c>
      <c r="C9806" s="4" t="s">
        <v>14</v>
      </c>
      <c r="D9806" s="4" t="s">
        <v>10</v>
      </c>
      <c r="E9806" s="4" t="s">
        <v>10</v>
      </c>
    </row>
    <row r="9807" spans="1:8">
      <c r="A9807" t="n">
        <v>83048</v>
      </c>
      <c r="B9807" s="14" t="n">
        <v>50</v>
      </c>
      <c r="C9807" s="7" t="n">
        <v>1</v>
      </c>
      <c r="D9807" s="7" t="n">
        <v>2135</v>
      </c>
      <c r="E9807" s="7" t="n">
        <v>1000</v>
      </c>
    </row>
    <row r="9808" spans="1:8">
      <c r="A9808" t="s">
        <v>4</v>
      </c>
      <c r="B9808" s="4" t="s">
        <v>5</v>
      </c>
      <c r="C9808" s="4" t="s">
        <v>14</v>
      </c>
      <c r="D9808" s="4" t="s">
        <v>10</v>
      </c>
      <c r="E9808" s="4" t="s">
        <v>10</v>
      </c>
    </row>
    <row r="9809" spans="1:15">
      <c r="A9809" t="n">
        <v>83054</v>
      </c>
      <c r="B9809" s="14" t="n">
        <v>50</v>
      </c>
      <c r="C9809" s="7" t="n">
        <v>1</v>
      </c>
      <c r="D9809" s="7" t="n">
        <v>2243</v>
      </c>
      <c r="E9809" s="7" t="n">
        <v>1000</v>
      </c>
    </row>
    <row r="9810" spans="1:15">
      <c r="A9810" t="s">
        <v>4</v>
      </c>
      <c r="B9810" s="4" t="s">
        <v>5</v>
      </c>
      <c r="C9810" s="4" t="s">
        <v>14</v>
      </c>
      <c r="D9810" s="4" t="s">
        <v>10</v>
      </c>
      <c r="E9810" s="4" t="s">
        <v>10</v>
      </c>
    </row>
    <row r="9811" spans="1:15">
      <c r="A9811" t="n">
        <v>83060</v>
      </c>
      <c r="B9811" s="14" t="n">
        <v>50</v>
      </c>
      <c r="C9811" s="7" t="n">
        <v>1</v>
      </c>
      <c r="D9811" s="7" t="n">
        <v>8200</v>
      </c>
      <c r="E9811" s="7" t="n">
        <v>1000</v>
      </c>
    </row>
    <row r="9812" spans="1:15">
      <c r="A9812" t="s">
        <v>4</v>
      </c>
      <c r="B9812" s="4" t="s">
        <v>5</v>
      </c>
      <c r="C9812" s="4" t="s">
        <v>14</v>
      </c>
      <c r="D9812" s="4" t="s">
        <v>10</v>
      </c>
      <c r="E9812" s="4" t="s">
        <v>10</v>
      </c>
    </row>
    <row r="9813" spans="1:15">
      <c r="A9813" t="n">
        <v>83066</v>
      </c>
      <c r="B9813" s="14" t="n">
        <v>50</v>
      </c>
      <c r="C9813" s="7" t="n">
        <v>1</v>
      </c>
      <c r="D9813" s="7" t="n">
        <v>5042</v>
      </c>
      <c r="E9813" s="7" t="n">
        <v>1000</v>
      </c>
    </row>
    <row r="9814" spans="1:15">
      <c r="A9814" t="s">
        <v>4</v>
      </c>
      <c r="B9814" s="4" t="s">
        <v>5</v>
      </c>
      <c r="C9814" s="4" t="s">
        <v>14</v>
      </c>
      <c r="D9814" s="4" t="s">
        <v>10</v>
      </c>
      <c r="E9814" s="4" t="s">
        <v>21</v>
      </c>
    </row>
    <row r="9815" spans="1:15">
      <c r="A9815" t="n">
        <v>83072</v>
      </c>
      <c r="B9815" s="21" t="n">
        <v>58</v>
      </c>
      <c r="C9815" s="7" t="n">
        <v>0</v>
      </c>
      <c r="D9815" s="7" t="n">
        <v>1000</v>
      </c>
      <c r="E9815" s="7" t="n">
        <v>1</v>
      </c>
    </row>
    <row r="9816" spans="1:15">
      <c r="A9816" t="s">
        <v>4</v>
      </c>
      <c r="B9816" s="4" t="s">
        <v>5</v>
      </c>
      <c r="C9816" s="4" t="s">
        <v>14</v>
      </c>
      <c r="D9816" s="4" t="s">
        <v>10</v>
      </c>
    </row>
    <row r="9817" spans="1:15">
      <c r="A9817" t="n">
        <v>83080</v>
      </c>
      <c r="B9817" s="21" t="n">
        <v>58</v>
      </c>
      <c r="C9817" s="7" t="n">
        <v>255</v>
      </c>
      <c r="D9817" s="7" t="n">
        <v>0</v>
      </c>
    </row>
    <row r="9818" spans="1:15">
      <c r="A9818" t="s">
        <v>4</v>
      </c>
      <c r="B9818" s="4" t="s">
        <v>5</v>
      </c>
      <c r="C9818" s="4" t="s">
        <v>14</v>
      </c>
      <c r="D9818" s="4" t="s">
        <v>14</v>
      </c>
      <c r="E9818" s="4" t="s">
        <v>21</v>
      </c>
      <c r="F9818" s="4" t="s">
        <v>21</v>
      </c>
      <c r="G9818" s="4" t="s">
        <v>21</v>
      </c>
      <c r="H9818" s="4" t="s">
        <v>10</v>
      </c>
    </row>
    <row r="9819" spans="1:15">
      <c r="A9819" t="n">
        <v>83084</v>
      </c>
      <c r="B9819" s="45" t="n">
        <v>45</v>
      </c>
      <c r="C9819" s="7" t="n">
        <v>2</v>
      </c>
      <c r="D9819" s="7" t="n">
        <v>3</v>
      </c>
      <c r="E9819" s="7" t="n">
        <v>-100000</v>
      </c>
      <c r="F9819" s="7" t="n">
        <v>0</v>
      </c>
      <c r="G9819" s="7" t="n">
        <v>0</v>
      </c>
      <c r="H9819" s="7" t="n">
        <v>0</v>
      </c>
    </row>
    <row r="9820" spans="1:15">
      <c r="A9820" t="s">
        <v>4</v>
      </c>
      <c r="B9820" s="4" t="s">
        <v>5</v>
      </c>
      <c r="C9820" s="4" t="s">
        <v>10</v>
      </c>
    </row>
    <row r="9821" spans="1:15">
      <c r="A9821" t="n">
        <v>83101</v>
      </c>
      <c r="B9821" s="13" t="n">
        <v>13</v>
      </c>
      <c r="C9821" s="7" t="n">
        <v>1</v>
      </c>
    </row>
    <row r="9822" spans="1:15">
      <c r="A9822" t="s">
        <v>4</v>
      </c>
      <c r="B9822" s="4" t="s">
        <v>5</v>
      </c>
      <c r="C9822" s="4" t="s">
        <v>10</v>
      </c>
    </row>
    <row r="9823" spans="1:15">
      <c r="A9823" t="n">
        <v>83104</v>
      </c>
      <c r="B9823" s="28" t="n">
        <v>16</v>
      </c>
      <c r="C9823" s="7" t="n">
        <v>500</v>
      </c>
    </row>
    <row r="9824" spans="1:15">
      <c r="A9824" t="s">
        <v>4</v>
      </c>
      <c r="B9824" s="4" t="s">
        <v>5</v>
      </c>
      <c r="C9824" s="4" t="s">
        <v>14</v>
      </c>
      <c r="D9824" s="4" t="s">
        <v>6</v>
      </c>
    </row>
    <row r="9825" spans="1:8">
      <c r="A9825" t="n">
        <v>83107</v>
      </c>
      <c r="B9825" s="80" t="n">
        <v>4</v>
      </c>
      <c r="C9825" s="7" t="n">
        <v>0</v>
      </c>
      <c r="D9825" s="7" t="s">
        <v>655</v>
      </c>
    </row>
    <row r="9826" spans="1:8">
      <c r="A9826" t="s">
        <v>4</v>
      </c>
      <c r="B9826" s="4" t="s">
        <v>5</v>
      </c>
    </row>
    <row r="9827" spans="1:8">
      <c r="A9827" t="n">
        <v>83122</v>
      </c>
      <c r="B9827" s="5" t="n">
        <v>1</v>
      </c>
    </row>
    <row r="9828" spans="1:8" s="3" customFormat="1" customHeight="0">
      <c r="A9828" s="3" t="s">
        <v>2</v>
      </c>
      <c r="B9828" s="3" t="s">
        <v>656</v>
      </c>
    </row>
    <row r="9829" spans="1:8">
      <c r="A9829" t="s">
        <v>4</v>
      </c>
      <c r="B9829" s="4" t="s">
        <v>5</v>
      </c>
      <c r="C9829" s="4" t="s">
        <v>10</v>
      </c>
    </row>
    <row r="9830" spans="1:8">
      <c r="A9830" t="n">
        <v>83124</v>
      </c>
      <c r="B9830" s="28" t="n">
        <v>16</v>
      </c>
      <c r="C9830" s="7" t="n">
        <v>0</v>
      </c>
    </row>
    <row r="9831" spans="1:8">
      <c r="A9831" t="s">
        <v>4</v>
      </c>
      <c r="B9831" s="4" t="s">
        <v>5</v>
      </c>
      <c r="C9831" s="4" t="s">
        <v>14</v>
      </c>
    </row>
    <row r="9832" spans="1:8">
      <c r="A9832" t="n">
        <v>83127</v>
      </c>
      <c r="B9832" s="81" t="n">
        <v>165</v>
      </c>
      <c r="C9832" s="7" t="n">
        <v>0</v>
      </c>
    </row>
    <row r="9833" spans="1:8">
      <c r="A9833" t="s">
        <v>4</v>
      </c>
      <c r="B9833" s="4" t="s">
        <v>5</v>
      </c>
      <c r="C9833" s="4" t="s">
        <v>14</v>
      </c>
      <c r="D9833" s="4" t="s">
        <v>10</v>
      </c>
      <c r="E9833" s="4" t="s">
        <v>9</v>
      </c>
    </row>
    <row r="9834" spans="1:8">
      <c r="A9834" t="n">
        <v>83129</v>
      </c>
      <c r="B9834" s="82" t="n">
        <v>167</v>
      </c>
      <c r="C9834" s="7" t="n">
        <v>0</v>
      </c>
      <c r="D9834" s="7" t="n">
        <v>0</v>
      </c>
      <c r="E9834" s="7" t="n">
        <v>1</v>
      </c>
    </row>
    <row r="9835" spans="1:8">
      <c r="A9835" t="s">
        <v>4</v>
      </c>
      <c r="B9835" s="4" t="s">
        <v>5</v>
      </c>
      <c r="C9835" s="4" t="s">
        <v>14</v>
      </c>
      <c r="D9835" s="4" t="s">
        <v>10</v>
      </c>
      <c r="E9835" s="4" t="s">
        <v>9</v>
      </c>
    </row>
    <row r="9836" spans="1:8">
      <c r="A9836" t="n">
        <v>83137</v>
      </c>
      <c r="B9836" s="82" t="n">
        <v>167</v>
      </c>
      <c r="C9836" s="7" t="n">
        <v>0</v>
      </c>
      <c r="D9836" s="7" t="n">
        <v>1</v>
      </c>
      <c r="E9836" s="7" t="n">
        <v>1</v>
      </c>
    </row>
    <row r="9837" spans="1:8">
      <c r="A9837" t="s">
        <v>4</v>
      </c>
      <c r="B9837" s="4" t="s">
        <v>5</v>
      </c>
      <c r="C9837" s="4" t="s">
        <v>14</v>
      </c>
      <c r="D9837" s="4" t="s">
        <v>10</v>
      </c>
      <c r="E9837" s="4" t="s">
        <v>9</v>
      </c>
    </row>
    <row r="9838" spans="1:8">
      <c r="A9838" t="n">
        <v>83145</v>
      </c>
      <c r="B9838" s="82" t="n">
        <v>167</v>
      </c>
      <c r="C9838" s="7" t="n">
        <v>0</v>
      </c>
      <c r="D9838" s="7" t="n">
        <v>2</v>
      </c>
      <c r="E9838" s="7" t="n">
        <v>1</v>
      </c>
    </row>
    <row r="9839" spans="1:8">
      <c r="A9839" t="s">
        <v>4</v>
      </c>
      <c r="B9839" s="4" t="s">
        <v>5</v>
      </c>
      <c r="C9839" s="4" t="s">
        <v>14</v>
      </c>
      <c r="D9839" s="4" t="s">
        <v>10</v>
      </c>
      <c r="E9839" s="4" t="s">
        <v>9</v>
      </c>
    </row>
    <row r="9840" spans="1:8">
      <c r="A9840" t="n">
        <v>83153</v>
      </c>
      <c r="B9840" s="82" t="n">
        <v>167</v>
      </c>
      <c r="C9840" s="7" t="n">
        <v>0</v>
      </c>
      <c r="D9840" s="7" t="n">
        <v>3</v>
      </c>
      <c r="E9840" s="7" t="n">
        <v>1</v>
      </c>
    </row>
    <row r="9841" spans="1:5">
      <c r="A9841" t="s">
        <v>4</v>
      </c>
      <c r="B9841" s="4" t="s">
        <v>5</v>
      </c>
      <c r="C9841" s="4" t="s">
        <v>14</v>
      </c>
      <c r="D9841" s="4" t="s">
        <v>10</v>
      </c>
      <c r="E9841" s="4" t="s">
        <v>9</v>
      </c>
    </row>
    <row r="9842" spans="1:5">
      <c r="A9842" t="n">
        <v>83161</v>
      </c>
      <c r="B9842" s="82" t="n">
        <v>167</v>
      </c>
      <c r="C9842" s="7" t="n">
        <v>0</v>
      </c>
      <c r="D9842" s="7" t="n">
        <v>4</v>
      </c>
      <c r="E9842" s="7" t="n">
        <v>1</v>
      </c>
    </row>
    <row r="9843" spans="1:5">
      <c r="A9843" t="s">
        <v>4</v>
      </c>
      <c r="B9843" s="4" t="s">
        <v>5</v>
      </c>
      <c r="C9843" s="4" t="s">
        <v>14</v>
      </c>
      <c r="D9843" s="4" t="s">
        <v>10</v>
      </c>
      <c r="E9843" s="4" t="s">
        <v>9</v>
      </c>
    </row>
    <row r="9844" spans="1:5">
      <c r="A9844" t="n">
        <v>83169</v>
      </c>
      <c r="B9844" s="82" t="n">
        <v>167</v>
      </c>
      <c r="C9844" s="7" t="n">
        <v>0</v>
      </c>
      <c r="D9844" s="7" t="n">
        <v>5</v>
      </c>
      <c r="E9844" s="7" t="n">
        <v>1</v>
      </c>
    </row>
    <row r="9845" spans="1:5">
      <c r="A9845" t="s">
        <v>4</v>
      </c>
      <c r="B9845" s="4" t="s">
        <v>5</v>
      </c>
      <c r="C9845" s="4" t="s">
        <v>14</v>
      </c>
      <c r="D9845" s="4" t="s">
        <v>10</v>
      </c>
      <c r="E9845" s="4" t="s">
        <v>9</v>
      </c>
    </row>
    <row r="9846" spans="1:5">
      <c r="A9846" t="n">
        <v>83177</v>
      </c>
      <c r="B9846" s="82" t="n">
        <v>167</v>
      </c>
      <c r="C9846" s="7" t="n">
        <v>0</v>
      </c>
      <c r="D9846" s="7" t="n">
        <v>6</v>
      </c>
      <c r="E9846" s="7" t="n">
        <v>1</v>
      </c>
    </row>
    <row r="9847" spans="1:5">
      <c r="A9847" t="s">
        <v>4</v>
      </c>
      <c r="B9847" s="4" t="s">
        <v>5</v>
      </c>
      <c r="C9847" s="4" t="s">
        <v>14</v>
      </c>
      <c r="D9847" s="4" t="s">
        <v>10</v>
      </c>
      <c r="E9847" s="4" t="s">
        <v>9</v>
      </c>
    </row>
    <row r="9848" spans="1:5">
      <c r="A9848" t="n">
        <v>83185</v>
      </c>
      <c r="B9848" s="82" t="n">
        <v>167</v>
      </c>
      <c r="C9848" s="7" t="n">
        <v>0</v>
      </c>
      <c r="D9848" s="7" t="n">
        <v>7</v>
      </c>
      <c r="E9848" s="7" t="n">
        <v>1</v>
      </c>
    </row>
    <row r="9849" spans="1:5">
      <c r="A9849" t="s">
        <v>4</v>
      </c>
      <c r="B9849" s="4" t="s">
        <v>5</v>
      </c>
      <c r="C9849" s="4" t="s">
        <v>14</v>
      </c>
      <c r="D9849" s="4" t="s">
        <v>10</v>
      </c>
      <c r="E9849" s="4" t="s">
        <v>9</v>
      </c>
    </row>
    <row r="9850" spans="1:5">
      <c r="A9850" t="n">
        <v>83193</v>
      </c>
      <c r="B9850" s="82" t="n">
        <v>167</v>
      </c>
      <c r="C9850" s="7" t="n">
        <v>0</v>
      </c>
      <c r="D9850" s="7" t="n">
        <v>8</v>
      </c>
      <c r="E9850" s="7" t="n">
        <v>1</v>
      </c>
    </row>
    <row r="9851" spans="1:5">
      <c r="A9851" t="s">
        <v>4</v>
      </c>
      <c r="B9851" s="4" t="s">
        <v>5</v>
      </c>
      <c r="C9851" s="4" t="s">
        <v>14</v>
      </c>
      <c r="D9851" s="4" t="s">
        <v>10</v>
      </c>
      <c r="E9851" s="4" t="s">
        <v>9</v>
      </c>
    </row>
    <row r="9852" spans="1:5">
      <c r="A9852" t="n">
        <v>83201</v>
      </c>
      <c r="B9852" s="82" t="n">
        <v>167</v>
      </c>
      <c r="C9852" s="7" t="n">
        <v>0</v>
      </c>
      <c r="D9852" s="7" t="n">
        <v>9</v>
      </c>
      <c r="E9852" s="7" t="n">
        <v>1</v>
      </c>
    </row>
    <row r="9853" spans="1:5">
      <c r="A9853" t="s">
        <v>4</v>
      </c>
      <c r="B9853" s="4" t="s">
        <v>5</v>
      </c>
      <c r="C9853" s="4" t="s">
        <v>14</v>
      </c>
      <c r="D9853" s="4" t="s">
        <v>10</v>
      </c>
      <c r="E9853" s="4" t="s">
        <v>9</v>
      </c>
    </row>
    <row r="9854" spans="1:5">
      <c r="A9854" t="n">
        <v>83209</v>
      </c>
      <c r="B9854" s="82" t="n">
        <v>167</v>
      </c>
      <c r="C9854" s="7" t="n">
        <v>0</v>
      </c>
      <c r="D9854" s="7" t="n">
        <v>11</v>
      </c>
      <c r="E9854" s="7" t="n">
        <v>1</v>
      </c>
    </row>
    <row r="9855" spans="1:5">
      <c r="A9855" t="s">
        <v>4</v>
      </c>
      <c r="B9855" s="4" t="s">
        <v>5</v>
      </c>
      <c r="C9855" s="4" t="s">
        <v>14</v>
      </c>
      <c r="D9855" s="4" t="s">
        <v>10</v>
      </c>
      <c r="E9855" s="4" t="s">
        <v>10</v>
      </c>
      <c r="F9855" s="4" t="s">
        <v>10</v>
      </c>
    </row>
    <row r="9856" spans="1:5">
      <c r="A9856" t="n">
        <v>83217</v>
      </c>
      <c r="B9856" s="74" t="n">
        <v>63</v>
      </c>
      <c r="C9856" s="7" t="n">
        <v>0</v>
      </c>
      <c r="D9856" s="7" t="n">
        <v>65535</v>
      </c>
      <c r="E9856" s="7" t="n">
        <v>45</v>
      </c>
      <c r="F9856" s="7" t="n">
        <v>0</v>
      </c>
    </row>
    <row r="9857" spans="1:6">
      <c r="A9857" t="s">
        <v>4</v>
      </c>
      <c r="B9857" s="4" t="s">
        <v>5</v>
      </c>
      <c r="C9857" s="4" t="s">
        <v>14</v>
      </c>
      <c r="D9857" s="4" t="s">
        <v>10</v>
      </c>
      <c r="E9857" s="4" t="s">
        <v>10</v>
      </c>
      <c r="F9857" s="4" t="s">
        <v>10</v>
      </c>
    </row>
    <row r="9858" spans="1:6">
      <c r="A9858" t="n">
        <v>83225</v>
      </c>
      <c r="B9858" s="74" t="n">
        <v>63</v>
      </c>
      <c r="C9858" s="7" t="n">
        <v>0</v>
      </c>
      <c r="D9858" s="7" t="n">
        <v>65535</v>
      </c>
      <c r="E9858" s="7" t="n">
        <v>30</v>
      </c>
      <c r="F9858" s="7" t="n">
        <v>200</v>
      </c>
    </row>
    <row r="9859" spans="1:6">
      <c r="A9859" t="s">
        <v>4</v>
      </c>
      <c r="B9859" s="4" t="s">
        <v>5</v>
      </c>
      <c r="C9859" s="4" t="s">
        <v>14</v>
      </c>
      <c r="D9859" s="4" t="s">
        <v>10</v>
      </c>
      <c r="E9859" s="4" t="s">
        <v>10</v>
      </c>
      <c r="F9859" s="4" t="s">
        <v>10</v>
      </c>
      <c r="G9859" s="4" t="s">
        <v>10</v>
      </c>
      <c r="H9859" s="4" t="s">
        <v>14</v>
      </c>
    </row>
    <row r="9860" spans="1:6">
      <c r="A9860" t="n">
        <v>83233</v>
      </c>
      <c r="B9860" s="59" t="n">
        <v>25</v>
      </c>
      <c r="C9860" s="7" t="n">
        <v>5</v>
      </c>
      <c r="D9860" s="7" t="n">
        <v>65535</v>
      </c>
      <c r="E9860" s="7" t="n">
        <v>65535</v>
      </c>
      <c r="F9860" s="7" t="n">
        <v>65535</v>
      </c>
      <c r="G9860" s="7" t="n">
        <v>65535</v>
      </c>
      <c r="H9860" s="7" t="n">
        <v>0</v>
      </c>
    </row>
    <row r="9861" spans="1:6">
      <c r="A9861" t="s">
        <v>4</v>
      </c>
      <c r="B9861" s="4" t="s">
        <v>5</v>
      </c>
      <c r="C9861" s="4" t="s">
        <v>10</v>
      </c>
    </row>
    <row r="9862" spans="1:6">
      <c r="A9862" t="n">
        <v>83244</v>
      </c>
      <c r="B9862" s="28" t="n">
        <v>16</v>
      </c>
      <c r="C9862" s="7" t="n">
        <v>500</v>
      </c>
    </row>
    <row r="9863" spans="1:6">
      <c r="A9863" t="s">
        <v>4</v>
      </c>
      <c r="B9863" s="4" t="s">
        <v>5</v>
      </c>
      <c r="C9863" s="4" t="s">
        <v>10</v>
      </c>
      <c r="D9863" s="4" t="s">
        <v>112</v>
      </c>
      <c r="E9863" s="4" t="s">
        <v>14</v>
      </c>
      <c r="F9863" s="4" t="s">
        <v>14</v>
      </c>
      <c r="G9863" s="4" t="s">
        <v>112</v>
      </c>
      <c r="H9863" s="4" t="s">
        <v>14</v>
      </c>
      <c r="I9863" s="4" t="s">
        <v>14</v>
      </c>
      <c r="J9863" s="4" t="s">
        <v>112</v>
      </c>
      <c r="K9863" s="4" t="s">
        <v>14</v>
      </c>
      <c r="L9863" s="4" t="s">
        <v>14</v>
      </c>
    </row>
    <row r="9864" spans="1:6">
      <c r="A9864" t="n">
        <v>83247</v>
      </c>
      <c r="B9864" s="83" t="n">
        <v>24</v>
      </c>
      <c r="C9864" s="7" t="n">
        <v>65533</v>
      </c>
      <c r="D9864" s="7" t="s">
        <v>657</v>
      </c>
      <c r="E9864" s="7" t="n">
        <v>2</v>
      </c>
      <c r="F9864" s="7" t="n">
        <v>3</v>
      </c>
      <c r="G9864" s="7" t="s">
        <v>658</v>
      </c>
      <c r="H9864" s="7" t="n">
        <v>2</v>
      </c>
      <c r="I9864" s="7" t="n">
        <v>3</v>
      </c>
      <c r="J9864" s="7" t="s">
        <v>659</v>
      </c>
      <c r="K9864" s="7" t="n">
        <v>2</v>
      </c>
      <c r="L9864" s="7" t="n">
        <v>0</v>
      </c>
    </row>
    <row r="9865" spans="1:6">
      <c r="A9865" t="s">
        <v>4</v>
      </c>
      <c r="B9865" s="4" t="s">
        <v>5</v>
      </c>
    </row>
    <row r="9866" spans="1:6">
      <c r="A9866" t="n">
        <v>83560</v>
      </c>
      <c r="B9866" s="50" t="n">
        <v>28</v>
      </c>
    </row>
    <row r="9867" spans="1:6">
      <c r="A9867" t="s">
        <v>4</v>
      </c>
      <c r="B9867" s="4" t="s">
        <v>5</v>
      </c>
      <c r="C9867" s="4" t="s">
        <v>14</v>
      </c>
    </row>
    <row r="9868" spans="1:6">
      <c r="A9868" t="n">
        <v>83561</v>
      </c>
      <c r="B9868" s="84" t="n">
        <v>27</v>
      </c>
      <c r="C9868" s="7" t="n">
        <v>0</v>
      </c>
    </row>
    <row r="9869" spans="1:6">
      <c r="A9869" t="s">
        <v>4</v>
      </c>
      <c r="B9869" s="4" t="s">
        <v>5</v>
      </c>
      <c r="C9869" s="4" t="s">
        <v>14</v>
      </c>
    </row>
    <row r="9870" spans="1:6">
      <c r="A9870" t="n">
        <v>83563</v>
      </c>
      <c r="B9870" s="84" t="n">
        <v>27</v>
      </c>
      <c r="C9870" s="7" t="n">
        <v>1</v>
      </c>
    </row>
    <row r="9871" spans="1:6">
      <c r="A9871" t="s">
        <v>4</v>
      </c>
      <c r="B9871" s="4" t="s">
        <v>5</v>
      </c>
      <c r="C9871" s="4" t="s">
        <v>14</v>
      </c>
      <c r="D9871" s="4" t="s">
        <v>10</v>
      </c>
      <c r="E9871" s="4" t="s">
        <v>10</v>
      </c>
      <c r="F9871" s="4" t="s">
        <v>10</v>
      </c>
      <c r="G9871" s="4" t="s">
        <v>10</v>
      </c>
      <c r="H9871" s="4" t="s">
        <v>14</v>
      </c>
    </row>
    <row r="9872" spans="1:6">
      <c r="A9872" t="n">
        <v>83565</v>
      </c>
      <c r="B9872" s="59" t="n">
        <v>25</v>
      </c>
      <c r="C9872" s="7" t="n">
        <v>5</v>
      </c>
      <c r="D9872" s="7" t="n">
        <v>65535</v>
      </c>
      <c r="E9872" s="7" t="n">
        <v>65535</v>
      </c>
      <c r="F9872" s="7" t="n">
        <v>65535</v>
      </c>
      <c r="G9872" s="7" t="n">
        <v>65535</v>
      </c>
      <c r="H9872" s="7" t="n">
        <v>0</v>
      </c>
    </row>
    <row r="9873" spans="1:12">
      <c r="A9873" t="s">
        <v>4</v>
      </c>
      <c r="B9873" s="4" t="s">
        <v>5</v>
      </c>
      <c r="C9873" s="4" t="s">
        <v>14</v>
      </c>
      <c r="D9873" s="4" t="s">
        <v>14</v>
      </c>
      <c r="E9873" s="4" t="s">
        <v>9</v>
      </c>
      <c r="F9873" s="4" t="s">
        <v>14</v>
      </c>
      <c r="G9873" s="4" t="s">
        <v>14</v>
      </c>
    </row>
    <row r="9874" spans="1:12">
      <c r="A9874" t="n">
        <v>83576</v>
      </c>
      <c r="B9874" s="85" t="n">
        <v>18</v>
      </c>
      <c r="C9874" s="7" t="n">
        <v>0</v>
      </c>
      <c r="D9874" s="7" t="n">
        <v>0</v>
      </c>
      <c r="E9874" s="7" t="n">
        <v>0</v>
      </c>
      <c r="F9874" s="7" t="n">
        <v>19</v>
      </c>
      <c r="G9874" s="7" t="n">
        <v>1</v>
      </c>
    </row>
    <row r="9875" spans="1:12">
      <c r="A9875" t="s">
        <v>4</v>
      </c>
      <c r="B9875" s="4" t="s">
        <v>5</v>
      </c>
      <c r="C9875" s="4" t="s">
        <v>14</v>
      </c>
      <c r="D9875" s="4" t="s">
        <v>14</v>
      </c>
      <c r="E9875" s="4" t="s">
        <v>14</v>
      </c>
      <c r="F9875" s="4" t="s">
        <v>9</v>
      </c>
      <c r="G9875" s="4" t="s">
        <v>14</v>
      </c>
      <c r="H9875" s="4" t="s">
        <v>14</v>
      </c>
      <c r="I9875" s="4" t="s">
        <v>19</v>
      </c>
    </row>
    <row r="9876" spans="1:12">
      <c r="A9876" t="n">
        <v>83585</v>
      </c>
      <c r="B9876" s="10" t="n">
        <v>5</v>
      </c>
      <c r="C9876" s="7" t="n">
        <v>35</v>
      </c>
      <c r="D9876" s="7" t="n">
        <v>0</v>
      </c>
      <c r="E9876" s="7" t="n">
        <v>0</v>
      </c>
      <c r="F9876" s="7" t="n">
        <v>0</v>
      </c>
      <c r="G9876" s="7" t="n">
        <v>7</v>
      </c>
      <c r="H9876" s="7" t="n">
        <v>1</v>
      </c>
      <c r="I9876" s="11" t="n">
        <f t="normal" ca="1">A9968</f>
        <v>0</v>
      </c>
    </row>
    <row r="9877" spans="1:12">
      <c r="A9877" t="s">
        <v>4</v>
      </c>
      <c r="B9877" s="4" t="s">
        <v>5</v>
      </c>
      <c r="C9877" s="4" t="s">
        <v>14</v>
      </c>
      <c r="D9877" s="4" t="s">
        <v>10</v>
      </c>
      <c r="E9877" s="4" t="s">
        <v>10</v>
      </c>
      <c r="F9877" s="4" t="s">
        <v>10</v>
      </c>
      <c r="G9877" s="4" t="s">
        <v>10</v>
      </c>
      <c r="H9877" s="4" t="s">
        <v>14</v>
      </c>
    </row>
    <row r="9878" spans="1:12">
      <c r="A9878" t="n">
        <v>83599</v>
      </c>
      <c r="B9878" s="59" t="n">
        <v>25</v>
      </c>
      <c r="C9878" s="7" t="n">
        <v>5</v>
      </c>
      <c r="D9878" s="7" t="n">
        <v>65535</v>
      </c>
      <c r="E9878" s="7" t="n">
        <v>500</v>
      </c>
      <c r="F9878" s="7" t="n">
        <v>800</v>
      </c>
      <c r="G9878" s="7" t="n">
        <v>140</v>
      </c>
      <c r="H9878" s="7" t="n">
        <v>0</v>
      </c>
    </row>
    <row r="9879" spans="1:12">
      <c r="A9879" t="s">
        <v>4</v>
      </c>
      <c r="B9879" s="4" t="s">
        <v>5</v>
      </c>
      <c r="C9879" s="4" t="s">
        <v>10</v>
      </c>
      <c r="D9879" s="4" t="s">
        <v>14</v>
      </c>
      <c r="E9879" s="4" t="s">
        <v>112</v>
      </c>
      <c r="F9879" s="4" t="s">
        <v>14</v>
      </c>
      <c r="G9879" s="4" t="s">
        <v>14</v>
      </c>
      <c r="H9879" s="4" t="s">
        <v>14</v>
      </c>
      <c r="I9879" s="4" t="s">
        <v>14</v>
      </c>
    </row>
    <row r="9880" spans="1:12">
      <c r="A9880" t="n">
        <v>83610</v>
      </c>
      <c r="B9880" s="83" t="n">
        <v>24</v>
      </c>
      <c r="C9880" s="7" t="n">
        <v>65533</v>
      </c>
      <c r="D9880" s="7" t="n">
        <v>11</v>
      </c>
      <c r="E9880" s="7" t="s">
        <v>660</v>
      </c>
      <c r="F9880" s="7" t="n">
        <v>6</v>
      </c>
      <c r="G9880" s="7" t="n">
        <v>8</v>
      </c>
      <c r="H9880" s="7" t="n">
        <v>2</v>
      </c>
      <c r="I9880" s="7" t="n">
        <v>0</v>
      </c>
    </row>
    <row r="9881" spans="1:12">
      <c r="A9881" t="s">
        <v>4</v>
      </c>
      <c r="B9881" s="4" t="s">
        <v>5</v>
      </c>
      <c r="C9881" s="4" t="s">
        <v>14</v>
      </c>
      <c r="D9881" s="4" t="s">
        <v>14</v>
      </c>
      <c r="E9881" s="4" t="s">
        <v>9</v>
      </c>
      <c r="F9881" s="4" t="s">
        <v>14</v>
      </c>
      <c r="G9881" s="4" t="s">
        <v>14</v>
      </c>
    </row>
    <row r="9882" spans="1:12">
      <c r="A9882" t="n">
        <v>83745</v>
      </c>
      <c r="B9882" s="85" t="n">
        <v>18</v>
      </c>
      <c r="C9882" s="7" t="n">
        <v>0</v>
      </c>
      <c r="D9882" s="7" t="n">
        <v>0</v>
      </c>
      <c r="E9882" s="7" t="n">
        <v>0</v>
      </c>
      <c r="F9882" s="7" t="n">
        <v>19</v>
      </c>
      <c r="G9882" s="7" t="n">
        <v>1</v>
      </c>
    </row>
    <row r="9883" spans="1:12">
      <c r="A9883" t="s">
        <v>4</v>
      </c>
      <c r="B9883" s="4" t="s">
        <v>5</v>
      </c>
      <c r="C9883" s="4" t="s">
        <v>14</v>
      </c>
      <c r="D9883" s="4" t="s">
        <v>14</v>
      </c>
      <c r="E9883" s="4" t="s">
        <v>10</v>
      </c>
      <c r="F9883" s="4" t="s">
        <v>9</v>
      </c>
    </row>
    <row r="9884" spans="1:12">
      <c r="A9884" t="n">
        <v>83754</v>
      </c>
      <c r="B9884" s="86" t="n">
        <v>31</v>
      </c>
      <c r="C9884" s="7" t="n">
        <v>0</v>
      </c>
      <c r="D9884" s="7" t="n">
        <v>0</v>
      </c>
      <c r="E9884" s="7" t="n">
        <v>0</v>
      </c>
      <c r="F9884" s="7" t="n">
        <v>1107296256</v>
      </c>
    </row>
    <row r="9885" spans="1:12">
      <c r="A9885" t="s">
        <v>4</v>
      </c>
      <c r="B9885" s="4" t="s">
        <v>5</v>
      </c>
      <c r="C9885" s="4" t="s">
        <v>14</v>
      </c>
      <c r="D9885" s="4" t="s">
        <v>14</v>
      </c>
      <c r="E9885" s="4" t="s">
        <v>6</v>
      </c>
      <c r="F9885" s="4" t="s">
        <v>10</v>
      </c>
    </row>
    <row r="9886" spans="1:12">
      <c r="A9886" t="n">
        <v>83763</v>
      </c>
      <c r="B9886" s="86" t="n">
        <v>31</v>
      </c>
      <c r="C9886" s="7" t="n">
        <v>1</v>
      </c>
      <c r="D9886" s="7" t="n">
        <v>0</v>
      </c>
      <c r="E9886" s="7" t="s">
        <v>661</v>
      </c>
      <c r="F9886" s="7" t="n">
        <v>2</v>
      </c>
    </row>
    <row r="9887" spans="1:12">
      <c r="A9887" t="s">
        <v>4</v>
      </c>
      <c r="B9887" s="4" t="s">
        <v>5</v>
      </c>
      <c r="C9887" s="4" t="s">
        <v>14</v>
      </c>
      <c r="D9887" s="4" t="s">
        <v>14</v>
      </c>
      <c r="E9887" s="4" t="s">
        <v>6</v>
      </c>
      <c r="F9887" s="4" t="s">
        <v>10</v>
      </c>
    </row>
    <row r="9888" spans="1:12">
      <c r="A9888" t="n">
        <v>83783</v>
      </c>
      <c r="B9888" s="86" t="n">
        <v>31</v>
      </c>
      <c r="C9888" s="7" t="n">
        <v>1</v>
      </c>
      <c r="D9888" s="7" t="n">
        <v>0</v>
      </c>
      <c r="E9888" s="7" t="s">
        <v>662</v>
      </c>
      <c r="F9888" s="7" t="n">
        <v>3</v>
      </c>
    </row>
    <row r="9889" spans="1:9">
      <c r="A9889" t="s">
        <v>4</v>
      </c>
      <c r="B9889" s="4" t="s">
        <v>5</v>
      </c>
      <c r="C9889" s="4" t="s">
        <v>14</v>
      </c>
      <c r="D9889" s="4" t="s">
        <v>14</v>
      </c>
      <c r="E9889" s="4" t="s">
        <v>6</v>
      </c>
      <c r="F9889" s="4" t="s">
        <v>10</v>
      </c>
    </row>
    <row r="9890" spans="1:9">
      <c r="A9890" t="n">
        <v>83793</v>
      </c>
      <c r="B9890" s="86" t="n">
        <v>31</v>
      </c>
      <c r="C9890" s="7" t="n">
        <v>1</v>
      </c>
      <c r="D9890" s="7" t="n">
        <v>0</v>
      </c>
      <c r="E9890" s="7" t="s">
        <v>663</v>
      </c>
      <c r="F9890" s="7" t="n">
        <v>4</v>
      </c>
    </row>
    <row r="9891" spans="1:9">
      <c r="A9891" t="s">
        <v>4</v>
      </c>
      <c r="B9891" s="4" t="s">
        <v>5</v>
      </c>
      <c r="C9891" s="4" t="s">
        <v>14</v>
      </c>
      <c r="D9891" s="4" t="s">
        <v>14</v>
      </c>
      <c r="E9891" s="4" t="s">
        <v>14</v>
      </c>
      <c r="F9891" s="4" t="s">
        <v>10</v>
      </c>
      <c r="G9891" s="4" t="s">
        <v>10</v>
      </c>
      <c r="H9891" s="4" t="s">
        <v>14</v>
      </c>
    </row>
    <row r="9892" spans="1:9">
      <c r="A9892" t="n">
        <v>83806</v>
      </c>
      <c r="B9892" s="86" t="n">
        <v>31</v>
      </c>
      <c r="C9892" s="7" t="n">
        <v>2</v>
      </c>
      <c r="D9892" s="7" t="n">
        <v>0</v>
      </c>
      <c r="E9892" s="7" t="n">
        <v>0</v>
      </c>
      <c r="F9892" s="7" t="n">
        <v>65535</v>
      </c>
      <c r="G9892" s="7" t="n">
        <v>65535</v>
      </c>
      <c r="H9892" s="7" t="n">
        <v>0</v>
      </c>
    </row>
    <row r="9893" spans="1:9">
      <c r="A9893" t="s">
        <v>4</v>
      </c>
      <c r="B9893" s="4" t="s">
        <v>5</v>
      </c>
      <c r="C9893" s="4" t="s">
        <v>14</v>
      </c>
      <c r="D9893" s="4" t="s">
        <v>14</v>
      </c>
      <c r="E9893" s="4" t="s">
        <v>14</v>
      </c>
    </row>
    <row r="9894" spans="1:9">
      <c r="A9894" t="n">
        <v>83815</v>
      </c>
      <c r="B9894" s="86" t="n">
        <v>31</v>
      </c>
      <c r="C9894" s="7" t="n">
        <v>4</v>
      </c>
      <c r="D9894" s="7" t="n">
        <v>0</v>
      </c>
      <c r="E9894" s="7" t="n">
        <v>0</v>
      </c>
    </row>
    <row r="9895" spans="1:9">
      <c r="A9895" t="s">
        <v>4</v>
      </c>
      <c r="B9895" s="4" t="s">
        <v>5</v>
      </c>
      <c r="C9895" s="4" t="s">
        <v>14</v>
      </c>
      <c r="D9895" s="4" t="s">
        <v>14</v>
      </c>
    </row>
    <row r="9896" spans="1:9">
      <c r="A9896" t="n">
        <v>83819</v>
      </c>
      <c r="B9896" s="86" t="n">
        <v>31</v>
      </c>
      <c r="C9896" s="7" t="n">
        <v>3</v>
      </c>
      <c r="D9896" s="7" t="n">
        <v>0</v>
      </c>
    </row>
    <row r="9897" spans="1:9">
      <c r="A9897" t="s">
        <v>4</v>
      </c>
      <c r="B9897" s="4" t="s">
        <v>5</v>
      </c>
      <c r="C9897" s="4" t="s">
        <v>14</v>
      </c>
    </row>
    <row r="9898" spans="1:9">
      <c r="A9898" t="n">
        <v>83822</v>
      </c>
      <c r="B9898" s="84" t="n">
        <v>27</v>
      </c>
      <c r="C9898" s="7" t="n">
        <v>0</v>
      </c>
    </row>
    <row r="9899" spans="1:9">
      <c r="A9899" t="s">
        <v>4</v>
      </c>
      <c r="B9899" s="4" t="s">
        <v>5</v>
      </c>
      <c r="C9899" s="4" t="s">
        <v>14</v>
      </c>
      <c r="D9899" s="4" t="s">
        <v>10</v>
      </c>
      <c r="E9899" s="4" t="s">
        <v>10</v>
      </c>
      <c r="F9899" s="4" t="s">
        <v>10</v>
      </c>
      <c r="G9899" s="4" t="s">
        <v>10</v>
      </c>
      <c r="H9899" s="4" t="s">
        <v>14</v>
      </c>
    </row>
    <row r="9900" spans="1:9">
      <c r="A9900" t="n">
        <v>83824</v>
      </c>
      <c r="B9900" s="59" t="n">
        <v>25</v>
      </c>
      <c r="C9900" s="7" t="n">
        <v>5</v>
      </c>
      <c r="D9900" s="7" t="n">
        <v>65535</v>
      </c>
      <c r="E9900" s="7" t="n">
        <v>65535</v>
      </c>
      <c r="F9900" s="7" t="n">
        <v>65535</v>
      </c>
      <c r="G9900" s="7" t="n">
        <v>65535</v>
      </c>
      <c r="H9900" s="7" t="n">
        <v>0</v>
      </c>
    </row>
    <row r="9901" spans="1:9">
      <c r="A9901" t="s">
        <v>4</v>
      </c>
      <c r="B9901" s="4" t="s">
        <v>5</v>
      </c>
      <c r="C9901" s="4" t="s">
        <v>14</v>
      </c>
      <c r="D9901" s="4" t="s">
        <v>14</v>
      </c>
      <c r="E9901" s="4" t="s">
        <v>14</v>
      </c>
      <c r="F9901" s="4" t="s">
        <v>14</v>
      </c>
      <c r="G9901" s="4" t="s">
        <v>10</v>
      </c>
      <c r="H9901" s="4" t="s">
        <v>19</v>
      </c>
      <c r="I9901" s="4" t="s">
        <v>10</v>
      </c>
      <c r="J9901" s="4" t="s">
        <v>19</v>
      </c>
      <c r="K9901" s="4" t="s">
        <v>10</v>
      </c>
      <c r="L9901" s="4" t="s">
        <v>19</v>
      </c>
      <c r="M9901" s="4" t="s">
        <v>10</v>
      </c>
      <c r="N9901" s="4" t="s">
        <v>19</v>
      </c>
      <c r="O9901" s="4" t="s">
        <v>19</v>
      </c>
    </row>
    <row r="9902" spans="1:9">
      <c r="A9902" t="n">
        <v>83835</v>
      </c>
      <c r="B9902" s="87" t="n">
        <v>6</v>
      </c>
      <c r="C9902" s="7" t="n">
        <v>35</v>
      </c>
      <c r="D9902" s="7" t="n">
        <v>0</v>
      </c>
      <c r="E9902" s="7" t="n">
        <v>1</v>
      </c>
      <c r="F9902" s="7" t="n">
        <v>4</v>
      </c>
      <c r="G9902" s="7" t="n">
        <v>1</v>
      </c>
      <c r="H9902" s="11" t="n">
        <f t="normal" ca="1">A9904</f>
        <v>0</v>
      </c>
      <c r="I9902" s="7" t="n">
        <v>2</v>
      </c>
      <c r="J9902" s="11" t="n">
        <f t="normal" ca="1">A9940</f>
        <v>0</v>
      </c>
      <c r="K9902" s="7" t="n">
        <v>3</v>
      </c>
      <c r="L9902" s="11" t="n">
        <f t="normal" ca="1">A9946</f>
        <v>0</v>
      </c>
      <c r="M9902" s="7" t="n">
        <v>4</v>
      </c>
      <c r="N9902" s="11" t="n">
        <f t="normal" ca="1">A9962</f>
        <v>0</v>
      </c>
      <c r="O9902" s="11" t="n">
        <f t="normal" ca="1">A9966</f>
        <v>0</v>
      </c>
    </row>
    <row r="9903" spans="1:9">
      <c r="A9903" t="s">
        <v>4</v>
      </c>
      <c r="B9903" s="4" t="s">
        <v>5</v>
      </c>
      <c r="C9903" s="4" t="s">
        <v>14</v>
      </c>
      <c r="D9903" s="4" t="s">
        <v>14</v>
      </c>
      <c r="E9903" s="4" t="s">
        <v>9</v>
      </c>
      <c r="F9903" s="4" t="s">
        <v>14</v>
      </c>
      <c r="G9903" s="4" t="s">
        <v>14</v>
      </c>
    </row>
    <row r="9904" spans="1:9">
      <c r="A9904" t="n">
        <v>83868</v>
      </c>
      <c r="B9904" s="85" t="n">
        <v>18</v>
      </c>
      <c r="C9904" s="7" t="n">
        <v>6</v>
      </c>
      <c r="D9904" s="7" t="n">
        <v>0</v>
      </c>
      <c r="E9904" s="7" t="n">
        <v>7</v>
      </c>
      <c r="F9904" s="7" t="n">
        <v>19</v>
      </c>
      <c r="G9904" s="7" t="n">
        <v>1</v>
      </c>
    </row>
    <row r="9905" spans="1:15">
      <c r="A9905" t="s">
        <v>4</v>
      </c>
      <c r="B9905" s="4" t="s">
        <v>5</v>
      </c>
      <c r="C9905" s="4" t="s">
        <v>14</v>
      </c>
      <c r="D9905" s="4" t="s">
        <v>6</v>
      </c>
    </row>
    <row r="9906" spans="1:15">
      <c r="A9906" t="n">
        <v>83877</v>
      </c>
      <c r="B9906" s="8" t="n">
        <v>2</v>
      </c>
      <c r="C9906" s="7" t="n">
        <v>10</v>
      </c>
      <c r="D9906" s="7" t="s">
        <v>664</v>
      </c>
    </row>
    <row r="9907" spans="1:15">
      <c r="A9907" t="s">
        <v>4</v>
      </c>
      <c r="B9907" s="4" t="s">
        <v>5</v>
      </c>
      <c r="C9907" s="4" t="s">
        <v>10</v>
      </c>
    </row>
    <row r="9908" spans="1:15">
      <c r="A9908" t="n">
        <v>83895</v>
      </c>
      <c r="B9908" s="28" t="n">
        <v>16</v>
      </c>
      <c r="C9908" s="7" t="n">
        <v>0</v>
      </c>
    </row>
    <row r="9909" spans="1:15">
      <c r="A9909" t="s">
        <v>4</v>
      </c>
      <c r="B9909" s="4" t="s">
        <v>5</v>
      </c>
      <c r="C9909" s="4" t="s">
        <v>14</v>
      </c>
      <c r="D9909" s="4" t="s">
        <v>10</v>
      </c>
      <c r="E9909" s="4" t="s">
        <v>9</v>
      </c>
    </row>
    <row r="9910" spans="1:15">
      <c r="A9910" t="n">
        <v>83898</v>
      </c>
      <c r="B9910" s="82" t="n">
        <v>167</v>
      </c>
      <c r="C9910" s="7" t="n">
        <v>0</v>
      </c>
      <c r="D9910" s="7" t="n">
        <v>0</v>
      </c>
      <c r="E9910" s="7" t="n">
        <v>48</v>
      </c>
    </row>
    <row r="9911" spans="1:15">
      <c r="A9911" t="s">
        <v>4</v>
      </c>
      <c r="B9911" s="4" t="s">
        <v>5</v>
      </c>
      <c r="C9911" s="4" t="s">
        <v>14</v>
      </c>
      <c r="D9911" s="4" t="s">
        <v>10</v>
      </c>
      <c r="E9911" s="4" t="s">
        <v>9</v>
      </c>
    </row>
    <row r="9912" spans="1:15">
      <c r="A9912" t="n">
        <v>83906</v>
      </c>
      <c r="B9912" s="82" t="n">
        <v>167</v>
      </c>
      <c r="C9912" s="7" t="n">
        <v>0</v>
      </c>
      <c r="D9912" s="7" t="n">
        <v>1</v>
      </c>
      <c r="E9912" s="7" t="n">
        <v>16</v>
      </c>
    </row>
    <row r="9913" spans="1:15">
      <c r="A9913" t="s">
        <v>4</v>
      </c>
      <c r="B9913" s="4" t="s">
        <v>5</v>
      </c>
      <c r="C9913" s="4" t="s">
        <v>14</v>
      </c>
      <c r="D9913" s="4" t="s">
        <v>10</v>
      </c>
      <c r="E9913" s="4" t="s">
        <v>9</v>
      </c>
    </row>
    <row r="9914" spans="1:15">
      <c r="A9914" t="n">
        <v>83914</v>
      </c>
      <c r="B9914" s="82" t="n">
        <v>167</v>
      </c>
      <c r="C9914" s="7" t="n">
        <v>0</v>
      </c>
      <c r="D9914" s="7" t="n">
        <v>2</v>
      </c>
      <c r="E9914" s="7" t="n">
        <v>16</v>
      </c>
    </row>
    <row r="9915" spans="1:15">
      <c r="A9915" t="s">
        <v>4</v>
      </c>
      <c r="B9915" s="4" t="s">
        <v>5</v>
      </c>
      <c r="C9915" s="4" t="s">
        <v>14</v>
      </c>
      <c r="D9915" s="4" t="s">
        <v>10</v>
      </c>
      <c r="E9915" s="4" t="s">
        <v>9</v>
      </c>
    </row>
    <row r="9916" spans="1:15">
      <c r="A9916" t="n">
        <v>83922</v>
      </c>
      <c r="B9916" s="82" t="n">
        <v>167</v>
      </c>
      <c r="C9916" s="7" t="n">
        <v>0</v>
      </c>
      <c r="D9916" s="7" t="n">
        <v>3</v>
      </c>
      <c r="E9916" s="7" t="n">
        <v>16</v>
      </c>
    </row>
    <row r="9917" spans="1:15">
      <c r="A9917" t="s">
        <v>4</v>
      </c>
      <c r="B9917" s="4" t="s">
        <v>5</v>
      </c>
      <c r="C9917" s="4" t="s">
        <v>14</v>
      </c>
      <c r="D9917" s="4" t="s">
        <v>10</v>
      </c>
      <c r="E9917" s="4" t="s">
        <v>9</v>
      </c>
    </row>
    <row r="9918" spans="1:15">
      <c r="A9918" t="n">
        <v>83930</v>
      </c>
      <c r="B9918" s="82" t="n">
        <v>167</v>
      </c>
      <c r="C9918" s="7" t="n">
        <v>0</v>
      </c>
      <c r="D9918" s="7" t="n">
        <v>4</v>
      </c>
      <c r="E9918" s="7" t="n">
        <v>16</v>
      </c>
    </row>
    <row r="9919" spans="1:15">
      <c r="A9919" t="s">
        <v>4</v>
      </c>
      <c r="B9919" s="4" t="s">
        <v>5</v>
      </c>
      <c r="C9919" s="4" t="s">
        <v>14</v>
      </c>
      <c r="D9919" s="4" t="s">
        <v>10</v>
      </c>
      <c r="E9919" s="4" t="s">
        <v>9</v>
      </c>
    </row>
    <row r="9920" spans="1:15">
      <c r="A9920" t="n">
        <v>83938</v>
      </c>
      <c r="B9920" s="82" t="n">
        <v>167</v>
      </c>
      <c r="C9920" s="7" t="n">
        <v>0</v>
      </c>
      <c r="D9920" s="7" t="n">
        <v>5</v>
      </c>
      <c r="E9920" s="7" t="n">
        <v>16</v>
      </c>
    </row>
    <row r="9921" spans="1:5">
      <c r="A9921" t="s">
        <v>4</v>
      </c>
      <c r="B9921" s="4" t="s">
        <v>5</v>
      </c>
      <c r="C9921" s="4" t="s">
        <v>14</v>
      </c>
      <c r="D9921" s="4" t="s">
        <v>10</v>
      </c>
      <c r="E9921" s="4" t="s">
        <v>9</v>
      </c>
    </row>
    <row r="9922" spans="1:5">
      <c r="A9922" t="n">
        <v>83946</v>
      </c>
      <c r="B9922" s="82" t="n">
        <v>167</v>
      </c>
      <c r="C9922" s="7" t="n">
        <v>0</v>
      </c>
      <c r="D9922" s="7" t="n">
        <v>6</v>
      </c>
      <c r="E9922" s="7" t="n">
        <v>16</v>
      </c>
    </row>
    <row r="9923" spans="1:5">
      <c r="A9923" t="s">
        <v>4</v>
      </c>
      <c r="B9923" s="4" t="s">
        <v>5</v>
      </c>
      <c r="C9923" s="4" t="s">
        <v>14</v>
      </c>
      <c r="D9923" s="4" t="s">
        <v>10</v>
      </c>
      <c r="E9923" s="4" t="s">
        <v>9</v>
      </c>
    </row>
    <row r="9924" spans="1:5">
      <c r="A9924" t="n">
        <v>83954</v>
      </c>
      <c r="B9924" s="82" t="n">
        <v>167</v>
      </c>
      <c r="C9924" s="7" t="n">
        <v>0</v>
      </c>
      <c r="D9924" s="7" t="n">
        <v>7</v>
      </c>
      <c r="E9924" s="7" t="n">
        <v>16</v>
      </c>
    </row>
    <row r="9925" spans="1:5">
      <c r="A9925" t="s">
        <v>4</v>
      </c>
      <c r="B9925" s="4" t="s">
        <v>5</v>
      </c>
      <c r="C9925" s="4" t="s">
        <v>14</v>
      </c>
      <c r="D9925" s="4" t="s">
        <v>10</v>
      </c>
      <c r="E9925" s="4" t="s">
        <v>9</v>
      </c>
    </row>
    <row r="9926" spans="1:5">
      <c r="A9926" t="n">
        <v>83962</v>
      </c>
      <c r="B9926" s="82" t="n">
        <v>167</v>
      </c>
      <c r="C9926" s="7" t="n">
        <v>0</v>
      </c>
      <c r="D9926" s="7" t="n">
        <v>8</v>
      </c>
      <c r="E9926" s="7" t="n">
        <v>16</v>
      </c>
    </row>
    <row r="9927" spans="1:5">
      <c r="A9927" t="s">
        <v>4</v>
      </c>
      <c r="B9927" s="4" t="s">
        <v>5</v>
      </c>
      <c r="C9927" s="4" t="s">
        <v>14</v>
      </c>
      <c r="D9927" s="4" t="s">
        <v>10</v>
      </c>
      <c r="E9927" s="4" t="s">
        <v>9</v>
      </c>
    </row>
    <row r="9928" spans="1:5">
      <c r="A9928" t="n">
        <v>83970</v>
      </c>
      <c r="B9928" s="82" t="n">
        <v>167</v>
      </c>
      <c r="C9928" s="7" t="n">
        <v>0</v>
      </c>
      <c r="D9928" s="7" t="n">
        <v>9</v>
      </c>
      <c r="E9928" s="7" t="n">
        <v>16</v>
      </c>
    </row>
    <row r="9929" spans="1:5">
      <c r="A9929" t="s">
        <v>4</v>
      </c>
      <c r="B9929" s="4" t="s">
        <v>5</v>
      </c>
      <c r="C9929" s="4" t="s">
        <v>14</v>
      </c>
      <c r="D9929" s="4" t="s">
        <v>10</v>
      </c>
      <c r="E9929" s="4" t="s">
        <v>9</v>
      </c>
    </row>
    <row r="9930" spans="1:5">
      <c r="A9930" t="n">
        <v>83978</v>
      </c>
      <c r="B9930" s="82" t="n">
        <v>167</v>
      </c>
      <c r="C9930" s="7" t="n">
        <v>0</v>
      </c>
      <c r="D9930" s="7" t="n">
        <v>11</v>
      </c>
      <c r="E9930" s="7" t="n">
        <v>16</v>
      </c>
    </row>
    <row r="9931" spans="1:5">
      <c r="A9931" t="s">
        <v>4</v>
      </c>
      <c r="B9931" s="4" t="s">
        <v>5</v>
      </c>
      <c r="C9931" s="4" t="s">
        <v>14</v>
      </c>
    </row>
    <row r="9932" spans="1:5">
      <c r="A9932" t="n">
        <v>83986</v>
      </c>
      <c r="B9932" s="88" t="n">
        <v>117</v>
      </c>
      <c r="C9932" s="7" t="n">
        <v>4</v>
      </c>
    </row>
    <row r="9933" spans="1:5">
      <c r="A9933" t="s">
        <v>4</v>
      </c>
      <c r="B9933" s="4" t="s">
        <v>5</v>
      </c>
      <c r="C9933" s="4" t="s">
        <v>14</v>
      </c>
      <c r="D9933" s="4" t="s">
        <v>14</v>
      </c>
    </row>
    <row r="9934" spans="1:5">
      <c r="A9934" t="n">
        <v>83988</v>
      </c>
      <c r="B9934" s="88" t="n">
        <v>117</v>
      </c>
      <c r="C9934" s="7" t="n">
        <v>0</v>
      </c>
      <c r="D9934" s="7" t="n">
        <v>0</v>
      </c>
    </row>
    <row r="9935" spans="1:5">
      <c r="A9935" t="s">
        <v>4</v>
      </c>
      <c r="B9935" s="4" t="s">
        <v>5</v>
      </c>
      <c r="C9935" s="4" t="s">
        <v>14</v>
      </c>
    </row>
    <row r="9936" spans="1:5">
      <c r="A9936" t="n">
        <v>83991</v>
      </c>
      <c r="B9936" s="88" t="n">
        <v>117</v>
      </c>
      <c r="C9936" s="7" t="n">
        <v>1</v>
      </c>
    </row>
    <row r="9937" spans="1:5">
      <c r="A9937" t="s">
        <v>4</v>
      </c>
      <c r="B9937" s="4" t="s">
        <v>5</v>
      </c>
      <c r="C9937" s="4" t="s">
        <v>19</v>
      </c>
    </row>
    <row r="9938" spans="1:5">
      <c r="A9938" t="n">
        <v>83993</v>
      </c>
      <c r="B9938" s="15" t="n">
        <v>3</v>
      </c>
      <c r="C9938" s="11" t="n">
        <f t="normal" ca="1">A9966</f>
        <v>0</v>
      </c>
    </row>
    <row r="9939" spans="1:5">
      <c r="A9939" t="s">
        <v>4</v>
      </c>
      <c r="B9939" s="4" t="s">
        <v>5</v>
      </c>
      <c r="C9939" s="4" t="s">
        <v>14</v>
      </c>
      <c r="D9939" s="4" t="s">
        <v>9</v>
      </c>
    </row>
    <row r="9940" spans="1:5">
      <c r="A9940" t="n">
        <v>83998</v>
      </c>
      <c r="B9940" s="89" t="n">
        <v>138</v>
      </c>
      <c r="C9940" s="7" t="n">
        <v>0</v>
      </c>
      <c r="D9940" s="7" t="n">
        <v>536871040</v>
      </c>
    </row>
    <row r="9941" spans="1:5">
      <c r="A9941" t="s">
        <v>4</v>
      </c>
      <c r="B9941" s="4" t="s">
        <v>5</v>
      </c>
      <c r="C9941" s="4" t="s">
        <v>14</v>
      </c>
    </row>
    <row r="9942" spans="1:5">
      <c r="A9942" t="n">
        <v>84004</v>
      </c>
      <c r="B9942" s="89" t="n">
        <v>138</v>
      </c>
      <c r="C9942" s="7" t="n">
        <v>1</v>
      </c>
    </row>
    <row r="9943" spans="1:5">
      <c r="A9943" t="s">
        <v>4</v>
      </c>
      <c r="B9943" s="4" t="s">
        <v>5</v>
      </c>
      <c r="C9943" s="4" t="s">
        <v>19</v>
      </c>
    </row>
    <row r="9944" spans="1:5">
      <c r="A9944" t="n">
        <v>84006</v>
      </c>
      <c r="B9944" s="15" t="n">
        <v>3</v>
      </c>
      <c r="C9944" s="11" t="n">
        <f t="normal" ca="1">A9966</f>
        <v>0</v>
      </c>
    </row>
    <row r="9945" spans="1:5">
      <c r="A9945" t="s">
        <v>4</v>
      </c>
      <c r="B9945" s="4" t="s">
        <v>5</v>
      </c>
      <c r="C9945" s="4" t="s">
        <v>10</v>
      </c>
    </row>
    <row r="9946" spans="1:5">
      <c r="A9946" t="n">
        <v>84011</v>
      </c>
      <c r="B9946" s="12" t="n">
        <v>12</v>
      </c>
      <c r="C9946" s="7" t="n">
        <v>6410</v>
      </c>
    </row>
    <row r="9947" spans="1:5">
      <c r="A9947" t="s">
        <v>4</v>
      </c>
      <c r="B9947" s="4" t="s">
        <v>5</v>
      </c>
      <c r="C9947" s="4" t="s">
        <v>10</v>
      </c>
    </row>
    <row r="9948" spans="1:5">
      <c r="A9948" t="n">
        <v>84014</v>
      </c>
      <c r="B9948" s="12" t="n">
        <v>12</v>
      </c>
      <c r="C9948" s="7" t="n">
        <v>6532</v>
      </c>
    </row>
    <row r="9949" spans="1:5">
      <c r="A9949" t="s">
        <v>4</v>
      </c>
      <c r="B9949" s="4" t="s">
        <v>5</v>
      </c>
      <c r="C9949" s="4" t="s">
        <v>6</v>
      </c>
      <c r="D9949" s="4" t="s">
        <v>9</v>
      </c>
    </row>
    <row r="9950" spans="1:5">
      <c r="A9950" t="n">
        <v>84017</v>
      </c>
      <c r="B9950" s="90" t="n">
        <v>134</v>
      </c>
      <c r="C9950" s="7" t="s">
        <v>665</v>
      </c>
      <c r="D9950" s="7" t="n">
        <v>30</v>
      </c>
    </row>
    <row r="9951" spans="1:5">
      <c r="A9951" t="s">
        <v>4</v>
      </c>
      <c r="B9951" s="4" t="s">
        <v>5</v>
      </c>
      <c r="C9951" s="4" t="s">
        <v>14</v>
      </c>
      <c r="D9951" s="4" t="s">
        <v>14</v>
      </c>
    </row>
    <row r="9952" spans="1:5">
      <c r="A9952" t="n">
        <v>84030</v>
      </c>
      <c r="B9952" s="91" t="n">
        <v>137</v>
      </c>
      <c r="C9952" s="7" t="n">
        <v>0</v>
      </c>
      <c r="D9952" s="7" t="n">
        <v>1</v>
      </c>
    </row>
    <row r="9953" spans="1:4">
      <c r="A9953" t="s">
        <v>4</v>
      </c>
      <c r="B9953" s="4" t="s">
        <v>5</v>
      </c>
      <c r="C9953" s="4" t="s">
        <v>14</v>
      </c>
    </row>
    <row r="9954" spans="1:4">
      <c r="A9954" t="n">
        <v>84033</v>
      </c>
      <c r="B9954" s="91" t="n">
        <v>137</v>
      </c>
      <c r="C9954" s="7" t="n">
        <v>1</v>
      </c>
    </row>
    <row r="9955" spans="1:4">
      <c r="A9955" t="s">
        <v>4</v>
      </c>
      <c r="B9955" s="4" t="s">
        <v>5</v>
      </c>
      <c r="C9955" s="4" t="s">
        <v>10</v>
      </c>
    </row>
    <row r="9956" spans="1:4">
      <c r="A9956" t="n">
        <v>84035</v>
      </c>
      <c r="B9956" s="13" t="n">
        <v>13</v>
      </c>
      <c r="C9956" s="7" t="n">
        <v>6532</v>
      </c>
    </row>
    <row r="9957" spans="1:4">
      <c r="A9957" t="s">
        <v>4</v>
      </c>
      <c r="B9957" s="4" t="s">
        <v>5</v>
      </c>
      <c r="C9957" s="4" t="s">
        <v>10</v>
      </c>
    </row>
    <row r="9958" spans="1:4">
      <c r="A9958" t="n">
        <v>84038</v>
      </c>
      <c r="B9958" s="13" t="n">
        <v>13</v>
      </c>
      <c r="C9958" s="7" t="n">
        <v>6410</v>
      </c>
    </row>
    <row r="9959" spans="1:4">
      <c r="A9959" t="s">
        <v>4</v>
      </c>
      <c r="B9959" s="4" t="s">
        <v>5</v>
      </c>
      <c r="C9959" s="4" t="s">
        <v>19</v>
      </c>
    </row>
    <row r="9960" spans="1:4">
      <c r="A9960" t="n">
        <v>84041</v>
      </c>
      <c r="B9960" s="15" t="n">
        <v>3</v>
      </c>
      <c r="C9960" s="11" t="n">
        <f t="normal" ca="1">A9966</f>
        <v>0</v>
      </c>
    </row>
    <row r="9961" spans="1:4">
      <c r="A9961" t="s">
        <v>4</v>
      </c>
      <c r="B9961" s="4" t="s">
        <v>5</v>
      </c>
      <c r="C9961" s="4" t="s">
        <v>14</v>
      </c>
      <c r="D9961" s="4" t="s">
        <v>14</v>
      </c>
      <c r="E9961" s="4" t="s">
        <v>9</v>
      </c>
      <c r="F9961" s="4" t="s">
        <v>14</v>
      </c>
      <c r="G9961" s="4" t="s">
        <v>14</v>
      </c>
      <c r="H9961" s="4" t="s">
        <v>14</v>
      </c>
    </row>
    <row r="9962" spans="1:4">
      <c r="A9962" t="n">
        <v>84046</v>
      </c>
      <c r="B9962" s="85" t="n">
        <v>18</v>
      </c>
      <c r="C9962" s="7" t="n">
        <v>0</v>
      </c>
      <c r="D9962" s="7" t="n">
        <v>0</v>
      </c>
      <c r="E9962" s="7" t="n">
        <v>2</v>
      </c>
      <c r="F9962" s="7" t="n">
        <v>14</v>
      </c>
      <c r="G9962" s="7" t="n">
        <v>19</v>
      </c>
      <c r="H9962" s="7" t="n">
        <v>1</v>
      </c>
    </row>
    <row r="9963" spans="1:4">
      <c r="A9963" t="s">
        <v>4</v>
      </c>
      <c r="B9963" s="4" t="s">
        <v>5</v>
      </c>
      <c r="C9963" s="4" t="s">
        <v>19</v>
      </c>
    </row>
    <row r="9964" spans="1:4">
      <c r="A9964" t="n">
        <v>84056</v>
      </c>
      <c r="B9964" s="15" t="n">
        <v>3</v>
      </c>
      <c r="C9964" s="11" t="n">
        <f t="normal" ca="1">A9966</f>
        <v>0</v>
      </c>
    </row>
    <row r="9965" spans="1:4">
      <c r="A9965" t="s">
        <v>4</v>
      </c>
      <c r="B9965" s="4" t="s">
        <v>5</v>
      </c>
      <c r="C9965" s="4" t="s">
        <v>19</v>
      </c>
    </row>
    <row r="9966" spans="1:4">
      <c r="A9966" t="n">
        <v>84061</v>
      </c>
      <c r="B9966" s="15" t="n">
        <v>3</v>
      </c>
      <c r="C9966" s="11" t="n">
        <f t="normal" ca="1">A9876</f>
        <v>0</v>
      </c>
    </row>
    <row r="9967" spans="1:4">
      <c r="A9967" t="s">
        <v>4</v>
      </c>
      <c r="B9967" s="4" t="s">
        <v>5</v>
      </c>
      <c r="C9967" s="4" t="s">
        <v>14</v>
      </c>
    </row>
    <row r="9968" spans="1:4">
      <c r="A9968" t="n">
        <v>84066</v>
      </c>
      <c r="B9968" s="84" t="n">
        <v>27</v>
      </c>
      <c r="C9968" s="7" t="n">
        <v>1</v>
      </c>
    </row>
    <row r="9969" spans="1:8">
      <c r="A9969" t="s">
        <v>4</v>
      </c>
      <c r="B9969" s="4" t="s">
        <v>5</v>
      </c>
      <c r="C9969" s="4" t="s">
        <v>10</v>
      </c>
    </row>
    <row r="9970" spans="1:8">
      <c r="A9970" t="n">
        <v>84068</v>
      </c>
      <c r="B9970" s="28" t="n">
        <v>16</v>
      </c>
      <c r="C9970" s="7" t="n">
        <v>0</v>
      </c>
    </row>
    <row r="9971" spans="1:8">
      <c r="A9971" t="s">
        <v>4</v>
      </c>
      <c r="B9971" s="4" t="s">
        <v>5</v>
      </c>
      <c r="C9971" s="4" t="s">
        <v>14</v>
      </c>
    </row>
    <row r="9972" spans="1:8">
      <c r="A9972" t="n">
        <v>84071</v>
      </c>
      <c r="B9972" s="81" t="n">
        <v>165</v>
      </c>
      <c r="C9972" s="7" t="n">
        <v>1</v>
      </c>
    </row>
    <row r="9973" spans="1:8">
      <c r="A9973" t="s">
        <v>4</v>
      </c>
      <c r="B9973" s="4" t="s">
        <v>5</v>
      </c>
      <c r="C9973" s="4" t="s">
        <v>14</v>
      </c>
      <c r="D9973" s="4" t="s">
        <v>10</v>
      </c>
      <c r="E9973" s="4" t="s">
        <v>9</v>
      </c>
    </row>
    <row r="9974" spans="1:8">
      <c r="A9974" t="n">
        <v>84073</v>
      </c>
      <c r="B9974" s="82" t="n">
        <v>167</v>
      </c>
      <c r="C9974" s="7" t="n">
        <v>1</v>
      </c>
      <c r="D9974" s="7" t="n">
        <v>0</v>
      </c>
      <c r="E9974" s="7" t="n">
        <v>1</v>
      </c>
    </row>
    <row r="9975" spans="1:8">
      <c r="A9975" t="s">
        <v>4</v>
      </c>
      <c r="B9975" s="4" t="s">
        <v>5</v>
      </c>
      <c r="C9975" s="4" t="s">
        <v>14</v>
      </c>
      <c r="D9975" s="4" t="s">
        <v>10</v>
      </c>
      <c r="E9975" s="4" t="s">
        <v>9</v>
      </c>
    </row>
    <row r="9976" spans="1:8">
      <c r="A9976" t="n">
        <v>84081</v>
      </c>
      <c r="B9976" s="82" t="n">
        <v>167</v>
      </c>
      <c r="C9976" s="7" t="n">
        <v>1</v>
      </c>
      <c r="D9976" s="7" t="n">
        <v>1</v>
      </c>
      <c r="E9976" s="7" t="n">
        <v>1</v>
      </c>
    </row>
    <row r="9977" spans="1:8">
      <c r="A9977" t="s">
        <v>4</v>
      </c>
      <c r="B9977" s="4" t="s">
        <v>5</v>
      </c>
      <c r="C9977" s="4" t="s">
        <v>14</v>
      </c>
      <c r="D9977" s="4" t="s">
        <v>10</v>
      </c>
      <c r="E9977" s="4" t="s">
        <v>9</v>
      </c>
    </row>
    <row r="9978" spans="1:8">
      <c r="A9978" t="n">
        <v>84089</v>
      </c>
      <c r="B9978" s="82" t="n">
        <v>167</v>
      </c>
      <c r="C9978" s="7" t="n">
        <v>1</v>
      </c>
      <c r="D9978" s="7" t="n">
        <v>2</v>
      </c>
      <c r="E9978" s="7" t="n">
        <v>1</v>
      </c>
    </row>
    <row r="9979" spans="1:8">
      <c r="A9979" t="s">
        <v>4</v>
      </c>
      <c r="B9979" s="4" t="s">
        <v>5</v>
      </c>
      <c r="C9979" s="4" t="s">
        <v>14</v>
      </c>
      <c r="D9979" s="4" t="s">
        <v>10</v>
      </c>
      <c r="E9979" s="4" t="s">
        <v>9</v>
      </c>
    </row>
    <row r="9980" spans="1:8">
      <c r="A9980" t="n">
        <v>84097</v>
      </c>
      <c r="B9980" s="82" t="n">
        <v>167</v>
      </c>
      <c r="C9980" s="7" t="n">
        <v>1</v>
      </c>
      <c r="D9980" s="7" t="n">
        <v>3</v>
      </c>
      <c r="E9980" s="7" t="n">
        <v>1</v>
      </c>
    </row>
    <row r="9981" spans="1:8">
      <c r="A9981" t="s">
        <v>4</v>
      </c>
      <c r="B9981" s="4" t="s">
        <v>5</v>
      </c>
      <c r="C9981" s="4" t="s">
        <v>14</v>
      </c>
      <c r="D9981" s="4" t="s">
        <v>10</v>
      </c>
      <c r="E9981" s="4" t="s">
        <v>9</v>
      </c>
    </row>
    <row r="9982" spans="1:8">
      <c r="A9982" t="n">
        <v>84105</v>
      </c>
      <c r="B9982" s="82" t="n">
        <v>167</v>
      </c>
      <c r="C9982" s="7" t="n">
        <v>1</v>
      </c>
      <c r="D9982" s="7" t="n">
        <v>4</v>
      </c>
      <c r="E9982" s="7" t="n">
        <v>1</v>
      </c>
    </row>
    <row r="9983" spans="1:8">
      <c r="A9983" t="s">
        <v>4</v>
      </c>
      <c r="B9983" s="4" t="s">
        <v>5</v>
      </c>
      <c r="C9983" s="4" t="s">
        <v>14</v>
      </c>
      <c r="D9983" s="4" t="s">
        <v>10</v>
      </c>
      <c r="E9983" s="4" t="s">
        <v>9</v>
      </c>
    </row>
    <row r="9984" spans="1:8">
      <c r="A9984" t="n">
        <v>84113</v>
      </c>
      <c r="B9984" s="82" t="n">
        <v>167</v>
      </c>
      <c r="C9984" s="7" t="n">
        <v>1</v>
      </c>
      <c r="D9984" s="7" t="n">
        <v>5</v>
      </c>
      <c r="E9984" s="7" t="n">
        <v>1</v>
      </c>
    </row>
    <row r="9985" spans="1:5">
      <c r="A9985" t="s">
        <v>4</v>
      </c>
      <c r="B9985" s="4" t="s">
        <v>5</v>
      </c>
      <c r="C9985" s="4" t="s">
        <v>14</v>
      </c>
      <c r="D9985" s="4" t="s">
        <v>10</v>
      </c>
      <c r="E9985" s="4" t="s">
        <v>9</v>
      </c>
    </row>
    <row r="9986" spans="1:5">
      <c r="A9986" t="n">
        <v>84121</v>
      </c>
      <c r="B9986" s="82" t="n">
        <v>167</v>
      </c>
      <c r="C9986" s="7" t="n">
        <v>1</v>
      </c>
      <c r="D9986" s="7" t="n">
        <v>6</v>
      </c>
      <c r="E9986" s="7" t="n">
        <v>1</v>
      </c>
    </row>
    <row r="9987" spans="1:5">
      <c r="A9987" t="s">
        <v>4</v>
      </c>
      <c r="B9987" s="4" t="s">
        <v>5</v>
      </c>
      <c r="C9987" s="4" t="s">
        <v>14</v>
      </c>
      <c r="D9987" s="4" t="s">
        <v>10</v>
      </c>
      <c r="E9987" s="4" t="s">
        <v>9</v>
      </c>
    </row>
    <row r="9988" spans="1:5">
      <c r="A9988" t="n">
        <v>84129</v>
      </c>
      <c r="B9988" s="82" t="n">
        <v>167</v>
      </c>
      <c r="C9988" s="7" t="n">
        <v>1</v>
      </c>
      <c r="D9988" s="7" t="n">
        <v>7</v>
      </c>
      <c r="E9988" s="7" t="n">
        <v>1</v>
      </c>
    </row>
    <row r="9989" spans="1:5">
      <c r="A9989" t="s">
        <v>4</v>
      </c>
      <c r="B9989" s="4" t="s">
        <v>5</v>
      </c>
      <c r="C9989" s="4" t="s">
        <v>14</v>
      </c>
      <c r="D9989" s="4" t="s">
        <v>10</v>
      </c>
      <c r="E9989" s="4" t="s">
        <v>9</v>
      </c>
    </row>
    <row r="9990" spans="1:5">
      <c r="A9990" t="n">
        <v>84137</v>
      </c>
      <c r="B9990" s="82" t="n">
        <v>167</v>
      </c>
      <c r="C9990" s="7" t="n">
        <v>1</v>
      </c>
      <c r="D9990" s="7" t="n">
        <v>8</v>
      </c>
      <c r="E9990" s="7" t="n">
        <v>1</v>
      </c>
    </row>
    <row r="9991" spans="1:5">
      <c r="A9991" t="s">
        <v>4</v>
      </c>
      <c r="B9991" s="4" t="s">
        <v>5</v>
      </c>
      <c r="C9991" s="4" t="s">
        <v>14</v>
      </c>
      <c r="D9991" s="4" t="s">
        <v>10</v>
      </c>
      <c r="E9991" s="4" t="s">
        <v>9</v>
      </c>
    </row>
    <row r="9992" spans="1:5">
      <c r="A9992" t="n">
        <v>84145</v>
      </c>
      <c r="B9992" s="82" t="n">
        <v>167</v>
      </c>
      <c r="C9992" s="7" t="n">
        <v>1</v>
      </c>
      <c r="D9992" s="7" t="n">
        <v>9</v>
      </c>
      <c r="E9992" s="7" t="n">
        <v>1</v>
      </c>
    </row>
    <row r="9993" spans="1:5">
      <c r="A9993" t="s">
        <v>4</v>
      </c>
      <c r="B9993" s="4" t="s">
        <v>5</v>
      </c>
      <c r="C9993" s="4" t="s">
        <v>14</v>
      </c>
      <c r="D9993" s="4" t="s">
        <v>10</v>
      </c>
      <c r="E9993" s="4" t="s">
        <v>9</v>
      </c>
    </row>
    <row r="9994" spans="1:5">
      <c r="A9994" t="n">
        <v>84153</v>
      </c>
      <c r="B9994" s="82" t="n">
        <v>167</v>
      </c>
      <c r="C9994" s="7" t="n">
        <v>1</v>
      </c>
      <c r="D9994" s="7" t="n">
        <v>11</v>
      </c>
      <c r="E9994" s="7" t="n">
        <v>1</v>
      </c>
    </row>
    <row r="9995" spans="1:5">
      <c r="A9995" t="s">
        <v>4</v>
      </c>
      <c r="B9995" s="4" t="s">
        <v>5</v>
      </c>
      <c r="C9995" s="4" t="s">
        <v>14</v>
      </c>
      <c r="D9995" s="4" t="s">
        <v>6</v>
      </c>
    </row>
    <row r="9996" spans="1:5">
      <c r="A9996" t="n">
        <v>84161</v>
      </c>
      <c r="B9996" s="80" t="n">
        <v>4</v>
      </c>
      <c r="C9996" s="7" t="n">
        <v>0</v>
      </c>
      <c r="D9996" s="7" t="s">
        <v>666</v>
      </c>
    </row>
    <row r="9997" spans="1:5">
      <c r="A9997" t="s">
        <v>4</v>
      </c>
      <c r="B9997" s="4" t="s">
        <v>5</v>
      </c>
    </row>
    <row r="9998" spans="1:5">
      <c r="A9998" t="n">
        <v>84176</v>
      </c>
      <c r="B9998" s="5" t="n">
        <v>1</v>
      </c>
    </row>
    <row r="9999" spans="1:5" s="3" customFormat="1" customHeight="0">
      <c r="A9999" s="3" t="s">
        <v>2</v>
      </c>
      <c r="B9999" s="3" t="s">
        <v>667</v>
      </c>
    </row>
    <row r="10000" spans="1:5">
      <c r="A10000" t="s">
        <v>4</v>
      </c>
      <c r="B10000" s="4" t="s">
        <v>5</v>
      </c>
      <c r="C10000" s="4" t="s">
        <v>14</v>
      </c>
      <c r="D10000" s="4" t="s">
        <v>10</v>
      </c>
    </row>
    <row r="10001" spans="1:5">
      <c r="A10001" t="n">
        <v>84180</v>
      </c>
      <c r="B10001" s="24" t="n">
        <v>22</v>
      </c>
      <c r="C10001" s="7" t="n">
        <v>0</v>
      </c>
      <c r="D10001" s="7" t="n">
        <v>0</v>
      </c>
    </row>
    <row r="10002" spans="1:5">
      <c r="A10002" t="s">
        <v>4</v>
      </c>
      <c r="B10002" s="4" t="s">
        <v>5</v>
      </c>
      <c r="C10002" s="4" t="s">
        <v>14</v>
      </c>
      <c r="D10002" s="4" t="s">
        <v>10</v>
      </c>
      <c r="E10002" s="4" t="s">
        <v>21</v>
      </c>
    </row>
    <row r="10003" spans="1:5">
      <c r="A10003" t="n">
        <v>84184</v>
      </c>
      <c r="B10003" s="21" t="n">
        <v>58</v>
      </c>
      <c r="C10003" s="7" t="n">
        <v>0</v>
      </c>
      <c r="D10003" s="7" t="n">
        <v>0</v>
      </c>
      <c r="E10003" s="7" t="n">
        <v>1</v>
      </c>
    </row>
    <row r="10004" spans="1:5">
      <c r="A10004" t="s">
        <v>4</v>
      </c>
      <c r="B10004" s="4" t="s">
        <v>5</v>
      </c>
      <c r="C10004" s="4" t="s">
        <v>14</v>
      </c>
    </row>
    <row r="10005" spans="1:5">
      <c r="A10005" t="n">
        <v>84192</v>
      </c>
      <c r="B10005" s="26" t="n">
        <v>64</v>
      </c>
      <c r="C10005" s="7" t="n">
        <v>7</v>
      </c>
    </row>
    <row r="10006" spans="1:5">
      <c r="A10006" t="s">
        <v>4</v>
      </c>
      <c r="B10006" s="4" t="s">
        <v>5</v>
      </c>
      <c r="C10006" s="4" t="s">
        <v>10</v>
      </c>
    </row>
    <row r="10007" spans="1:5">
      <c r="A10007" t="n">
        <v>84194</v>
      </c>
      <c r="B10007" s="12" t="n">
        <v>12</v>
      </c>
      <c r="C10007" s="7" t="n">
        <v>1</v>
      </c>
    </row>
    <row r="10008" spans="1:5">
      <c r="A10008" t="s">
        <v>4</v>
      </c>
      <c r="B10008" s="4" t="s">
        <v>5</v>
      </c>
      <c r="C10008" s="4" t="s">
        <v>14</v>
      </c>
      <c r="D10008" s="4" t="s">
        <v>6</v>
      </c>
    </row>
    <row r="10009" spans="1:5">
      <c r="A10009" t="n">
        <v>84197</v>
      </c>
      <c r="B10009" s="80" t="n">
        <v>4</v>
      </c>
      <c r="C10009" s="7" t="n">
        <v>0</v>
      </c>
      <c r="D10009" s="7" t="s">
        <v>655</v>
      </c>
    </row>
    <row r="10010" spans="1:5">
      <c r="A10010" t="s">
        <v>4</v>
      </c>
      <c r="B10010" s="4" t="s">
        <v>5</v>
      </c>
    </row>
    <row r="10011" spans="1:5">
      <c r="A10011" t="n">
        <v>84212</v>
      </c>
      <c r="B10011" s="5" t="n">
        <v>1</v>
      </c>
    </row>
    <row r="10012" spans="1:5" s="3" customFormat="1" customHeight="0">
      <c r="A10012" s="3" t="s">
        <v>2</v>
      </c>
      <c r="B10012" s="3" t="s">
        <v>668</v>
      </c>
    </row>
    <row r="10013" spans="1:5">
      <c r="A10013" t="s">
        <v>4</v>
      </c>
      <c r="B10013" s="4" t="s">
        <v>5</v>
      </c>
      <c r="C10013" s="4" t="s">
        <v>14</v>
      </c>
      <c r="D10013" s="4" t="s">
        <v>14</v>
      </c>
      <c r="E10013" s="4" t="s">
        <v>14</v>
      </c>
      <c r="F10013" s="4" t="s">
        <v>14</v>
      </c>
    </row>
    <row r="10014" spans="1:5">
      <c r="A10014" t="n">
        <v>84216</v>
      </c>
      <c r="B10014" s="19" t="n">
        <v>14</v>
      </c>
      <c r="C10014" s="7" t="n">
        <v>2</v>
      </c>
      <c r="D10014" s="7" t="n">
        <v>0</v>
      </c>
      <c r="E10014" s="7" t="n">
        <v>0</v>
      </c>
      <c r="F10014" s="7" t="n">
        <v>0</v>
      </c>
    </row>
    <row r="10015" spans="1:5">
      <c r="A10015" t="s">
        <v>4</v>
      </c>
      <c r="B10015" s="4" t="s">
        <v>5</v>
      </c>
      <c r="C10015" s="4" t="s">
        <v>14</v>
      </c>
      <c r="D10015" s="20" t="s">
        <v>28</v>
      </c>
      <c r="E10015" s="4" t="s">
        <v>5</v>
      </c>
      <c r="F10015" s="4" t="s">
        <v>14</v>
      </c>
      <c r="G10015" s="4" t="s">
        <v>10</v>
      </c>
      <c r="H10015" s="20" t="s">
        <v>29</v>
      </c>
      <c r="I10015" s="4" t="s">
        <v>14</v>
      </c>
      <c r="J10015" s="4" t="s">
        <v>9</v>
      </c>
      <c r="K10015" s="4" t="s">
        <v>14</v>
      </c>
      <c r="L10015" s="4" t="s">
        <v>14</v>
      </c>
      <c r="M10015" s="20" t="s">
        <v>28</v>
      </c>
      <c r="N10015" s="4" t="s">
        <v>5</v>
      </c>
      <c r="O10015" s="4" t="s">
        <v>14</v>
      </c>
      <c r="P10015" s="4" t="s">
        <v>10</v>
      </c>
      <c r="Q10015" s="20" t="s">
        <v>29</v>
      </c>
      <c r="R10015" s="4" t="s">
        <v>14</v>
      </c>
      <c r="S10015" s="4" t="s">
        <v>9</v>
      </c>
      <c r="T10015" s="4" t="s">
        <v>14</v>
      </c>
      <c r="U10015" s="4" t="s">
        <v>14</v>
      </c>
      <c r="V10015" s="4" t="s">
        <v>14</v>
      </c>
      <c r="W10015" s="4" t="s">
        <v>19</v>
      </c>
    </row>
    <row r="10016" spans="1:5">
      <c r="A10016" t="n">
        <v>84221</v>
      </c>
      <c r="B10016" s="10" t="n">
        <v>5</v>
      </c>
      <c r="C10016" s="7" t="n">
        <v>28</v>
      </c>
      <c r="D10016" s="20" t="s">
        <v>3</v>
      </c>
      <c r="E10016" s="9" t="n">
        <v>162</v>
      </c>
      <c r="F10016" s="7" t="n">
        <v>3</v>
      </c>
      <c r="G10016" s="7" t="n">
        <v>16473</v>
      </c>
      <c r="H10016" s="20" t="s">
        <v>3</v>
      </c>
      <c r="I10016" s="7" t="n">
        <v>0</v>
      </c>
      <c r="J10016" s="7" t="n">
        <v>1</v>
      </c>
      <c r="K10016" s="7" t="n">
        <v>2</v>
      </c>
      <c r="L10016" s="7" t="n">
        <v>28</v>
      </c>
      <c r="M10016" s="20" t="s">
        <v>3</v>
      </c>
      <c r="N10016" s="9" t="n">
        <v>162</v>
      </c>
      <c r="O10016" s="7" t="n">
        <v>3</v>
      </c>
      <c r="P10016" s="7" t="n">
        <v>16473</v>
      </c>
      <c r="Q10016" s="20" t="s">
        <v>3</v>
      </c>
      <c r="R10016" s="7" t="n">
        <v>0</v>
      </c>
      <c r="S10016" s="7" t="n">
        <v>2</v>
      </c>
      <c r="T10016" s="7" t="n">
        <v>2</v>
      </c>
      <c r="U10016" s="7" t="n">
        <v>11</v>
      </c>
      <c r="V10016" s="7" t="n">
        <v>1</v>
      </c>
      <c r="W10016" s="11" t="n">
        <f t="normal" ca="1">A10020</f>
        <v>0</v>
      </c>
    </row>
    <row r="10017" spans="1:23">
      <c r="A10017" t="s">
        <v>4</v>
      </c>
      <c r="B10017" s="4" t="s">
        <v>5</v>
      </c>
      <c r="C10017" s="4" t="s">
        <v>14</v>
      </c>
      <c r="D10017" s="4" t="s">
        <v>10</v>
      </c>
      <c r="E10017" s="4" t="s">
        <v>21</v>
      </c>
    </row>
    <row r="10018" spans="1:23">
      <c r="A10018" t="n">
        <v>84250</v>
      </c>
      <c r="B10018" s="21" t="n">
        <v>58</v>
      </c>
      <c r="C10018" s="7" t="n">
        <v>0</v>
      </c>
      <c r="D10018" s="7" t="n">
        <v>0</v>
      </c>
      <c r="E10018" s="7" t="n">
        <v>1</v>
      </c>
    </row>
    <row r="10019" spans="1:23">
      <c r="A10019" t="s">
        <v>4</v>
      </c>
      <c r="B10019" s="4" t="s">
        <v>5</v>
      </c>
      <c r="C10019" s="4" t="s">
        <v>14</v>
      </c>
      <c r="D10019" s="20" t="s">
        <v>28</v>
      </c>
      <c r="E10019" s="4" t="s">
        <v>5</v>
      </c>
      <c r="F10019" s="4" t="s">
        <v>14</v>
      </c>
      <c r="G10019" s="4" t="s">
        <v>10</v>
      </c>
      <c r="H10019" s="20" t="s">
        <v>29</v>
      </c>
      <c r="I10019" s="4" t="s">
        <v>14</v>
      </c>
      <c r="J10019" s="4" t="s">
        <v>9</v>
      </c>
      <c r="K10019" s="4" t="s">
        <v>14</v>
      </c>
      <c r="L10019" s="4" t="s">
        <v>14</v>
      </c>
      <c r="M10019" s="20" t="s">
        <v>28</v>
      </c>
      <c r="N10019" s="4" t="s">
        <v>5</v>
      </c>
      <c r="O10019" s="4" t="s">
        <v>14</v>
      </c>
      <c r="P10019" s="4" t="s">
        <v>10</v>
      </c>
      <c r="Q10019" s="20" t="s">
        <v>29</v>
      </c>
      <c r="R10019" s="4" t="s">
        <v>14</v>
      </c>
      <c r="S10019" s="4" t="s">
        <v>9</v>
      </c>
      <c r="T10019" s="4" t="s">
        <v>14</v>
      </c>
      <c r="U10019" s="4" t="s">
        <v>14</v>
      </c>
      <c r="V10019" s="4" t="s">
        <v>14</v>
      </c>
      <c r="W10019" s="4" t="s">
        <v>19</v>
      </c>
    </row>
    <row r="10020" spans="1:23">
      <c r="A10020" t="n">
        <v>84258</v>
      </c>
      <c r="B10020" s="10" t="n">
        <v>5</v>
      </c>
      <c r="C10020" s="7" t="n">
        <v>28</v>
      </c>
      <c r="D10020" s="20" t="s">
        <v>3</v>
      </c>
      <c r="E10020" s="9" t="n">
        <v>162</v>
      </c>
      <c r="F10020" s="7" t="n">
        <v>3</v>
      </c>
      <c r="G10020" s="7" t="n">
        <v>16473</v>
      </c>
      <c r="H10020" s="20" t="s">
        <v>3</v>
      </c>
      <c r="I10020" s="7" t="n">
        <v>0</v>
      </c>
      <c r="J10020" s="7" t="n">
        <v>1</v>
      </c>
      <c r="K10020" s="7" t="n">
        <v>3</v>
      </c>
      <c r="L10020" s="7" t="n">
        <v>28</v>
      </c>
      <c r="M10020" s="20" t="s">
        <v>3</v>
      </c>
      <c r="N10020" s="9" t="n">
        <v>162</v>
      </c>
      <c r="O10020" s="7" t="n">
        <v>3</v>
      </c>
      <c r="P10020" s="7" t="n">
        <v>16473</v>
      </c>
      <c r="Q10020" s="20" t="s">
        <v>3</v>
      </c>
      <c r="R10020" s="7" t="n">
        <v>0</v>
      </c>
      <c r="S10020" s="7" t="n">
        <v>2</v>
      </c>
      <c r="T10020" s="7" t="n">
        <v>3</v>
      </c>
      <c r="U10020" s="7" t="n">
        <v>9</v>
      </c>
      <c r="V10020" s="7" t="n">
        <v>1</v>
      </c>
      <c r="W10020" s="11" t="n">
        <f t="normal" ca="1">A10030</f>
        <v>0</v>
      </c>
    </row>
    <row r="10021" spans="1:23">
      <c r="A10021" t="s">
        <v>4</v>
      </c>
      <c r="B10021" s="4" t="s">
        <v>5</v>
      </c>
      <c r="C10021" s="4" t="s">
        <v>14</v>
      </c>
      <c r="D10021" s="20" t="s">
        <v>28</v>
      </c>
      <c r="E10021" s="4" t="s">
        <v>5</v>
      </c>
      <c r="F10021" s="4" t="s">
        <v>10</v>
      </c>
      <c r="G10021" s="4" t="s">
        <v>14</v>
      </c>
      <c r="H10021" s="4" t="s">
        <v>14</v>
      </c>
      <c r="I10021" s="4" t="s">
        <v>6</v>
      </c>
      <c r="J10021" s="20" t="s">
        <v>29</v>
      </c>
      <c r="K10021" s="4" t="s">
        <v>14</v>
      </c>
      <c r="L10021" s="4" t="s">
        <v>14</v>
      </c>
      <c r="M10021" s="20" t="s">
        <v>28</v>
      </c>
      <c r="N10021" s="4" t="s">
        <v>5</v>
      </c>
      <c r="O10021" s="4" t="s">
        <v>14</v>
      </c>
      <c r="P10021" s="20" t="s">
        <v>29</v>
      </c>
      <c r="Q10021" s="4" t="s">
        <v>14</v>
      </c>
      <c r="R10021" s="4" t="s">
        <v>9</v>
      </c>
      <c r="S10021" s="4" t="s">
        <v>14</v>
      </c>
      <c r="T10021" s="4" t="s">
        <v>14</v>
      </c>
      <c r="U10021" s="4" t="s">
        <v>14</v>
      </c>
      <c r="V10021" s="20" t="s">
        <v>28</v>
      </c>
      <c r="W10021" s="4" t="s">
        <v>5</v>
      </c>
      <c r="X10021" s="4" t="s">
        <v>14</v>
      </c>
      <c r="Y10021" s="20" t="s">
        <v>29</v>
      </c>
      <c r="Z10021" s="4" t="s">
        <v>14</v>
      </c>
      <c r="AA10021" s="4" t="s">
        <v>9</v>
      </c>
      <c r="AB10021" s="4" t="s">
        <v>14</v>
      </c>
      <c r="AC10021" s="4" t="s">
        <v>14</v>
      </c>
      <c r="AD10021" s="4" t="s">
        <v>14</v>
      </c>
      <c r="AE10021" s="4" t="s">
        <v>19</v>
      </c>
    </row>
    <row r="10022" spans="1:23">
      <c r="A10022" t="n">
        <v>84287</v>
      </c>
      <c r="B10022" s="10" t="n">
        <v>5</v>
      </c>
      <c r="C10022" s="7" t="n">
        <v>28</v>
      </c>
      <c r="D10022" s="20" t="s">
        <v>3</v>
      </c>
      <c r="E10022" s="22" t="n">
        <v>47</v>
      </c>
      <c r="F10022" s="7" t="n">
        <v>61456</v>
      </c>
      <c r="G10022" s="7" t="n">
        <v>2</v>
      </c>
      <c r="H10022" s="7" t="n">
        <v>0</v>
      </c>
      <c r="I10022" s="7" t="s">
        <v>30</v>
      </c>
      <c r="J10022" s="20" t="s">
        <v>3</v>
      </c>
      <c r="K10022" s="7" t="n">
        <v>8</v>
      </c>
      <c r="L10022" s="7" t="n">
        <v>28</v>
      </c>
      <c r="M10022" s="20" t="s">
        <v>3</v>
      </c>
      <c r="N10022" s="23" t="n">
        <v>74</v>
      </c>
      <c r="O10022" s="7" t="n">
        <v>65</v>
      </c>
      <c r="P10022" s="20" t="s">
        <v>3</v>
      </c>
      <c r="Q10022" s="7" t="n">
        <v>0</v>
      </c>
      <c r="R10022" s="7" t="n">
        <v>1</v>
      </c>
      <c r="S10022" s="7" t="n">
        <v>3</v>
      </c>
      <c r="T10022" s="7" t="n">
        <v>9</v>
      </c>
      <c r="U10022" s="7" t="n">
        <v>28</v>
      </c>
      <c r="V10022" s="20" t="s">
        <v>3</v>
      </c>
      <c r="W10022" s="23" t="n">
        <v>74</v>
      </c>
      <c r="X10022" s="7" t="n">
        <v>65</v>
      </c>
      <c r="Y10022" s="20" t="s">
        <v>3</v>
      </c>
      <c r="Z10022" s="7" t="n">
        <v>0</v>
      </c>
      <c r="AA10022" s="7" t="n">
        <v>2</v>
      </c>
      <c r="AB10022" s="7" t="n">
        <v>3</v>
      </c>
      <c r="AC10022" s="7" t="n">
        <v>9</v>
      </c>
      <c r="AD10022" s="7" t="n">
        <v>1</v>
      </c>
      <c r="AE10022" s="11" t="n">
        <f t="normal" ca="1">A10026</f>
        <v>0</v>
      </c>
    </row>
    <row r="10023" spans="1:23">
      <c r="A10023" t="s">
        <v>4</v>
      </c>
      <c r="B10023" s="4" t="s">
        <v>5</v>
      </c>
      <c r="C10023" s="4" t="s">
        <v>10</v>
      </c>
      <c r="D10023" s="4" t="s">
        <v>14</v>
      </c>
      <c r="E10023" s="4" t="s">
        <v>14</v>
      </c>
      <c r="F10023" s="4" t="s">
        <v>6</v>
      </c>
    </row>
    <row r="10024" spans="1:23">
      <c r="A10024" t="n">
        <v>84335</v>
      </c>
      <c r="B10024" s="22" t="n">
        <v>47</v>
      </c>
      <c r="C10024" s="7" t="n">
        <v>61456</v>
      </c>
      <c r="D10024" s="7" t="n">
        <v>0</v>
      </c>
      <c r="E10024" s="7" t="n">
        <v>0</v>
      </c>
      <c r="F10024" s="7" t="s">
        <v>31</v>
      </c>
    </row>
    <row r="10025" spans="1:23">
      <c r="A10025" t="s">
        <v>4</v>
      </c>
      <c r="B10025" s="4" t="s">
        <v>5</v>
      </c>
      <c r="C10025" s="4" t="s">
        <v>14</v>
      </c>
      <c r="D10025" s="4" t="s">
        <v>10</v>
      </c>
      <c r="E10025" s="4" t="s">
        <v>21</v>
      </c>
    </row>
    <row r="10026" spans="1:23">
      <c r="A10026" t="n">
        <v>84348</v>
      </c>
      <c r="B10026" s="21" t="n">
        <v>58</v>
      </c>
      <c r="C10026" s="7" t="n">
        <v>0</v>
      </c>
      <c r="D10026" s="7" t="n">
        <v>300</v>
      </c>
      <c r="E10026" s="7" t="n">
        <v>1</v>
      </c>
    </row>
    <row r="10027" spans="1:23">
      <c r="A10027" t="s">
        <v>4</v>
      </c>
      <c r="B10027" s="4" t="s">
        <v>5</v>
      </c>
      <c r="C10027" s="4" t="s">
        <v>14</v>
      </c>
      <c r="D10027" s="4" t="s">
        <v>10</v>
      </c>
    </row>
    <row r="10028" spans="1:23">
      <c r="A10028" t="n">
        <v>84356</v>
      </c>
      <c r="B10028" s="21" t="n">
        <v>58</v>
      </c>
      <c r="C10028" s="7" t="n">
        <v>255</v>
      </c>
      <c r="D10028" s="7" t="n">
        <v>0</v>
      </c>
    </row>
    <row r="10029" spans="1:23">
      <c r="A10029" t="s">
        <v>4</v>
      </c>
      <c r="B10029" s="4" t="s">
        <v>5</v>
      </c>
      <c r="C10029" s="4" t="s">
        <v>14</v>
      </c>
      <c r="D10029" s="4" t="s">
        <v>14</v>
      </c>
      <c r="E10029" s="4" t="s">
        <v>14</v>
      </c>
      <c r="F10029" s="4" t="s">
        <v>14</v>
      </c>
    </row>
    <row r="10030" spans="1:23">
      <c r="A10030" t="n">
        <v>84360</v>
      </c>
      <c r="B10030" s="19" t="n">
        <v>14</v>
      </c>
      <c r="C10030" s="7" t="n">
        <v>0</v>
      </c>
      <c r="D10030" s="7" t="n">
        <v>0</v>
      </c>
      <c r="E10030" s="7" t="n">
        <v>0</v>
      </c>
      <c r="F10030" s="7" t="n">
        <v>64</v>
      </c>
    </row>
    <row r="10031" spans="1:23">
      <c r="A10031" t="s">
        <v>4</v>
      </c>
      <c r="B10031" s="4" t="s">
        <v>5</v>
      </c>
      <c r="C10031" s="4" t="s">
        <v>14</v>
      </c>
      <c r="D10031" s="4" t="s">
        <v>10</v>
      </c>
    </row>
    <row r="10032" spans="1:23">
      <c r="A10032" t="n">
        <v>84365</v>
      </c>
      <c r="B10032" s="24" t="n">
        <v>22</v>
      </c>
      <c r="C10032" s="7" t="n">
        <v>0</v>
      </c>
      <c r="D10032" s="7" t="n">
        <v>16473</v>
      </c>
    </row>
    <row r="10033" spans="1:31">
      <c r="A10033" t="s">
        <v>4</v>
      </c>
      <c r="B10033" s="4" t="s">
        <v>5</v>
      </c>
      <c r="C10033" s="4" t="s">
        <v>14</v>
      </c>
      <c r="D10033" s="4" t="s">
        <v>10</v>
      </c>
    </row>
    <row r="10034" spans="1:31">
      <c r="A10034" t="n">
        <v>84369</v>
      </c>
      <c r="B10034" s="21" t="n">
        <v>58</v>
      </c>
      <c r="C10034" s="7" t="n">
        <v>5</v>
      </c>
      <c r="D10034" s="7" t="n">
        <v>300</v>
      </c>
    </row>
    <row r="10035" spans="1:31">
      <c r="A10035" t="s">
        <v>4</v>
      </c>
      <c r="B10035" s="4" t="s">
        <v>5</v>
      </c>
      <c r="C10035" s="4" t="s">
        <v>21</v>
      </c>
      <c r="D10035" s="4" t="s">
        <v>10</v>
      </c>
    </row>
    <row r="10036" spans="1:31">
      <c r="A10036" t="n">
        <v>84373</v>
      </c>
      <c r="B10036" s="25" t="n">
        <v>103</v>
      </c>
      <c r="C10036" s="7" t="n">
        <v>0</v>
      </c>
      <c r="D10036" s="7" t="n">
        <v>300</v>
      </c>
    </row>
    <row r="10037" spans="1:31">
      <c r="A10037" t="s">
        <v>4</v>
      </c>
      <c r="B10037" s="4" t="s">
        <v>5</v>
      </c>
      <c r="C10037" s="4" t="s">
        <v>14</v>
      </c>
    </row>
    <row r="10038" spans="1:31">
      <c r="A10038" t="n">
        <v>84380</v>
      </c>
      <c r="B10038" s="26" t="n">
        <v>64</v>
      </c>
      <c r="C10038" s="7" t="n">
        <v>7</v>
      </c>
    </row>
    <row r="10039" spans="1:31">
      <c r="A10039" t="s">
        <v>4</v>
      </c>
      <c r="B10039" s="4" t="s">
        <v>5</v>
      </c>
      <c r="C10039" s="4" t="s">
        <v>14</v>
      </c>
      <c r="D10039" s="4" t="s">
        <v>10</v>
      </c>
    </row>
    <row r="10040" spans="1:31">
      <c r="A10040" t="n">
        <v>84382</v>
      </c>
      <c r="B10040" s="27" t="n">
        <v>72</v>
      </c>
      <c r="C10040" s="7" t="n">
        <v>5</v>
      </c>
      <c r="D10040" s="7" t="n">
        <v>0</v>
      </c>
    </row>
    <row r="10041" spans="1:31">
      <c r="A10041" t="s">
        <v>4</v>
      </c>
      <c r="B10041" s="4" t="s">
        <v>5</v>
      </c>
      <c r="C10041" s="4" t="s">
        <v>14</v>
      </c>
      <c r="D10041" s="20" t="s">
        <v>28</v>
      </c>
      <c r="E10041" s="4" t="s">
        <v>5</v>
      </c>
      <c r="F10041" s="4" t="s">
        <v>14</v>
      </c>
      <c r="G10041" s="4" t="s">
        <v>10</v>
      </c>
      <c r="H10041" s="20" t="s">
        <v>29</v>
      </c>
      <c r="I10041" s="4" t="s">
        <v>14</v>
      </c>
      <c r="J10041" s="4" t="s">
        <v>9</v>
      </c>
      <c r="K10041" s="4" t="s">
        <v>14</v>
      </c>
      <c r="L10041" s="4" t="s">
        <v>14</v>
      </c>
      <c r="M10041" s="4" t="s">
        <v>19</v>
      </c>
    </row>
    <row r="10042" spans="1:31">
      <c r="A10042" t="n">
        <v>84386</v>
      </c>
      <c r="B10042" s="10" t="n">
        <v>5</v>
      </c>
      <c r="C10042" s="7" t="n">
        <v>28</v>
      </c>
      <c r="D10042" s="20" t="s">
        <v>3</v>
      </c>
      <c r="E10042" s="9" t="n">
        <v>162</v>
      </c>
      <c r="F10042" s="7" t="n">
        <v>4</v>
      </c>
      <c r="G10042" s="7" t="n">
        <v>16473</v>
      </c>
      <c r="H10042" s="20" t="s">
        <v>3</v>
      </c>
      <c r="I10042" s="7" t="n">
        <v>0</v>
      </c>
      <c r="J10042" s="7" t="n">
        <v>1</v>
      </c>
      <c r="K10042" s="7" t="n">
        <v>2</v>
      </c>
      <c r="L10042" s="7" t="n">
        <v>1</v>
      </c>
      <c r="M10042" s="11" t="n">
        <f t="normal" ca="1">A10048</f>
        <v>0</v>
      </c>
    </row>
    <row r="10043" spans="1:31">
      <c r="A10043" t="s">
        <v>4</v>
      </c>
      <c r="B10043" s="4" t="s">
        <v>5</v>
      </c>
      <c r="C10043" s="4" t="s">
        <v>14</v>
      </c>
      <c r="D10043" s="4" t="s">
        <v>6</v>
      </c>
    </row>
    <row r="10044" spans="1:31">
      <c r="A10044" t="n">
        <v>84403</v>
      </c>
      <c r="B10044" s="8" t="n">
        <v>2</v>
      </c>
      <c r="C10044" s="7" t="n">
        <v>10</v>
      </c>
      <c r="D10044" s="7" t="s">
        <v>32</v>
      </c>
    </row>
    <row r="10045" spans="1:31">
      <c r="A10045" t="s">
        <v>4</v>
      </c>
      <c r="B10045" s="4" t="s">
        <v>5</v>
      </c>
      <c r="C10045" s="4" t="s">
        <v>10</v>
      </c>
    </row>
    <row r="10046" spans="1:31">
      <c r="A10046" t="n">
        <v>84420</v>
      </c>
      <c r="B10046" s="28" t="n">
        <v>16</v>
      </c>
      <c r="C10046" s="7" t="n">
        <v>0</v>
      </c>
    </row>
    <row r="10047" spans="1:31">
      <c r="A10047" t="s">
        <v>4</v>
      </c>
      <c r="B10047" s="4" t="s">
        <v>5</v>
      </c>
      <c r="C10047" s="4" t="s">
        <v>14</v>
      </c>
      <c r="D10047" s="4" t="s">
        <v>10</v>
      </c>
      <c r="E10047" s="4" t="s">
        <v>14</v>
      </c>
      <c r="F10047" s="4" t="s">
        <v>19</v>
      </c>
    </row>
    <row r="10048" spans="1:31">
      <c r="A10048" t="n">
        <v>84423</v>
      </c>
      <c r="B10048" s="10" t="n">
        <v>5</v>
      </c>
      <c r="C10048" s="7" t="n">
        <v>30</v>
      </c>
      <c r="D10048" s="7" t="n">
        <v>1</v>
      </c>
      <c r="E10048" s="7" t="n">
        <v>1</v>
      </c>
      <c r="F10048" s="11" t="n">
        <f t="normal" ca="1">A10236</f>
        <v>0</v>
      </c>
    </row>
    <row r="10049" spans="1:13">
      <c r="A10049" t="s">
        <v>4</v>
      </c>
      <c r="B10049" s="4" t="s">
        <v>5</v>
      </c>
      <c r="C10049" s="4" t="s">
        <v>14</v>
      </c>
      <c r="D10049" s="4" t="s">
        <v>10</v>
      </c>
      <c r="E10049" s="4" t="s">
        <v>10</v>
      </c>
      <c r="F10049" s="4" t="s">
        <v>10</v>
      </c>
      <c r="G10049" s="4" t="s">
        <v>10</v>
      </c>
      <c r="H10049" s="4" t="s">
        <v>10</v>
      </c>
      <c r="I10049" s="4" t="s">
        <v>10</v>
      </c>
      <c r="J10049" s="4" t="s">
        <v>10</v>
      </c>
      <c r="K10049" s="4" t="s">
        <v>10</v>
      </c>
      <c r="L10049" s="4" t="s">
        <v>10</v>
      </c>
      <c r="M10049" s="4" t="s">
        <v>10</v>
      </c>
      <c r="N10049" s="4" t="s">
        <v>21</v>
      </c>
      <c r="O10049" s="4" t="s">
        <v>21</v>
      </c>
      <c r="P10049" s="4" t="s">
        <v>21</v>
      </c>
      <c r="Q10049" s="4" t="s">
        <v>21</v>
      </c>
      <c r="R10049" s="4" t="s">
        <v>14</v>
      </c>
      <c r="S10049" s="4" t="s">
        <v>6</v>
      </c>
      <c r="T10049" s="4" t="s">
        <v>6</v>
      </c>
    </row>
    <row r="10050" spans="1:13">
      <c r="A10050" t="n">
        <v>84432</v>
      </c>
      <c r="B10050" s="79" t="n">
        <v>160</v>
      </c>
      <c r="C10050" s="7" t="n">
        <v>0</v>
      </c>
      <c r="D10050" s="7" t="n">
        <v>0</v>
      </c>
      <c r="E10050" s="7" t="n">
        <v>0</v>
      </c>
      <c r="F10050" s="7" t="n">
        <v>1280</v>
      </c>
      <c r="G10050" s="7" t="n">
        <v>720</v>
      </c>
      <c r="H10050" s="7" t="n">
        <v>0</v>
      </c>
      <c r="I10050" s="7" t="n">
        <v>0</v>
      </c>
      <c r="J10050" s="7" t="n">
        <v>0</v>
      </c>
      <c r="K10050" s="7" t="n">
        <v>0</v>
      </c>
      <c r="L10050" s="7" t="n">
        <v>12</v>
      </c>
      <c r="M10050" s="7" t="n">
        <v>12</v>
      </c>
      <c r="N10050" s="7" t="n">
        <v>0</v>
      </c>
      <c r="O10050" s="7" t="n">
        <v>0</v>
      </c>
      <c r="P10050" s="7" t="n">
        <v>0</v>
      </c>
      <c r="Q10050" s="7" t="n">
        <v>0</v>
      </c>
      <c r="R10050" s="7" t="n">
        <v>0</v>
      </c>
      <c r="S10050" s="7" t="s">
        <v>594</v>
      </c>
      <c r="T10050" s="7" t="s">
        <v>595</v>
      </c>
    </row>
    <row r="10051" spans="1:13">
      <c r="A10051" t="s">
        <v>4</v>
      </c>
      <c r="B10051" s="4" t="s">
        <v>5</v>
      </c>
      <c r="C10051" s="4" t="s">
        <v>14</v>
      </c>
      <c r="D10051" s="4" t="s">
        <v>10</v>
      </c>
      <c r="E10051" s="4" t="s">
        <v>14</v>
      </c>
      <c r="F10051" s="4" t="s">
        <v>6</v>
      </c>
    </row>
    <row r="10052" spans="1:13">
      <c r="A10052" t="n">
        <v>84488</v>
      </c>
      <c r="B10052" s="31" t="n">
        <v>39</v>
      </c>
      <c r="C10052" s="7" t="n">
        <v>10</v>
      </c>
      <c r="D10052" s="7" t="n">
        <v>65533</v>
      </c>
      <c r="E10052" s="7" t="n">
        <v>201</v>
      </c>
      <c r="F10052" s="7" t="s">
        <v>35</v>
      </c>
    </row>
    <row r="10053" spans="1:13">
      <c r="A10053" t="s">
        <v>4</v>
      </c>
      <c r="B10053" s="4" t="s">
        <v>5</v>
      </c>
      <c r="C10053" s="4" t="s">
        <v>14</v>
      </c>
      <c r="D10053" s="4" t="s">
        <v>10</v>
      </c>
      <c r="E10053" s="4" t="s">
        <v>14</v>
      </c>
      <c r="F10053" s="4" t="s">
        <v>6</v>
      </c>
    </row>
    <row r="10054" spans="1:13">
      <c r="A10054" t="n">
        <v>84512</v>
      </c>
      <c r="B10054" s="31" t="n">
        <v>39</v>
      </c>
      <c r="C10054" s="7" t="n">
        <v>10</v>
      </c>
      <c r="D10054" s="7" t="n">
        <v>65533</v>
      </c>
      <c r="E10054" s="7" t="n">
        <v>202</v>
      </c>
      <c r="F10054" s="7" t="s">
        <v>596</v>
      </c>
    </row>
    <row r="10055" spans="1:13">
      <c r="A10055" t="s">
        <v>4</v>
      </c>
      <c r="B10055" s="4" t="s">
        <v>5</v>
      </c>
      <c r="C10055" s="4" t="s">
        <v>14</v>
      </c>
      <c r="D10055" s="4" t="s">
        <v>10</v>
      </c>
      <c r="E10055" s="4" t="s">
        <v>14</v>
      </c>
      <c r="F10055" s="4" t="s">
        <v>6</v>
      </c>
    </row>
    <row r="10056" spans="1:13">
      <c r="A10056" t="n">
        <v>84536</v>
      </c>
      <c r="B10056" s="31" t="n">
        <v>39</v>
      </c>
      <c r="C10056" s="7" t="n">
        <v>10</v>
      </c>
      <c r="D10056" s="7" t="n">
        <v>65533</v>
      </c>
      <c r="E10056" s="7" t="n">
        <v>203</v>
      </c>
      <c r="F10056" s="7" t="s">
        <v>597</v>
      </c>
    </row>
    <row r="10057" spans="1:13">
      <c r="A10057" t="s">
        <v>4</v>
      </c>
      <c r="B10057" s="4" t="s">
        <v>5</v>
      </c>
      <c r="C10057" s="4" t="s">
        <v>14</v>
      </c>
      <c r="D10057" s="4" t="s">
        <v>10</v>
      </c>
      <c r="E10057" s="4" t="s">
        <v>14</v>
      </c>
      <c r="F10057" s="4" t="s">
        <v>6</v>
      </c>
    </row>
    <row r="10058" spans="1:13">
      <c r="A10058" t="n">
        <v>84560</v>
      </c>
      <c r="B10058" s="31" t="n">
        <v>39</v>
      </c>
      <c r="C10058" s="7" t="n">
        <v>10</v>
      </c>
      <c r="D10058" s="7" t="n">
        <v>65533</v>
      </c>
      <c r="E10058" s="7" t="n">
        <v>204</v>
      </c>
      <c r="F10058" s="7" t="s">
        <v>598</v>
      </c>
    </row>
    <row r="10059" spans="1:13">
      <c r="A10059" t="s">
        <v>4</v>
      </c>
      <c r="B10059" s="4" t="s">
        <v>5</v>
      </c>
      <c r="C10059" s="4" t="s">
        <v>14</v>
      </c>
      <c r="D10059" s="4" t="s">
        <v>10</v>
      </c>
      <c r="E10059" s="4" t="s">
        <v>14</v>
      </c>
      <c r="F10059" s="4" t="s">
        <v>6</v>
      </c>
    </row>
    <row r="10060" spans="1:13">
      <c r="A10060" t="n">
        <v>84584</v>
      </c>
      <c r="B10060" s="31" t="n">
        <v>39</v>
      </c>
      <c r="C10060" s="7" t="n">
        <v>10</v>
      </c>
      <c r="D10060" s="7" t="n">
        <v>65533</v>
      </c>
      <c r="E10060" s="7" t="n">
        <v>205</v>
      </c>
      <c r="F10060" s="7" t="s">
        <v>599</v>
      </c>
    </row>
    <row r="10061" spans="1:13">
      <c r="A10061" t="s">
        <v>4</v>
      </c>
      <c r="B10061" s="4" t="s">
        <v>5</v>
      </c>
      <c r="C10061" s="4" t="s">
        <v>14</v>
      </c>
      <c r="D10061" s="4" t="s">
        <v>10</v>
      </c>
      <c r="E10061" s="4" t="s">
        <v>14</v>
      </c>
      <c r="F10061" s="4" t="s">
        <v>6</v>
      </c>
    </row>
    <row r="10062" spans="1:13">
      <c r="A10062" t="n">
        <v>84608</v>
      </c>
      <c r="B10062" s="31" t="n">
        <v>39</v>
      </c>
      <c r="C10062" s="7" t="n">
        <v>10</v>
      </c>
      <c r="D10062" s="7" t="n">
        <v>65533</v>
      </c>
      <c r="E10062" s="7" t="n">
        <v>206</v>
      </c>
      <c r="F10062" s="7" t="s">
        <v>600</v>
      </c>
    </row>
    <row r="10063" spans="1:13">
      <c r="A10063" t="s">
        <v>4</v>
      </c>
      <c r="B10063" s="4" t="s">
        <v>5</v>
      </c>
      <c r="C10063" s="4" t="s">
        <v>14</v>
      </c>
      <c r="D10063" s="4" t="s">
        <v>10</v>
      </c>
      <c r="E10063" s="4" t="s">
        <v>14</v>
      </c>
      <c r="F10063" s="4" t="s">
        <v>6</v>
      </c>
    </row>
    <row r="10064" spans="1:13">
      <c r="A10064" t="n">
        <v>84632</v>
      </c>
      <c r="B10064" s="31" t="n">
        <v>39</v>
      </c>
      <c r="C10064" s="7" t="n">
        <v>10</v>
      </c>
      <c r="D10064" s="7" t="n">
        <v>65533</v>
      </c>
      <c r="E10064" s="7" t="n">
        <v>209</v>
      </c>
      <c r="F10064" s="7" t="s">
        <v>601</v>
      </c>
    </row>
    <row r="10065" spans="1:20">
      <c r="A10065" t="s">
        <v>4</v>
      </c>
      <c r="B10065" s="4" t="s">
        <v>5</v>
      </c>
      <c r="C10065" s="4" t="s">
        <v>14</v>
      </c>
      <c r="D10065" s="4" t="s">
        <v>10</v>
      </c>
      <c r="E10065" s="4" t="s">
        <v>14</v>
      </c>
      <c r="F10065" s="4" t="s">
        <v>6</v>
      </c>
    </row>
    <row r="10066" spans="1:20">
      <c r="A10066" t="n">
        <v>84656</v>
      </c>
      <c r="B10066" s="31" t="n">
        <v>39</v>
      </c>
      <c r="C10066" s="7" t="n">
        <v>10</v>
      </c>
      <c r="D10066" s="7" t="n">
        <v>65533</v>
      </c>
      <c r="E10066" s="7" t="n">
        <v>210</v>
      </c>
      <c r="F10066" s="7" t="s">
        <v>407</v>
      </c>
    </row>
    <row r="10067" spans="1:20">
      <c r="A10067" t="s">
        <v>4</v>
      </c>
      <c r="B10067" s="4" t="s">
        <v>5</v>
      </c>
      <c r="C10067" s="4" t="s">
        <v>14</v>
      </c>
      <c r="D10067" s="4" t="s">
        <v>10</v>
      </c>
      <c r="E10067" s="4" t="s">
        <v>14</v>
      </c>
      <c r="F10067" s="4" t="s">
        <v>6</v>
      </c>
    </row>
    <row r="10068" spans="1:20">
      <c r="A10068" t="n">
        <v>84680</v>
      </c>
      <c r="B10068" s="31" t="n">
        <v>39</v>
      </c>
      <c r="C10068" s="7" t="n">
        <v>10</v>
      </c>
      <c r="D10068" s="7" t="n">
        <v>65533</v>
      </c>
      <c r="E10068" s="7" t="n">
        <v>211</v>
      </c>
      <c r="F10068" s="7" t="s">
        <v>602</v>
      </c>
    </row>
    <row r="10069" spans="1:20">
      <c r="A10069" t="s">
        <v>4</v>
      </c>
      <c r="B10069" s="4" t="s">
        <v>5</v>
      </c>
      <c r="C10069" s="4" t="s">
        <v>14</v>
      </c>
      <c r="D10069" s="4" t="s">
        <v>10</v>
      </c>
      <c r="E10069" s="4" t="s">
        <v>14</v>
      </c>
      <c r="F10069" s="4" t="s">
        <v>6</v>
      </c>
    </row>
    <row r="10070" spans="1:20">
      <c r="A10070" t="n">
        <v>84704</v>
      </c>
      <c r="B10070" s="31" t="n">
        <v>39</v>
      </c>
      <c r="C10070" s="7" t="n">
        <v>10</v>
      </c>
      <c r="D10070" s="7" t="n">
        <v>65533</v>
      </c>
      <c r="E10070" s="7" t="n">
        <v>212</v>
      </c>
      <c r="F10070" s="7" t="s">
        <v>603</v>
      </c>
    </row>
    <row r="10071" spans="1:20">
      <c r="A10071" t="s">
        <v>4</v>
      </c>
      <c r="B10071" s="4" t="s">
        <v>5</v>
      </c>
      <c r="C10071" s="4" t="s">
        <v>14</v>
      </c>
      <c r="D10071" s="4" t="s">
        <v>10</v>
      </c>
      <c r="E10071" s="4" t="s">
        <v>14</v>
      </c>
      <c r="F10071" s="4" t="s">
        <v>6</v>
      </c>
    </row>
    <row r="10072" spans="1:20">
      <c r="A10072" t="n">
        <v>84728</v>
      </c>
      <c r="B10072" s="31" t="n">
        <v>39</v>
      </c>
      <c r="C10072" s="7" t="n">
        <v>10</v>
      </c>
      <c r="D10072" s="7" t="n">
        <v>65533</v>
      </c>
      <c r="E10072" s="7" t="n">
        <v>213</v>
      </c>
      <c r="F10072" s="7" t="s">
        <v>604</v>
      </c>
    </row>
    <row r="10073" spans="1:20">
      <c r="A10073" t="s">
        <v>4</v>
      </c>
      <c r="B10073" s="4" t="s">
        <v>5</v>
      </c>
      <c r="C10073" s="4" t="s">
        <v>10</v>
      </c>
      <c r="D10073" s="4" t="s">
        <v>6</v>
      </c>
      <c r="E10073" s="4" t="s">
        <v>6</v>
      </c>
      <c r="F10073" s="4" t="s">
        <v>6</v>
      </c>
      <c r="G10073" s="4" t="s">
        <v>14</v>
      </c>
      <c r="H10073" s="4" t="s">
        <v>9</v>
      </c>
      <c r="I10073" s="4" t="s">
        <v>21</v>
      </c>
      <c r="J10073" s="4" t="s">
        <v>21</v>
      </c>
      <c r="K10073" s="4" t="s">
        <v>21</v>
      </c>
      <c r="L10073" s="4" t="s">
        <v>21</v>
      </c>
      <c r="M10073" s="4" t="s">
        <v>21</v>
      </c>
      <c r="N10073" s="4" t="s">
        <v>21</v>
      </c>
      <c r="O10073" s="4" t="s">
        <v>21</v>
      </c>
      <c r="P10073" s="4" t="s">
        <v>6</v>
      </c>
      <c r="Q10073" s="4" t="s">
        <v>6</v>
      </c>
      <c r="R10073" s="4" t="s">
        <v>9</v>
      </c>
      <c r="S10073" s="4" t="s">
        <v>14</v>
      </c>
      <c r="T10073" s="4" t="s">
        <v>9</v>
      </c>
      <c r="U10073" s="4" t="s">
        <v>9</v>
      </c>
      <c r="V10073" s="4" t="s">
        <v>10</v>
      </c>
    </row>
    <row r="10074" spans="1:20">
      <c r="A10074" t="n">
        <v>84752</v>
      </c>
      <c r="B10074" s="32" t="n">
        <v>19</v>
      </c>
      <c r="C10074" s="7" t="n">
        <v>11</v>
      </c>
      <c r="D10074" s="7" t="s">
        <v>39</v>
      </c>
      <c r="E10074" s="7" t="s">
        <v>40</v>
      </c>
      <c r="F10074" s="7" t="s">
        <v>13</v>
      </c>
      <c r="G10074" s="7" t="n">
        <v>0</v>
      </c>
      <c r="H10074" s="7" t="n">
        <v>257</v>
      </c>
      <c r="I10074" s="7" t="n">
        <v>0</v>
      </c>
      <c r="J10074" s="7" t="n">
        <v>0</v>
      </c>
      <c r="K10074" s="7" t="n">
        <v>0</v>
      </c>
      <c r="L10074" s="7" t="n">
        <v>0</v>
      </c>
      <c r="M10074" s="7" t="n">
        <v>1</v>
      </c>
      <c r="N10074" s="7" t="n">
        <v>1.60000002384186</v>
      </c>
      <c r="O10074" s="7" t="n">
        <v>0.0900000035762787</v>
      </c>
      <c r="P10074" s="7" t="s">
        <v>13</v>
      </c>
      <c r="Q10074" s="7" t="s">
        <v>13</v>
      </c>
      <c r="R10074" s="7" t="n">
        <v>-1</v>
      </c>
      <c r="S10074" s="7" t="n">
        <v>0</v>
      </c>
      <c r="T10074" s="7" t="n">
        <v>0</v>
      </c>
      <c r="U10074" s="7" t="n">
        <v>0</v>
      </c>
      <c r="V10074" s="7" t="n">
        <v>0</v>
      </c>
    </row>
    <row r="10075" spans="1:20">
      <c r="A10075" t="s">
        <v>4</v>
      </c>
      <c r="B10075" s="4" t="s">
        <v>5</v>
      </c>
      <c r="C10075" s="4" t="s">
        <v>10</v>
      </c>
      <c r="D10075" s="4" t="s">
        <v>6</v>
      </c>
      <c r="E10075" s="4" t="s">
        <v>6</v>
      </c>
      <c r="F10075" s="4" t="s">
        <v>6</v>
      </c>
      <c r="G10075" s="4" t="s">
        <v>14</v>
      </c>
      <c r="H10075" s="4" t="s">
        <v>9</v>
      </c>
      <c r="I10075" s="4" t="s">
        <v>21</v>
      </c>
      <c r="J10075" s="4" t="s">
        <v>21</v>
      </c>
      <c r="K10075" s="4" t="s">
        <v>21</v>
      </c>
      <c r="L10075" s="4" t="s">
        <v>21</v>
      </c>
      <c r="M10075" s="4" t="s">
        <v>21</v>
      </c>
      <c r="N10075" s="4" t="s">
        <v>21</v>
      </c>
      <c r="O10075" s="4" t="s">
        <v>21</v>
      </c>
      <c r="P10075" s="4" t="s">
        <v>6</v>
      </c>
      <c r="Q10075" s="4" t="s">
        <v>6</v>
      </c>
      <c r="R10075" s="4" t="s">
        <v>9</v>
      </c>
      <c r="S10075" s="4" t="s">
        <v>14</v>
      </c>
      <c r="T10075" s="4" t="s">
        <v>9</v>
      </c>
      <c r="U10075" s="4" t="s">
        <v>9</v>
      </c>
      <c r="V10075" s="4" t="s">
        <v>10</v>
      </c>
    </row>
    <row r="10076" spans="1:20">
      <c r="A10076" t="n">
        <v>84831</v>
      </c>
      <c r="B10076" s="32" t="n">
        <v>19</v>
      </c>
      <c r="C10076" s="7" t="n">
        <v>1</v>
      </c>
      <c r="D10076" s="7" t="s">
        <v>41</v>
      </c>
      <c r="E10076" s="7" t="s">
        <v>42</v>
      </c>
      <c r="F10076" s="7" t="s">
        <v>13</v>
      </c>
      <c r="G10076" s="7" t="n">
        <v>0</v>
      </c>
      <c r="H10076" s="7" t="n">
        <v>257</v>
      </c>
      <c r="I10076" s="7" t="n">
        <v>0</v>
      </c>
      <c r="J10076" s="7" t="n">
        <v>0</v>
      </c>
      <c r="K10076" s="7" t="n">
        <v>0</v>
      </c>
      <c r="L10076" s="7" t="n">
        <v>0</v>
      </c>
      <c r="M10076" s="7" t="n">
        <v>1</v>
      </c>
      <c r="N10076" s="7" t="n">
        <v>1.60000002384186</v>
      </c>
      <c r="O10076" s="7" t="n">
        <v>0.0900000035762787</v>
      </c>
      <c r="P10076" s="7" t="s">
        <v>13</v>
      </c>
      <c r="Q10076" s="7" t="s">
        <v>13</v>
      </c>
      <c r="R10076" s="7" t="n">
        <v>-1</v>
      </c>
      <c r="S10076" s="7" t="n">
        <v>0</v>
      </c>
      <c r="T10076" s="7" t="n">
        <v>0</v>
      </c>
      <c r="U10076" s="7" t="n">
        <v>0</v>
      </c>
      <c r="V10076" s="7" t="n">
        <v>0</v>
      </c>
    </row>
    <row r="10077" spans="1:20">
      <c r="A10077" t="s">
        <v>4</v>
      </c>
      <c r="B10077" s="4" t="s">
        <v>5</v>
      </c>
      <c r="C10077" s="4" t="s">
        <v>10</v>
      </c>
      <c r="D10077" s="4" t="s">
        <v>6</v>
      </c>
      <c r="E10077" s="4" t="s">
        <v>6</v>
      </c>
      <c r="F10077" s="4" t="s">
        <v>6</v>
      </c>
      <c r="G10077" s="4" t="s">
        <v>14</v>
      </c>
      <c r="H10077" s="4" t="s">
        <v>9</v>
      </c>
      <c r="I10077" s="4" t="s">
        <v>21</v>
      </c>
      <c r="J10077" s="4" t="s">
        <v>21</v>
      </c>
      <c r="K10077" s="4" t="s">
        <v>21</v>
      </c>
      <c r="L10077" s="4" t="s">
        <v>21</v>
      </c>
      <c r="M10077" s="4" t="s">
        <v>21</v>
      </c>
      <c r="N10077" s="4" t="s">
        <v>21</v>
      </c>
      <c r="O10077" s="4" t="s">
        <v>21</v>
      </c>
      <c r="P10077" s="4" t="s">
        <v>6</v>
      </c>
      <c r="Q10077" s="4" t="s">
        <v>6</v>
      </c>
      <c r="R10077" s="4" t="s">
        <v>9</v>
      </c>
      <c r="S10077" s="4" t="s">
        <v>14</v>
      </c>
      <c r="T10077" s="4" t="s">
        <v>9</v>
      </c>
      <c r="U10077" s="4" t="s">
        <v>9</v>
      </c>
      <c r="V10077" s="4" t="s">
        <v>10</v>
      </c>
    </row>
    <row r="10078" spans="1:20">
      <c r="A10078" t="n">
        <v>84904</v>
      </c>
      <c r="B10078" s="32" t="n">
        <v>19</v>
      </c>
      <c r="C10078" s="7" t="n">
        <v>2</v>
      </c>
      <c r="D10078" s="7" t="s">
        <v>43</v>
      </c>
      <c r="E10078" s="7" t="s">
        <v>44</v>
      </c>
      <c r="F10078" s="7" t="s">
        <v>13</v>
      </c>
      <c r="G10078" s="7" t="n">
        <v>0</v>
      </c>
      <c r="H10078" s="7" t="n">
        <v>257</v>
      </c>
      <c r="I10078" s="7" t="n">
        <v>0</v>
      </c>
      <c r="J10078" s="7" t="n">
        <v>0</v>
      </c>
      <c r="K10078" s="7" t="n">
        <v>0</v>
      </c>
      <c r="L10078" s="7" t="n">
        <v>0</v>
      </c>
      <c r="M10078" s="7" t="n">
        <v>1</v>
      </c>
      <c r="N10078" s="7" t="n">
        <v>1.60000002384186</v>
      </c>
      <c r="O10078" s="7" t="n">
        <v>0.0900000035762787</v>
      </c>
      <c r="P10078" s="7" t="s">
        <v>13</v>
      </c>
      <c r="Q10078" s="7" t="s">
        <v>13</v>
      </c>
      <c r="R10078" s="7" t="n">
        <v>-1</v>
      </c>
      <c r="S10078" s="7" t="n">
        <v>0</v>
      </c>
      <c r="T10078" s="7" t="n">
        <v>0</v>
      </c>
      <c r="U10078" s="7" t="n">
        <v>0</v>
      </c>
      <c r="V10078" s="7" t="n">
        <v>0</v>
      </c>
    </row>
    <row r="10079" spans="1:20">
      <c r="A10079" t="s">
        <v>4</v>
      </c>
      <c r="B10079" s="4" t="s">
        <v>5</v>
      </c>
      <c r="C10079" s="4" t="s">
        <v>10</v>
      </c>
      <c r="D10079" s="4" t="s">
        <v>6</v>
      </c>
      <c r="E10079" s="4" t="s">
        <v>6</v>
      </c>
      <c r="F10079" s="4" t="s">
        <v>6</v>
      </c>
      <c r="G10079" s="4" t="s">
        <v>14</v>
      </c>
      <c r="H10079" s="4" t="s">
        <v>9</v>
      </c>
      <c r="I10079" s="4" t="s">
        <v>21</v>
      </c>
      <c r="J10079" s="4" t="s">
        <v>21</v>
      </c>
      <c r="K10079" s="4" t="s">
        <v>21</v>
      </c>
      <c r="L10079" s="4" t="s">
        <v>21</v>
      </c>
      <c r="M10079" s="4" t="s">
        <v>21</v>
      </c>
      <c r="N10079" s="4" t="s">
        <v>21</v>
      </c>
      <c r="O10079" s="4" t="s">
        <v>21</v>
      </c>
      <c r="P10079" s="4" t="s">
        <v>6</v>
      </c>
      <c r="Q10079" s="4" t="s">
        <v>6</v>
      </c>
      <c r="R10079" s="4" t="s">
        <v>9</v>
      </c>
      <c r="S10079" s="4" t="s">
        <v>14</v>
      </c>
      <c r="T10079" s="4" t="s">
        <v>9</v>
      </c>
      <c r="U10079" s="4" t="s">
        <v>9</v>
      </c>
      <c r="V10079" s="4" t="s">
        <v>10</v>
      </c>
    </row>
    <row r="10080" spans="1:20">
      <c r="A10080" t="n">
        <v>84978</v>
      </c>
      <c r="B10080" s="32" t="n">
        <v>19</v>
      </c>
      <c r="C10080" s="7" t="n">
        <v>3</v>
      </c>
      <c r="D10080" s="7" t="s">
        <v>45</v>
      </c>
      <c r="E10080" s="7" t="s">
        <v>46</v>
      </c>
      <c r="F10080" s="7" t="s">
        <v>13</v>
      </c>
      <c r="G10080" s="7" t="n">
        <v>0</v>
      </c>
      <c r="H10080" s="7" t="n">
        <v>257</v>
      </c>
      <c r="I10080" s="7" t="n">
        <v>0</v>
      </c>
      <c r="J10080" s="7" t="n">
        <v>0</v>
      </c>
      <c r="K10080" s="7" t="n">
        <v>0</v>
      </c>
      <c r="L10080" s="7" t="n">
        <v>0</v>
      </c>
      <c r="M10080" s="7" t="n">
        <v>1</v>
      </c>
      <c r="N10080" s="7" t="n">
        <v>1.60000002384186</v>
      </c>
      <c r="O10080" s="7" t="n">
        <v>0.0900000035762787</v>
      </c>
      <c r="P10080" s="7" t="s">
        <v>13</v>
      </c>
      <c r="Q10080" s="7" t="s">
        <v>13</v>
      </c>
      <c r="R10080" s="7" t="n">
        <v>-1</v>
      </c>
      <c r="S10080" s="7" t="n">
        <v>0</v>
      </c>
      <c r="T10080" s="7" t="n">
        <v>0</v>
      </c>
      <c r="U10080" s="7" t="n">
        <v>0</v>
      </c>
      <c r="V10080" s="7" t="n">
        <v>0</v>
      </c>
    </row>
    <row r="10081" spans="1:22">
      <c r="A10081" t="s">
        <v>4</v>
      </c>
      <c r="B10081" s="4" t="s">
        <v>5</v>
      </c>
      <c r="C10081" s="4" t="s">
        <v>10</v>
      </c>
      <c r="D10081" s="4" t="s">
        <v>6</v>
      </c>
      <c r="E10081" s="4" t="s">
        <v>6</v>
      </c>
      <c r="F10081" s="4" t="s">
        <v>6</v>
      </c>
      <c r="G10081" s="4" t="s">
        <v>14</v>
      </c>
      <c r="H10081" s="4" t="s">
        <v>9</v>
      </c>
      <c r="I10081" s="4" t="s">
        <v>21</v>
      </c>
      <c r="J10081" s="4" t="s">
        <v>21</v>
      </c>
      <c r="K10081" s="4" t="s">
        <v>21</v>
      </c>
      <c r="L10081" s="4" t="s">
        <v>21</v>
      </c>
      <c r="M10081" s="4" t="s">
        <v>21</v>
      </c>
      <c r="N10081" s="4" t="s">
        <v>21</v>
      </c>
      <c r="O10081" s="4" t="s">
        <v>21</v>
      </c>
      <c r="P10081" s="4" t="s">
        <v>6</v>
      </c>
      <c r="Q10081" s="4" t="s">
        <v>6</v>
      </c>
      <c r="R10081" s="4" t="s">
        <v>9</v>
      </c>
      <c r="S10081" s="4" t="s">
        <v>14</v>
      </c>
      <c r="T10081" s="4" t="s">
        <v>9</v>
      </c>
      <c r="U10081" s="4" t="s">
        <v>9</v>
      </c>
      <c r="V10081" s="4" t="s">
        <v>10</v>
      </c>
    </row>
    <row r="10082" spans="1:22">
      <c r="A10082" t="n">
        <v>85051</v>
      </c>
      <c r="B10082" s="32" t="n">
        <v>19</v>
      </c>
      <c r="C10082" s="7" t="n">
        <v>4</v>
      </c>
      <c r="D10082" s="7" t="s">
        <v>47</v>
      </c>
      <c r="E10082" s="7" t="s">
        <v>48</v>
      </c>
      <c r="F10082" s="7" t="s">
        <v>13</v>
      </c>
      <c r="G10082" s="7" t="n">
        <v>0</v>
      </c>
      <c r="H10082" s="7" t="n">
        <v>257</v>
      </c>
      <c r="I10082" s="7" t="n">
        <v>0</v>
      </c>
      <c r="J10082" s="7" t="n">
        <v>0</v>
      </c>
      <c r="K10082" s="7" t="n">
        <v>0</v>
      </c>
      <c r="L10082" s="7" t="n">
        <v>0</v>
      </c>
      <c r="M10082" s="7" t="n">
        <v>1</v>
      </c>
      <c r="N10082" s="7" t="n">
        <v>1.60000002384186</v>
      </c>
      <c r="O10082" s="7" t="n">
        <v>0.0900000035762787</v>
      </c>
      <c r="P10082" s="7" t="s">
        <v>13</v>
      </c>
      <c r="Q10082" s="7" t="s">
        <v>13</v>
      </c>
      <c r="R10082" s="7" t="n">
        <v>-1</v>
      </c>
      <c r="S10082" s="7" t="n">
        <v>0</v>
      </c>
      <c r="T10082" s="7" t="n">
        <v>0</v>
      </c>
      <c r="U10082" s="7" t="n">
        <v>0</v>
      </c>
      <c r="V10082" s="7" t="n">
        <v>0</v>
      </c>
    </row>
    <row r="10083" spans="1:22">
      <c r="A10083" t="s">
        <v>4</v>
      </c>
      <c r="B10083" s="4" t="s">
        <v>5</v>
      </c>
      <c r="C10083" s="4" t="s">
        <v>10</v>
      </c>
      <c r="D10083" s="4" t="s">
        <v>6</v>
      </c>
      <c r="E10083" s="4" t="s">
        <v>6</v>
      </c>
      <c r="F10083" s="4" t="s">
        <v>6</v>
      </c>
      <c r="G10083" s="4" t="s">
        <v>14</v>
      </c>
      <c r="H10083" s="4" t="s">
        <v>9</v>
      </c>
      <c r="I10083" s="4" t="s">
        <v>21</v>
      </c>
      <c r="J10083" s="4" t="s">
        <v>21</v>
      </c>
      <c r="K10083" s="4" t="s">
        <v>21</v>
      </c>
      <c r="L10083" s="4" t="s">
        <v>21</v>
      </c>
      <c r="M10083" s="4" t="s">
        <v>21</v>
      </c>
      <c r="N10083" s="4" t="s">
        <v>21</v>
      </c>
      <c r="O10083" s="4" t="s">
        <v>21</v>
      </c>
      <c r="P10083" s="4" t="s">
        <v>6</v>
      </c>
      <c r="Q10083" s="4" t="s">
        <v>6</v>
      </c>
      <c r="R10083" s="4" t="s">
        <v>9</v>
      </c>
      <c r="S10083" s="4" t="s">
        <v>14</v>
      </c>
      <c r="T10083" s="4" t="s">
        <v>9</v>
      </c>
      <c r="U10083" s="4" t="s">
        <v>9</v>
      </c>
      <c r="V10083" s="4" t="s">
        <v>10</v>
      </c>
    </row>
    <row r="10084" spans="1:22">
      <c r="A10084" t="n">
        <v>85126</v>
      </c>
      <c r="B10084" s="32" t="n">
        <v>19</v>
      </c>
      <c r="C10084" s="7" t="n">
        <v>5</v>
      </c>
      <c r="D10084" s="7" t="s">
        <v>49</v>
      </c>
      <c r="E10084" s="7" t="s">
        <v>50</v>
      </c>
      <c r="F10084" s="7" t="s">
        <v>13</v>
      </c>
      <c r="G10084" s="7" t="n">
        <v>0</v>
      </c>
      <c r="H10084" s="7" t="n">
        <v>257</v>
      </c>
      <c r="I10084" s="7" t="n">
        <v>0</v>
      </c>
      <c r="J10084" s="7" t="n">
        <v>0</v>
      </c>
      <c r="K10084" s="7" t="n">
        <v>0</v>
      </c>
      <c r="L10084" s="7" t="n">
        <v>0</v>
      </c>
      <c r="M10084" s="7" t="n">
        <v>1</v>
      </c>
      <c r="N10084" s="7" t="n">
        <v>1.60000002384186</v>
      </c>
      <c r="O10084" s="7" t="n">
        <v>0.0900000035762787</v>
      </c>
      <c r="P10084" s="7" t="s">
        <v>13</v>
      </c>
      <c r="Q10084" s="7" t="s">
        <v>13</v>
      </c>
      <c r="R10084" s="7" t="n">
        <v>-1</v>
      </c>
      <c r="S10084" s="7" t="n">
        <v>0</v>
      </c>
      <c r="T10084" s="7" t="n">
        <v>0</v>
      </c>
      <c r="U10084" s="7" t="n">
        <v>0</v>
      </c>
      <c r="V10084" s="7" t="n">
        <v>0</v>
      </c>
    </row>
    <row r="10085" spans="1:22">
      <c r="A10085" t="s">
        <v>4</v>
      </c>
      <c r="B10085" s="4" t="s">
        <v>5</v>
      </c>
      <c r="C10085" s="4" t="s">
        <v>10</v>
      </c>
      <c r="D10085" s="4" t="s">
        <v>6</v>
      </c>
      <c r="E10085" s="4" t="s">
        <v>6</v>
      </c>
      <c r="F10085" s="4" t="s">
        <v>6</v>
      </c>
      <c r="G10085" s="4" t="s">
        <v>14</v>
      </c>
      <c r="H10085" s="4" t="s">
        <v>9</v>
      </c>
      <c r="I10085" s="4" t="s">
        <v>21</v>
      </c>
      <c r="J10085" s="4" t="s">
        <v>21</v>
      </c>
      <c r="K10085" s="4" t="s">
        <v>21</v>
      </c>
      <c r="L10085" s="4" t="s">
        <v>21</v>
      </c>
      <c r="M10085" s="4" t="s">
        <v>21</v>
      </c>
      <c r="N10085" s="4" t="s">
        <v>21</v>
      </c>
      <c r="O10085" s="4" t="s">
        <v>21</v>
      </c>
      <c r="P10085" s="4" t="s">
        <v>6</v>
      </c>
      <c r="Q10085" s="4" t="s">
        <v>6</v>
      </c>
      <c r="R10085" s="4" t="s">
        <v>9</v>
      </c>
      <c r="S10085" s="4" t="s">
        <v>14</v>
      </c>
      <c r="T10085" s="4" t="s">
        <v>9</v>
      </c>
      <c r="U10085" s="4" t="s">
        <v>9</v>
      </c>
      <c r="V10085" s="4" t="s">
        <v>10</v>
      </c>
    </row>
    <row r="10086" spans="1:22">
      <c r="A10086" t="n">
        <v>85198</v>
      </c>
      <c r="B10086" s="32" t="n">
        <v>19</v>
      </c>
      <c r="C10086" s="7" t="n">
        <v>6</v>
      </c>
      <c r="D10086" s="7" t="s">
        <v>51</v>
      </c>
      <c r="E10086" s="7" t="s">
        <v>52</v>
      </c>
      <c r="F10086" s="7" t="s">
        <v>13</v>
      </c>
      <c r="G10086" s="7" t="n">
        <v>0</v>
      </c>
      <c r="H10086" s="7" t="n">
        <v>257</v>
      </c>
      <c r="I10086" s="7" t="n">
        <v>0</v>
      </c>
      <c r="J10086" s="7" t="n">
        <v>0</v>
      </c>
      <c r="K10086" s="7" t="n">
        <v>0</v>
      </c>
      <c r="L10086" s="7" t="n">
        <v>0</v>
      </c>
      <c r="M10086" s="7" t="n">
        <v>1</v>
      </c>
      <c r="N10086" s="7" t="n">
        <v>1.60000002384186</v>
      </c>
      <c r="O10086" s="7" t="n">
        <v>0.0900000035762787</v>
      </c>
      <c r="P10086" s="7" t="s">
        <v>13</v>
      </c>
      <c r="Q10086" s="7" t="s">
        <v>13</v>
      </c>
      <c r="R10086" s="7" t="n">
        <v>-1</v>
      </c>
      <c r="S10086" s="7" t="n">
        <v>0</v>
      </c>
      <c r="T10086" s="7" t="n">
        <v>0</v>
      </c>
      <c r="U10086" s="7" t="n">
        <v>0</v>
      </c>
      <c r="V10086" s="7" t="n">
        <v>0</v>
      </c>
    </row>
    <row r="10087" spans="1:22">
      <c r="A10087" t="s">
        <v>4</v>
      </c>
      <c r="B10087" s="4" t="s">
        <v>5</v>
      </c>
      <c r="C10087" s="4" t="s">
        <v>10</v>
      </c>
      <c r="D10087" s="4" t="s">
        <v>6</v>
      </c>
      <c r="E10087" s="4" t="s">
        <v>6</v>
      </c>
      <c r="F10087" s="4" t="s">
        <v>6</v>
      </c>
      <c r="G10087" s="4" t="s">
        <v>14</v>
      </c>
      <c r="H10087" s="4" t="s">
        <v>9</v>
      </c>
      <c r="I10087" s="4" t="s">
        <v>21</v>
      </c>
      <c r="J10087" s="4" t="s">
        <v>21</v>
      </c>
      <c r="K10087" s="4" t="s">
        <v>21</v>
      </c>
      <c r="L10087" s="4" t="s">
        <v>21</v>
      </c>
      <c r="M10087" s="4" t="s">
        <v>21</v>
      </c>
      <c r="N10087" s="4" t="s">
        <v>21</v>
      </c>
      <c r="O10087" s="4" t="s">
        <v>21</v>
      </c>
      <c r="P10087" s="4" t="s">
        <v>6</v>
      </c>
      <c r="Q10087" s="4" t="s">
        <v>6</v>
      </c>
      <c r="R10087" s="4" t="s">
        <v>9</v>
      </c>
      <c r="S10087" s="4" t="s">
        <v>14</v>
      </c>
      <c r="T10087" s="4" t="s">
        <v>9</v>
      </c>
      <c r="U10087" s="4" t="s">
        <v>9</v>
      </c>
      <c r="V10087" s="4" t="s">
        <v>10</v>
      </c>
    </row>
    <row r="10088" spans="1:22">
      <c r="A10088" t="n">
        <v>85271</v>
      </c>
      <c r="B10088" s="32" t="n">
        <v>19</v>
      </c>
      <c r="C10088" s="7" t="n">
        <v>7</v>
      </c>
      <c r="D10088" s="7" t="s">
        <v>53</v>
      </c>
      <c r="E10088" s="7" t="s">
        <v>54</v>
      </c>
      <c r="F10088" s="7" t="s">
        <v>13</v>
      </c>
      <c r="G10088" s="7" t="n">
        <v>0</v>
      </c>
      <c r="H10088" s="7" t="n">
        <v>257</v>
      </c>
      <c r="I10088" s="7" t="n">
        <v>0</v>
      </c>
      <c r="J10088" s="7" t="n">
        <v>0</v>
      </c>
      <c r="K10088" s="7" t="n">
        <v>0</v>
      </c>
      <c r="L10088" s="7" t="n">
        <v>0</v>
      </c>
      <c r="M10088" s="7" t="n">
        <v>1</v>
      </c>
      <c r="N10088" s="7" t="n">
        <v>1.60000002384186</v>
      </c>
      <c r="O10088" s="7" t="n">
        <v>0.0900000035762787</v>
      </c>
      <c r="P10088" s="7" t="s">
        <v>13</v>
      </c>
      <c r="Q10088" s="7" t="s">
        <v>13</v>
      </c>
      <c r="R10088" s="7" t="n">
        <v>-1</v>
      </c>
      <c r="S10088" s="7" t="n">
        <v>0</v>
      </c>
      <c r="T10088" s="7" t="n">
        <v>0</v>
      </c>
      <c r="U10088" s="7" t="n">
        <v>0</v>
      </c>
      <c r="V10088" s="7" t="n">
        <v>0</v>
      </c>
    </row>
    <row r="10089" spans="1:22">
      <c r="A10089" t="s">
        <v>4</v>
      </c>
      <c r="B10089" s="4" t="s">
        <v>5</v>
      </c>
      <c r="C10089" s="4" t="s">
        <v>10</v>
      </c>
      <c r="D10089" s="4" t="s">
        <v>6</v>
      </c>
      <c r="E10089" s="4" t="s">
        <v>6</v>
      </c>
      <c r="F10089" s="4" t="s">
        <v>6</v>
      </c>
      <c r="G10089" s="4" t="s">
        <v>14</v>
      </c>
      <c r="H10089" s="4" t="s">
        <v>9</v>
      </c>
      <c r="I10089" s="4" t="s">
        <v>21</v>
      </c>
      <c r="J10089" s="4" t="s">
        <v>21</v>
      </c>
      <c r="K10089" s="4" t="s">
        <v>21</v>
      </c>
      <c r="L10089" s="4" t="s">
        <v>21</v>
      </c>
      <c r="M10089" s="4" t="s">
        <v>21</v>
      </c>
      <c r="N10089" s="4" t="s">
        <v>21</v>
      </c>
      <c r="O10089" s="4" t="s">
        <v>21</v>
      </c>
      <c r="P10089" s="4" t="s">
        <v>6</v>
      </c>
      <c r="Q10089" s="4" t="s">
        <v>6</v>
      </c>
      <c r="R10089" s="4" t="s">
        <v>9</v>
      </c>
      <c r="S10089" s="4" t="s">
        <v>14</v>
      </c>
      <c r="T10089" s="4" t="s">
        <v>9</v>
      </c>
      <c r="U10089" s="4" t="s">
        <v>9</v>
      </c>
      <c r="V10089" s="4" t="s">
        <v>10</v>
      </c>
    </row>
    <row r="10090" spans="1:22">
      <c r="A10090" t="n">
        <v>85342</v>
      </c>
      <c r="B10090" s="32" t="n">
        <v>19</v>
      </c>
      <c r="C10090" s="7" t="n">
        <v>8</v>
      </c>
      <c r="D10090" s="7" t="s">
        <v>55</v>
      </c>
      <c r="E10090" s="7" t="s">
        <v>56</v>
      </c>
      <c r="F10090" s="7" t="s">
        <v>13</v>
      </c>
      <c r="G10090" s="7" t="n">
        <v>0</v>
      </c>
      <c r="H10090" s="7" t="n">
        <v>257</v>
      </c>
      <c r="I10090" s="7" t="n">
        <v>0</v>
      </c>
      <c r="J10090" s="7" t="n">
        <v>0</v>
      </c>
      <c r="K10090" s="7" t="n">
        <v>0</v>
      </c>
      <c r="L10090" s="7" t="n">
        <v>0</v>
      </c>
      <c r="M10090" s="7" t="n">
        <v>1</v>
      </c>
      <c r="N10090" s="7" t="n">
        <v>1.60000002384186</v>
      </c>
      <c r="O10090" s="7" t="n">
        <v>0.0900000035762787</v>
      </c>
      <c r="P10090" s="7" t="s">
        <v>13</v>
      </c>
      <c r="Q10090" s="7" t="s">
        <v>13</v>
      </c>
      <c r="R10090" s="7" t="n">
        <v>-1</v>
      </c>
      <c r="S10090" s="7" t="n">
        <v>0</v>
      </c>
      <c r="T10090" s="7" t="n">
        <v>0</v>
      </c>
      <c r="U10090" s="7" t="n">
        <v>0</v>
      </c>
      <c r="V10090" s="7" t="n">
        <v>0</v>
      </c>
    </row>
    <row r="10091" spans="1:22">
      <c r="A10091" t="s">
        <v>4</v>
      </c>
      <c r="B10091" s="4" t="s">
        <v>5</v>
      </c>
      <c r="C10091" s="4" t="s">
        <v>10</v>
      </c>
      <c r="D10091" s="4" t="s">
        <v>6</v>
      </c>
      <c r="E10091" s="4" t="s">
        <v>6</v>
      </c>
      <c r="F10091" s="4" t="s">
        <v>6</v>
      </c>
      <c r="G10091" s="4" t="s">
        <v>14</v>
      </c>
      <c r="H10091" s="4" t="s">
        <v>9</v>
      </c>
      <c r="I10091" s="4" t="s">
        <v>21</v>
      </c>
      <c r="J10091" s="4" t="s">
        <v>21</v>
      </c>
      <c r="K10091" s="4" t="s">
        <v>21</v>
      </c>
      <c r="L10091" s="4" t="s">
        <v>21</v>
      </c>
      <c r="M10091" s="4" t="s">
        <v>21</v>
      </c>
      <c r="N10091" s="4" t="s">
        <v>21</v>
      </c>
      <c r="O10091" s="4" t="s">
        <v>21</v>
      </c>
      <c r="P10091" s="4" t="s">
        <v>6</v>
      </c>
      <c r="Q10091" s="4" t="s">
        <v>6</v>
      </c>
      <c r="R10091" s="4" t="s">
        <v>9</v>
      </c>
      <c r="S10091" s="4" t="s">
        <v>14</v>
      </c>
      <c r="T10091" s="4" t="s">
        <v>9</v>
      </c>
      <c r="U10091" s="4" t="s">
        <v>9</v>
      </c>
      <c r="V10091" s="4" t="s">
        <v>10</v>
      </c>
    </row>
    <row r="10092" spans="1:22">
      <c r="A10092" t="n">
        <v>85415</v>
      </c>
      <c r="B10092" s="32" t="n">
        <v>19</v>
      </c>
      <c r="C10092" s="7" t="n">
        <v>9</v>
      </c>
      <c r="D10092" s="7" t="s">
        <v>57</v>
      </c>
      <c r="E10092" s="7" t="s">
        <v>58</v>
      </c>
      <c r="F10092" s="7" t="s">
        <v>13</v>
      </c>
      <c r="G10092" s="7" t="n">
        <v>0</v>
      </c>
      <c r="H10092" s="7" t="n">
        <v>257</v>
      </c>
      <c r="I10092" s="7" t="n">
        <v>0</v>
      </c>
      <c r="J10092" s="7" t="n">
        <v>0</v>
      </c>
      <c r="K10092" s="7" t="n">
        <v>0</v>
      </c>
      <c r="L10092" s="7" t="n">
        <v>0</v>
      </c>
      <c r="M10092" s="7" t="n">
        <v>1</v>
      </c>
      <c r="N10092" s="7" t="n">
        <v>1.60000002384186</v>
      </c>
      <c r="O10092" s="7" t="n">
        <v>0.0900000035762787</v>
      </c>
      <c r="P10092" s="7" t="s">
        <v>13</v>
      </c>
      <c r="Q10092" s="7" t="s">
        <v>13</v>
      </c>
      <c r="R10092" s="7" t="n">
        <v>-1</v>
      </c>
      <c r="S10092" s="7" t="n">
        <v>0</v>
      </c>
      <c r="T10092" s="7" t="n">
        <v>0</v>
      </c>
      <c r="U10092" s="7" t="n">
        <v>0</v>
      </c>
      <c r="V10092" s="7" t="n">
        <v>0</v>
      </c>
    </row>
    <row r="10093" spans="1:22">
      <c r="A10093" t="s">
        <v>4</v>
      </c>
      <c r="B10093" s="4" t="s">
        <v>5</v>
      </c>
      <c r="C10093" s="4" t="s">
        <v>10</v>
      </c>
      <c r="D10093" s="4" t="s">
        <v>6</v>
      </c>
      <c r="E10093" s="4" t="s">
        <v>6</v>
      </c>
      <c r="F10093" s="4" t="s">
        <v>6</v>
      </c>
      <c r="G10093" s="4" t="s">
        <v>14</v>
      </c>
      <c r="H10093" s="4" t="s">
        <v>9</v>
      </c>
      <c r="I10093" s="4" t="s">
        <v>21</v>
      </c>
      <c r="J10093" s="4" t="s">
        <v>21</v>
      </c>
      <c r="K10093" s="4" t="s">
        <v>21</v>
      </c>
      <c r="L10093" s="4" t="s">
        <v>21</v>
      </c>
      <c r="M10093" s="4" t="s">
        <v>21</v>
      </c>
      <c r="N10093" s="4" t="s">
        <v>21</v>
      </c>
      <c r="O10093" s="4" t="s">
        <v>21</v>
      </c>
      <c r="P10093" s="4" t="s">
        <v>6</v>
      </c>
      <c r="Q10093" s="4" t="s">
        <v>6</v>
      </c>
      <c r="R10093" s="4" t="s">
        <v>9</v>
      </c>
      <c r="S10093" s="4" t="s">
        <v>14</v>
      </c>
      <c r="T10093" s="4" t="s">
        <v>9</v>
      </c>
      <c r="U10093" s="4" t="s">
        <v>9</v>
      </c>
      <c r="V10093" s="4" t="s">
        <v>10</v>
      </c>
    </row>
    <row r="10094" spans="1:22">
      <c r="A10094" t="n">
        <v>85490</v>
      </c>
      <c r="B10094" s="32" t="n">
        <v>19</v>
      </c>
      <c r="C10094" s="7" t="n">
        <v>7032</v>
      </c>
      <c r="D10094" s="7" t="s">
        <v>59</v>
      </c>
      <c r="E10094" s="7" t="s">
        <v>60</v>
      </c>
      <c r="F10094" s="7" t="s">
        <v>13</v>
      </c>
      <c r="G10094" s="7" t="n">
        <v>0</v>
      </c>
      <c r="H10094" s="7" t="n">
        <v>257</v>
      </c>
      <c r="I10094" s="7" t="n">
        <v>0</v>
      </c>
      <c r="J10094" s="7" t="n">
        <v>0</v>
      </c>
      <c r="K10094" s="7" t="n">
        <v>0</v>
      </c>
      <c r="L10094" s="7" t="n">
        <v>0</v>
      </c>
      <c r="M10094" s="7" t="n">
        <v>1</v>
      </c>
      <c r="N10094" s="7" t="n">
        <v>1.60000002384186</v>
      </c>
      <c r="O10094" s="7" t="n">
        <v>0.0900000035762787</v>
      </c>
      <c r="P10094" s="7" t="s">
        <v>13</v>
      </c>
      <c r="Q10094" s="7" t="s">
        <v>13</v>
      </c>
      <c r="R10094" s="7" t="n">
        <v>-1</v>
      </c>
      <c r="S10094" s="7" t="n">
        <v>0</v>
      </c>
      <c r="T10094" s="7" t="n">
        <v>0</v>
      </c>
      <c r="U10094" s="7" t="n">
        <v>0</v>
      </c>
      <c r="V10094" s="7" t="n">
        <v>0</v>
      </c>
    </row>
    <row r="10095" spans="1:22">
      <c r="A10095" t="s">
        <v>4</v>
      </c>
      <c r="B10095" s="4" t="s">
        <v>5</v>
      </c>
      <c r="C10095" s="4" t="s">
        <v>10</v>
      </c>
      <c r="D10095" s="4" t="s">
        <v>6</v>
      </c>
      <c r="E10095" s="4" t="s">
        <v>6</v>
      </c>
      <c r="F10095" s="4" t="s">
        <v>6</v>
      </c>
      <c r="G10095" s="4" t="s">
        <v>14</v>
      </c>
      <c r="H10095" s="4" t="s">
        <v>9</v>
      </c>
      <c r="I10095" s="4" t="s">
        <v>21</v>
      </c>
      <c r="J10095" s="4" t="s">
        <v>21</v>
      </c>
      <c r="K10095" s="4" t="s">
        <v>21</v>
      </c>
      <c r="L10095" s="4" t="s">
        <v>21</v>
      </c>
      <c r="M10095" s="4" t="s">
        <v>21</v>
      </c>
      <c r="N10095" s="4" t="s">
        <v>21</v>
      </c>
      <c r="O10095" s="4" t="s">
        <v>21</v>
      </c>
      <c r="P10095" s="4" t="s">
        <v>6</v>
      </c>
      <c r="Q10095" s="4" t="s">
        <v>6</v>
      </c>
      <c r="R10095" s="4" t="s">
        <v>9</v>
      </c>
      <c r="S10095" s="4" t="s">
        <v>14</v>
      </c>
      <c r="T10095" s="4" t="s">
        <v>9</v>
      </c>
      <c r="U10095" s="4" t="s">
        <v>9</v>
      </c>
      <c r="V10095" s="4" t="s">
        <v>10</v>
      </c>
    </row>
    <row r="10096" spans="1:22">
      <c r="A10096" t="n">
        <v>85560</v>
      </c>
      <c r="B10096" s="32" t="n">
        <v>19</v>
      </c>
      <c r="C10096" s="7" t="n">
        <v>23</v>
      </c>
      <c r="D10096" s="7" t="s">
        <v>61</v>
      </c>
      <c r="E10096" s="7" t="s">
        <v>62</v>
      </c>
      <c r="F10096" s="7" t="s">
        <v>13</v>
      </c>
      <c r="G10096" s="7" t="n">
        <v>0</v>
      </c>
      <c r="H10096" s="7" t="n">
        <v>257</v>
      </c>
      <c r="I10096" s="7" t="n">
        <v>0</v>
      </c>
      <c r="J10096" s="7" t="n">
        <v>0</v>
      </c>
      <c r="K10096" s="7" t="n">
        <v>0</v>
      </c>
      <c r="L10096" s="7" t="n">
        <v>0</v>
      </c>
      <c r="M10096" s="7" t="n">
        <v>1</v>
      </c>
      <c r="N10096" s="7" t="n">
        <v>1.60000002384186</v>
      </c>
      <c r="O10096" s="7" t="n">
        <v>0.0900000035762787</v>
      </c>
      <c r="P10096" s="7" t="s">
        <v>13</v>
      </c>
      <c r="Q10096" s="7" t="s">
        <v>13</v>
      </c>
      <c r="R10096" s="7" t="n">
        <v>-1</v>
      </c>
      <c r="S10096" s="7" t="n">
        <v>0</v>
      </c>
      <c r="T10096" s="7" t="n">
        <v>0</v>
      </c>
      <c r="U10096" s="7" t="n">
        <v>0</v>
      </c>
      <c r="V10096" s="7" t="n">
        <v>0</v>
      </c>
    </row>
    <row r="10097" spans="1:22">
      <c r="A10097" t="s">
        <v>4</v>
      </c>
      <c r="B10097" s="4" t="s">
        <v>5</v>
      </c>
      <c r="C10097" s="4" t="s">
        <v>10</v>
      </c>
      <c r="D10097" s="4" t="s">
        <v>6</v>
      </c>
      <c r="E10097" s="4" t="s">
        <v>6</v>
      </c>
      <c r="F10097" s="4" t="s">
        <v>6</v>
      </c>
      <c r="G10097" s="4" t="s">
        <v>14</v>
      </c>
      <c r="H10097" s="4" t="s">
        <v>9</v>
      </c>
      <c r="I10097" s="4" t="s">
        <v>21</v>
      </c>
      <c r="J10097" s="4" t="s">
        <v>21</v>
      </c>
      <c r="K10097" s="4" t="s">
        <v>21</v>
      </c>
      <c r="L10097" s="4" t="s">
        <v>21</v>
      </c>
      <c r="M10097" s="4" t="s">
        <v>21</v>
      </c>
      <c r="N10097" s="4" t="s">
        <v>21</v>
      </c>
      <c r="O10097" s="4" t="s">
        <v>21</v>
      </c>
      <c r="P10097" s="4" t="s">
        <v>6</v>
      </c>
      <c r="Q10097" s="4" t="s">
        <v>6</v>
      </c>
      <c r="R10097" s="4" t="s">
        <v>9</v>
      </c>
      <c r="S10097" s="4" t="s">
        <v>14</v>
      </c>
      <c r="T10097" s="4" t="s">
        <v>9</v>
      </c>
      <c r="U10097" s="4" t="s">
        <v>9</v>
      </c>
      <c r="V10097" s="4" t="s">
        <v>10</v>
      </c>
    </row>
    <row r="10098" spans="1:22">
      <c r="A10098" t="n">
        <v>85632</v>
      </c>
      <c r="B10098" s="32" t="n">
        <v>19</v>
      </c>
      <c r="C10098" s="7" t="n">
        <v>7034</v>
      </c>
      <c r="D10098" s="7" t="s">
        <v>63</v>
      </c>
      <c r="E10098" s="7" t="s">
        <v>64</v>
      </c>
      <c r="F10098" s="7" t="s">
        <v>13</v>
      </c>
      <c r="G10098" s="7" t="n">
        <v>0</v>
      </c>
      <c r="H10098" s="7" t="n">
        <v>257</v>
      </c>
      <c r="I10098" s="7" t="n">
        <v>0</v>
      </c>
      <c r="J10098" s="7" t="n">
        <v>0</v>
      </c>
      <c r="K10098" s="7" t="n">
        <v>0</v>
      </c>
      <c r="L10098" s="7" t="n">
        <v>0</v>
      </c>
      <c r="M10098" s="7" t="n">
        <v>1</v>
      </c>
      <c r="N10098" s="7" t="n">
        <v>1.60000002384186</v>
      </c>
      <c r="O10098" s="7" t="n">
        <v>0.0900000035762787</v>
      </c>
      <c r="P10098" s="7" t="s">
        <v>13</v>
      </c>
      <c r="Q10098" s="7" t="s">
        <v>13</v>
      </c>
      <c r="R10098" s="7" t="n">
        <v>-1</v>
      </c>
      <c r="S10098" s="7" t="n">
        <v>0</v>
      </c>
      <c r="T10098" s="7" t="n">
        <v>0</v>
      </c>
      <c r="U10098" s="7" t="n">
        <v>0</v>
      </c>
      <c r="V10098" s="7" t="n">
        <v>0</v>
      </c>
    </row>
    <row r="10099" spans="1:22">
      <c r="A10099" t="s">
        <v>4</v>
      </c>
      <c r="B10099" s="4" t="s">
        <v>5</v>
      </c>
      <c r="C10099" s="4" t="s">
        <v>10</v>
      </c>
      <c r="D10099" s="4" t="s">
        <v>6</v>
      </c>
      <c r="E10099" s="4" t="s">
        <v>6</v>
      </c>
      <c r="F10099" s="4" t="s">
        <v>6</v>
      </c>
      <c r="G10099" s="4" t="s">
        <v>14</v>
      </c>
      <c r="H10099" s="4" t="s">
        <v>9</v>
      </c>
      <c r="I10099" s="4" t="s">
        <v>21</v>
      </c>
      <c r="J10099" s="4" t="s">
        <v>21</v>
      </c>
      <c r="K10099" s="4" t="s">
        <v>21</v>
      </c>
      <c r="L10099" s="4" t="s">
        <v>21</v>
      </c>
      <c r="M10099" s="4" t="s">
        <v>21</v>
      </c>
      <c r="N10099" s="4" t="s">
        <v>21</v>
      </c>
      <c r="O10099" s="4" t="s">
        <v>21</v>
      </c>
      <c r="P10099" s="4" t="s">
        <v>6</v>
      </c>
      <c r="Q10099" s="4" t="s">
        <v>6</v>
      </c>
      <c r="R10099" s="4" t="s">
        <v>9</v>
      </c>
      <c r="S10099" s="4" t="s">
        <v>14</v>
      </c>
      <c r="T10099" s="4" t="s">
        <v>9</v>
      </c>
      <c r="U10099" s="4" t="s">
        <v>9</v>
      </c>
      <c r="V10099" s="4" t="s">
        <v>10</v>
      </c>
    </row>
    <row r="10100" spans="1:22">
      <c r="A10100" t="n">
        <v>85702</v>
      </c>
      <c r="B10100" s="32" t="n">
        <v>19</v>
      </c>
      <c r="C10100" s="7" t="n">
        <v>7033</v>
      </c>
      <c r="D10100" s="7" t="s">
        <v>323</v>
      </c>
      <c r="E10100" s="7" t="s">
        <v>324</v>
      </c>
      <c r="F10100" s="7" t="s">
        <v>13</v>
      </c>
      <c r="G10100" s="7" t="n">
        <v>0</v>
      </c>
      <c r="H10100" s="7" t="n">
        <v>257</v>
      </c>
      <c r="I10100" s="7" t="n">
        <v>0</v>
      </c>
      <c r="J10100" s="7" t="n">
        <v>0</v>
      </c>
      <c r="K10100" s="7" t="n">
        <v>0</v>
      </c>
      <c r="L10100" s="7" t="n">
        <v>0</v>
      </c>
      <c r="M10100" s="7" t="n">
        <v>1</v>
      </c>
      <c r="N10100" s="7" t="n">
        <v>1.60000002384186</v>
      </c>
      <c r="O10100" s="7" t="n">
        <v>0.0900000035762787</v>
      </c>
      <c r="P10100" s="7" t="s">
        <v>13</v>
      </c>
      <c r="Q10100" s="7" t="s">
        <v>13</v>
      </c>
      <c r="R10100" s="7" t="n">
        <v>-1</v>
      </c>
      <c r="S10100" s="7" t="n">
        <v>0</v>
      </c>
      <c r="T10100" s="7" t="n">
        <v>0</v>
      </c>
      <c r="U10100" s="7" t="n">
        <v>0</v>
      </c>
      <c r="V10100" s="7" t="n">
        <v>0</v>
      </c>
    </row>
    <row r="10101" spans="1:22">
      <c r="A10101" t="s">
        <v>4</v>
      </c>
      <c r="B10101" s="4" t="s">
        <v>5</v>
      </c>
      <c r="C10101" s="4" t="s">
        <v>10</v>
      </c>
      <c r="D10101" s="4" t="s">
        <v>6</v>
      </c>
      <c r="E10101" s="4" t="s">
        <v>6</v>
      </c>
      <c r="F10101" s="4" t="s">
        <v>6</v>
      </c>
      <c r="G10101" s="4" t="s">
        <v>14</v>
      </c>
      <c r="H10101" s="4" t="s">
        <v>9</v>
      </c>
      <c r="I10101" s="4" t="s">
        <v>21</v>
      </c>
      <c r="J10101" s="4" t="s">
        <v>21</v>
      </c>
      <c r="K10101" s="4" t="s">
        <v>21</v>
      </c>
      <c r="L10101" s="4" t="s">
        <v>21</v>
      </c>
      <c r="M10101" s="4" t="s">
        <v>21</v>
      </c>
      <c r="N10101" s="4" t="s">
        <v>21</v>
      </c>
      <c r="O10101" s="4" t="s">
        <v>21</v>
      </c>
      <c r="P10101" s="4" t="s">
        <v>6</v>
      </c>
      <c r="Q10101" s="4" t="s">
        <v>6</v>
      </c>
      <c r="R10101" s="4" t="s">
        <v>9</v>
      </c>
      <c r="S10101" s="4" t="s">
        <v>14</v>
      </c>
      <c r="T10101" s="4" t="s">
        <v>9</v>
      </c>
      <c r="U10101" s="4" t="s">
        <v>9</v>
      </c>
      <c r="V10101" s="4" t="s">
        <v>10</v>
      </c>
    </row>
    <row r="10102" spans="1:22">
      <c r="A10102" t="n">
        <v>85773</v>
      </c>
      <c r="B10102" s="32" t="n">
        <v>19</v>
      </c>
      <c r="C10102" s="7" t="n">
        <v>7013</v>
      </c>
      <c r="D10102" s="7" t="s">
        <v>65</v>
      </c>
      <c r="E10102" s="7" t="s">
        <v>66</v>
      </c>
      <c r="F10102" s="7" t="s">
        <v>13</v>
      </c>
      <c r="G10102" s="7" t="n">
        <v>0</v>
      </c>
      <c r="H10102" s="7" t="n">
        <v>257</v>
      </c>
      <c r="I10102" s="7" t="n">
        <v>0</v>
      </c>
      <c r="J10102" s="7" t="n">
        <v>0</v>
      </c>
      <c r="K10102" s="7" t="n">
        <v>0</v>
      </c>
      <c r="L10102" s="7" t="n">
        <v>0</v>
      </c>
      <c r="M10102" s="7" t="n">
        <v>1</v>
      </c>
      <c r="N10102" s="7" t="n">
        <v>1.60000002384186</v>
      </c>
      <c r="O10102" s="7" t="n">
        <v>0.0900000035762787</v>
      </c>
      <c r="P10102" s="7" t="s">
        <v>13</v>
      </c>
      <c r="Q10102" s="7" t="s">
        <v>13</v>
      </c>
      <c r="R10102" s="7" t="n">
        <v>-1</v>
      </c>
      <c r="S10102" s="7" t="n">
        <v>0</v>
      </c>
      <c r="T10102" s="7" t="n">
        <v>0</v>
      </c>
      <c r="U10102" s="7" t="n">
        <v>0</v>
      </c>
      <c r="V10102" s="7" t="n">
        <v>0</v>
      </c>
    </row>
    <row r="10103" spans="1:22">
      <c r="A10103" t="s">
        <v>4</v>
      </c>
      <c r="B10103" s="4" t="s">
        <v>5</v>
      </c>
      <c r="C10103" s="4" t="s">
        <v>10</v>
      </c>
      <c r="D10103" s="4" t="s">
        <v>6</v>
      </c>
      <c r="E10103" s="4" t="s">
        <v>6</v>
      </c>
      <c r="F10103" s="4" t="s">
        <v>6</v>
      </c>
      <c r="G10103" s="4" t="s">
        <v>14</v>
      </c>
      <c r="H10103" s="4" t="s">
        <v>9</v>
      </c>
      <c r="I10103" s="4" t="s">
        <v>21</v>
      </c>
      <c r="J10103" s="4" t="s">
        <v>21</v>
      </c>
      <c r="K10103" s="4" t="s">
        <v>21</v>
      </c>
      <c r="L10103" s="4" t="s">
        <v>21</v>
      </c>
      <c r="M10103" s="4" t="s">
        <v>21</v>
      </c>
      <c r="N10103" s="4" t="s">
        <v>21</v>
      </c>
      <c r="O10103" s="4" t="s">
        <v>21</v>
      </c>
      <c r="P10103" s="4" t="s">
        <v>6</v>
      </c>
      <c r="Q10103" s="4" t="s">
        <v>6</v>
      </c>
      <c r="R10103" s="4" t="s">
        <v>9</v>
      </c>
      <c r="S10103" s="4" t="s">
        <v>14</v>
      </c>
      <c r="T10103" s="4" t="s">
        <v>9</v>
      </c>
      <c r="U10103" s="4" t="s">
        <v>9</v>
      </c>
      <c r="V10103" s="4" t="s">
        <v>10</v>
      </c>
    </row>
    <row r="10104" spans="1:22">
      <c r="A10104" t="n">
        <v>85849</v>
      </c>
      <c r="B10104" s="32" t="n">
        <v>19</v>
      </c>
      <c r="C10104" s="7" t="n">
        <v>19</v>
      </c>
      <c r="D10104" s="7" t="s">
        <v>69</v>
      </c>
      <c r="E10104" s="7" t="s">
        <v>70</v>
      </c>
      <c r="F10104" s="7" t="s">
        <v>13</v>
      </c>
      <c r="G10104" s="7" t="n">
        <v>0</v>
      </c>
      <c r="H10104" s="7" t="n">
        <v>257</v>
      </c>
      <c r="I10104" s="7" t="n">
        <v>0</v>
      </c>
      <c r="J10104" s="7" t="n">
        <v>0</v>
      </c>
      <c r="K10104" s="7" t="n">
        <v>0</v>
      </c>
      <c r="L10104" s="7" t="n">
        <v>0</v>
      </c>
      <c r="M10104" s="7" t="n">
        <v>1</v>
      </c>
      <c r="N10104" s="7" t="n">
        <v>1.60000002384186</v>
      </c>
      <c r="O10104" s="7" t="n">
        <v>0.0900000035762787</v>
      </c>
      <c r="P10104" s="7" t="s">
        <v>13</v>
      </c>
      <c r="Q10104" s="7" t="s">
        <v>13</v>
      </c>
      <c r="R10104" s="7" t="n">
        <v>-1</v>
      </c>
      <c r="S10104" s="7" t="n">
        <v>0</v>
      </c>
      <c r="T10104" s="7" t="n">
        <v>0</v>
      </c>
      <c r="U10104" s="7" t="n">
        <v>0</v>
      </c>
      <c r="V10104" s="7" t="n">
        <v>0</v>
      </c>
    </row>
    <row r="10105" spans="1:22">
      <c r="A10105" t="s">
        <v>4</v>
      </c>
      <c r="B10105" s="4" t="s">
        <v>5</v>
      </c>
      <c r="C10105" s="4" t="s">
        <v>10</v>
      </c>
      <c r="D10105" s="4" t="s">
        <v>6</v>
      </c>
      <c r="E10105" s="4" t="s">
        <v>6</v>
      </c>
      <c r="F10105" s="4" t="s">
        <v>6</v>
      </c>
      <c r="G10105" s="4" t="s">
        <v>14</v>
      </c>
      <c r="H10105" s="4" t="s">
        <v>9</v>
      </c>
      <c r="I10105" s="4" t="s">
        <v>21</v>
      </c>
      <c r="J10105" s="4" t="s">
        <v>21</v>
      </c>
      <c r="K10105" s="4" t="s">
        <v>21</v>
      </c>
      <c r="L10105" s="4" t="s">
        <v>21</v>
      </c>
      <c r="M10105" s="4" t="s">
        <v>21</v>
      </c>
      <c r="N10105" s="4" t="s">
        <v>21</v>
      </c>
      <c r="O10105" s="4" t="s">
        <v>21</v>
      </c>
      <c r="P10105" s="4" t="s">
        <v>6</v>
      </c>
      <c r="Q10105" s="4" t="s">
        <v>6</v>
      </c>
      <c r="R10105" s="4" t="s">
        <v>9</v>
      </c>
      <c r="S10105" s="4" t="s">
        <v>14</v>
      </c>
      <c r="T10105" s="4" t="s">
        <v>9</v>
      </c>
      <c r="U10105" s="4" t="s">
        <v>9</v>
      </c>
      <c r="V10105" s="4" t="s">
        <v>10</v>
      </c>
    </row>
    <row r="10106" spans="1:22">
      <c r="A10106" t="n">
        <v>85926</v>
      </c>
      <c r="B10106" s="32" t="n">
        <v>19</v>
      </c>
      <c r="C10106" s="7" t="n">
        <v>7024</v>
      </c>
      <c r="D10106" s="7" t="s">
        <v>71</v>
      </c>
      <c r="E10106" s="7" t="s">
        <v>72</v>
      </c>
      <c r="F10106" s="7" t="s">
        <v>13</v>
      </c>
      <c r="G10106" s="7" t="n">
        <v>0</v>
      </c>
      <c r="H10106" s="7" t="n">
        <v>257</v>
      </c>
      <c r="I10106" s="7" t="n">
        <v>0</v>
      </c>
      <c r="J10106" s="7" t="n">
        <v>0</v>
      </c>
      <c r="K10106" s="7" t="n">
        <v>0</v>
      </c>
      <c r="L10106" s="7" t="n">
        <v>0</v>
      </c>
      <c r="M10106" s="7" t="n">
        <v>1</v>
      </c>
      <c r="N10106" s="7" t="n">
        <v>1.60000002384186</v>
      </c>
      <c r="O10106" s="7" t="n">
        <v>0.0900000035762787</v>
      </c>
      <c r="P10106" s="7" t="s">
        <v>13</v>
      </c>
      <c r="Q10106" s="7" t="s">
        <v>13</v>
      </c>
      <c r="R10106" s="7" t="n">
        <v>-1</v>
      </c>
      <c r="S10106" s="7" t="n">
        <v>0</v>
      </c>
      <c r="T10106" s="7" t="n">
        <v>0</v>
      </c>
      <c r="U10106" s="7" t="n">
        <v>0</v>
      </c>
      <c r="V10106" s="7" t="n">
        <v>0</v>
      </c>
    </row>
    <row r="10107" spans="1:22">
      <c r="A10107" t="s">
        <v>4</v>
      </c>
      <c r="B10107" s="4" t="s">
        <v>5</v>
      </c>
      <c r="C10107" s="4" t="s">
        <v>10</v>
      </c>
      <c r="D10107" s="4" t="s">
        <v>6</v>
      </c>
      <c r="E10107" s="4" t="s">
        <v>6</v>
      </c>
      <c r="F10107" s="4" t="s">
        <v>6</v>
      </c>
      <c r="G10107" s="4" t="s">
        <v>14</v>
      </c>
      <c r="H10107" s="4" t="s">
        <v>9</v>
      </c>
      <c r="I10107" s="4" t="s">
        <v>21</v>
      </c>
      <c r="J10107" s="4" t="s">
        <v>21</v>
      </c>
      <c r="K10107" s="4" t="s">
        <v>21</v>
      </c>
      <c r="L10107" s="4" t="s">
        <v>21</v>
      </c>
      <c r="M10107" s="4" t="s">
        <v>21</v>
      </c>
      <c r="N10107" s="4" t="s">
        <v>21</v>
      </c>
      <c r="O10107" s="4" t="s">
        <v>21</v>
      </c>
      <c r="P10107" s="4" t="s">
        <v>6</v>
      </c>
      <c r="Q10107" s="4" t="s">
        <v>6</v>
      </c>
      <c r="R10107" s="4" t="s">
        <v>9</v>
      </c>
      <c r="S10107" s="4" t="s">
        <v>14</v>
      </c>
      <c r="T10107" s="4" t="s">
        <v>9</v>
      </c>
      <c r="U10107" s="4" t="s">
        <v>9</v>
      </c>
      <c r="V10107" s="4" t="s">
        <v>10</v>
      </c>
    </row>
    <row r="10108" spans="1:22">
      <c r="A10108" t="n">
        <v>85997</v>
      </c>
      <c r="B10108" s="32" t="n">
        <v>19</v>
      </c>
      <c r="C10108" s="7" t="n">
        <v>1660</v>
      </c>
      <c r="D10108" s="7" t="s">
        <v>410</v>
      </c>
      <c r="E10108" s="7" t="s">
        <v>411</v>
      </c>
      <c r="F10108" s="7" t="s">
        <v>13</v>
      </c>
      <c r="G10108" s="7" t="n">
        <v>0</v>
      </c>
      <c r="H10108" s="7" t="n">
        <v>769</v>
      </c>
      <c r="I10108" s="7" t="n">
        <v>0</v>
      </c>
      <c r="J10108" s="7" t="n">
        <v>0</v>
      </c>
      <c r="K10108" s="7" t="n">
        <v>0</v>
      </c>
      <c r="L10108" s="7" t="n">
        <v>0</v>
      </c>
      <c r="M10108" s="7" t="n">
        <v>1</v>
      </c>
      <c r="N10108" s="7" t="n">
        <v>1.60000002384186</v>
      </c>
      <c r="O10108" s="7" t="n">
        <v>0.0900000035762787</v>
      </c>
      <c r="P10108" s="7" t="s">
        <v>412</v>
      </c>
      <c r="Q10108" s="7" t="s">
        <v>13</v>
      </c>
      <c r="R10108" s="7" t="n">
        <v>-1</v>
      </c>
      <c r="S10108" s="7" t="n">
        <v>0</v>
      </c>
      <c r="T10108" s="7" t="n">
        <v>0</v>
      </c>
      <c r="U10108" s="7" t="n">
        <v>0</v>
      </c>
      <c r="V10108" s="7" t="n">
        <v>0</v>
      </c>
    </row>
    <row r="10109" spans="1:22">
      <c r="A10109" t="s">
        <v>4</v>
      </c>
      <c r="B10109" s="4" t="s">
        <v>5</v>
      </c>
      <c r="C10109" s="4" t="s">
        <v>14</v>
      </c>
      <c r="D10109" s="4" t="s">
        <v>10</v>
      </c>
      <c r="E10109" s="4" t="s">
        <v>14</v>
      </c>
      <c r="F10109" s="4" t="s">
        <v>6</v>
      </c>
      <c r="G10109" s="4" t="s">
        <v>6</v>
      </c>
      <c r="H10109" s="4" t="s">
        <v>6</v>
      </c>
      <c r="I10109" s="4" t="s">
        <v>6</v>
      </c>
      <c r="J10109" s="4" t="s">
        <v>6</v>
      </c>
      <c r="K10109" s="4" t="s">
        <v>6</v>
      </c>
      <c r="L10109" s="4" t="s">
        <v>6</v>
      </c>
      <c r="M10109" s="4" t="s">
        <v>6</v>
      </c>
      <c r="N10109" s="4" t="s">
        <v>6</v>
      </c>
      <c r="O10109" s="4" t="s">
        <v>6</v>
      </c>
      <c r="P10109" s="4" t="s">
        <v>6</v>
      </c>
      <c r="Q10109" s="4" t="s">
        <v>6</v>
      </c>
      <c r="R10109" s="4" t="s">
        <v>6</v>
      </c>
      <c r="S10109" s="4" t="s">
        <v>6</v>
      </c>
      <c r="T10109" s="4" t="s">
        <v>6</v>
      </c>
      <c r="U10109" s="4" t="s">
        <v>6</v>
      </c>
    </row>
    <row r="10110" spans="1:22">
      <c r="A10110" t="n">
        <v>86070</v>
      </c>
      <c r="B10110" s="34" t="n">
        <v>36</v>
      </c>
      <c r="C10110" s="7" t="n">
        <v>8</v>
      </c>
      <c r="D10110" s="7" t="n">
        <v>0</v>
      </c>
      <c r="E10110" s="7" t="n">
        <v>0</v>
      </c>
      <c r="F10110" s="7" t="s">
        <v>605</v>
      </c>
      <c r="G10110" s="7" t="s">
        <v>280</v>
      </c>
      <c r="H10110" s="7" t="s">
        <v>13</v>
      </c>
      <c r="I10110" s="7" t="s">
        <v>13</v>
      </c>
      <c r="J10110" s="7" t="s">
        <v>13</v>
      </c>
      <c r="K10110" s="7" t="s">
        <v>13</v>
      </c>
      <c r="L10110" s="7" t="s">
        <v>13</v>
      </c>
      <c r="M10110" s="7" t="s">
        <v>13</v>
      </c>
      <c r="N10110" s="7" t="s">
        <v>13</v>
      </c>
      <c r="O10110" s="7" t="s">
        <v>13</v>
      </c>
      <c r="P10110" s="7" t="s">
        <v>13</v>
      </c>
      <c r="Q10110" s="7" t="s">
        <v>13</v>
      </c>
      <c r="R10110" s="7" t="s">
        <v>13</v>
      </c>
      <c r="S10110" s="7" t="s">
        <v>13</v>
      </c>
      <c r="T10110" s="7" t="s">
        <v>13</v>
      </c>
      <c r="U10110" s="7" t="s">
        <v>13</v>
      </c>
    </row>
    <row r="10111" spans="1:22">
      <c r="A10111" t="s">
        <v>4</v>
      </c>
      <c r="B10111" s="4" t="s">
        <v>5</v>
      </c>
      <c r="C10111" s="4" t="s">
        <v>14</v>
      </c>
      <c r="D10111" s="4" t="s">
        <v>10</v>
      </c>
      <c r="E10111" s="4" t="s">
        <v>14</v>
      </c>
      <c r="F10111" s="4" t="s">
        <v>6</v>
      </c>
      <c r="G10111" s="4" t="s">
        <v>6</v>
      </c>
      <c r="H10111" s="4" t="s">
        <v>6</v>
      </c>
      <c r="I10111" s="4" t="s">
        <v>6</v>
      </c>
      <c r="J10111" s="4" t="s">
        <v>6</v>
      </c>
      <c r="K10111" s="4" t="s">
        <v>6</v>
      </c>
      <c r="L10111" s="4" t="s">
        <v>6</v>
      </c>
      <c r="M10111" s="4" t="s">
        <v>6</v>
      </c>
      <c r="N10111" s="4" t="s">
        <v>6</v>
      </c>
      <c r="O10111" s="4" t="s">
        <v>6</v>
      </c>
      <c r="P10111" s="4" t="s">
        <v>6</v>
      </c>
      <c r="Q10111" s="4" t="s">
        <v>6</v>
      </c>
      <c r="R10111" s="4" t="s">
        <v>6</v>
      </c>
      <c r="S10111" s="4" t="s">
        <v>6</v>
      </c>
      <c r="T10111" s="4" t="s">
        <v>6</v>
      </c>
      <c r="U10111" s="4" t="s">
        <v>6</v>
      </c>
    </row>
    <row r="10112" spans="1:22">
      <c r="A10112" t="n">
        <v>86115</v>
      </c>
      <c r="B10112" s="34" t="n">
        <v>36</v>
      </c>
      <c r="C10112" s="7" t="n">
        <v>8</v>
      </c>
      <c r="D10112" s="7" t="n">
        <v>1</v>
      </c>
      <c r="E10112" s="7" t="n">
        <v>0</v>
      </c>
      <c r="F10112" s="7" t="s">
        <v>606</v>
      </c>
      <c r="G10112" s="7" t="s">
        <v>13</v>
      </c>
      <c r="H10112" s="7" t="s">
        <v>13</v>
      </c>
      <c r="I10112" s="7" t="s">
        <v>13</v>
      </c>
      <c r="J10112" s="7" t="s">
        <v>13</v>
      </c>
      <c r="K10112" s="7" t="s">
        <v>13</v>
      </c>
      <c r="L10112" s="7" t="s">
        <v>13</v>
      </c>
      <c r="M10112" s="7" t="s">
        <v>13</v>
      </c>
      <c r="N10112" s="7" t="s">
        <v>13</v>
      </c>
      <c r="O10112" s="7" t="s">
        <v>13</v>
      </c>
      <c r="P10112" s="7" t="s">
        <v>13</v>
      </c>
      <c r="Q10112" s="7" t="s">
        <v>13</v>
      </c>
      <c r="R10112" s="7" t="s">
        <v>13</v>
      </c>
      <c r="S10112" s="7" t="s">
        <v>13</v>
      </c>
      <c r="T10112" s="7" t="s">
        <v>13</v>
      </c>
      <c r="U10112" s="7" t="s">
        <v>13</v>
      </c>
    </row>
    <row r="10113" spans="1:22">
      <c r="A10113" t="s">
        <v>4</v>
      </c>
      <c r="B10113" s="4" t="s">
        <v>5</v>
      </c>
      <c r="C10113" s="4" t="s">
        <v>14</v>
      </c>
      <c r="D10113" s="4" t="s">
        <v>10</v>
      </c>
      <c r="E10113" s="4" t="s">
        <v>14</v>
      </c>
      <c r="F10113" s="4" t="s">
        <v>6</v>
      </c>
      <c r="G10113" s="4" t="s">
        <v>6</v>
      </c>
      <c r="H10113" s="4" t="s">
        <v>6</v>
      </c>
      <c r="I10113" s="4" t="s">
        <v>6</v>
      </c>
      <c r="J10113" s="4" t="s">
        <v>6</v>
      </c>
      <c r="K10113" s="4" t="s">
        <v>6</v>
      </c>
      <c r="L10113" s="4" t="s">
        <v>6</v>
      </c>
      <c r="M10113" s="4" t="s">
        <v>6</v>
      </c>
      <c r="N10113" s="4" t="s">
        <v>6</v>
      </c>
      <c r="O10113" s="4" t="s">
        <v>6</v>
      </c>
      <c r="P10113" s="4" t="s">
        <v>6</v>
      </c>
      <c r="Q10113" s="4" t="s">
        <v>6</v>
      </c>
      <c r="R10113" s="4" t="s">
        <v>6</v>
      </c>
      <c r="S10113" s="4" t="s">
        <v>6</v>
      </c>
      <c r="T10113" s="4" t="s">
        <v>6</v>
      </c>
      <c r="U10113" s="4" t="s">
        <v>6</v>
      </c>
    </row>
    <row r="10114" spans="1:22">
      <c r="A10114" t="n">
        <v>86150</v>
      </c>
      <c r="B10114" s="34" t="n">
        <v>36</v>
      </c>
      <c r="C10114" s="7" t="n">
        <v>8</v>
      </c>
      <c r="D10114" s="7" t="n">
        <v>2</v>
      </c>
      <c r="E10114" s="7" t="n">
        <v>0</v>
      </c>
      <c r="F10114" s="7" t="s">
        <v>606</v>
      </c>
      <c r="G10114" s="7" t="s">
        <v>13</v>
      </c>
      <c r="H10114" s="7" t="s">
        <v>13</v>
      </c>
      <c r="I10114" s="7" t="s">
        <v>13</v>
      </c>
      <c r="J10114" s="7" t="s">
        <v>13</v>
      </c>
      <c r="K10114" s="7" t="s">
        <v>13</v>
      </c>
      <c r="L10114" s="7" t="s">
        <v>13</v>
      </c>
      <c r="M10114" s="7" t="s">
        <v>13</v>
      </c>
      <c r="N10114" s="7" t="s">
        <v>13</v>
      </c>
      <c r="O10114" s="7" t="s">
        <v>13</v>
      </c>
      <c r="P10114" s="7" t="s">
        <v>13</v>
      </c>
      <c r="Q10114" s="7" t="s">
        <v>13</v>
      </c>
      <c r="R10114" s="7" t="s">
        <v>13</v>
      </c>
      <c r="S10114" s="7" t="s">
        <v>13</v>
      </c>
      <c r="T10114" s="7" t="s">
        <v>13</v>
      </c>
      <c r="U10114" s="7" t="s">
        <v>13</v>
      </c>
    </row>
    <row r="10115" spans="1:22">
      <c r="A10115" t="s">
        <v>4</v>
      </c>
      <c r="B10115" s="4" t="s">
        <v>5</v>
      </c>
      <c r="C10115" s="4" t="s">
        <v>14</v>
      </c>
      <c r="D10115" s="4" t="s">
        <v>10</v>
      </c>
      <c r="E10115" s="4" t="s">
        <v>14</v>
      </c>
      <c r="F10115" s="4" t="s">
        <v>6</v>
      </c>
      <c r="G10115" s="4" t="s">
        <v>6</v>
      </c>
      <c r="H10115" s="4" t="s">
        <v>6</v>
      </c>
      <c r="I10115" s="4" t="s">
        <v>6</v>
      </c>
      <c r="J10115" s="4" t="s">
        <v>6</v>
      </c>
      <c r="K10115" s="4" t="s">
        <v>6</v>
      </c>
      <c r="L10115" s="4" t="s">
        <v>6</v>
      </c>
      <c r="M10115" s="4" t="s">
        <v>6</v>
      </c>
      <c r="N10115" s="4" t="s">
        <v>6</v>
      </c>
      <c r="O10115" s="4" t="s">
        <v>6</v>
      </c>
      <c r="P10115" s="4" t="s">
        <v>6</v>
      </c>
      <c r="Q10115" s="4" t="s">
        <v>6</v>
      </c>
      <c r="R10115" s="4" t="s">
        <v>6</v>
      </c>
      <c r="S10115" s="4" t="s">
        <v>6</v>
      </c>
      <c r="T10115" s="4" t="s">
        <v>6</v>
      </c>
      <c r="U10115" s="4" t="s">
        <v>6</v>
      </c>
    </row>
    <row r="10116" spans="1:22">
      <c r="A10116" t="n">
        <v>86185</v>
      </c>
      <c r="B10116" s="34" t="n">
        <v>36</v>
      </c>
      <c r="C10116" s="7" t="n">
        <v>8</v>
      </c>
      <c r="D10116" s="7" t="n">
        <v>3</v>
      </c>
      <c r="E10116" s="7" t="n">
        <v>0</v>
      </c>
      <c r="F10116" s="7" t="s">
        <v>607</v>
      </c>
      <c r="G10116" s="7" t="s">
        <v>13</v>
      </c>
      <c r="H10116" s="7" t="s">
        <v>13</v>
      </c>
      <c r="I10116" s="7" t="s">
        <v>13</v>
      </c>
      <c r="J10116" s="7" t="s">
        <v>13</v>
      </c>
      <c r="K10116" s="7" t="s">
        <v>13</v>
      </c>
      <c r="L10116" s="7" t="s">
        <v>13</v>
      </c>
      <c r="M10116" s="7" t="s">
        <v>13</v>
      </c>
      <c r="N10116" s="7" t="s">
        <v>13</v>
      </c>
      <c r="O10116" s="7" t="s">
        <v>13</v>
      </c>
      <c r="P10116" s="7" t="s">
        <v>13</v>
      </c>
      <c r="Q10116" s="7" t="s">
        <v>13</v>
      </c>
      <c r="R10116" s="7" t="s">
        <v>13</v>
      </c>
      <c r="S10116" s="7" t="s">
        <v>13</v>
      </c>
      <c r="T10116" s="7" t="s">
        <v>13</v>
      </c>
      <c r="U10116" s="7" t="s">
        <v>13</v>
      </c>
    </row>
    <row r="10117" spans="1:22">
      <c r="A10117" t="s">
        <v>4</v>
      </c>
      <c r="B10117" s="4" t="s">
        <v>5</v>
      </c>
      <c r="C10117" s="4" t="s">
        <v>14</v>
      </c>
      <c r="D10117" s="4" t="s">
        <v>10</v>
      </c>
      <c r="E10117" s="4" t="s">
        <v>14</v>
      </c>
      <c r="F10117" s="4" t="s">
        <v>6</v>
      </c>
      <c r="G10117" s="4" t="s">
        <v>6</v>
      </c>
      <c r="H10117" s="4" t="s">
        <v>6</v>
      </c>
      <c r="I10117" s="4" t="s">
        <v>6</v>
      </c>
      <c r="J10117" s="4" t="s">
        <v>6</v>
      </c>
      <c r="K10117" s="4" t="s">
        <v>6</v>
      </c>
      <c r="L10117" s="4" t="s">
        <v>6</v>
      </c>
      <c r="M10117" s="4" t="s">
        <v>6</v>
      </c>
      <c r="N10117" s="4" t="s">
        <v>6</v>
      </c>
      <c r="O10117" s="4" t="s">
        <v>6</v>
      </c>
      <c r="P10117" s="4" t="s">
        <v>6</v>
      </c>
      <c r="Q10117" s="4" t="s">
        <v>6</v>
      </c>
      <c r="R10117" s="4" t="s">
        <v>6</v>
      </c>
      <c r="S10117" s="4" t="s">
        <v>6</v>
      </c>
      <c r="T10117" s="4" t="s">
        <v>6</v>
      </c>
      <c r="U10117" s="4" t="s">
        <v>6</v>
      </c>
    </row>
    <row r="10118" spans="1:22">
      <c r="A10118" t="n">
        <v>86220</v>
      </c>
      <c r="B10118" s="34" t="n">
        <v>36</v>
      </c>
      <c r="C10118" s="7" t="n">
        <v>8</v>
      </c>
      <c r="D10118" s="7" t="n">
        <v>4</v>
      </c>
      <c r="E10118" s="7" t="n">
        <v>0</v>
      </c>
      <c r="F10118" s="7" t="s">
        <v>280</v>
      </c>
      <c r="G10118" s="7" t="s">
        <v>13</v>
      </c>
      <c r="H10118" s="7" t="s">
        <v>13</v>
      </c>
      <c r="I10118" s="7" t="s">
        <v>13</v>
      </c>
      <c r="J10118" s="7" t="s">
        <v>13</v>
      </c>
      <c r="K10118" s="7" t="s">
        <v>13</v>
      </c>
      <c r="L10118" s="7" t="s">
        <v>13</v>
      </c>
      <c r="M10118" s="7" t="s">
        <v>13</v>
      </c>
      <c r="N10118" s="7" t="s">
        <v>13</v>
      </c>
      <c r="O10118" s="7" t="s">
        <v>13</v>
      </c>
      <c r="P10118" s="7" t="s">
        <v>13</v>
      </c>
      <c r="Q10118" s="7" t="s">
        <v>13</v>
      </c>
      <c r="R10118" s="7" t="s">
        <v>13</v>
      </c>
      <c r="S10118" s="7" t="s">
        <v>13</v>
      </c>
      <c r="T10118" s="7" t="s">
        <v>13</v>
      </c>
      <c r="U10118" s="7" t="s">
        <v>13</v>
      </c>
    </row>
    <row r="10119" spans="1:22">
      <c r="A10119" t="s">
        <v>4</v>
      </c>
      <c r="B10119" s="4" t="s">
        <v>5</v>
      </c>
      <c r="C10119" s="4" t="s">
        <v>14</v>
      </c>
      <c r="D10119" s="4" t="s">
        <v>10</v>
      </c>
      <c r="E10119" s="4" t="s">
        <v>14</v>
      </c>
      <c r="F10119" s="4" t="s">
        <v>6</v>
      </c>
      <c r="G10119" s="4" t="s">
        <v>6</v>
      </c>
      <c r="H10119" s="4" t="s">
        <v>6</v>
      </c>
      <c r="I10119" s="4" t="s">
        <v>6</v>
      </c>
      <c r="J10119" s="4" t="s">
        <v>6</v>
      </c>
      <c r="K10119" s="4" t="s">
        <v>6</v>
      </c>
      <c r="L10119" s="4" t="s">
        <v>6</v>
      </c>
      <c r="M10119" s="4" t="s">
        <v>6</v>
      </c>
      <c r="N10119" s="4" t="s">
        <v>6</v>
      </c>
      <c r="O10119" s="4" t="s">
        <v>6</v>
      </c>
      <c r="P10119" s="4" t="s">
        <v>6</v>
      </c>
      <c r="Q10119" s="4" t="s">
        <v>6</v>
      </c>
      <c r="R10119" s="4" t="s">
        <v>6</v>
      </c>
      <c r="S10119" s="4" t="s">
        <v>6</v>
      </c>
      <c r="T10119" s="4" t="s">
        <v>6</v>
      </c>
      <c r="U10119" s="4" t="s">
        <v>6</v>
      </c>
    </row>
    <row r="10120" spans="1:22">
      <c r="A10120" t="n">
        <v>86252</v>
      </c>
      <c r="B10120" s="34" t="n">
        <v>36</v>
      </c>
      <c r="C10120" s="7" t="n">
        <v>8</v>
      </c>
      <c r="D10120" s="7" t="n">
        <v>5</v>
      </c>
      <c r="E10120" s="7" t="n">
        <v>0</v>
      </c>
      <c r="F10120" s="7" t="s">
        <v>608</v>
      </c>
      <c r="G10120" s="7" t="s">
        <v>13</v>
      </c>
      <c r="H10120" s="7" t="s">
        <v>13</v>
      </c>
      <c r="I10120" s="7" t="s">
        <v>13</v>
      </c>
      <c r="J10120" s="7" t="s">
        <v>13</v>
      </c>
      <c r="K10120" s="7" t="s">
        <v>13</v>
      </c>
      <c r="L10120" s="7" t="s">
        <v>13</v>
      </c>
      <c r="M10120" s="7" t="s">
        <v>13</v>
      </c>
      <c r="N10120" s="7" t="s">
        <v>13</v>
      </c>
      <c r="O10120" s="7" t="s">
        <v>13</v>
      </c>
      <c r="P10120" s="7" t="s">
        <v>13</v>
      </c>
      <c r="Q10120" s="7" t="s">
        <v>13</v>
      </c>
      <c r="R10120" s="7" t="s">
        <v>13</v>
      </c>
      <c r="S10120" s="7" t="s">
        <v>13</v>
      </c>
      <c r="T10120" s="7" t="s">
        <v>13</v>
      </c>
      <c r="U10120" s="7" t="s">
        <v>13</v>
      </c>
    </row>
    <row r="10121" spans="1:22">
      <c r="A10121" t="s">
        <v>4</v>
      </c>
      <c r="B10121" s="4" t="s">
        <v>5</v>
      </c>
      <c r="C10121" s="4" t="s">
        <v>14</v>
      </c>
      <c r="D10121" s="4" t="s">
        <v>10</v>
      </c>
      <c r="E10121" s="4" t="s">
        <v>14</v>
      </c>
      <c r="F10121" s="4" t="s">
        <v>6</v>
      </c>
      <c r="G10121" s="4" t="s">
        <v>6</v>
      </c>
      <c r="H10121" s="4" t="s">
        <v>6</v>
      </c>
      <c r="I10121" s="4" t="s">
        <v>6</v>
      </c>
      <c r="J10121" s="4" t="s">
        <v>6</v>
      </c>
      <c r="K10121" s="4" t="s">
        <v>6</v>
      </c>
      <c r="L10121" s="4" t="s">
        <v>6</v>
      </c>
      <c r="M10121" s="4" t="s">
        <v>6</v>
      </c>
      <c r="N10121" s="4" t="s">
        <v>6</v>
      </c>
      <c r="O10121" s="4" t="s">
        <v>6</v>
      </c>
      <c r="P10121" s="4" t="s">
        <v>6</v>
      </c>
      <c r="Q10121" s="4" t="s">
        <v>6</v>
      </c>
      <c r="R10121" s="4" t="s">
        <v>6</v>
      </c>
      <c r="S10121" s="4" t="s">
        <v>6</v>
      </c>
      <c r="T10121" s="4" t="s">
        <v>6</v>
      </c>
      <c r="U10121" s="4" t="s">
        <v>6</v>
      </c>
    </row>
    <row r="10122" spans="1:22">
      <c r="A10122" t="n">
        <v>86282</v>
      </c>
      <c r="B10122" s="34" t="n">
        <v>36</v>
      </c>
      <c r="C10122" s="7" t="n">
        <v>8</v>
      </c>
      <c r="D10122" s="7" t="n">
        <v>6</v>
      </c>
      <c r="E10122" s="7" t="n">
        <v>0</v>
      </c>
      <c r="F10122" s="7" t="s">
        <v>607</v>
      </c>
      <c r="G10122" s="7" t="s">
        <v>13</v>
      </c>
      <c r="H10122" s="7" t="s">
        <v>13</v>
      </c>
      <c r="I10122" s="7" t="s">
        <v>13</v>
      </c>
      <c r="J10122" s="7" t="s">
        <v>13</v>
      </c>
      <c r="K10122" s="7" t="s">
        <v>13</v>
      </c>
      <c r="L10122" s="7" t="s">
        <v>13</v>
      </c>
      <c r="M10122" s="7" t="s">
        <v>13</v>
      </c>
      <c r="N10122" s="7" t="s">
        <v>13</v>
      </c>
      <c r="O10122" s="7" t="s">
        <v>13</v>
      </c>
      <c r="P10122" s="7" t="s">
        <v>13</v>
      </c>
      <c r="Q10122" s="7" t="s">
        <v>13</v>
      </c>
      <c r="R10122" s="7" t="s">
        <v>13</v>
      </c>
      <c r="S10122" s="7" t="s">
        <v>13</v>
      </c>
      <c r="T10122" s="7" t="s">
        <v>13</v>
      </c>
      <c r="U10122" s="7" t="s">
        <v>13</v>
      </c>
    </row>
    <row r="10123" spans="1:22">
      <c r="A10123" t="s">
        <v>4</v>
      </c>
      <c r="B10123" s="4" t="s">
        <v>5</v>
      </c>
      <c r="C10123" s="4" t="s">
        <v>14</v>
      </c>
      <c r="D10123" s="4" t="s">
        <v>10</v>
      </c>
      <c r="E10123" s="4" t="s">
        <v>14</v>
      </c>
      <c r="F10123" s="4" t="s">
        <v>6</v>
      </c>
      <c r="G10123" s="4" t="s">
        <v>6</v>
      </c>
      <c r="H10123" s="4" t="s">
        <v>6</v>
      </c>
      <c r="I10123" s="4" t="s">
        <v>6</v>
      </c>
      <c r="J10123" s="4" t="s">
        <v>6</v>
      </c>
      <c r="K10123" s="4" t="s">
        <v>6</v>
      </c>
      <c r="L10123" s="4" t="s">
        <v>6</v>
      </c>
      <c r="M10123" s="4" t="s">
        <v>6</v>
      </c>
      <c r="N10123" s="4" t="s">
        <v>6</v>
      </c>
      <c r="O10123" s="4" t="s">
        <v>6</v>
      </c>
      <c r="P10123" s="4" t="s">
        <v>6</v>
      </c>
      <c r="Q10123" s="4" t="s">
        <v>6</v>
      </c>
      <c r="R10123" s="4" t="s">
        <v>6</v>
      </c>
      <c r="S10123" s="4" t="s">
        <v>6</v>
      </c>
      <c r="T10123" s="4" t="s">
        <v>6</v>
      </c>
      <c r="U10123" s="4" t="s">
        <v>6</v>
      </c>
    </row>
    <row r="10124" spans="1:22">
      <c r="A10124" t="n">
        <v>86317</v>
      </c>
      <c r="B10124" s="34" t="n">
        <v>36</v>
      </c>
      <c r="C10124" s="7" t="n">
        <v>8</v>
      </c>
      <c r="D10124" s="7" t="n">
        <v>7</v>
      </c>
      <c r="E10124" s="7" t="n">
        <v>0</v>
      </c>
      <c r="F10124" s="7" t="s">
        <v>280</v>
      </c>
      <c r="G10124" s="7" t="s">
        <v>13</v>
      </c>
      <c r="H10124" s="7" t="s">
        <v>13</v>
      </c>
      <c r="I10124" s="7" t="s">
        <v>13</v>
      </c>
      <c r="J10124" s="7" t="s">
        <v>13</v>
      </c>
      <c r="K10124" s="7" t="s">
        <v>13</v>
      </c>
      <c r="L10124" s="7" t="s">
        <v>13</v>
      </c>
      <c r="M10124" s="7" t="s">
        <v>13</v>
      </c>
      <c r="N10124" s="7" t="s">
        <v>13</v>
      </c>
      <c r="O10124" s="7" t="s">
        <v>13</v>
      </c>
      <c r="P10124" s="7" t="s">
        <v>13</v>
      </c>
      <c r="Q10124" s="7" t="s">
        <v>13</v>
      </c>
      <c r="R10124" s="7" t="s">
        <v>13</v>
      </c>
      <c r="S10124" s="7" t="s">
        <v>13</v>
      </c>
      <c r="T10124" s="7" t="s">
        <v>13</v>
      </c>
      <c r="U10124" s="7" t="s">
        <v>13</v>
      </c>
    </row>
    <row r="10125" spans="1:22">
      <c r="A10125" t="s">
        <v>4</v>
      </c>
      <c r="B10125" s="4" t="s">
        <v>5</v>
      </c>
      <c r="C10125" s="4" t="s">
        <v>14</v>
      </c>
      <c r="D10125" s="4" t="s">
        <v>10</v>
      </c>
      <c r="E10125" s="4" t="s">
        <v>14</v>
      </c>
      <c r="F10125" s="4" t="s">
        <v>6</v>
      </c>
      <c r="G10125" s="4" t="s">
        <v>6</v>
      </c>
      <c r="H10125" s="4" t="s">
        <v>6</v>
      </c>
      <c r="I10125" s="4" t="s">
        <v>6</v>
      </c>
      <c r="J10125" s="4" t="s">
        <v>6</v>
      </c>
      <c r="K10125" s="4" t="s">
        <v>6</v>
      </c>
      <c r="L10125" s="4" t="s">
        <v>6</v>
      </c>
      <c r="M10125" s="4" t="s">
        <v>6</v>
      </c>
      <c r="N10125" s="4" t="s">
        <v>6</v>
      </c>
      <c r="O10125" s="4" t="s">
        <v>6</v>
      </c>
      <c r="P10125" s="4" t="s">
        <v>6</v>
      </c>
      <c r="Q10125" s="4" t="s">
        <v>6</v>
      </c>
      <c r="R10125" s="4" t="s">
        <v>6</v>
      </c>
      <c r="S10125" s="4" t="s">
        <v>6</v>
      </c>
      <c r="T10125" s="4" t="s">
        <v>6</v>
      </c>
      <c r="U10125" s="4" t="s">
        <v>6</v>
      </c>
    </row>
    <row r="10126" spans="1:22">
      <c r="A10126" t="n">
        <v>86349</v>
      </c>
      <c r="B10126" s="34" t="n">
        <v>36</v>
      </c>
      <c r="C10126" s="7" t="n">
        <v>8</v>
      </c>
      <c r="D10126" s="7" t="n">
        <v>8</v>
      </c>
      <c r="E10126" s="7" t="n">
        <v>0</v>
      </c>
      <c r="F10126" s="7" t="s">
        <v>605</v>
      </c>
      <c r="G10126" s="7" t="s">
        <v>13</v>
      </c>
      <c r="H10126" s="7" t="s">
        <v>13</v>
      </c>
      <c r="I10126" s="7" t="s">
        <v>13</v>
      </c>
      <c r="J10126" s="7" t="s">
        <v>13</v>
      </c>
      <c r="K10126" s="7" t="s">
        <v>13</v>
      </c>
      <c r="L10126" s="7" t="s">
        <v>13</v>
      </c>
      <c r="M10126" s="7" t="s">
        <v>13</v>
      </c>
      <c r="N10126" s="7" t="s">
        <v>13</v>
      </c>
      <c r="O10126" s="7" t="s">
        <v>13</v>
      </c>
      <c r="P10126" s="7" t="s">
        <v>13</v>
      </c>
      <c r="Q10126" s="7" t="s">
        <v>13</v>
      </c>
      <c r="R10126" s="7" t="s">
        <v>13</v>
      </c>
      <c r="S10126" s="7" t="s">
        <v>13</v>
      </c>
      <c r="T10126" s="7" t="s">
        <v>13</v>
      </c>
      <c r="U10126" s="7" t="s">
        <v>13</v>
      </c>
    </row>
    <row r="10127" spans="1:22">
      <c r="A10127" t="s">
        <v>4</v>
      </c>
      <c r="B10127" s="4" t="s">
        <v>5</v>
      </c>
      <c r="C10127" s="4" t="s">
        <v>14</v>
      </c>
      <c r="D10127" s="4" t="s">
        <v>10</v>
      </c>
      <c r="E10127" s="4" t="s">
        <v>14</v>
      </c>
      <c r="F10127" s="4" t="s">
        <v>6</v>
      </c>
      <c r="G10127" s="4" t="s">
        <v>6</v>
      </c>
      <c r="H10127" s="4" t="s">
        <v>6</v>
      </c>
      <c r="I10127" s="4" t="s">
        <v>6</v>
      </c>
      <c r="J10127" s="4" t="s">
        <v>6</v>
      </c>
      <c r="K10127" s="4" t="s">
        <v>6</v>
      </c>
      <c r="L10127" s="4" t="s">
        <v>6</v>
      </c>
      <c r="M10127" s="4" t="s">
        <v>6</v>
      </c>
      <c r="N10127" s="4" t="s">
        <v>6</v>
      </c>
      <c r="O10127" s="4" t="s">
        <v>6</v>
      </c>
      <c r="P10127" s="4" t="s">
        <v>6</v>
      </c>
      <c r="Q10127" s="4" t="s">
        <v>6</v>
      </c>
      <c r="R10127" s="4" t="s">
        <v>6</v>
      </c>
      <c r="S10127" s="4" t="s">
        <v>6</v>
      </c>
      <c r="T10127" s="4" t="s">
        <v>6</v>
      </c>
      <c r="U10127" s="4" t="s">
        <v>6</v>
      </c>
    </row>
    <row r="10128" spans="1:22">
      <c r="A10128" t="n">
        <v>86383</v>
      </c>
      <c r="B10128" s="34" t="n">
        <v>36</v>
      </c>
      <c r="C10128" s="7" t="n">
        <v>8</v>
      </c>
      <c r="D10128" s="7" t="n">
        <v>9</v>
      </c>
      <c r="E10128" s="7" t="n">
        <v>0</v>
      </c>
      <c r="F10128" s="7" t="s">
        <v>606</v>
      </c>
      <c r="G10128" s="7" t="s">
        <v>13</v>
      </c>
      <c r="H10128" s="7" t="s">
        <v>13</v>
      </c>
      <c r="I10128" s="7" t="s">
        <v>13</v>
      </c>
      <c r="J10128" s="7" t="s">
        <v>13</v>
      </c>
      <c r="K10128" s="7" t="s">
        <v>13</v>
      </c>
      <c r="L10128" s="7" t="s">
        <v>13</v>
      </c>
      <c r="M10128" s="7" t="s">
        <v>13</v>
      </c>
      <c r="N10128" s="7" t="s">
        <v>13</v>
      </c>
      <c r="O10128" s="7" t="s">
        <v>13</v>
      </c>
      <c r="P10128" s="7" t="s">
        <v>13</v>
      </c>
      <c r="Q10128" s="7" t="s">
        <v>13</v>
      </c>
      <c r="R10128" s="7" t="s">
        <v>13</v>
      </c>
      <c r="S10128" s="7" t="s">
        <v>13</v>
      </c>
      <c r="T10128" s="7" t="s">
        <v>13</v>
      </c>
      <c r="U10128" s="7" t="s">
        <v>13</v>
      </c>
    </row>
    <row r="10129" spans="1:21">
      <c r="A10129" t="s">
        <v>4</v>
      </c>
      <c r="B10129" s="4" t="s">
        <v>5</v>
      </c>
      <c r="C10129" s="4" t="s">
        <v>14</v>
      </c>
      <c r="D10129" s="4" t="s">
        <v>10</v>
      </c>
      <c r="E10129" s="4" t="s">
        <v>14</v>
      </c>
      <c r="F10129" s="4" t="s">
        <v>6</v>
      </c>
      <c r="G10129" s="4" t="s">
        <v>6</v>
      </c>
      <c r="H10129" s="4" t="s">
        <v>6</v>
      </c>
      <c r="I10129" s="4" t="s">
        <v>6</v>
      </c>
      <c r="J10129" s="4" t="s">
        <v>6</v>
      </c>
      <c r="K10129" s="4" t="s">
        <v>6</v>
      </c>
      <c r="L10129" s="4" t="s">
        <v>6</v>
      </c>
      <c r="M10129" s="4" t="s">
        <v>6</v>
      </c>
      <c r="N10129" s="4" t="s">
        <v>6</v>
      </c>
      <c r="O10129" s="4" t="s">
        <v>6</v>
      </c>
      <c r="P10129" s="4" t="s">
        <v>6</v>
      </c>
      <c r="Q10129" s="4" t="s">
        <v>6</v>
      </c>
      <c r="R10129" s="4" t="s">
        <v>6</v>
      </c>
      <c r="S10129" s="4" t="s">
        <v>6</v>
      </c>
      <c r="T10129" s="4" t="s">
        <v>6</v>
      </c>
      <c r="U10129" s="4" t="s">
        <v>6</v>
      </c>
    </row>
    <row r="10130" spans="1:21">
      <c r="A10130" t="n">
        <v>86418</v>
      </c>
      <c r="B10130" s="34" t="n">
        <v>36</v>
      </c>
      <c r="C10130" s="7" t="n">
        <v>8</v>
      </c>
      <c r="D10130" s="7" t="n">
        <v>11</v>
      </c>
      <c r="E10130" s="7" t="n">
        <v>0</v>
      </c>
      <c r="F10130" s="7" t="s">
        <v>280</v>
      </c>
      <c r="G10130" s="7" t="s">
        <v>13</v>
      </c>
      <c r="H10130" s="7" t="s">
        <v>13</v>
      </c>
      <c r="I10130" s="7" t="s">
        <v>13</v>
      </c>
      <c r="J10130" s="7" t="s">
        <v>13</v>
      </c>
      <c r="K10130" s="7" t="s">
        <v>13</v>
      </c>
      <c r="L10130" s="7" t="s">
        <v>13</v>
      </c>
      <c r="M10130" s="7" t="s">
        <v>13</v>
      </c>
      <c r="N10130" s="7" t="s">
        <v>13</v>
      </c>
      <c r="O10130" s="7" t="s">
        <v>13</v>
      </c>
      <c r="P10130" s="7" t="s">
        <v>13</v>
      </c>
      <c r="Q10130" s="7" t="s">
        <v>13</v>
      </c>
      <c r="R10130" s="7" t="s">
        <v>13</v>
      </c>
      <c r="S10130" s="7" t="s">
        <v>13</v>
      </c>
      <c r="T10130" s="7" t="s">
        <v>13</v>
      </c>
      <c r="U10130" s="7" t="s">
        <v>13</v>
      </c>
    </row>
    <row r="10131" spans="1:21">
      <c r="A10131" t="s">
        <v>4</v>
      </c>
      <c r="B10131" s="4" t="s">
        <v>5</v>
      </c>
      <c r="C10131" s="4" t="s">
        <v>14</v>
      </c>
      <c r="D10131" s="4" t="s">
        <v>10</v>
      </c>
      <c r="E10131" s="4" t="s">
        <v>14</v>
      </c>
      <c r="F10131" s="4" t="s">
        <v>6</v>
      </c>
      <c r="G10131" s="4" t="s">
        <v>6</v>
      </c>
      <c r="H10131" s="4" t="s">
        <v>6</v>
      </c>
      <c r="I10131" s="4" t="s">
        <v>6</v>
      </c>
      <c r="J10131" s="4" t="s">
        <v>6</v>
      </c>
      <c r="K10131" s="4" t="s">
        <v>6</v>
      </c>
      <c r="L10131" s="4" t="s">
        <v>6</v>
      </c>
      <c r="M10131" s="4" t="s">
        <v>6</v>
      </c>
      <c r="N10131" s="4" t="s">
        <v>6</v>
      </c>
      <c r="O10131" s="4" t="s">
        <v>6</v>
      </c>
      <c r="P10131" s="4" t="s">
        <v>6</v>
      </c>
      <c r="Q10131" s="4" t="s">
        <v>6</v>
      </c>
      <c r="R10131" s="4" t="s">
        <v>6</v>
      </c>
      <c r="S10131" s="4" t="s">
        <v>6</v>
      </c>
      <c r="T10131" s="4" t="s">
        <v>6</v>
      </c>
      <c r="U10131" s="4" t="s">
        <v>6</v>
      </c>
    </row>
    <row r="10132" spans="1:21">
      <c r="A10132" t="n">
        <v>86450</v>
      </c>
      <c r="B10132" s="34" t="n">
        <v>36</v>
      </c>
      <c r="C10132" s="7" t="n">
        <v>8</v>
      </c>
      <c r="D10132" s="7" t="n">
        <v>7032</v>
      </c>
      <c r="E10132" s="7" t="n">
        <v>0</v>
      </c>
      <c r="F10132" s="7" t="s">
        <v>609</v>
      </c>
      <c r="G10132" s="7" t="s">
        <v>13</v>
      </c>
      <c r="H10132" s="7" t="s">
        <v>13</v>
      </c>
      <c r="I10132" s="7" t="s">
        <v>13</v>
      </c>
      <c r="J10132" s="7" t="s">
        <v>13</v>
      </c>
      <c r="K10132" s="7" t="s">
        <v>13</v>
      </c>
      <c r="L10132" s="7" t="s">
        <v>13</v>
      </c>
      <c r="M10132" s="7" t="s">
        <v>13</v>
      </c>
      <c r="N10132" s="7" t="s">
        <v>13</v>
      </c>
      <c r="O10132" s="7" t="s">
        <v>13</v>
      </c>
      <c r="P10132" s="7" t="s">
        <v>13</v>
      </c>
      <c r="Q10132" s="7" t="s">
        <v>13</v>
      </c>
      <c r="R10132" s="7" t="s">
        <v>13</v>
      </c>
      <c r="S10132" s="7" t="s">
        <v>13</v>
      </c>
      <c r="T10132" s="7" t="s">
        <v>13</v>
      </c>
      <c r="U10132" s="7" t="s">
        <v>13</v>
      </c>
    </row>
    <row r="10133" spans="1:21">
      <c r="A10133" t="s">
        <v>4</v>
      </c>
      <c r="B10133" s="4" t="s">
        <v>5</v>
      </c>
      <c r="C10133" s="4" t="s">
        <v>14</v>
      </c>
      <c r="D10133" s="4" t="s">
        <v>10</v>
      </c>
      <c r="E10133" s="4" t="s">
        <v>14</v>
      </c>
      <c r="F10133" s="4" t="s">
        <v>6</v>
      </c>
      <c r="G10133" s="4" t="s">
        <v>6</v>
      </c>
      <c r="H10133" s="4" t="s">
        <v>6</v>
      </c>
      <c r="I10133" s="4" t="s">
        <v>6</v>
      </c>
      <c r="J10133" s="4" t="s">
        <v>6</v>
      </c>
      <c r="K10133" s="4" t="s">
        <v>6</v>
      </c>
      <c r="L10133" s="4" t="s">
        <v>6</v>
      </c>
      <c r="M10133" s="4" t="s">
        <v>6</v>
      </c>
      <c r="N10133" s="4" t="s">
        <v>6</v>
      </c>
      <c r="O10133" s="4" t="s">
        <v>6</v>
      </c>
      <c r="P10133" s="4" t="s">
        <v>6</v>
      </c>
      <c r="Q10133" s="4" t="s">
        <v>6</v>
      </c>
      <c r="R10133" s="4" t="s">
        <v>6</v>
      </c>
      <c r="S10133" s="4" t="s">
        <v>6</v>
      </c>
      <c r="T10133" s="4" t="s">
        <v>6</v>
      </c>
      <c r="U10133" s="4" t="s">
        <v>6</v>
      </c>
    </row>
    <row r="10134" spans="1:21">
      <c r="A10134" t="n">
        <v>86480</v>
      </c>
      <c r="B10134" s="34" t="n">
        <v>36</v>
      </c>
      <c r="C10134" s="7" t="n">
        <v>8</v>
      </c>
      <c r="D10134" s="7" t="n">
        <v>23</v>
      </c>
      <c r="E10134" s="7" t="n">
        <v>0</v>
      </c>
      <c r="F10134" s="7" t="s">
        <v>416</v>
      </c>
      <c r="G10134" s="7" t="s">
        <v>277</v>
      </c>
      <c r="H10134" s="7" t="s">
        <v>610</v>
      </c>
      <c r="I10134" s="7" t="s">
        <v>611</v>
      </c>
      <c r="J10134" s="7" t="s">
        <v>612</v>
      </c>
      <c r="K10134" s="7" t="s">
        <v>13</v>
      </c>
      <c r="L10134" s="7" t="s">
        <v>13</v>
      </c>
      <c r="M10134" s="7" t="s">
        <v>13</v>
      </c>
      <c r="N10134" s="7" t="s">
        <v>13</v>
      </c>
      <c r="O10134" s="7" t="s">
        <v>13</v>
      </c>
      <c r="P10134" s="7" t="s">
        <v>13</v>
      </c>
      <c r="Q10134" s="7" t="s">
        <v>13</v>
      </c>
      <c r="R10134" s="7" t="s">
        <v>13</v>
      </c>
      <c r="S10134" s="7" t="s">
        <v>13</v>
      </c>
      <c r="T10134" s="7" t="s">
        <v>13</v>
      </c>
      <c r="U10134" s="7" t="s">
        <v>13</v>
      </c>
    </row>
    <row r="10135" spans="1:21">
      <c r="A10135" t="s">
        <v>4</v>
      </c>
      <c r="B10135" s="4" t="s">
        <v>5</v>
      </c>
      <c r="C10135" s="4" t="s">
        <v>14</v>
      </c>
      <c r="D10135" s="4" t="s">
        <v>10</v>
      </c>
      <c r="E10135" s="4" t="s">
        <v>14</v>
      </c>
      <c r="F10135" s="4" t="s">
        <v>6</v>
      </c>
      <c r="G10135" s="4" t="s">
        <v>6</v>
      </c>
      <c r="H10135" s="4" t="s">
        <v>6</v>
      </c>
      <c r="I10135" s="4" t="s">
        <v>6</v>
      </c>
      <c r="J10135" s="4" t="s">
        <v>6</v>
      </c>
      <c r="K10135" s="4" t="s">
        <v>6</v>
      </c>
      <c r="L10135" s="4" t="s">
        <v>6</v>
      </c>
      <c r="M10135" s="4" t="s">
        <v>6</v>
      </c>
      <c r="N10135" s="4" t="s">
        <v>6</v>
      </c>
      <c r="O10135" s="4" t="s">
        <v>6</v>
      </c>
      <c r="P10135" s="4" t="s">
        <v>6</v>
      </c>
      <c r="Q10135" s="4" t="s">
        <v>6</v>
      </c>
      <c r="R10135" s="4" t="s">
        <v>6</v>
      </c>
      <c r="S10135" s="4" t="s">
        <v>6</v>
      </c>
      <c r="T10135" s="4" t="s">
        <v>6</v>
      </c>
      <c r="U10135" s="4" t="s">
        <v>6</v>
      </c>
    </row>
    <row r="10136" spans="1:21">
      <c r="A10136" t="n">
        <v>86555</v>
      </c>
      <c r="B10136" s="34" t="n">
        <v>36</v>
      </c>
      <c r="C10136" s="7" t="n">
        <v>8</v>
      </c>
      <c r="D10136" s="7" t="n">
        <v>19</v>
      </c>
      <c r="E10136" s="7" t="n">
        <v>0</v>
      </c>
      <c r="F10136" s="7" t="s">
        <v>608</v>
      </c>
      <c r="G10136" s="7" t="s">
        <v>613</v>
      </c>
      <c r="H10136" s="7" t="s">
        <v>13</v>
      </c>
      <c r="I10136" s="7" t="s">
        <v>13</v>
      </c>
      <c r="J10136" s="7" t="s">
        <v>13</v>
      </c>
      <c r="K10136" s="7" t="s">
        <v>13</v>
      </c>
      <c r="L10136" s="7" t="s">
        <v>13</v>
      </c>
      <c r="M10136" s="7" t="s">
        <v>13</v>
      </c>
      <c r="N10136" s="7" t="s">
        <v>13</v>
      </c>
      <c r="O10136" s="7" t="s">
        <v>13</v>
      </c>
      <c r="P10136" s="7" t="s">
        <v>13</v>
      </c>
      <c r="Q10136" s="7" t="s">
        <v>13</v>
      </c>
      <c r="R10136" s="7" t="s">
        <v>13</v>
      </c>
      <c r="S10136" s="7" t="s">
        <v>13</v>
      </c>
      <c r="T10136" s="7" t="s">
        <v>13</v>
      </c>
      <c r="U10136" s="7" t="s">
        <v>13</v>
      </c>
    </row>
    <row r="10137" spans="1:21">
      <c r="A10137" t="s">
        <v>4</v>
      </c>
      <c r="B10137" s="4" t="s">
        <v>5</v>
      </c>
      <c r="C10137" s="4" t="s">
        <v>14</v>
      </c>
      <c r="D10137" s="4" t="s">
        <v>10</v>
      </c>
      <c r="E10137" s="4" t="s">
        <v>14</v>
      </c>
      <c r="F10137" s="4" t="s">
        <v>6</v>
      </c>
      <c r="G10137" s="4" t="s">
        <v>6</v>
      </c>
      <c r="H10137" s="4" t="s">
        <v>6</v>
      </c>
      <c r="I10137" s="4" t="s">
        <v>6</v>
      </c>
      <c r="J10137" s="4" t="s">
        <v>6</v>
      </c>
      <c r="K10137" s="4" t="s">
        <v>6</v>
      </c>
      <c r="L10137" s="4" t="s">
        <v>6</v>
      </c>
      <c r="M10137" s="4" t="s">
        <v>6</v>
      </c>
      <c r="N10137" s="4" t="s">
        <v>6</v>
      </c>
      <c r="O10137" s="4" t="s">
        <v>6</v>
      </c>
      <c r="P10137" s="4" t="s">
        <v>6</v>
      </c>
      <c r="Q10137" s="4" t="s">
        <v>6</v>
      </c>
      <c r="R10137" s="4" t="s">
        <v>6</v>
      </c>
      <c r="S10137" s="4" t="s">
        <v>6</v>
      </c>
      <c r="T10137" s="4" t="s">
        <v>6</v>
      </c>
      <c r="U10137" s="4" t="s">
        <v>6</v>
      </c>
    </row>
    <row r="10138" spans="1:21">
      <c r="A10138" t="n">
        <v>86594</v>
      </c>
      <c r="B10138" s="34" t="n">
        <v>36</v>
      </c>
      <c r="C10138" s="7" t="n">
        <v>8</v>
      </c>
      <c r="D10138" s="7" t="n">
        <v>7024</v>
      </c>
      <c r="E10138" s="7" t="n">
        <v>0</v>
      </c>
      <c r="F10138" s="7" t="s">
        <v>91</v>
      </c>
      <c r="G10138" s="7" t="s">
        <v>13</v>
      </c>
      <c r="H10138" s="7" t="s">
        <v>13</v>
      </c>
      <c r="I10138" s="7" t="s">
        <v>13</v>
      </c>
      <c r="J10138" s="7" t="s">
        <v>13</v>
      </c>
      <c r="K10138" s="7" t="s">
        <v>13</v>
      </c>
      <c r="L10138" s="7" t="s">
        <v>13</v>
      </c>
      <c r="M10138" s="7" t="s">
        <v>13</v>
      </c>
      <c r="N10138" s="7" t="s">
        <v>13</v>
      </c>
      <c r="O10138" s="7" t="s">
        <v>13</v>
      </c>
      <c r="P10138" s="7" t="s">
        <v>13</v>
      </c>
      <c r="Q10138" s="7" t="s">
        <v>13</v>
      </c>
      <c r="R10138" s="7" t="s">
        <v>13</v>
      </c>
      <c r="S10138" s="7" t="s">
        <v>13</v>
      </c>
      <c r="T10138" s="7" t="s">
        <v>13</v>
      </c>
      <c r="U10138" s="7" t="s">
        <v>13</v>
      </c>
    </row>
    <row r="10139" spans="1:21">
      <c r="A10139" t="s">
        <v>4</v>
      </c>
      <c r="B10139" s="4" t="s">
        <v>5</v>
      </c>
      <c r="C10139" s="4" t="s">
        <v>14</v>
      </c>
      <c r="D10139" s="4" t="s">
        <v>10</v>
      </c>
      <c r="E10139" s="4" t="s">
        <v>14</v>
      </c>
      <c r="F10139" s="4" t="s">
        <v>6</v>
      </c>
      <c r="G10139" s="4" t="s">
        <v>6</v>
      </c>
      <c r="H10139" s="4" t="s">
        <v>6</v>
      </c>
      <c r="I10139" s="4" t="s">
        <v>6</v>
      </c>
      <c r="J10139" s="4" t="s">
        <v>6</v>
      </c>
      <c r="K10139" s="4" t="s">
        <v>6</v>
      </c>
      <c r="L10139" s="4" t="s">
        <v>6</v>
      </c>
      <c r="M10139" s="4" t="s">
        <v>6</v>
      </c>
      <c r="N10139" s="4" t="s">
        <v>6</v>
      </c>
      <c r="O10139" s="4" t="s">
        <v>6</v>
      </c>
      <c r="P10139" s="4" t="s">
        <v>6</v>
      </c>
      <c r="Q10139" s="4" t="s">
        <v>6</v>
      </c>
      <c r="R10139" s="4" t="s">
        <v>6</v>
      </c>
      <c r="S10139" s="4" t="s">
        <v>6</v>
      </c>
      <c r="T10139" s="4" t="s">
        <v>6</v>
      </c>
      <c r="U10139" s="4" t="s">
        <v>6</v>
      </c>
    </row>
    <row r="10140" spans="1:21">
      <c r="A10140" t="n">
        <v>86624</v>
      </c>
      <c r="B10140" s="34" t="n">
        <v>36</v>
      </c>
      <c r="C10140" s="7" t="n">
        <v>8</v>
      </c>
      <c r="D10140" s="7" t="n">
        <v>7013</v>
      </c>
      <c r="E10140" s="7" t="n">
        <v>0</v>
      </c>
      <c r="F10140" s="7" t="s">
        <v>280</v>
      </c>
      <c r="G10140" s="7" t="s">
        <v>614</v>
      </c>
      <c r="H10140" s="7" t="s">
        <v>13</v>
      </c>
      <c r="I10140" s="7" t="s">
        <v>13</v>
      </c>
      <c r="J10140" s="7" t="s">
        <v>13</v>
      </c>
      <c r="K10140" s="7" t="s">
        <v>13</v>
      </c>
      <c r="L10140" s="7" t="s">
        <v>13</v>
      </c>
      <c r="M10140" s="7" t="s">
        <v>13</v>
      </c>
      <c r="N10140" s="7" t="s">
        <v>13</v>
      </c>
      <c r="O10140" s="7" t="s">
        <v>13</v>
      </c>
      <c r="P10140" s="7" t="s">
        <v>13</v>
      </c>
      <c r="Q10140" s="7" t="s">
        <v>13</v>
      </c>
      <c r="R10140" s="7" t="s">
        <v>13</v>
      </c>
      <c r="S10140" s="7" t="s">
        <v>13</v>
      </c>
      <c r="T10140" s="7" t="s">
        <v>13</v>
      </c>
      <c r="U10140" s="7" t="s">
        <v>13</v>
      </c>
    </row>
    <row r="10141" spans="1:21">
      <c r="A10141" t="s">
        <v>4</v>
      </c>
      <c r="B10141" s="4" t="s">
        <v>5</v>
      </c>
      <c r="C10141" s="4" t="s">
        <v>14</v>
      </c>
      <c r="D10141" s="4" t="s">
        <v>10</v>
      </c>
      <c r="E10141" s="4" t="s">
        <v>14</v>
      </c>
      <c r="F10141" s="4" t="s">
        <v>6</v>
      </c>
      <c r="G10141" s="4" t="s">
        <v>6</v>
      </c>
      <c r="H10141" s="4" t="s">
        <v>6</v>
      </c>
      <c r="I10141" s="4" t="s">
        <v>6</v>
      </c>
      <c r="J10141" s="4" t="s">
        <v>6</v>
      </c>
      <c r="K10141" s="4" t="s">
        <v>6</v>
      </c>
      <c r="L10141" s="4" t="s">
        <v>6</v>
      </c>
      <c r="M10141" s="4" t="s">
        <v>6</v>
      </c>
      <c r="N10141" s="4" t="s">
        <v>6</v>
      </c>
      <c r="O10141" s="4" t="s">
        <v>6</v>
      </c>
      <c r="P10141" s="4" t="s">
        <v>6</v>
      </c>
      <c r="Q10141" s="4" t="s">
        <v>6</v>
      </c>
      <c r="R10141" s="4" t="s">
        <v>6</v>
      </c>
      <c r="S10141" s="4" t="s">
        <v>6</v>
      </c>
      <c r="T10141" s="4" t="s">
        <v>6</v>
      </c>
      <c r="U10141" s="4" t="s">
        <v>6</v>
      </c>
    </row>
    <row r="10142" spans="1:21">
      <c r="A10142" t="n">
        <v>86665</v>
      </c>
      <c r="B10142" s="34" t="n">
        <v>36</v>
      </c>
      <c r="C10142" s="7" t="n">
        <v>8</v>
      </c>
      <c r="D10142" s="7" t="n">
        <v>7034</v>
      </c>
      <c r="E10142" s="7" t="n">
        <v>0</v>
      </c>
      <c r="F10142" s="7" t="s">
        <v>342</v>
      </c>
      <c r="G10142" s="7" t="s">
        <v>13</v>
      </c>
      <c r="H10142" s="7" t="s">
        <v>13</v>
      </c>
      <c r="I10142" s="7" t="s">
        <v>13</v>
      </c>
      <c r="J10142" s="7" t="s">
        <v>13</v>
      </c>
      <c r="K10142" s="7" t="s">
        <v>13</v>
      </c>
      <c r="L10142" s="7" t="s">
        <v>13</v>
      </c>
      <c r="M10142" s="7" t="s">
        <v>13</v>
      </c>
      <c r="N10142" s="7" t="s">
        <v>13</v>
      </c>
      <c r="O10142" s="7" t="s">
        <v>13</v>
      </c>
      <c r="P10142" s="7" t="s">
        <v>13</v>
      </c>
      <c r="Q10142" s="7" t="s">
        <v>13</v>
      </c>
      <c r="R10142" s="7" t="s">
        <v>13</v>
      </c>
      <c r="S10142" s="7" t="s">
        <v>13</v>
      </c>
      <c r="T10142" s="7" t="s">
        <v>13</v>
      </c>
      <c r="U10142" s="7" t="s">
        <v>13</v>
      </c>
    </row>
    <row r="10143" spans="1:21">
      <c r="A10143" t="s">
        <v>4</v>
      </c>
      <c r="B10143" s="4" t="s">
        <v>5</v>
      </c>
      <c r="C10143" s="4" t="s">
        <v>14</v>
      </c>
      <c r="D10143" s="4" t="s">
        <v>10</v>
      </c>
      <c r="E10143" s="4" t="s">
        <v>14</v>
      </c>
      <c r="F10143" s="4" t="s">
        <v>6</v>
      </c>
      <c r="G10143" s="4" t="s">
        <v>6</v>
      </c>
      <c r="H10143" s="4" t="s">
        <v>6</v>
      </c>
      <c r="I10143" s="4" t="s">
        <v>6</v>
      </c>
      <c r="J10143" s="4" t="s">
        <v>6</v>
      </c>
      <c r="K10143" s="4" t="s">
        <v>6</v>
      </c>
      <c r="L10143" s="4" t="s">
        <v>6</v>
      </c>
      <c r="M10143" s="4" t="s">
        <v>6</v>
      </c>
      <c r="N10143" s="4" t="s">
        <v>6</v>
      </c>
      <c r="O10143" s="4" t="s">
        <v>6</v>
      </c>
      <c r="P10143" s="4" t="s">
        <v>6</v>
      </c>
      <c r="Q10143" s="4" t="s">
        <v>6</v>
      </c>
      <c r="R10143" s="4" t="s">
        <v>6</v>
      </c>
      <c r="S10143" s="4" t="s">
        <v>6</v>
      </c>
      <c r="T10143" s="4" t="s">
        <v>6</v>
      </c>
      <c r="U10143" s="4" t="s">
        <v>6</v>
      </c>
    </row>
    <row r="10144" spans="1:21">
      <c r="A10144" t="n">
        <v>86696</v>
      </c>
      <c r="B10144" s="34" t="n">
        <v>36</v>
      </c>
      <c r="C10144" s="7" t="n">
        <v>8</v>
      </c>
      <c r="D10144" s="7" t="n">
        <v>7033</v>
      </c>
      <c r="E10144" s="7" t="n">
        <v>0</v>
      </c>
      <c r="F10144" s="7" t="s">
        <v>342</v>
      </c>
      <c r="G10144" s="7" t="s">
        <v>13</v>
      </c>
      <c r="H10144" s="7" t="s">
        <v>13</v>
      </c>
      <c r="I10144" s="7" t="s">
        <v>13</v>
      </c>
      <c r="J10144" s="7" t="s">
        <v>13</v>
      </c>
      <c r="K10144" s="7" t="s">
        <v>13</v>
      </c>
      <c r="L10144" s="7" t="s">
        <v>13</v>
      </c>
      <c r="M10144" s="7" t="s">
        <v>13</v>
      </c>
      <c r="N10144" s="7" t="s">
        <v>13</v>
      </c>
      <c r="O10144" s="7" t="s">
        <v>13</v>
      </c>
      <c r="P10144" s="7" t="s">
        <v>13</v>
      </c>
      <c r="Q10144" s="7" t="s">
        <v>13</v>
      </c>
      <c r="R10144" s="7" t="s">
        <v>13</v>
      </c>
      <c r="S10144" s="7" t="s">
        <v>13</v>
      </c>
      <c r="T10144" s="7" t="s">
        <v>13</v>
      </c>
      <c r="U10144" s="7" t="s">
        <v>13</v>
      </c>
    </row>
    <row r="10145" spans="1:21">
      <c r="A10145" t="s">
        <v>4</v>
      </c>
      <c r="B10145" s="4" t="s">
        <v>5</v>
      </c>
      <c r="C10145" s="4" t="s">
        <v>14</v>
      </c>
      <c r="D10145" s="4" t="s">
        <v>10</v>
      </c>
      <c r="E10145" s="4" t="s">
        <v>14</v>
      </c>
      <c r="F10145" s="4" t="s">
        <v>6</v>
      </c>
      <c r="G10145" s="4" t="s">
        <v>6</v>
      </c>
      <c r="H10145" s="4" t="s">
        <v>6</v>
      </c>
      <c r="I10145" s="4" t="s">
        <v>6</v>
      </c>
      <c r="J10145" s="4" t="s">
        <v>6</v>
      </c>
      <c r="K10145" s="4" t="s">
        <v>6</v>
      </c>
      <c r="L10145" s="4" t="s">
        <v>6</v>
      </c>
      <c r="M10145" s="4" t="s">
        <v>6</v>
      </c>
      <c r="N10145" s="4" t="s">
        <v>6</v>
      </c>
      <c r="O10145" s="4" t="s">
        <v>6</v>
      </c>
      <c r="P10145" s="4" t="s">
        <v>6</v>
      </c>
      <c r="Q10145" s="4" t="s">
        <v>6</v>
      </c>
      <c r="R10145" s="4" t="s">
        <v>6</v>
      </c>
      <c r="S10145" s="4" t="s">
        <v>6</v>
      </c>
      <c r="T10145" s="4" t="s">
        <v>6</v>
      </c>
      <c r="U10145" s="4" t="s">
        <v>6</v>
      </c>
    </row>
    <row r="10146" spans="1:21">
      <c r="A10146" t="n">
        <v>86727</v>
      </c>
      <c r="B10146" s="34" t="n">
        <v>36</v>
      </c>
      <c r="C10146" s="7" t="n">
        <v>8</v>
      </c>
      <c r="D10146" s="7" t="n">
        <v>1660</v>
      </c>
      <c r="E10146" s="7" t="n">
        <v>0</v>
      </c>
      <c r="F10146" s="7" t="s">
        <v>431</v>
      </c>
      <c r="G10146" s="7" t="s">
        <v>615</v>
      </c>
      <c r="H10146" s="7" t="s">
        <v>13</v>
      </c>
      <c r="I10146" s="7" t="s">
        <v>13</v>
      </c>
      <c r="J10146" s="7" t="s">
        <v>13</v>
      </c>
      <c r="K10146" s="7" t="s">
        <v>13</v>
      </c>
      <c r="L10146" s="7" t="s">
        <v>13</v>
      </c>
      <c r="M10146" s="7" t="s">
        <v>13</v>
      </c>
      <c r="N10146" s="7" t="s">
        <v>13</v>
      </c>
      <c r="O10146" s="7" t="s">
        <v>13</v>
      </c>
      <c r="P10146" s="7" t="s">
        <v>13</v>
      </c>
      <c r="Q10146" s="7" t="s">
        <v>13</v>
      </c>
      <c r="R10146" s="7" t="s">
        <v>13</v>
      </c>
      <c r="S10146" s="7" t="s">
        <v>13</v>
      </c>
      <c r="T10146" s="7" t="s">
        <v>13</v>
      </c>
      <c r="U10146" s="7" t="s">
        <v>13</v>
      </c>
    </row>
    <row r="10147" spans="1:21">
      <c r="A10147" t="s">
        <v>4</v>
      </c>
      <c r="B10147" s="4" t="s">
        <v>5</v>
      </c>
      <c r="C10147" s="4" t="s">
        <v>14</v>
      </c>
      <c r="D10147" s="4" t="s">
        <v>10</v>
      </c>
    </row>
    <row r="10148" spans="1:21">
      <c r="A10148" t="n">
        <v>86768</v>
      </c>
      <c r="B10148" s="14" t="n">
        <v>50</v>
      </c>
      <c r="C10148" s="7" t="n">
        <v>55</v>
      </c>
      <c r="D10148" s="7" t="n">
        <v>1950</v>
      </c>
    </row>
    <row r="10149" spans="1:21">
      <c r="A10149" t="s">
        <v>4</v>
      </c>
      <c r="B10149" s="4" t="s">
        <v>5</v>
      </c>
      <c r="C10149" s="4" t="s">
        <v>14</v>
      </c>
      <c r="D10149" s="4" t="s">
        <v>10</v>
      </c>
    </row>
    <row r="10150" spans="1:21">
      <c r="A10150" t="n">
        <v>86772</v>
      </c>
      <c r="B10150" s="14" t="n">
        <v>50</v>
      </c>
      <c r="C10150" s="7" t="n">
        <v>55</v>
      </c>
      <c r="D10150" s="7" t="n">
        <v>2959</v>
      </c>
    </row>
    <row r="10151" spans="1:21">
      <c r="A10151" t="s">
        <v>4</v>
      </c>
      <c r="B10151" s="4" t="s">
        <v>5</v>
      </c>
      <c r="C10151" s="4" t="s">
        <v>14</v>
      </c>
      <c r="D10151" s="4" t="s">
        <v>10</v>
      </c>
    </row>
    <row r="10152" spans="1:21">
      <c r="A10152" t="n">
        <v>86776</v>
      </c>
      <c r="B10152" s="14" t="n">
        <v>50</v>
      </c>
      <c r="C10152" s="7" t="n">
        <v>55</v>
      </c>
      <c r="D10152" s="7" t="n">
        <v>3958</v>
      </c>
    </row>
    <row r="10153" spans="1:21">
      <c r="A10153" t="s">
        <v>4</v>
      </c>
      <c r="B10153" s="4" t="s">
        <v>5</v>
      </c>
      <c r="C10153" s="4" t="s">
        <v>14</v>
      </c>
      <c r="D10153" s="4" t="s">
        <v>10</v>
      </c>
    </row>
    <row r="10154" spans="1:21">
      <c r="A10154" t="n">
        <v>86780</v>
      </c>
      <c r="B10154" s="14" t="n">
        <v>50</v>
      </c>
      <c r="C10154" s="7" t="n">
        <v>55</v>
      </c>
      <c r="D10154" s="7" t="n">
        <v>4959</v>
      </c>
    </row>
    <row r="10155" spans="1:21">
      <c r="A10155" t="s">
        <v>4</v>
      </c>
      <c r="B10155" s="4" t="s">
        <v>5</v>
      </c>
      <c r="C10155" s="4" t="s">
        <v>14</v>
      </c>
      <c r="D10155" s="4" t="s">
        <v>10</v>
      </c>
    </row>
    <row r="10156" spans="1:21">
      <c r="A10156" t="n">
        <v>86784</v>
      </c>
      <c r="B10156" s="14" t="n">
        <v>50</v>
      </c>
      <c r="C10156" s="7" t="n">
        <v>55</v>
      </c>
      <c r="D10156" s="7" t="n">
        <v>5958</v>
      </c>
    </row>
    <row r="10157" spans="1:21">
      <c r="A10157" t="s">
        <v>4</v>
      </c>
      <c r="B10157" s="4" t="s">
        <v>5</v>
      </c>
      <c r="C10157" s="4" t="s">
        <v>14</v>
      </c>
      <c r="D10157" s="4" t="s">
        <v>10</v>
      </c>
    </row>
    <row r="10158" spans="1:21">
      <c r="A10158" t="n">
        <v>86788</v>
      </c>
      <c r="B10158" s="14" t="n">
        <v>50</v>
      </c>
      <c r="C10158" s="7" t="n">
        <v>55</v>
      </c>
      <c r="D10158" s="7" t="n">
        <v>6959</v>
      </c>
    </row>
    <row r="10159" spans="1:21">
      <c r="A10159" t="s">
        <v>4</v>
      </c>
      <c r="B10159" s="4" t="s">
        <v>5</v>
      </c>
      <c r="C10159" s="4" t="s">
        <v>14</v>
      </c>
      <c r="D10159" s="4" t="s">
        <v>10</v>
      </c>
    </row>
    <row r="10160" spans="1:21">
      <c r="A10160" t="n">
        <v>86792</v>
      </c>
      <c r="B10160" s="14" t="n">
        <v>50</v>
      </c>
      <c r="C10160" s="7" t="n">
        <v>55</v>
      </c>
      <c r="D10160" s="7" t="n">
        <v>7960</v>
      </c>
    </row>
    <row r="10161" spans="1:21">
      <c r="A10161" t="s">
        <v>4</v>
      </c>
      <c r="B10161" s="4" t="s">
        <v>5</v>
      </c>
      <c r="C10161" s="4" t="s">
        <v>14</v>
      </c>
      <c r="D10161" s="4" t="s">
        <v>10</v>
      </c>
    </row>
    <row r="10162" spans="1:21">
      <c r="A10162" t="n">
        <v>86796</v>
      </c>
      <c r="B10162" s="14" t="n">
        <v>50</v>
      </c>
      <c r="C10162" s="7" t="n">
        <v>55</v>
      </c>
      <c r="D10162" s="7" t="n">
        <v>8951</v>
      </c>
    </row>
    <row r="10163" spans="1:21">
      <c r="A10163" t="s">
        <v>4</v>
      </c>
      <c r="B10163" s="4" t="s">
        <v>5</v>
      </c>
      <c r="C10163" s="4" t="s">
        <v>14</v>
      </c>
      <c r="D10163" s="4" t="s">
        <v>10</v>
      </c>
    </row>
    <row r="10164" spans="1:21">
      <c r="A10164" t="n">
        <v>86800</v>
      </c>
      <c r="B10164" s="14" t="n">
        <v>50</v>
      </c>
      <c r="C10164" s="7" t="n">
        <v>55</v>
      </c>
      <c r="D10164" s="7" t="n">
        <v>9951</v>
      </c>
    </row>
    <row r="10165" spans="1:21">
      <c r="A10165" t="s">
        <v>4</v>
      </c>
      <c r="B10165" s="4" t="s">
        <v>5</v>
      </c>
      <c r="C10165" s="4" t="s">
        <v>14</v>
      </c>
      <c r="D10165" s="4" t="s">
        <v>10</v>
      </c>
    </row>
    <row r="10166" spans="1:21">
      <c r="A10166" t="n">
        <v>86804</v>
      </c>
      <c r="B10166" s="14" t="n">
        <v>50</v>
      </c>
      <c r="C10166" s="7" t="n">
        <v>55</v>
      </c>
      <c r="D10166" s="7" t="n">
        <v>10950</v>
      </c>
    </row>
    <row r="10167" spans="1:21">
      <c r="A10167" t="s">
        <v>4</v>
      </c>
      <c r="B10167" s="4" t="s">
        <v>5</v>
      </c>
      <c r="C10167" s="4" t="s">
        <v>10</v>
      </c>
      <c r="D10167" s="4" t="s">
        <v>14</v>
      </c>
      <c r="E10167" s="4" t="s">
        <v>6</v>
      </c>
      <c r="F10167" s="4" t="s">
        <v>21</v>
      </c>
      <c r="G10167" s="4" t="s">
        <v>21</v>
      </c>
      <c r="H10167" s="4" t="s">
        <v>21</v>
      </c>
    </row>
    <row r="10168" spans="1:21">
      <c r="A10168" t="n">
        <v>86808</v>
      </c>
      <c r="B10168" s="37" t="n">
        <v>48</v>
      </c>
      <c r="C10168" s="7" t="n">
        <v>7032</v>
      </c>
      <c r="D10168" s="7" t="n">
        <v>0</v>
      </c>
      <c r="E10168" s="7" t="s">
        <v>609</v>
      </c>
      <c r="F10168" s="7" t="n">
        <v>-1</v>
      </c>
      <c r="G10168" s="7" t="n">
        <v>1</v>
      </c>
      <c r="H10168" s="7" t="n">
        <v>0</v>
      </c>
    </row>
    <row r="10169" spans="1:21">
      <c r="A10169" t="s">
        <v>4</v>
      </c>
      <c r="B10169" s="4" t="s">
        <v>5</v>
      </c>
      <c r="C10169" s="4" t="s">
        <v>10</v>
      </c>
      <c r="D10169" s="4" t="s">
        <v>9</v>
      </c>
    </row>
    <row r="10170" spans="1:21">
      <c r="A10170" t="n">
        <v>86834</v>
      </c>
      <c r="B10170" s="33" t="n">
        <v>43</v>
      </c>
      <c r="C10170" s="7" t="n">
        <v>19</v>
      </c>
      <c r="D10170" s="7" t="n">
        <v>16</v>
      </c>
    </row>
    <row r="10171" spans="1:21">
      <c r="A10171" t="s">
        <v>4</v>
      </c>
      <c r="B10171" s="4" t="s">
        <v>5</v>
      </c>
      <c r="C10171" s="4" t="s">
        <v>10</v>
      </c>
      <c r="D10171" s="4" t="s">
        <v>14</v>
      </c>
      <c r="E10171" s="4" t="s">
        <v>14</v>
      </c>
      <c r="F10171" s="4" t="s">
        <v>6</v>
      </c>
    </row>
    <row r="10172" spans="1:21">
      <c r="A10172" t="n">
        <v>86841</v>
      </c>
      <c r="B10172" s="22" t="n">
        <v>47</v>
      </c>
      <c r="C10172" s="7" t="n">
        <v>19</v>
      </c>
      <c r="D10172" s="7" t="n">
        <v>0</v>
      </c>
      <c r="E10172" s="7" t="n">
        <v>0</v>
      </c>
      <c r="F10172" s="7" t="s">
        <v>283</v>
      </c>
    </row>
    <row r="10173" spans="1:21">
      <c r="A10173" t="s">
        <v>4</v>
      </c>
      <c r="B10173" s="4" t="s">
        <v>5</v>
      </c>
      <c r="C10173" s="4" t="s">
        <v>10</v>
      </c>
    </row>
    <row r="10174" spans="1:21">
      <c r="A10174" t="n">
        <v>86863</v>
      </c>
      <c r="B10174" s="28" t="n">
        <v>16</v>
      </c>
      <c r="C10174" s="7" t="n">
        <v>0</v>
      </c>
    </row>
    <row r="10175" spans="1:21">
      <c r="A10175" t="s">
        <v>4</v>
      </c>
      <c r="B10175" s="4" t="s">
        <v>5</v>
      </c>
      <c r="C10175" s="4" t="s">
        <v>10</v>
      </c>
      <c r="D10175" s="4" t="s">
        <v>14</v>
      </c>
      <c r="E10175" s="4" t="s">
        <v>6</v>
      </c>
      <c r="F10175" s="4" t="s">
        <v>21</v>
      </c>
      <c r="G10175" s="4" t="s">
        <v>21</v>
      </c>
      <c r="H10175" s="4" t="s">
        <v>21</v>
      </c>
    </row>
    <row r="10176" spans="1:21">
      <c r="A10176" t="n">
        <v>86866</v>
      </c>
      <c r="B10176" s="37" t="n">
        <v>48</v>
      </c>
      <c r="C10176" s="7" t="n">
        <v>19</v>
      </c>
      <c r="D10176" s="7" t="n">
        <v>0</v>
      </c>
      <c r="E10176" s="7" t="s">
        <v>31</v>
      </c>
      <c r="F10176" s="7" t="n">
        <v>0</v>
      </c>
      <c r="G10176" s="7" t="n">
        <v>1</v>
      </c>
      <c r="H10176" s="7" t="n">
        <v>0</v>
      </c>
    </row>
    <row r="10177" spans="1:8">
      <c r="A10177" t="s">
        <v>4</v>
      </c>
      <c r="B10177" s="4" t="s">
        <v>5</v>
      </c>
      <c r="C10177" s="4" t="s">
        <v>10</v>
      </c>
      <c r="D10177" s="4" t="s">
        <v>14</v>
      </c>
      <c r="E10177" s="4" t="s">
        <v>6</v>
      </c>
      <c r="F10177" s="4" t="s">
        <v>21</v>
      </c>
      <c r="G10177" s="4" t="s">
        <v>21</v>
      </c>
      <c r="H10177" s="4" t="s">
        <v>21</v>
      </c>
    </row>
    <row r="10178" spans="1:8">
      <c r="A10178" t="n">
        <v>86890</v>
      </c>
      <c r="B10178" s="37" t="n">
        <v>48</v>
      </c>
      <c r="C10178" s="7" t="n">
        <v>7024</v>
      </c>
      <c r="D10178" s="7" t="n">
        <v>0</v>
      </c>
      <c r="E10178" s="7" t="s">
        <v>91</v>
      </c>
      <c r="F10178" s="7" t="n">
        <v>-1</v>
      </c>
      <c r="G10178" s="7" t="n">
        <v>1</v>
      </c>
      <c r="H10178" s="7" t="n">
        <v>0</v>
      </c>
    </row>
    <row r="10179" spans="1:8">
      <c r="A10179" t="s">
        <v>4</v>
      </c>
      <c r="B10179" s="4" t="s">
        <v>5</v>
      </c>
      <c r="C10179" s="4" t="s">
        <v>14</v>
      </c>
      <c r="D10179" s="4" t="s">
        <v>10</v>
      </c>
      <c r="E10179" s="4" t="s">
        <v>10</v>
      </c>
      <c r="F10179" s="4" t="s">
        <v>10</v>
      </c>
      <c r="G10179" s="4" t="s">
        <v>10</v>
      </c>
      <c r="H10179" s="4" t="s">
        <v>10</v>
      </c>
      <c r="I10179" s="4" t="s">
        <v>6</v>
      </c>
      <c r="J10179" s="4" t="s">
        <v>21</v>
      </c>
      <c r="K10179" s="4" t="s">
        <v>21</v>
      </c>
      <c r="L10179" s="4" t="s">
        <v>21</v>
      </c>
      <c r="M10179" s="4" t="s">
        <v>9</v>
      </c>
      <c r="N10179" s="4" t="s">
        <v>9</v>
      </c>
      <c r="O10179" s="4" t="s">
        <v>21</v>
      </c>
      <c r="P10179" s="4" t="s">
        <v>21</v>
      </c>
      <c r="Q10179" s="4" t="s">
        <v>21</v>
      </c>
      <c r="R10179" s="4" t="s">
        <v>21</v>
      </c>
      <c r="S10179" s="4" t="s">
        <v>14</v>
      </c>
    </row>
    <row r="10180" spans="1:8">
      <c r="A10180" t="n">
        <v>86916</v>
      </c>
      <c r="B10180" s="31" t="n">
        <v>39</v>
      </c>
      <c r="C10180" s="7" t="n">
        <v>12</v>
      </c>
      <c r="D10180" s="7" t="n">
        <v>65533</v>
      </c>
      <c r="E10180" s="7" t="n">
        <v>201</v>
      </c>
      <c r="F10180" s="7" t="n">
        <v>0</v>
      </c>
      <c r="G10180" s="7" t="n">
        <v>7024</v>
      </c>
      <c r="H10180" s="7" t="n">
        <v>3</v>
      </c>
      <c r="I10180" s="7" t="s">
        <v>13</v>
      </c>
      <c r="J10180" s="7" t="n">
        <v>0</v>
      </c>
      <c r="K10180" s="7" t="n">
        <v>0</v>
      </c>
      <c r="L10180" s="7" t="n">
        <v>0</v>
      </c>
      <c r="M10180" s="7" t="n">
        <v>0</v>
      </c>
      <c r="N10180" s="7" t="n">
        <v>0</v>
      </c>
      <c r="O10180" s="7" t="n">
        <v>0</v>
      </c>
      <c r="P10180" s="7" t="n">
        <v>1</v>
      </c>
      <c r="Q10180" s="7" t="n">
        <v>1</v>
      </c>
      <c r="R10180" s="7" t="n">
        <v>1</v>
      </c>
      <c r="S10180" s="7" t="n">
        <v>101</v>
      </c>
    </row>
    <row r="10181" spans="1:8">
      <c r="A10181" t="s">
        <v>4</v>
      </c>
      <c r="B10181" s="4" t="s">
        <v>5</v>
      </c>
      <c r="C10181" s="4" t="s">
        <v>14</v>
      </c>
      <c r="D10181" s="4" t="s">
        <v>10</v>
      </c>
      <c r="E10181" s="4" t="s">
        <v>10</v>
      </c>
      <c r="F10181" s="4" t="s">
        <v>10</v>
      </c>
      <c r="G10181" s="4" t="s">
        <v>10</v>
      </c>
      <c r="H10181" s="4" t="s">
        <v>10</v>
      </c>
      <c r="I10181" s="4" t="s">
        <v>6</v>
      </c>
      <c r="J10181" s="4" t="s">
        <v>21</v>
      </c>
      <c r="K10181" s="4" t="s">
        <v>21</v>
      </c>
      <c r="L10181" s="4" t="s">
        <v>21</v>
      </c>
      <c r="M10181" s="4" t="s">
        <v>9</v>
      </c>
      <c r="N10181" s="4" t="s">
        <v>9</v>
      </c>
      <c r="O10181" s="4" t="s">
        <v>21</v>
      </c>
      <c r="P10181" s="4" t="s">
        <v>21</v>
      </c>
      <c r="Q10181" s="4" t="s">
        <v>21</v>
      </c>
      <c r="R10181" s="4" t="s">
        <v>21</v>
      </c>
      <c r="S10181" s="4" t="s">
        <v>14</v>
      </c>
    </row>
    <row r="10182" spans="1:8">
      <c r="A10182" t="n">
        <v>86966</v>
      </c>
      <c r="B10182" s="31" t="n">
        <v>39</v>
      </c>
      <c r="C10182" s="7" t="n">
        <v>12</v>
      </c>
      <c r="D10182" s="7" t="n">
        <v>65533</v>
      </c>
      <c r="E10182" s="7" t="n">
        <v>212</v>
      </c>
      <c r="F10182" s="7" t="n">
        <v>0</v>
      </c>
      <c r="G10182" s="7" t="n">
        <v>65533</v>
      </c>
      <c r="H10182" s="7" t="n">
        <v>3</v>
      </c>
      <c r="I10182" s="7" t="s">
        <v>13</v>
      </c>
      <c r="J10182" s="7" t="n">
        <v>0</v>
      </c>
      <c r="K10182" s="7" t="n">
        <v>18.3700008392334</v>
      </c>
      <c r="L10182" s="7" t="n">
        <v>46</v>
      </c>
      <c r="M10182" s="7" t="n">
        <v>0</v>
      </c>
      <c r="N10182" s="7" t="n">
        <v>1127481344</v>
      </c>
      <c r="O10182" s="7" t="n">
        <v>0</v>
      </c>
      <c r="P10182" s="7" t="n">
        <v>1</v>
      </c>
      <c r="Q10182" s="7" t="n">
        <v>1</v>
      </c>
      <c r="R10182" s="7" t="n">
        <v>1</v>
      </c>
      <c r="S10182" s="7" t="n">
        <v>112</v>
      </c>
    </row>
    <row r="10183" spans="1:8">
      <c r="A10183" t="s">
        <v>4</v>
      </c>
      <c r="B10183" s="4" t="s">
        <v>5</v>
      </c>
      <c r="C10183" s="4" t="s">
        <v>14</v>
      </c>
      <c r="D10183" s="4" t="s">
        <v>10</v>
      </c>
      <c r="E10183" s="4" t="s">
        <v>10</v>
      </c>
      <c r="F10183" s="4" t="s">
        <v>10</v>
      </c>
      <c r="G10183" s="4" t="s">
        <v>10</v>
      </c>
      <c r="H10183" s="4" t="s">
        <v>10</v>
      </c>
      <c r="I10183" s="4" t="s">
        <v>6</v>
      </c>
      <c r="J10183" s="4" t="s">
        <v>21</v>
      </c>
      <c r="K10183" s="4" t="s">
        <v>21</v>
      </c>
      <c r="L10183" s="4" t="s">
        <v>21</v>
      </c>
      <c r="M10183" s="4" t="s">
        <v>9</v>
      </c>
      <c r="N10183" s="4" t="s">
        <v>9</v>
      </c>
      <c r="O10183" s="4" t="s">
        <v>21</v>
      </c>
      <c r="P10183" s="4" t="s">
        <v>21</v>
      </c>
      <c r="Q10183" s="4" t="s">
        <v>21</v>
      </c>
      <c r="R10183" s="4" t="s">
        <v>21</v>
      </c>
      <c r="S10183" s="4" t="s">
        <v>14</v>
      </c>
    </row>
    <row r="10184" spans="1:8">
      <c r="A10184" t="n">
        <v>87016</v>
      </c>
      <c r="B10184" s="31" t="n">
        <v>39</v>
      </c>
      <c r="C10184" s="7" t="n">
        <v>12</v>
      </c>
      <c r="D10184" s="7" t="n">
        <v>65533</v>
      </c>
      <c r="E10184" s="7" t="n">
        <v>213</v>
      </c>
      <c r="F10184" s="7" t="n">
        <v>0</v>
      </c>
      <c r="G10184" s="7" t="n">
        <v>65533</v>
      </c>
      <c r="H10184" s="7" t="n">
        <v>3</v>
      </c>
      <c r="I10184" s="7" t="s">
        <v>13</v>
      </c>
      <c r="J10184" s="7" t="n">
        <v>0</v>
      </c>
      <c r="K10184" s="7" t="n">
        <v>18.3700008392334</v>
      </c>
      <c r="L10184" s="7" t="n">
        <v>46</v>
      </c>
      <c r="M10184" s="7" t="n">
        <v>0</v>
      </c>
      <c r="N10184" s="7" t="n">
        <v>1127481344</v>
      </c>
      <c r="O10184" s="7" t="n">
        <v>0</v>
      </c>
      <c r="P10184" s="7" t="n">
        <v>1</v>
      </c>
      <c r="Q10184" s="7" t="n">
        <v>1</v>
      </c>
      <c r="R10184" s="7" t="n">
        <v>1</v>
      </c>
      <c r="S10184" s="7" t="n">
        <v>113</v>
      </c>
    </row>
    <row r="10185" spans="1:8">
      <c r="A10185" t="s">
        <v>4</v>
      </c>
      <c r="B10185" s="4" t="s">
        <v>5</v>
      </c>
      <c r="C10185" s="4" t="s">
        <v>10</v>
      </c>
      <c r="D10185" s="4" t="s">
        <v>21</v>
      </c>
      <c r="E10185" s="4" t="s">
        <v>21</v>
      </c>
      <c r="F10185" s="4" t="s">
        <v>21</v>
      </c>
      <c r="G10185" s="4" t="s">
        <v>21</v>
      </c>
    </row>
    <row r="10186" spans="1:8">
      <c r="A10186" t="n">
        <v>87066</v>
      </c>
      <c r="B10186" s="36" t="n">
        <v>46</v>
      </c>
      <c r="C10186" s="7" t="n">
        <v>7034</v>
      </c>
      <c r="D10186" s="7" t="n">
        <v>-6.5</v>
      </c>
      <c r="E10186" s="7" t="n">
        <v>18.3700008392334</v>
      </c>
      <c r="F10186" s="7" t="n">
        <v>57</v>
      </c>
      <c r="G10186" s="7" t="n">
        <v>160</v>
      </c>
    </row>
    <row r="10187" spans="1:8">
      <c r="A10187" t="s">
        <v>4</v>
      </c>
      <c r="B10187" s="4" t="s">
        <v>5</v>
      </c>
      <c r="C10187" s="4" t="s">
        <v>10</v>
      </c>
      <c r="D10187" s="4" t="s">
        <v>21</v>
      </c>
      <c r="E10187" s="4" t="s">
        <v>21</v>
      </c>
      <c r="F10187" s="4" t="s">
        <v>21</v>
      </c>
      <c r="G10187" s="4" t="s">
        <v>21</v>
      </c>
    </row>
    <row r="10188" spans="1:8">
      <c r="A10188" t="n">
        <v>87085</v>
      </c>
      <c r="B10188" s="36" t="n">
        <v>46</v>
      </c>
      <c r="C10188" s="7" t="n">
        <v>7033</v>
      </c>
      <c r="D10188" s="7" t="n">
        <v>6.5</v>
      </c>
      <c r="E10188" s="7" t="n">
        <v>18.3700008392334</v>
      </c>
      <c r="F10188" s="7" t="n">
        <v>57</v>
      </c>
      <c r="G10188" s="7" t="n">
        <v>200</v>
      </c>
    </row>
    <row r="10189" spans="1:8">
      <c r="A10189" t="s">
        <v>4</v>
      </c>
      <c r="B10189" s="4" t="s">
        <v>5</v>
      </c>
      <c r="C10189" s="4" t="s">
        <v>10</v>
      </c>
      <c r="D10189" s="4" t="s">
        <v>14</v>
      </c>
      <c r="E10189" s="4" t="s">
        <v>6</v>
      </c>
      <c r="F10189" s="4" t="s">
        <v>21</v>
      </c>
      <c r="G10189" s="4" t="s">
        <v>21</v>
      </c>
      <c r="H10189" s="4" t="s">
        <v>21</v>
      </c>
    </row>
    <row r="10190" spans="1:8">
      <c r="A10190" t="n">
        <v>87104</v>
      </c>
      <c r="B10190" s="37" t="n">
        <v>48</v>
      </c>
      <c r="C10190" s="7" t="n">
        <v>7034</v>
      </c>
      <c r="D10190" s="7" t="n">
        <v>0</v>
      </c>
      <c r="E10190" s="7" t="s">
        <v>342</v>
      </c>
      <c r="F10190" s="7" t="n">
        <v>-1</v>
      </c>
      <c r="G10190" s="7" t="n">
        <v>1</v>
      </c>
      <c r="H10190" s="7" t="n">
        <v>0</v>
      </c>
    </row>
    <row r="10191" spans="1:8">
      <c r="A10191" t="s">
        <v>4</v>
      </c>
      <c r="B10191" s="4" t="s">
        <v>5</v>
      </c>
      <c r="C10191" s="4" t="s">
        <v>10</v>
      </c>
      <c r="D10191" s="4" t="s">
        <v>14</v>
      </c>
      <c r="E10191" s="4" t="s">
        <v>6</v>
      </c>
      <c r="F10191" s="4" t="s">
        <v>21</v>
      </c>
      <c r="G10191" s="4" t="s">
        <v>21</v>
      </c>
      <c r="H10191" s="4" t="s">
        <v>21</v>
      </c>
    </row>
    <row r="10192" spans="1:8">
      <c r="A10192" t="n">
        <v>87131</v>
      </c>
      <c r="B10192" s="37" t="n">
        <v>48</v>
      </c>
      <c r="C10192" s="7" t="n">
        <v>7033</v>
      </c>
      <c r="D10192" s="7" t="n">
        <v>0</v>
      </c>
      <c r="E10192" s="7" t="s">
        <v>342</v>
      </c>
      <c r="F10192" s="7" t="n">
        <v>-1</v>
      </c>
      <c r="G10192" s="7" t="n">
        <v>1</v>
      </c>
      <c r="H10192" s="7" t="n">
        <v>0</v>
      </c>
    </row>
    <row r="10193" spans="1:19">
      <c r="A10193" t="s">
        <v>4</v>
      </c>
      <c r="B10193" s="4" t="s">
        <v>5</v>
      </c>
      <c r="C10193" s="4" t="s">
        <v>10</v>
      </c>
      <c r="D10193" s="4" t="s">
        <v>21</v>
      </c>
      <c r="E10193" s="4" t="s">
        <v>21</v>
      </c>
      <c r="F10193" s="4" t="s">
        <v>21</v>
      </c>
      <c r="G10193" s="4" t="s">
        <v>21</v>
      </c>
    </row>
    <row r="10194" spans="1:19">
      <c r="A10194" t="n">
        <v>87158</v>
      </c>
      <c r="B10194" s="36" t="n">
        <v>46</v>
      </c>
      <c r="C10194" s="7" t="n">
        <v>1660</v>
      </c>
      <c r="D10194" s="7" t="n">
        <v>0</v>
      </c>
      <c r="E10194" s="7" t="n">
        <v>15.5</v>
      </c>
      <c r="F10194" s="7" t="n">
        <v>0</v>
      </c>
      <c r="G10194" s="7" t="n">
        <v>0</v>
      </c>
    </row>
    <row r="10195" spans="1:19">
      <c r="A10195" t="s">
        <v>4</v>
      </c>
      <c r="B10195" s="4" t="s">
        <v>5</v>
      </c>
      <c r="C10195" s="4" t="s">
        <v>10</v>
      </c>
      <c r="D10195" s="4" t="s">
        <v>14</v>
      </c>
      <c r="E10195" s="4" t="s">
        <v>6</v>
      </c>
      <c r="F10195" s="4" t="s">
        <v>21</v>
      </c>
      <c r="G10195" s="4" t="s">
        <v>21</v>
      </c>
      <c r="H10195" s="4" t="s">
        <v>21</v>
      </c>
    </row>
    <row r="10196" spans="1:19">
      <c r="A10196" t="n">
        <v>87177</v>
      </c>
      <c r="B10196" s="37" t="n">
        <v>48</v>
      </c>
      <c r="C10196" s="7" t="n">
        <v>1660</v>
      </c>
      <c r="D10196" s="7" t="n">
        <v>0</v>
      </c>
      <c r="E10196" s="7" t="s">
        <v>431</v>
      </c>
      <c r="F10196" s="7" t="n">
        <v>-1</v>
      </c>
      <c r="G10196" s="7" t="n">
        <v>1</v>
      </c>
      <c r="H10196" s="7" t="n">
        <v>0</v>
      </c>
    </row>
    <row r="10197" spans="1:19">
      <c r="A10197" t="s">
        <v>4</v>
      </c>
      <c r="B10197" s="4" t="s">
        <v>5</v>
      </c>
      <c r="C10197" s="4" t="s">
        <v>14</v>
      </c>
      <c r="D10197" s="4" t="s">
        <v>10</v>
      </c>
      <c r="E10197" s="4" t="s">
        <v>10</v>
      </c>
      <c r="F10197" s="4" t="s">
        <v>10</v>
      </c>
      <c r="G10197" s="4" t="s">
        <v>10</v>
      </c>
      <c r="H10197" s="4" t="s">
        <v>10</v>
      </c>
      <c r="I10197" s="4" t="s">
        <v>6</v>
      </c>
      <c r="J10197" s="4" t="s">
        <v>21</v>
      </c>
      <c r="K10197" s="4" t="s">
        <v>21</v>
      </c>
      <c r="L10197" s="4" t="s">
        <v>21</v>
      </c>
      <c r="M10197" s="4" t="s">
        <v>9</v>
      </c>
      <c r="N10197" s="4" t="s">
        <v>9</v>
      </c>
      <c r="O10197" s="4" t="s">
        <v>21</v>
      </c>
      <c r="P10197" s="4" t="s">
        <v>21</v>
      </c>
      <c r="Q10197" s="4" t="s">
        <v>21</v>
      </c>
      <c r="R10197" s="4" t="s">
        <v>21</v>
      </c>
      <c r="S10197" s="4" t="s">
        <v>14</v>
      </c>
    </row>
    <row r="10198" spans="1:19">
      <c r="A10198" t="n">
        <v>87204</v>
      </c>
      <c r="B10198" s="31" t="n">
        <v>39</v>
      </c>
      <c r="C10198" s="7" t="n">
        <v>12</v>
      </c>
      <c r="D10198" s="7" t="n">
        <v>65533</v>
      </c>
      <c r="E10198" s="7" t="n">
        <v>210</v>
      </c>
      <c r="F10198" s="7" t="n">
        <v>0</v>
      </c>
      <c r="G10198" s="7" t="n">
        <v>1660</v>
      </c>
      <c r="H10198" s="7" t="n">
        <v>259</v>
      </c>
      <c r="I10198" s="7" t="s">
        <v>13</v>
      </c>
      <c r="J10198" s="7" t="n">
        <v>0</v>
      </c>
      <c r="K10198" s="7" t="n">
        <v>0</v>
      </c>
      <c r="L10198" s="7" t="n">
        <v>0</v>
      </c>
      <c r="M10198" s="7" t="n">
        <v>0</v>
      </c>
      <c r="N10198" s="7" t="n">
        <v>0</v>
      </c>
      <c r="O10198" s="7" t="n">
        <v>0</v>
      </c>
      <c r="P10198" s="7" t="n">
        <v>1</v>
      </c>
      <c r="Q10198" s="7" t="n">
        <v>1</v>
      </c>
      <c r="R10198" s="7" t="n">
        <v>1</v>
      </c>
      <c r="S10198" s="7" t="n">
        <v>110</v>
      </c>
    </row>
    <row r="10199" spans="1:19">
      <c r="A10199" t="s">
        <v>4</v>
      </c>
      <c r="B10199" s="4" t="s">
        <v>5</v>
      </c>
      <c r="C10199" s="4" t="s">
        <v>14</v>
      </c>
      <c r="D10199" s="4" t="s">
        <v>10</v>
      </c>
      <c r="E10199" s="4" t="s">
        <v>10</v>
      </c>
      <c r="F10199" s="4" t="s">
        <v>10</v>
      </c>
      <c r="G10199" s="4" t="s">
        <v>10</v>
      </c>
      <c r="H10199" s="4" t="s">
        <v>10</v>
      </c>
      <c r="I10199" s="4" t="s">
        <v>6</v>
      </c>
      <c r="J10199" s="4" t="s">
        <v>21</v>
      </c>
      <c r="K10199" s="4" t="s">
        <v>21</v>
      </c>
      <c r="L10199" s="4" t="s">
        <v>21</v>
      </c>
      <c r="M10199" s="4" t="s">
        <v>9</v>
      </c>
      <c r="N10199" s="4" t="s">
        <v>9</v>
      </c>
      <c r="O10199" s="4" t="s">
        <v>21</v>
      </c>
      <c r="P10199" s="4" t="s">
        <v>21</v>
      </c>
      <c r="Q10199" s="4" t="s">
        <v>21</v>
      </c>
      <c r="R10199" s="4" t="s">
        <v>21</v>
      </c>
      <c r="S10199" s="4" t="s">
        <v>14</v>
      </c>
    </row>
    <row r="10200" spans="1:19">
      <c r="A10200" t="n">
        <v>87254</v>
      </c>
      <c r="B10200" s="31" t="n">
        <v>39</v>
      </c>
      <c r="C10200" s="7" t="n">
        <v>12</v>
      </c>
      <c r="D10200" s="7" t="n">
        <v>65533</v>
      </c>
      <c r="E10200" s="7" t="n">
        <v>202</v>
      </c>
      <c r="F10200" s="7" t="n">
        <v>0</v>
      </c>
      <c r="G10200" s="7" t="n">
        <v>1660</v>
      </c>
      <c r="H10200" s="7" t="n">
        <v>259</v>
      </c>
      <c r="I10200" s="7" t="s">
        <v>13</v>
      </c>
      <c r="J10200" s="7" t="n">
        <v>0</v>
      </c>
      <c r="K10200" s="7" t="n">
        <v>0</v>
      </c>
      <c r="L10200" s="7" t="n">
        <v>0</v>
      </c>
      <c r="M10200" s="7" t="n">
        <v>0</v>
      </c>
      <c r="N10200" s="7" t="n">
        <v>0</v>
      </c>
      <c r="O10200" s="7" t="n">
        <v>0</v>
      </c>
      <c r="P10200" s="7" t="n">
        <v>1</v>
      </c>
      <c r="Q10200" s="7" t="n">
        <v>1</v>
      </c>
      <c r="R10200" s="7" t="n">
        <v>1</v>
      </c>
      <c r="S10200" s="7" t="n">
        <v>102</v>
      </c>
    </row>
    <row r="10201" spans="1:19">
      <c r="A10201" t="s">
        <v>4</v>
      </c>
      <c r="B10201" s="4" t="s">
        <v>5</v>
      </c>
      <c r="C10201" s="4" t="s">
        <v>14</v>
      </c>
      <c r="D10201" s="4" t="s">
        <v>10</v>
      </c>
      <c r="E10201" s="4" t="s">
        <v>6</v>
      </c>
      <c r="F10201" s="4" t="s">
        <v>6</v>
      </c>
      <c r="G10201" s="4" t="s">
        <v>14</v>
      </c>
    </row>
    <row r="10202" spans="1:19">
      <c r="A10202" t="n">
        <v>87304</v>
      </c>
      <c r="B10202" s="40" t="n">
        <v>32</v>
      </c>
      <c r="C10202" s="7" t="n">
        <v>0</v>
      </c>
      <c r="D10202" s="7" t="n">
        <v>65533</v>
      </c>
      <c r="E10202" s="7" t="s">
        <v>99</v>
      </c>
      <c r="F10202" s="7" t="s">
        <v>100</v>
      </c>
      <c r="G10202" s="7" t="n">
        <v>0</v>
      </c>
    </row>
    <row r="10203" spans="1:19">
      <c r="A10203" t="s">
        <v>4</v>
      </c>
      <c r="B10203" s="4" t="s">
        <v>5</v>
      </c>
      <c r="C10203" s="4" t="s">
        <v>14</v>
      </c>
      <c r="D10203" s="4" t="s">
        <v>10</v>
      </c>
      <c r="E10203" s="4" t="s">
        <v>6</v>
      </c>
      <c r="F10203" s="4" t="s">
        <v>6</v>
      </c>
      <c r="G10203" s="4" t="s">
        <v>14</v>
      </c>
    </row>
    <row r="10204" spans="1:19">
      <c r="A10204" t="n">
        <v>87326</v>
      </c>
      <c r="B10204" s="40" t="n">
        <v>32</v>
      </c>
      <c r="C10204" s="7" t="n">
        <v>0</v>
      </c>
      <c r="D10204" s="7" t="n">
        <v>65533</v>
      </c>
      <c r="E10204" s="7" t="s">
        <v>99</v>
      </c>
      <c r="F10204" s="7" t="s">
        <v>101</v>
      </c>
      <c r="G10204" s="7" t="n">
        <v>0</v>
      </c>
    </row>
    <row r="10205" spans="1:19">
      <c r="A10205" t="s">
        <v>4</v>
      </c>
      <c r="B10205" s="4" t="s">
        <v>5</v>
      </c>
      <c r="C10205" s="4" t="s">
        <v>14</v>
      </c>
      <c r="D10205" s="4" t="s">
        <v>10</v>
      </c>
      <c r="E10205" s="4" t="s">
        <v>6</v>
      </c>
      <c r="F10205" s="4" t="s">
        <v>6</v>
      </c>
      <c r="G10205" s="4" t="s">
        <v>14</v>
      </c>
    </row>
    <row r="10206" spans="1:19">
      <c r="A10206" t="n">
        <v>87348</v>
      </c>
      <c r="B10206" s="40" t="n">
        <v>32</v>
      </c>
      <c r="C10206" s="7" t="n">
        <v>0</v>
      </c>
      <c r="D10206" s="7" t="n">
        <v>65533</v>
      </c>
      <c r="E10206" s="7" t="s">
        <v>99</v>
      </c>
      <c r="F10206" s="7" t="s">
        <v>102</v>
      </c>
      <c r="G10206" s="7" t="n">
        <v>0</v>
      </c>
    </row>
    <row r="10207" spans="1:19">
      <c r="A10207" t="s">
        <v>4</v>
      </c>
      <c r="B10207" s="4" t="s">
        <v>5</v>
      </c>
      <c r="C10207" s="4" t="s">
        <v>14</v>
      </c>
      <c r="D10207" s="4" t="s">
        <v>10</v>
      </c>
      <c r="E10207" s="4" t="s">
        <v>6</v>
      </c>
      <c r="F10207" s="4" t="s">
        <v>6</v>
      </c>
      <c r="G10207" s="4" t="s">
        <v>14</v>
      </c>
    </row>
    <row r="10208" spans="1:19">
      <c r="A10208" t="n">
        <v>87372</v>
      </c>
      <c r="B10208" s="40" t="n">
        <v>32</v>
      </c>
      <c r="C10208" s="7" t="n">
        <v>0</v>
      </c>
      <c r="D10208" s="7" t="n">
        <v>65533</v>
      </c>
      <c r="E10208" s="7" t="s">
        <v>99</v>
      </c>
      <c r="F10208" s="7" t="s">
        <v>103</v>
      </c>
      <c r="G10208" s="7" t="n">
        <v>0</v>
      </c>
    </row>
    <row r="10209" spans="1:19">
      <c r="A10209" t="s">
        <v>4</v>
      </c>
      <c r="B10209" s="4" t="s">
        <v>5</v>
      </c>
      <c r="C10209" s="4" t="s">
        <v>14</v>
      </c>
      <c r="D10209" s="4" t="s">
        <v>10</v>
      </c>
      <c r="E10209" s="4" t="s">
        <v>6</v>
      </c>
      <c r="F10209" s="4" t="s">
        <v>6</v>
      </c>
      <c r="G10209" s="4" t="s">
        <v>14</v>
      </c>
    </row>
    <row r="10210" spans="1:19">
      <c r="A10210" t="n">
        <v>87396</v>
      </c>
      <c r="B10210" s="40" t="n">
        <v>32</v>
      </c>
      <c r="C10210" s="7" t="n">
        <v>0</v>
      </c>
      <c r="D10210" s="7" t="n">
        <v>65533</v>
      </c>
      <c r="E10210" s="7" t="s">
        <v>99</v>
      </c>
      <c r="F10210" s="7" t="s">
        <v>104</v>
      </c>
      <c r="G10210" s="7" t="n">
        <v>0</v>
      </c>
    </row>
    <row r="10211" spans="1:19">
      <c r="A10211" t="s">
        <v>4</v>
      </c>
      <c r="B10211" s="4" t="s">
        <v>5</v>
      </c>
      <c r="C10211" s="4" t="s">
        <v>14</v>
      </c>
      <c r="D10211" s="4" t="s">
        <v>10</v>
      </c>
      <c r="E10211" s="4" t="s">
        <v>6</v>
      </c>
      <c r="F10211" s="4" t="s">
        <v>6</v>
      </c>
      <c r="G10211" s="4" t="s">
        <v>14</v>
      </c>
    </row>
    <row r="10212" spans="1:19">
      <c r="A10212" t="n">
        <v>87420</v>
      </c>
      <c r="B10212" s="40" t="n">
        <v>32</v>
      </c>
      <c r="C10212" s="7" t="n">
        <v>0</v>
      </c>
      <c r="D10212" s="7" t="n">
        <v>65533</v>
      </c>
      <c r="E10212" s="7" t="s">
        <v>99</v>
      </c>
      <c r="F10212" s="7" t="s">
        <v>574</v>
      </c>
      <c r="G10212" s="7" t="n">
        <v>0</v>
      </c>
    </row>
    <row r="10213" spans="1:19">
      <c r="A10213" t="s">
        <v>4</v>
      </c>
      <c r="B10213" s="4" t="s">
        <v>5</v>
      </c>
      <c r="C10213" s="4" t="s">
        <v>14</v>
      </c>
      <c r="D10213" s="4" t="s">
        <v>10</v>
      </c>
      <c r="E10213" s="4" t="s">
        <v>6</v>
      </c>
      <c r="F10213" s="4" t="s">
        <v>6</v>
      </c>
      <c r="G10213" s="4" t="s">
        <v>14</v>
      </c>
    </row>
    <row r="10214" spans="1:19">
      <c r="A10214" t="n">
        <v>87439</v>
      </c>
      <c r="B10214" s="40" t="n">
        <v>32</v>
      </c>
      <c r="C10214" s="7" t="n">
        <v>0</v>
      </c>
      <c r="D10214" s="7" t="n">
        <v>65533</v>
      </c>
      <c r="E10214" s="7" t="s">
        <v>99</v>
      </c>
      <c r="F10214" s="7" t="s">
        <v>576</v>
      </c>
      <c r="G10214" s="7" t="n">
        <v>0</v>
      </c>
    </row>
    <row r="10215" spans="1:19">
      <c r="A10215" t="s">
        <v>4</v>
      </c>
      <c r="B10215" s="4" t="s">
        <v>5</v>
      </c>
      <c r="C10215" s="4" t="s">
        <v>14</v>
      </c>
      <c r="D10215" s="4" t="s">
        <v>10</v>
      </c>
      <c r="E10215" s="4" t="s">
        <v>6</v>
      </c>
      <c r="F10215" s="4" t="s">
        <v>6</v>
      </c>
      <c r="G10215" s="4" t="s">
        <v>14</v>
      </c>
    </row>
    <row r="10216" spans="1:19">
      <c r="A10216" t="n">
        <v>87459</v>
      </c>
      <c r="B10216" s="40" t="n">
        <v>32</v>
      </c>
      <c r="C10216" s="7" t="n">
        <v>0</v>
      </c>
      <c r="D10216" s="7" t="n">
        <v>65533</v>
      </c>
      <c r="E10216" s="7" t="s">
        <v>99</v>
      </c>
      <c r="F10216" s="7" t="s">
        <v>577</v>
      </c>
      <c r="G10216" s="7" t="n">
        <v>0</v>
      </c>
    </row>
    <row r="10217" spans="1:19">
      <c r="A10217" t="s">
        <v>4</v>
      </c>
      <c r="B10217" s="4" t="s">
        <v>5</v>
      </c>
      <c r="C10217" s="4" t="s">
        <v>14</v>
      </c>
      <c r="D10217" s="4" t="s">
        <v>10</v>
      </c>
      <c r="E10217" s="4" t="s">
        <v>6</v>
      </c>
      <c r="F10217" s="4" t="s">
        <v>6</v>
      </c>
      <c r="G10217" s="4" t="s">
        <v>14</v>
      </c>
    </row>
    <row r="10218" spans="1:19">
      <c r="A10218" t="n">
        <v>87479</v>
      </c>
      <c r="B10218" s="40" t="n">
        <v>32</v>
      </c>
      <c r="C10218" s="7" t="n">
        <v>0</v>
      </c>
      <c r="D10218" s="7" t="n">
        <v>65533</v>
      </c>
      <c r="E10218" s="7" t="s">
        <v>99</v>
      </c>
      <c r="F10218" s="7" t="s">
        <v>578</v>
      </c>
      <c r="G10218" s="7" t="n">
        <v>0</v>
      </c>
    </row>
    <row r="10219" spans="1:19">
      <c r="A10219" t="s">
        <v>4</v>
      </c>
      <c r="B10219" s="4" t="s">
        <v>5</v>
      </c>
      <c r="C10219" s="4" t="s">
        <v>14</v>
      </c>
      <c r="D10219" s="4" t="s">
        <v>10</v>
      </c>
      <c r="E10219" s="4" t="s">
        <v>6</v>
      </c>
      <c r="F10219" s="4" t="s">
        <v>6</v>
      </c>
      <c r="G10219" s="4" t="s">
        <v>14</v>
      </c>
    </row>
    <row r="10220" spans="1:19">
      <c r="A10220" t="n">
        <v>87501</v>
      </c>
      <c r="B10220" s="40" t="n">
        <v>32</v>
      </c>
      <c r="C10220" s="7" t="n">
        <v>0</v>
      </c>
      <c r="D10220" s="7" t="n">
        <v>65533</v>
      </c>
      <c r="E10220" s="7" t="s">
        <v>99</v>
      </c>
      <c r="F10220" s="7" t="s">
        <v>579</v>
      </c>
      <c r="G10220" s="7" t="n">
        <v>0</v>
      </c>
    </row>
    <row r="10221" spans="1:19">
      <c r="A10221" t="s">
        <v>4</v>
      </c>
      <c r="B10221" s="4" t="s">
        <v>5</v>
      </c>
      <c r="C10221" s="4" t="s">
        <v>14</v>
      </c>
      <c r="D10221" s="4" t="s">
        <v>6</v>
      </c>
      <c r="E10221" s="4" t="s">
        <v>10</v>
      </c>
    </row>
    <row r="10222" spans="1:19">
      <c r="A10222" t="n">
        <v>87524</v>
      </c>
      <c r="B10222" s="43" t="n">
        <v>94</v>
      </c>
      <c r="C10222" s="7" t="n">
        <v>1</v>
      </c>
      <c r="D10222" s="7" t="s">
        <v>105</v>
      </c>
      <c r="E10222" s="7" t="n">
        <v>1</v>
      </c>
    </row>
    <row r="10223" spans="1:19">
      <c r="A10223" t="s">
        <v>4</v>
      </c>
      <c r="B10223" s="4" t="s">
        <v>5</v>
      </c>
      <c r="C10223" s="4" t="s">
        <v>14</v>
      </c>
      <c r="D10223" s="4" t="s">
        <v>6</v>
      </c>
      <c r="E10223" s="4" t="s">
        <v>10</v>
      </c>
    </row>
    <row r="10224" spans="1:19">
      <c r="A10224" t="n">
        <v>87532</v>
      </c>
      <c r="B10224" s="43" t="n">
        <v>94</v>
      </c>
      <c r="C10224" s="7" t="n">
        <v>1</v>
      </c>
      <c r="D10224" s="7" t="s">
        <v>105</v>
      </c>
      <c r="E10224" s="7" t="n">
        <v>2</v>
      </c>
    </row>
    <row r="10225" spans="1:7">
      <c r="A10225" t="s">
        <v>4</v>
      </c>
      <c r="B10225" s="4" t="s">
        <v>5</v>
      </c>
      <c r="C10225" s="4" t="s">
        <v>14</v>
      </c>
      <c r="D10225" s="4" t="s">
        <v>6</v>
      </c>
      <c r="E10225" s="4" t="s">
        <v>10</v>
      </c>
    </row>
    <row r="10226" spans="1:7">
      <c r="A10226" t="n">
        <v>87540</v>
      </c>
      <c r="B10226" s="43" t="n">
        <v>94</v>
      </c>
      <c r="C10226" s="7" t="n">
        <v>0</v>
      </c>
      <c r="D10226" s="7" t="s">
        <v>105</v>
      </c>
      <c r="E10226" s="7" t="n">
        <v>4</v>
      </c>
    </row>
    <row r="10227" spans="1:7">
      <c r="A10227" t="s">
        <v>4</v>
      </c>
      <c r="B10227" s="4" t="s">
        <v>5</v>
      </c>
      <c r="C10227" s="4" t="s">
        <v>14</v>
      </c>
      <c r="D10227" s="4" t="s">
        <v>6</v>
      </c>
      <c r="E10227" s="4" t="s">
        <v>10</v>
      </c>
    </row>
    <row r="10228" spans="1:7">
      <c r="A10228" t="n">
        <v>87548</v>
      </c>
      <c r="B10228" s="43" t="n">
        <v>94</v>
      </c>
      <c r="C10228" s="7" t="n">
        <v>1</v>
      </c>
      <c r="D10228" s="7" t="s">
        <v>574</v>
      </c>
      <c r="E10228" s="7" t="n">
        <v>1</v>
      </c>
    </row>
    <row r="10229" spans="1:7">
      <c r="A10229" t="s">
        <v>4</v>
      </c>
      <c r="B10229" s="4" t="s">
        <v>5</v>
      </c>
      <c r="C10229" s="4" t="s">
        <v>14</v>
      </c>
      <c r="D10229" s="4" t="s">
        <v>6</v>
      </c>
      <c r="E10229" s="4" t="s">
        <v>10</v>
      </c>
    </row>
    <row r="10230" spans="1:7">
      <c r="A10230" t="n">
        <v>87562</v>
      </c>
      <c r="B10230" s="43" t="n">
        <v>94</v>
      </c>
      <c r="C10230" s="7" t="n">
        <v>1</v>
      </c>
      <c r="D10230" s="7" t="s">
        <v>574</v>
      </c>
      <c r="E10230" s="7" t="n">
        <v>2</v>
      </c>
    </row>
    <row r="10231" spans="1:7">
      <c r="A10231" t="s">
        <v>4</v>
      </c>
      <c r="B10231" s="4" t="s">
        <v>5</v>
      </c>
      <c r="C10231" s="4" t="s">
        <v>14</v>
      </c>
      <c r="D10231" s="4" t="s">
        <v>6</v>
      </c>
      <c r="E10231" s="4" t="s">
        <v>10</v>
      </c>
    </row>
    <row r="10232" spans="1:7">
      <c r="A10232" t="n">
        <v>87576</v>
      </c>
      <c r="B10232" s="43" t="n">
        <v>94</v>
      </c>
      <c r="C10232" s="7" t="n">
        <v>0</v>
      </c>
      <c r="D10232" s="7" t="s">
        <v>574</v>
      </c>
      <c r="E10232" s="7" t="n">
        <v>4</v>
      </c>
    </row>
    <row r="10233" spans="1:7">
      <c r="A10233" t="s">
        <v>4</v>
      </c>
      <c r="B10233" s="4" t="s">
        <v>5</v>
      </c>
      <c r="C10233" s="4" t="s">
        <v>14</v>
      </c>
      <c r="D10233" s="4" t="s">
        <v>14</v>
      </c>
      <c r="E10233" s="4" t="s">
        <v>6</v>
      </c>
    </row>
    <row r="10234" spans="1:7">
      <c r="A10234" t="n">
        <v>87590</v>
      </c>
      <c r="B10234" s="31" t="n">
        <v>39</v>
      </c>
      <c r="C10234" s="7" t="n">
        <v>21</v>
      </c>
      <c r="D10234" s="7" t="n">
        <v>0</v>
      </c>
      <c r="E10234" s="7" t="s">
        <v>580</v>
      </c>
    </row>
    <row r="10235" spans="1:7">
      <c r="A10235" t="s">
        <v>4</v>
      </c>
      <c r="B10235" s="4" t="s">
        <v>5</v>
      </c>
      <c r="C10235" s="4" t="s">
        <v>10</v>
      </c>
      <c r="D10235" s="4" t="s">
        <v>14</v>
      </c>
      <c r="E10235" s="4" t="s">
        <v>14</v>
      </c>
      <c r="F10235" s="4" t="s">
        <v>6</v>
      </c>
    </row>
    <row r="10236" spans="1:7">
      <c r="A10236" t="n">
        <v>87602</v>
      </c>
      <c r="B10236" s="18" t="n">
        <v>20</v>
      </c>
      <c r="C10236" s="7" t="n">
        <v>0</v>
      </c>
      <c r="D10236" s="7" t="n">
        <v>3</v>
      </c>
      <c r="E10236" s="7" t="n">
        <v>10</v>
      </c>
      <c r="F10236" s="7" t="s">
        <v>73</v>
      </c>
    </row>
    <row r="10237" spans="1:7">
      <c r="A10237" t="s">
        <v>4</v>
      </c>
      <c r="B10237" s="4" t="s">
        <v>5</v>
      </c>
      <c r="C10237" s="4" t="s">
        <v>10</v>
      </c>
    </row>
    <row r="10238" spans="1:7">
      <c r="A10238" t="n">
        <v>87620</v>
      </c>
      <c r="B10238" s="28" t="n">
        <v>16</v>
      </c>
      <c r="C10238" s="7" t="n">
        <v>0</v>
      </c>
    </row>
    <row r="10239" spans="1:7">
      <c r="A10239" t="s">
        <v>4</v>
      </c>
      <c r="B10239" s="4" t="s">
        <v>5</v>
      </c>
      <c r="C10239" s="4" t="s">
        <v>10</v>
      </c>
      <c r="D10239" s="4" t="s">
        <v>14</v>
      </c>
      <c r="E10239" s="4" t="s">
        <v>14</v>
      </c>
      <c r="F10239" s="4" t="s">
        <v>6</v>
      </c>
    </row>
    <row r="10240" spans="1:7">
      <c r="A10240" t="n">
        <v>87623</v>
      </c>
      <c r="B10240" s="18" t="n">
        <v>20</v>
      </c>
      <c r="C10240" s="7" t="n">
        <v>11</v>
      </c>
      <c r="D10240" s="7" t="n">
        <v>3</v>
      </c>
      <c r="E10240" s="7" t="n">
        <v>10</v>
      </c>
      <c r="F10240" s="7" t="s">
        <v>73</v>
      </c>
    </row>
    <row r="10241" spans="1:6">
      <c r="A10241" t="s">
        <v>4</v>
      </c>
      <c r="B10241" s="4" t="s">
        <v>5</v>
      </c>
      <c r="C10241" s="4" t="s">
        <v>10</v>
      </c>
    </row>
    <row r="10242" spans="1:6">
      <c r="A10242" t="n">
        <v>87641</v>
      </c>
      <c r="B10242" s="28" t="n">
        <v>16</v>
      </c>
      <c r="C10242" s="7" t="n">
        <v>0</v>
      </c>
    </row>
    <row r="10243" spans="1:6">
      <c r="A10243" t="s">
        <v>4</v>
      </c>
      <c r="B10243" s="4" t="s">
        <v>5</v>
      </c>
      <c r="C10243" s="4" t="s">
        <v>10</v>
      </c>
      <c r="D10243" s="4" t="s">
        <v>14</v>
      </c>
      <c r="E10243" s="4" t="s">
        <v>14</v>
      </c>
      <c r="F10243" s="4" t="s">
        <v>6</v>
      </c>
    </row>
    <row r="10244" spans="1:6">
      <c r="A10244" t="n">
        <v>87644</v>
      </c>
      <c r="B10244" s="18" t="n">
        <v>20</v>
      </c>
      <c r="C10244" s="7" t="n">
        <v>1</v>
      </c>
      <c r="D10244" s="7" t="n">
        <v>3</v>
      </c>
      <c r="E10244" s="7" t="n">
        <v>10</v>
      </c>
      <c r="F10244" s="7" t="s">
        <v>73</v>
      </c>
    </row>
    <row r="10245" spans="1:6">
      <c r="A10245" t="s">
        <v>4</v>
      </c>
      <c r="B10245" s="4" t="s">
        <v>5</v>
      </c>
      <c r="C10245" s="4" t="s">
        <v>10</v>
      </c>
    </row>
    <row r="10246" spans="1:6">
      <c r="A10246" t="n">
        <v>87662</v>
      </c>
      <c r="B10246" s="28" t="n">
        <v>16</v>
      </c>
      <c r="C10246" s="7" t="n">
        <v>0</v>
      </c>
    </row>
    <row r="10247" spans="1:6">
      <c r="A10247" t="s">
        <v>4</v>
      </c>
      <c r="B10247" s="4" t="s">
        <v>5</v>
      </c>
      <c r="C10247" s="4" t="s">
        <v>10</v>
      </c>
      <c r="D10247" s="4" t="s">
        <v>14</v>
      </c>
      <c r="E10247" s="4" t="s">
        <v>14</v>
      </c>
      <c r="F10247" s="4" t="s">
        <v>6</v>
      </c>
    </row>
    <row r="10248" spans="1:6">
      <c r="A10248" t="n">
        <v>87665</v>
      </c>
      <c r="B10248" s="18" t="n">
        <v>20</v>
      </c>
      <c r="C10248" s="7" t="n">
        <v>2</v>
      </c>
      <c r="D10248" s="7" t="n">
        <v>3</v>
      </c>
      <c r="E10248" s="7" t="n">
        <v>10</v>
      </c>
      <c r="F10248" s="7" t="s">
        <v>73</v>
      </c>
    </row>
    <row r="10249" spans="1:6">
      <c r="A10249" t="s">
        <v>4</v>
      </c>
      <c r="B10249" s="4" t="s">
        <v>5</v>
      </c>
      <c r="C10249" s="4" t="s">
        <v>10</v>
      </c>
    </row>
    <row r="10250" spans="1:6">
      <c r="A10250" t="n">
        <v>87683</v>
      </c>
      <c r="B10250" s="28" t="n">
        <v>16</v>
      </c>
      <c r="C10250" s="7" t="n">
        <v>0</v>
      </c>
    </row>
    <row r="10251" spans="1:6">
      <c r="A10251" t="s">
        <v>4</v>
      </c>
      <c r="B10251" s="4" t="s">
        <v>5</v>
      </c>
      <c r="C10251" s="4" t="s">
        <v>10</v>
      </c>
      <c r="D10251" s="4" t="s">
        <v>14</v>
      </c>
      <c r="E10251" s="4" t="s">
        <v>14</v>
      </c>
      <c r="F10251" s="4" t="s">
        <v>6</v>
      </c>
    </row>
    <row r="10252" spans="1:6">
      <c r="A10252" t="n">
        <v>87686</v>
      </c>
      <c r="B10252" s="18" t="n">
        <v>20</v>
      </c>
      <c r="C10252" s="7" t="n">
        <v>3</v>
      </c>
      <c r="D10252" s="7" t="n">
        <v>3</v>
      </c>
      <c r="E10252" s="7" t="n">
        <v>10</v>
      </c>
      <c r="F10252" s="7" t="s">
        <v>73</v>
      </c>
    </row>
    <row r="10253" spans="1:6">
      <c r="A10253" t="s">
        <v>4</v>
      </c>
      <c r="B10253" s="4" t="s">
        <v>5</v>
      </c>
      <c r="C10253" s="4" t="s">
        <v>10</v>
      </c>
    </row>
    <row r="10254" spans="1:6">
      <c r="A10254" t="n">
        <v>87704</v>
      </c>
      <c r="B10254" s="28" t="n">
        <v>16</v>
      </c>
      <c r="C10254" s="7" t="n">
        <v>0</v>
      </c>
    </row>
    <row r="10255" spans="1:6">
      <c r="A10255" t="s">
        <v>4</v>
      </c>
      <c r="B10255" s="4" t="s">
        <v>5</v>
      </c>
      <c r="C10255" s="4" t="s">
        <v>10</v>
      </c>
      <c r="D10255" s="4" t="s">
        <v>14</v>
      </c>
      <c r="E10255" s="4" t="s">
        <v>14</v>
      </c>
      <c r="F10255" s="4" t="s">
        <v>6</v>
      </c>
    </row>
    <row r="10256" spans="1:6">
      <c r="A10256" t="n">
        <v>87707</v>
      </c>
      <c r="B10256" s="18" t="n">
        <v>20</v>
      </c>
      <c r="C10256" s="7" t="n">
        <v>4</v>
      </c>
      <c r="D10256" s="7" t="n">
        <v>3</v>
      </c>
      <c r="E10256" s="7" t="n">
        <v>10</v>
      </c>
      <c r="F10256" s="7" t="s">
        <v>73</v>
      </c>
    </row>
    <row r="10257" spans="1:6">
      <c r="A10257" t="s">
        <v>4</v>
      </c>
      <c r="B10257" s="4" t="s">
        <v>5</v>
      </c>
      <c r="C10257" s="4" t="s">
        <v>10</v>
      </c>
    </row>
    <row r="10258" spans="1:6">
      <c r="A10258" t="n">
        <v>87725</v>
      </c>
      <c r="B10258" s="28" t="n">
        <v>16</v>
      </c>
      <c r="C10258" s="7" t="n">
        <v>0</v>
      </c>
    </row>
    <row r="10259" spans="1:6">
      <c r="A10259" t="s">
        <v>4</v>
      </c>
      <c r="B10259" s="4" t="s">
        <v>5</v>
      </c>
      <c r="C10259" s="4" t="s">
        <v>10</v>
      </c>
      <c r="D10259" s="4" t="s">
        <v>14</v>
      </c>
      <c r="E10259" s="4" t="s">
        <v>14</v>
      </c>
      <c r="F10259" s="4" t="s">
        <v>6</v>
      </c>
    </row>
    <row r="10260" spans="1:6">
      <c r="A10260" t="n">
        <v>87728</v>
      </c>
      <c r="B10260" s="18" t="n">
        <v>20</v>
      </c>
      <c r="C10260" s="7" t="n">
        <v>5</v>
      </c>
      <c r="D10260" s="7" t="n">
        <v>3</v>
      </c>
      <c r="E10260" s="7" t="n">
        <v>10</v>
      </c>
      <c r="F10260" s="7" t="s">
        <v>73</v>
      </c>
    </row>
    <row r="10261" spans="1:6">
      <c r="A10261" t="s">
        <v>4</v>
      </c>
      <c r="B10261" s="4" t="s">
        <v>5</v>
      </c>
      <c r="C10261" s="4" t="s">
        <v>10</v>
      </c>
    </row>
    <row r="10262" spans="1:6">
      <c r="A10262" t="n">
        <v>87746</v>
      </c>
      <c r="B10262" s="28" t="n">
        <v>16</v>
      </c>
      <c r="C10262" s="7" t="n">
        <v>0</v>
      </c>
    </row>
    <row r="10263" spans="1:6">
      <c r="A10263" t="s">
        <v>4</v>
      </c>
      <c r="B10263" s="4" t="s">
        <v>5</v>
      </c>
      <c r="C10263" s="4" t="s">
        <v>10</v>
      </c>
      <c r="D10263" s="4" t="s">
        <v>14</v>
      </c>
      <c r="E10263" s="4" t="s">
        <v>14</v>
      </c>
      <c r="F10263" s="4" t="s">
        <v>6</v>
      </c>
    </row>
    <row r="10264" spans="1:6">
      <c r="A10264" t="n">
        <v>87749</v>
      </c>
      <c r="B10264" s="18" t="n">
        <v>20</v>
      </c>
      <c r="C10264" s="7" t="n">
        <v>6</v>
      </c>
      <c r="D10264" s="7" t="n">
        <v>3</v>
      </c>
      <c r="E10264" s="7" t="n">
        <v>10</v>
      </c>
      <c r="F10264" s="7" t="s">
        <v>73</v>
      </c>
    </row>
    <row r="10265" spans="1:6">
      <c r="A10265" t="s">
        <v>4</v>
      </c>
      <c r="B10265" s="4" t="s">
        <v>5</v>
      </c>
      <c r="C10265" s="4" t="s">
        <v>10</v>
      </c>
    </row>
    <row r="10266" spans="1:6">
      <c r="A10266" t="n">
        <v>87767</v>
      </c>
      <c r="B10266" s="28" t="n">
        <v>16</v>
      </c>
      <c r="C10266" s="7" t="n">
        <v>0</v>
      </c>
    </row>
    <row r="10267" spans="1:6">
      <c r="A10267" t="s">
        <v>4</v>
      </c>
      <c r="B10267" s="4" t="s">
        <v>5</v>
      </c>
      <c r="C10267" s="4" t="s">
        <v>10</v>
      </c>
      <c r="D10267" s="4" t="s">
        <v>14</v>
      </c>
      <c r="E10267" s="4" t="s">
        <v>14</v>
      </c>
      <c r="F10267" s="4" t="s">
        <v>6</v>
      </c>
    </row>
    <row r="10268" spans="1:6">
      <c r="A10268" t="n">
        <v>87770</v>
      </c>
      <c r="B10268" s="18" t="n">
        <v>20</v>
      </c>
      <c r="C10268" s="7" t="n">
        <v>7</v>
      </c>
      <c r="D10268" s="7" t="n">
        <v>3</v>
      </c>
      <c r="E10268" s="7" t="n">
        <v>10</v>
      </c>
      <c r="F10268" s="7" t="s">
        <v>73</v>
      </c>
    </row>
    <row r="10269" spans="1:6">
      <c r="A10269" t="s">
        <v>4</v>
      </c>
      <c r="B10269" s="4" t="s">
        <v>5</v>
      </c>
      <c r="C10269" s="4" t="s">
        <v>10</v>
      </c>
    </row>
    <row r="10270" spans="1:6">
      <c r="A10270" t="n">
        <v>87788</v>
      </c>
      <c r="B10270" s="28" t="n">
        <v>16</v>
      </c>
      <c r="C10270" s="7" t="n">
        <v>0</v>
      </c>
    </row>
    <row r="10271" spans="1:6">
      <c r="A10271" t="s">
        <v>4</v>
      </c>
      <c r="B10271" s="4" t="s">
        <v>5</v>
      </c>
      <c r="C10271" s="4" t="s">
        <v>10</v>
      </c>
      <c r="D10271" s="4" t="s">
        <v>14</v>
      </c>
      <c r="E10271" s="4" t="s">
        <v>14</v>
      </c>
      <c r="F10271" s="4" t="s">
        <v>6</v>
      </c>
    </row>
    <row r="10272" spans="1:6">
      <c r="A10272" t="n">
        <v>87791</v>
      </c>
      <c r="B10272" s="18" t="n">
        <v>20</v>
      </c>
      <c r="C10272" s="7" t="n">
        <v>8</v>
      </c>
      <c r="D10272" s="7" t="n">
        <v>3</v>
      </c>
      <c r="E10272" s="7" t="n">
        <v>10</v>
      </c>
      <c r="F10272" s="7" t="s">
        <v>73</v>
      </c>
    </row>
    <row r="10273" spans="1:6">
      <c r="A10273" t="s">
        <v>4</v>
      </c>
      <c r="B10273" s="4" t="s">
        <v>5</v>
      </c>
      <c r="C10273" s="4" t="s">
        <v>10</v>
      </c>
    </row>
    <row r="10274" spans="1:6">
      <c r="A10274" t="n">
        <v>87809</v>
      </c>
      <c r="B10274" s="28" t="n">
        <v>16</v>
      </c>
      <c r="C10274" s="7" t="n">
        <v>0</v>
      </c>
    </row>
    <row r="10275" spans="1:6">
      <c r="A10275" t="s">
        <v>4</v>
      </c>
      <c r="B10275" s="4" t="s">
        <v>5</v>
      </c>
      <c r="C10275" s="4" t="s">
        <v>10</v>
      </c>
      <c r="D10275" s="4" t="s">
        <v>14</v>
      </c>
      <c r="E10275" s="4" t="s">
        <v>14</v>
      </c>
      <c r="F10275" s="4" t="s">
        <v>6</v>
      </c>
    </row>
    <row r="10276" spans="1:6">
      <c r="A10276" t="n">
        <v>87812</v>
      </c>
      <c r="B10276" s="18" t="n">
        <v>20</v>
      </c>
      <c r="C10276" s="7" t="n">
        <v>9</v>
      </c>
      <c r="D10276" s="7" t="n">
        <v>3</v>
      </c>
      <c r="E10276" s="7" t="n">
        <v>10</v>
      </c>
      <c r="F10276" s="7" t="s">
        <v>73</v>
      </c>
    </row>
    <row r="10277" spans="1:6">
      <c r="A10277" t="s">
        <v>4</v>
      </c>
      <c r="B10277" s="4" t="s">
        <v>5</v>
      </c>
      <c r="C10277" s="4" t="s">
        <v>10</v>
      </c>
    </row>
    <row r="10278" spans="1:6">
      <c r="A10278" t="n">
        <v>87830</v>
      </c>
      <c r="B10278" s="28" t="n">
        <v>16</v>
      </c>
      <c r="C10278" s="7" t="n">
        <v>0</v>
      </c>
    </row>
    <row r="10279" spans="1:6">
      <c r="A10279" t="s">
        <v>4</v>
      </c>
      <c r="B10279" s="4" t="s">
        <v>5</v>
      </c>
      <c r="C10279" s="4" t="s">
        <v>10</v>
      </c>
      <c r="D10279" s="4" t="s">
        <v>14</v>
      </c>
      <c r="E10279" s="4" t="s">
        <v>14</v>
      </c>
      <c r="F10279" s="4" t="s">
        <v>6</v>
      </c>
    </row>
    <row r="10280" spans="1:6">
      <c r="A10280" t="n">
        <v>87833</v>
      </c>
      <c r="B10280" s="18" t="n">
        <v>20</v>
      </c>
      <c r="C10280" s="7" t="n">
        <v>7032</v>
      </c>
      <c r="D10280" s="7" t="n">
        <v>3</v>
      </c>
      <c r="E10280" s="7" t="n">
        <v>10</v>
      </c>
      <c r="F10280" s="7" t="s">
        <v>73</v>
      </c>
    </row>
    <row r="10281" spans="1:6">
      <c r="A10281" t="s">
        <v>4</v>
      </c>
      <c r="B10281" s="4" t="s">
        <v>5</v>
      </c>
      <c r="C10281" s="4" t="s">
        <v>10</v>
      </c>
    </row>
    <row r="10282" spans="1:6">
      <c r="A10282" t="n">
        <v>87851</v>
      </c>
      <c r="B10282" s="28" t="n">
        <v>16</v>
      </c>
      <c r="C10282" s="7" t="n">
        <v>0</v>
      </c>
    </row>
    <row r="10283" spans="1:6">
      <c r="A10283" t="s">
        <v>4</v>
      </c>
      <c r="B10283" s="4" t="s">
        <v>5</v>
      </c>
      <c r="C10283" s="4" t="s">
        <v>10</v>
      </c>
      <c r="D10283" s="4" t="s">
        <v>14</v>
      </c>
      <c r="E10283" s="4" t="s">
        <v>14</v>
      </c>
      <c r="F10283" s="4" t="s">
        <v>6</v>
      </c>
    </row>
    <row r="10284" spans="1:6">
      <c r="A10284" t="n">
        <v>87854</v>
      </c>
      <c r="B10284" s="18" t="n">
        <v>20</v>
      </c>
      <c r="C10284" s="7" t="n">
        <v>23</v>
      </c>
      <c r="D10284" s="7" t="n">
        <v>3</v>
      </c>
      <c r="E10284" s="7" t="n">
        <v>10</v>
      </c>
      <c r="F10284" s="7" t="s">
        <v>73</v>
      </c>
    </row>
    <row r="10285" spans="1:6">
      <c r="A10285" t="s">
        <v>4</v>
      </c>
      <c r="B10285" s="4" t="s">
        <v>5</v>
      </c>
      <c r="C10285" s="4" t="s">
        <v>10</v>
      </c>
    </row>
    <row r="10286" spans="1:6">
      <c r="A10286" t="n">
        <v>87872</v>
      </c>
      <c r="B10286" s="28" t="n">
        <v>16</v>
      </c>
      <c r="C10286" s="7" t="n">
        <v>0</v>
      </c>
    </row>
    <row r="10287" spans="1:6">
      <c r="A10287" t="s">
        <v>4</v>
      </c>
      <c r="B10287" s="4" t="s">
        <v>5</v>
      </c>
      <c r="C10287" s="4" t="s">
        <v>10</v>
      </c>
      <c r="D10287" s="4" t="s">
        <v>14</v>
      </c>
      <c r="E10287" s="4" t="s">
        <v>14</v>
      </c>
      <c r="F10287" s="4" t="s">
        <v>6</v>
      </c>
    </row>
    <row r="10288" spans="1:6">
      <c r="A10288" t="n">
        <v>87875</v>
      </c>
      <c r="B10288" s="18" t="n">
        <v>20</v>
      </c>
      <c r="C10288" s="7" t="n">
        <v>7034</v>
      </c>
      <c r="D10288" s="7" t="n">
        <v>3</v>
      </c>
      <c r="E10288" s="7" t="n">
        <v>10</v>
      </c>
      <c r="F10288" s="7" t="s">
        <v>73</v>
      </c>
    </row>
    <row r="10289" spans="1:6">
      <c r="A10289" t="s">
        <v>4</v>
      </c>
      <c r="B10289" s="4" t="s">
        <v>5</v>
      </c>
      <c r="C10289" s="4" t="s">
        <v>10</v>
      </c>
    </row>
    <row r="10290" spans="1:6">
      <c r="A10290" t="n">
        <v>87893</v>
      </c>
      <c r="B10290" s="28" t="n">
        <v>16</v>
      </c>
      <c r="C10290" s="7" t="n">
        <v>0</v>
      </c>
    </row>
    <row r="10291" spans="1:6">
      <c r="A10291" t="s">
        <v>4</v>
      </c>
      <c r="B10291" s="4" t="s">
        <v>5</v>
      </c>
      <c r="C10291" s="4" t="s">
        <v>10</v>
      </c>
      <c r="D10291" s="4" t="s">
        <v>14</v>
      </c>
      <c r="E10291" s="4" t="s">
        <v>14</v>
      </c>
      <c r="F10291" s="4" t="s">
        <v>6</v>
      </c>
    </row>
    <row r="10292" spans="1:6">
      <c r="A10292" t="n">
        <v>87896</v>
      </c>
      <c r="B10292" s="18" t="n">
        <v>20</v>
      </c>
      <c r="C10292" s="7" t="n">
        <v>7033</v>
      </c>
      <c r="D10292" s="7" t="n">
        <v>3</v>
      </c>
      <c r="E10292" s="7" t="n">
        <v>10</v>
      </c>
      <c r="F10292" s="7" t="s">
        <v>73</v>
      </c>
    </row>
    <row r="10293" spans="1:6">
      <c r="A10293" t="s">
        <v>4</v>
      </c>
      <c r="B10293" s="4" t="s">
        <v>5</v>
      </c>
      <c r="C10293" s="4" t="s">
        <v>10</v>
      </c>
    </row>
    <row r="10294" spans="1:6">
      <c r="A10294" t="n">
        <v>87914</v>
      </c>
      <c r="B10294" s="28" t="n">
        <v>16</v>
      </c>
      <c r="C10294" s="7" t="n">
        <v>0</v>
      </c>
    </row>
    <row r="10295" spans="1:6">
      <c r="A10295" t="s">
        <v>4</v>
      </c>
      <c r="B10295" s="4" t="s">
        <v>5</v>
      </c>
      <c r="C10295" s="4" t="s">
        <v>10</v>
      </c>
      <c r="D10295" s="4" t="s">
        <v>14</v>
      </c>
      <c r="E10295" s="4" t="s">
        <v>14</v>
      </c>
      <c r="F10295" s="4" t="s">
        <v>6</v>
      </c>
    </row>
    <row r="10296" spans="1:6">
      <c r="A10296" t="n">
        <v>87917</v>
      </c>
      <c r="B10296" s="18" t="n">
        <v>20</v>
      </c>
      <c r="C10296" s="7" t="n">
        <v>7013</v>
      </c>
      <c r="D10296" s="7" t="n">
        <v>3</v>
      </c>
      <c r="E10296" s="7" t="n">
        <v>10</v>
      </c>
      <c r="F10296" s="7" t="s">
        <v>73</v>
      </c>
    </row>
    <row r="10297" spans="1:6">
      <c r="A10297" t="s">
        <v>4</v>
      </c>
      <c r="B10297" s="4" t="s">
        <v>5</v>
      </c>
      <c r="C10297" s="4" t="s">
        <v>10</v>
      </c>
    </row>
    <row r="10298" spans="1:6">
      <c r="A10298" t="n">
        <v>87935</v>
      </c>
      <c r="B10298" s="28" t="n">
        <v>16</v>
      </c>
      <c r="C10298" s="7" t="n">
        <v>0</v>
      </c>
    </row>
    <row r="10299" spans="1:6">
      <c r="A10299" t="s">
        <v>4</v>
      </c>
      <c r="B10299" s="4" t="s">
        <v>5</v>
      </c>
      <c r="C10299" s="4" t="s">
        <v>10</v>
      </c>
      <c r="D10299" s="4" t="s">
        <v>14</v>
      </c>
      <c r="E10299" s="4" t="s">
        <v>14</v>
      </c>
      <c r="F10299" s="4" t="s">
        <v>6</v>
      </c>
    </row>
    <row r="10300" spans="1:6">
      <c r="A10300" t="n">
        <v>87938</v>
      </c>
      <c r="B10300" s="18" t="n">
        <v>20</v>
      </c>
      <c r="C10300" s="7" t="n">
        <v>19</v>
      </c>
      <c r="D10300" s="7" t="n">
        <v>3</v>
      </c>
      <c r="E10300" s="7" t="n">
        <v>10</v>
      </c>
      <c r="F10300" s="7" t="s">
        <v>73</v>
      </c>
    </row>
    <row r="10301" spans="1:6">
      <c r="A10301" t="s">
        <v>4</v>
      </c>
      <c r="B10301" s="4" t="s">
        <v>5</v>
      </c>
      <c r="C10301" s="4" t="s">
        <v>10</v>
      </c>
    </row>
    <row r="10302" spans="1:6">
      <c r="A10302" t="n">
        <v>87956</v>
      </c>
      <c r="B10302" s="28" t="n">
        <v>16</v>
      </c>
      <c r="C10302" s="7" t="n">
        <v>0</v>
      </c>
    </row>
    <row r="10303" spans="1:6">
      <c r="A10303" t="s">
        <v>4</v>
      </c>
      <c r="B10303" s="4" t="s">
        <v>5</v>
      </c>
      <c r="C10303" s="4" t="s">
        <v>10</v>
      </c>
      <c r="D10303" s="4" t="s">
        <v>14</v>
      </c>
      <c r="E10303" s="4" t="s">
        <v>14</v>
      </c>
      <c r="F10303" s="4" t="s">
        <v>6</v>
      </c>
    </row>
    <row r="10304" spans="1:6">
      <c r="A10304" t="n">
        <v>87959</v>
      </c>
      <c r="B10304" s="18" t="n">
        <v>20</v>
      </c>
      <c r="C10304" s="7" t="n">
        <v>7024</v>
      </c>
      <c r="D10304" s="7" t="n">
        <v>3</v>
      </c>
      <c r="E10304" s="7" t="n">
        <v>10</v>
      </c>
      <c r="F10304" s="7" t="s">
        <v>73</v>
      </c>
    </row>
    <row r="10305" spans="1:6">
      <c r="A10305" t="s">
        <v>4</v>
      </c>
      <c r="B10305" s="4" t="s">
        <v>5</v>
      </c>
      <c r="C10305" s="4" t="s">
        <v>10</v>
      </c>
    </row>
    <row r="10306" spans="1:6">
      <c r="A10306" t="n">
        <v>87977</v>
      </c>
      <c r="B10306" s="28" t="n">
        <v>16</v>
      </c>
      <c r="C10306" s="7" t="n">
        <v>0</v>
      </c>
    </row>
    <row r="10307" spans="1:6">
      <c r="A10307" t="s">
        <v>4</v>
      </c>
      <c r="B10307" s="4" t="s">
        <v>5</v>
      </c>
      <c r="C10307" s="4" t="s">
        <v>10</v>
      </c>
      <c r="D10307" s="4" t="s">
        <v>14</v>
      </c>
      <c r="E10307" s="4" t="s">
        <v>14</v>
      </c>
      <c r="F10307" s="4" t="s">
        <v>6</v>
      </c>
    </row>
    <row r="10308" spans="1:6">
      <c r="A10308" t="n">
        <v>87980</v>
      </c>
      <c r="B10308" s="18" t="n">
        <v>20</v>
      </c>
      <c r="C10308" s="7" t="n">
        <v>1660</v>
      </c>
      <c r="D10308" s="7" t="n">
        <v>3</v>
      </c>
      <c r="E10308" s="7" t="n">
        <v>10</v>
      </c>
      <c r="F10308" s="7" t="s">
        <v>73</v>
      </c>
    </row>
    <row r="10309" spans="1:6">
      <c r="A10309" t="s">
        <v>4</v>
      </c>
      <c r="B10309" s="4" t="s">
        <v>5</v>
      </c>
      <c r="C10309" s="4" t="s">
        <v>10</v>
      </c>
    </row>
    <row r="10310" spans="1:6">
      <c r="A10310" t="n">
        <v>87998</v>
      </c>
      <c r="B10310" s="28" t="n">
        <v>16</v>
      </c>
      <c r="C10310" s="7" t="n">
        <v>0</v>
      </c>
    </row>
    <row r="10311" spans="1:6">
      <c r="A10311" t="s">
        <v>4</v>
      </c>
      <c r="B10311" s="4" t="s">
        <v>5</v>
      </c>
      <c r="C10311" s="4" t="s">
        <v>10</v>
      </c>
      <c r="D10311" s="4" t="s">
        <v>21</v>
      </c>
      <c r="E10311" s="4" t="s">
        <v>21</v>
      </c>
      <c r="F10311" s="4" t="s">
        <v>21</v>
      </c>
      <c r="G10311" s="4" t="s">
        <v>21</v>
      </c>
    </row>
    <row r="10312" spans="1:6">
      <c r="A10312" t="n">
        <v>88001</v>
      </c>
      <c r="B10312" s="36" t="n">
        <v>46</v>
      </c>
      <c r="C10312" s="7" t="n">
        <v>19</v>
      </c>
      <c r="D10312" s="7" t="n">
        <v>1.25</v>
      </c>
      <c r="E10312" s="7" t="n">
        <v>18.3700008392334</v>
      </c>
      <c r="F10312" s="7" t="n">
        <v>44.2999992370605</v>
      </c>
      <c r="G10312" s="7" t="n">
        <v>225</v>
      </c>
    </row>
    <row r="10313" spans="1:6">
      <c r="A10313" t="s">
        <v>4</v>
      </c>
      <c r="B10313" s="4" t="s">
        <v>5</v>
      </c>
      <c r="C10313" s="4" t="s">
        <v>10</v>
      </c>
      <c r="D10313" s="4" t="s">
        <v>14</v>
      </c>
      <c r="E10313" s="4" t="s">
        <v>6</v>
      </c>
      <c r="F10313" s="4" t="s">
        <v>21</v>
      </c>
      <c r="G10313" s="4" t="s">
        <v>21</v>
      </c>
      <c r="H10313" s="4" t="s">
        <v>21</v>
      </c>
    </row>
    <row r="10314" spans="1:6">
      <c r="A10314" t="n">
        <v>88020</v>
      </c>
      <c r="B10314" s="37" t="n">
        <v>48</v>
      </c>
      <c r="C10314" s="7" t="n">
        <v>19</v>
      </c>
      <c r="D10314" s="7" t="n">
        <v>0</v>
      </c>
      <c r="E10314" s="7" t="s">
        <v>613</v>
      </c>
      <c r="F10314" s="7" t="n">
        <v>-1</v>
      </c>
      <c r="G10314" s="7" t="n">
        <v>1</v>
      </c>
      <c r="H10314" s="7" t="n">
        <v>0</v>
      </c>
    </row>
    <row r="10315" spans="1:6">
      <c r="A10315" t="s">
        <v>4</v>
      </c>
      <c r="B10315" s="4" t="s">
        <v>5</v>
      </c>
      <c r="C10315" s="4" t="s">
        <v>14</v>
      </c>
      <c r="D10315" s="4" t="s">
        <v>10</v>
      </c>
      <c r="E10315" s="4" t="s">
        <v>6</v>
      </c>
      <c r="F10315" s="4" t="s">
        <v>6</v>
      </c>
      <c r="G10315" s="4" t="s">
        <v>6</v>
      </c>
      <c r="H10315" s="4" t="s">
        <v>6</v>
      </c>
    </row>
    <row r="10316" spans="1:6">
      <c r="A10316" t="n">
        <v>88046</v>
      </c>
      <c r="B10316" s="41" t="n">
        <v>51</v>
      </c>
      <c r="C10316" s="7" t="n">
        <v>3</v>
      </c>
      <c r="D10316" s="7" t="n">
        <v>19</v>
      </c>
      <c r="E10316" s="7" t="s">
        <v>199</v>
      </c>
      <c r="F10316" s="7" t="s">
        <v>95</v>
      </c>
      <c r="G10316" s="7" t="s">
        <v>96</v>
      </c>
      <c r="H10316" s="7" t="s">
        <v>97</v>
      </c>
    </row>
    <row r="10317" spans="1:6">
      <c r="A10317" t="s">
        <v>4</v>
      </c>
      <c r="B10317" s="4" t="s">
        <v>5</v>
      </c>
      <c r="C10317" s="4" t="s">
        <v>10</v>
      </c>
      <c r="D10317" s="4" t="s">
        <v>10</v>
      </c>
      <c r="E10317" s="4" t="s">
        <v>10</v>
      </c>
    </row>
    <row r="10318" spans="1:6">
      <c r="A10318" t="n">
        <v>88067</v>
      </c>
      <c r="B10318" s="42" t="n">
        <v>61</v>
      </c>
      <c r="C10318" s="7" t="n">
        <v>19</v>
      </c>
      <c r="D10318" s="7" t="n">
        <v>65533</v>
      </c>
      <c r="E10318" s="7" t="n">
        <v>1000</v>
      </c>
    </row>
    <row r="10319" spans="1:6">
      <c r="A10319" t="s">
        <v>4</v>
      </c>
      <c r="B10319" s="4" t="s">
        <v>5</v>
      </c>
      <c r="C10319" s="4" t="s">
        <v>10</v>
      </c>
      <c r="D10319" s="4" t="s">
        <v>21</v>
      </c>
      <c r="E10319" s="4" t="s">
        <v>21</v>
      </c>
      <c r="F10319" s="4" t="s">
        <v>21</v>
      </c>
      <c r="G10319" s="4" t="s">
        <v>21</v>
      </c>
    </row>
    <row r="10320" spans="1:6">
      <c r="A10320" t="n">
        <v>88074</v>
      </c>
      <c r="B10320" s="36" t="n">
        <v>46</v>
      </c>
      <c r="C10320" s="7" t="n">
        <v>7024</v>
      </c>
      <c r="D10320" s="7" t="n">
        <v>1.95000004768372</v>
      </c>
      <c r="E10320" s="7" t="n">
        <v>19.6700000762939</v>
      </c>
      <c r="F10320" s="7" t="n">
        <v>43.7999992370605</v>
      </c>
      <c r="G10320" s="7" t="n">
        <v>255</v>
      </c>
    </row>
    <row r="10321" spans="1:8">
      <c r="A10321" t="s">
        <v>4</v>
      </c>
      <c r="B10321" s="4" t="s">
        <v>5</v>
      </c>
      <c r="C10321" s="4" t="s">
        <v>10</v>
      </c>
      <c r="D10321" s="4" t="s">
        <v>21</v>
      </c>
      <c r="E10321" s="4" t="s">
        <v>21</v>
      </c>
      <c r="F10321" s="4" t="s">
        <v>21</v>
      </c>
      <c r="G10321" s="4" t="s">
        <v>21</v>
      </c>
    </row>
    <row r="10322" spans="1:8">
      <c r="A10322" t="n">
        <v>88093</v>
      </c>
      <c r="B10322" s="36" t="n">
        <v>46</v>
      </c>
      <c r="C10322" s="7" t="n">
        <v>7032</v>
      </c>
      <c r="D10322" s="7" t="n">
        <v>1.20000004768372</v>
      </c>
      <c r="E10322" s="7" t="n">
        <v>18.3700008392334</v>
      </c>
      <c r="F10322" s="7" t="n">
        <v>45.3699989318848</v>
      </c>
      <c r="G10322" s="7" t="n">
        <v>205</v>
      </c>
    </row>
    <row r="10323" spans="1:8">
      <c r="A10323" t="s">
        <v>4</v>
      </c>
      <c r="B10323" s="4" t="s">
        <v>5</v>
      </c>
      <c r="C10323" s="4" t="s">
        <v>10</v>
      </c>
      <c r="D10323" s="4" t="s">
        <v>21</v>
      </c>
      <c r="E10323" s="4" t="s">
        <v>21</v>
      </c>
      <c r="F10323" s="4" t="s">
        <v>21</v>
      </c>
      <c r="G10323" s="4" t="s">
        <v>21</v>
      </c>
    </row>
    <row r="10324" spans="1:8">
      <c r="A10324" t="n">
        <v>88112</v>
      </c>
      <c r="B10324" s="36" t="n">
        <v>46</v>
      </c>
      <c r="C10324" s="7" t="n">
        <v>23</v>
      </c>
      <c r="D10324" s="7" t="n">
        <v>0</v>
      </c>
      <c r="E10324" s="7" t="n">
        <v>18.3700008392334</v>
      </c>
      <c r="F10324" s="7" t="n">
        <v>43.5</v>
      </c>
      <c r="G10324" s="7" t="n">
        <v>180</v>
      </c>
    </row>
    <row r="10325" spans="1:8">
      <c r="A10325" t="s">
        <v>4</v>
      </c>
      <c r="B10325" s="4" t="s">
        <v>5</v>
      </c>
      <c r="C10325" s="4" t="s">
        <v>10</v>
      </c>
      <c r="D10325" s="4" t="s">
        <v>14</v>
      </c>
      <c r="E10325" s="4" t="s">
        <v>6</v>
      </c>
      <c r="F10325" s="4" t="s">
        <v>21</v>
      </c>
      <c r="G10325" s="4" t="s">
        <v>21</v>
      </c>
      <c r="H10325" s="4" t="s">
        <v>21</v>
      </c>
    </row>
    <row r="10326" spans="1:8">
      <c r="A10326" t="n">
        <v>88131</v>
      </c>
      <c r="B10326" s="37" t="n">
        <v>48</v>
      </c>
      <c r="C10326" s="7" t="n">
        <v>23</v>
      </c>
      <c r="D10326" s="7" t="n">
        <v>0</v>
      </c>
      <c r="E10326" s="7" t="s">
        <v>277</v>
      </c>
      <c r="F10326" s="7" t="n">
        <v>-1</v>
      </c>
      <c r="G10326" s="7" t="n">
        <v>1</v>
      </c>
      <c r="H10326" s="7" t="n">
        <v>0</v>
      </c>
    </row>
    <row r="10327" spans="1:8">
      <c r="A10327" t="s">
        <v>4</v>
      </c>
      <c r="B10327" s="4" t="s">
        <v>5</v>
      </c>
      <c r="C10327" s="4" t="s">
        <v>14</v>
      </c>
      <c r="D10327" s="4" t="s">
        <v>10</v>
      </c>
      <c r="E10327" s="4" t="s">
        <v>6</v>
      </c>
      <c r="F10327" s="4" t="s">
        <v>6</v>
      </c>
      <c r="G10327" s="4" t="s">
        <v>6</v>
      </c>
      <c r="H10327" s="4" t="s">
        <v>6</v>
      </c>
    </row>
    <row r="10328" spans="1:8">
      <c r="A10328" t="n">
        <v>88160</v>
      </c>
      <c r="B10328" s="41" t="n">
        <v>51</v>
      </c>
      <c r="C10328" s="7" t="n">
        <v>3</v>
      </c>
      <c r="D10328" s="7" t="n">
        <v>23</v>
      </c>
      <c r="E10328" s="7" t="s">
        <v>199</v>
      </c>
      <c r="F10328" s="7" t="s">
        <v>95</v>
      </c>
      <c r="G10328" s="7" t="s">
        <v>96</v>
      </c>
      <c r="H10328" s="7" t="s">
        <v>97</v>
      </c>
    </row>
    <row r="10329" spans="1:8">
      <c r="A10329" t="s">
        <v>4</v>
      </c>
      <c r="B10329" s="4" t="s">
        <v>5</v>
      </c>
      <c r="C10329" s="4" t="s">
        <v>10</v>
      </c>
      <c r="D10329" s="4" t="s">
        <v>21</v>
      </c>
      <c r="E10329" s="4" t="s">
        <v>21</v>
      </c>
      <c r="F10329" s="4" t="s">
        <v>21</v>
      </c>
      <c r="G10329" s="4" t="s">
        <v>10</v>
      </c>
      <c r="H10329" s="4" t="s">
        <v>10</v>
      </c>
    </row>
    <row r="10330" spans="1:8">
      <c r="A10330" t="n">
        <v>88181</v>
      </c>
      <c r="B10330" s="54" t="n">
        <v>60</v>
      </c>
      <c r="C10330" s="7" t="n">
        <v>23</v>
      </c>
      <c r="D10330" s="7" t="n">
        <v>0</v>
      </c>
      <c r="E10330" s="7" t="n">
        <v>0</v>
      </c>
      <c r="F10330" s="7" t="n">
        <v>0</v>
      </c>
      <c r="G10330" s="7" t="n">
        <v>0</v>
      </c>
      <c r="H10330" s="7" t="n">
        <v>1</v>
      </c>
    </row>
    <row r="10331" spans="1:8">
      <c r="A10331" t="s">
        <v>4</v>
      </c>
      <c r="B10331" s="4" t="s">
        <v>5</v>
      </c>
      <c r="C10331" s="4" t="s">
        <v>10</v>
      </c>
      <c r="D10331" s="4" t="s">
        <v>21</v>
      </c>
      <c r="E10331" s="4" t="s">
        <v>21</v>
      </c>
      <c r="F10331" s="4" t="s">
        <v>21</v>
      </c>
      <c r="G10331" s="4" t="s">
        <v>10</v>
      </c>
      <c r="H10331" s="4" t="s">
        <v>10</v>
      </c>
    </row>
    <row r="10332" spans="1:8">
      <c r="A10332" t="n">
        <v>88200</v>
      </c>
      <c r="B10332" s="54" t="n">
        <v>60</v>
      </c>
      <c r="C10332" s="7" t="n">
        <v>23</v>
      </c>
      <c r="D10332" s="7" t="n">
        <v>0</v>
      </c>
      <c r="E10332" s="7" t="n">
        <v>0</v>
      </c>
      <c r="F10332" s="7" t="n">
        <v>0</v>
      </c>
      <c r="G10332" s="7" t="n">
        <v>0</v>
      </c>
      <c r="H10332" s="7" t="n">
        <v>0</v>
      </c>
    </row>
    <row r="10333" spans="1:8">
      <c r="A10333" t="s">
        <v>4</v>
      </c>
      <c r="B10333" s="4" t="s">
        <v>5</v>
      </c>
      <c r="C10333" s="4" t="s">
        <v>10</v>
      </c>
      <c r="D10333" s="4" t="s">
        <v>10</v>
      </c>
      <c r="E10333" s="4" t="s">
        <v>10</v>
      </c>
    </row>
    <row r="10334" spans="1:8">
      <c r="A10334" t="n">
        <v>88219</v>
      </c>
      <c r="B10334" s="42" t="n">
        <v>61</v>
      </c>
      <c r="C10334" s="7" t="n">
        <v>23</v>
      </c>
      <c r="D10334" s="7" t="n">
        <v>65533</v>
      </c>
      <c r="E10334" s="7" t="n">
        <v>0</v>
      </c>
    </row>
    <row r="10335" spans="1:8">
      <c r="A10335" t="s">
        <v>4</v>
      </c>
      <c r="B10335" s="4" t="s">
        <v>5</v>
      </c>
      <c r="C10335" s="4" t="s">
        <v>10</v>
      </c>
      <c r="D10335" s="4" t="s">
        <v>9</v>
      </c>
    </row>
    <row r="10336" spans="1:8">
      <c r="A10336" t="n">
        <v>88226</v>
      </c>
      <c r="B10336" s="33" t="n">
        <v>43</v>
      </c>
      <c r="C10336" s="7" t="n">
        <v>23</v>
      </c>
      <c r="D10336" s="7" t="n">
        <v>16</v>
      </c>
    </row>
    <row r="10337" spans="1:8">
      <c r="A10337" t="s">
        <v>4</v>
      </c>
      <c r="B10337" s="4" t="s">
        <v>5</v>
      </c>
      <c r="C10337" s="4" t="s">
        <v>10</v>
      </c>
      <c r="D10337" s="4" t="s">
        <v>14</v>
      </c>
      <c r="E10337" s="4" t="s">
        <v>14</v>
      </c>
      <c r="F10337" s="4" t="s">
        <v>6</v>
      </c>
    </row>
    <row r="10338" spans="1:8">
      <c r="A10338" t="n">
        <v>88233</v>
      </c>
      <c r="B10338" s="22" t="n">
        <v>47</v>
      </c>
      <c r="C10338" s="7" t="n">
        <v>23</v>
      </c>
      <c r="D10338" s="7" t="n">
        <v>0</v>
      </c>
      <c r="E10338" s="7" t="n">
        <v>0</v>
      </c>
      <c r="F10338" s="7" t="s">
        <v>283</v>
      </c>
    </row>
    <row r="10339" spans="1:8">
      <c r="A10339" t="s">
        <v>4</v>
      </c>
      <c r="B10339" s="4" t="s">
        <v>5</v>
      </c>
      <c r="C10339" s="4" t="s">
        <v>10</v>
      </c>
    </row>
    <row r="10340" spans="1:8">
      <c r="A10340" t="n">
        <v>88255</v>
      </c>
      <c r="B10340" s="28" t="n">
        <v>16</v>
      </c>
      <c r="C10340" s="7" t="n">
        <v>0</v>
      </c>
    </row>
    <row r="10341" spans="1:8">
      <c r="A10341" t="s">
        <v>4</v>
      </c>
      <c r="B10341" s="4" t="s">
        <v>5</v>
      </c>
      <c r="C10341" s="4" t="s">
        <v>10</v>
      </c>
      <c r="D10341" s="4" t="s">
        <v>14</v>
      </c>
      <c r="E10341" s="4" t="s">
        <v>6</v>
      </c>
      <c r="F10341" s="4" t="s">
        <v>21</v>
      </c>
      <c r="G10341" s="4" t="s">
        <v>21</v>
      </c>
      <c r="H10341" s="4" t="s">
        <v>21</v>
      </c>
    </row>
    <row r="10342" spans="1:8">
      <c r="A10342" t="n">
        <v>88258</v>
      </c>
      <c r="B10342" s="37" t="n">
        <v>48</v>
      </c>
      <c r="C10342" s="7" t="n">
        <v>23</v>
      </c>
      <c r="D10342" s="7" t="n">
        <v>0</v>
      </c>
      <c r="E10342" s="7" t="s">
        <v>31</v>
      </c>
      <c r="F10342" s="7" t="n">
        <v>0</v>
      </c>
      <c r="G10342" s="7" t="n">
        <v>1</v>
      </c>
      <c r="H10342" s="7" t="n">
        <v>0</v>
      </c>
    </row>
    <row r="10343" spans="1:8">
      <c r="A10343" t="s">
        <v>4</v>
      </c>
      <c r="B10343" s="4" t="s">
        <v>5</v>
      </c>
      <c r="C10343" s="4" t="s">
        <v>10</v>
      </c>
      <c r="D10343" s="4" t="s">
        <v>9</v>
      </c>
    </row>
    <row r="10344" spans="1:8">
      <c r="A10344" t="n">
        <v>88282</v>
      </c>
      <c r="B10344" s="33" t="n">
        <v>43</v>
      </c>
      <c r="C10344" s="7" t="n">
        <v>7013</v>
      </c>
      <c r="D10344" s="7" t="n">
        <v>128</v>
      </c>
    </row>
    <row r="10345" spans="1:8">
      <c r="A10345" t="s">
        <v>4</v>
      </c>
      <c r="B10345" s="4" t="s">
        <v>5</v>
      </c>
      <c r="C10345" s="4" t="s">
        <v>10</v>
      </c>
      <c r="D10345" s="4" t="s">
        <v>21</v>
      </c>
      <c r="E10345" s="4" t="s">
        <v>21</v>
      </c>
      <c r="F10345" s="4" t="s">
        <v>21</v>
      </c>
      <c r="G10345" s="4" t="s">
        <v>21</v>
      </c>
    </row>
    <row r="10346" spans="1:8">
      <c r="A10346" t="n">
        <v>88289</v>
      </c>
      <c r="B10346" s="36" t="n">
        <v>46</v>
      </c>
      <c r="C10346" s="7" t="n">
        <v>0</v>
      </c>
      <c r="D10346" s="7" t="n">
        <v>-2.94000005722046</v>
      </c>
      <c r="E10346" s="7" t="n">
        <v>18.3700008392334</v>
      </c>
      <c r="F10346" s="7" t="n">
        <v>45.5</v>
      </c>
      <c r="G10346" s="7" t="n">
        <v>180</v>
      </c>
    </row>
    <row r="10347" spans="1:8">
      <c r="A10347" t="s">
        <v>4</v>
      </c>
      <c r="B10347" s="4" t="s">
        <v>5</v>
      </c>
      <c r="C10347" s="4" t="s">
        <v>10</v>
      </c>
      <c r="D10347" s="4" t="s">
        <v>21</v>
      </c>
      <c r="E10347" s="4" t="s">
        <v>21</v>
      </c>
      <c r="F10347" s="4" t="s">
        <v>21</v>
      </c>
      <c r="G10347" s="4" t="s">
        <v>21</v>
      </c>
    </row>
    <row r="10348" spans="1:8">
      <c r="A10348" t="n">
        <v>88308</v>
      </c>
      <c r="B10348" s="36" t="n">
        <v>46</v>
      </c>
      <c r="C10348" s="7" t="n">
        <v>1</v>
      </c>
      <c r="D10348" s="7" t="n">
        <v>-4</v>
      </c>
      <c r="E10348" s="7" t="n">
        <v>18.3700008392334</v>
      </c>
      <c r="F10348" s="7" t="n">
        <v>46.2400016784668</v>
      </c>
      <c r="G10348" s="7" t="n">
        <v>180</v>
      </c>
    </row>
    <row r="10349" spans="1:8">
      <c r="A10349" t="s">
        <v>4</v>
      </c>
      <c r="B10349" s="4" t="s">
        <v>5</v>
      </c>
      <c r="C10349" s="4" t="s">
        <v>10</v>
      </c>
      <c r="D10349" s="4" t="s">
        <v>21</v>
      </c>
      <c r="E10349" s="4" t="s">
        <v>21</v>
      </c>
      <c r="F10349" s="4" t="s">
        <v>21</v>
      </c>
      <c r="G10349" s="4" t="s">
        <v>21</v>
      </c>
    </row>
    <row r="10350" spans="1:8">
      <c r="A10350" t="n">
        <v>88327</v>
      </c>
      <c r="B10350" s="36" t="n">
        <v>46</v>
      </c>
      <c r="C10350" s="7" t="n">
        <v>2</v>
      </c>
      <c r="D10350" s="7" t="n">
        <v>-2.27999997138977</v>
      </c>
      <c r="E10350" s="7" t="n">
        <v>18.3700008392334</v>
      </c>
      <c r="F10350" s="7" t="n">
        <v>46.439998626709</v>
      </c>
      <c r="G10350" s="7" t="n">
        <v>180</v>
      </c>
    </row>
    <row r="10351" spans="1:8">
      <c r="A10351" t="s">
        <v>4</v>
      </c>
      <c r="B10351" s="4" t="s">
        <v>5</v>
      </c>
      <c r="C10351" s="4" t="s">
        <v>10</v>
      </c>
      <c r="D10351" s="4" t="s">
        <v>21</v>
      </c>
      <c r="E10351" s="4" t="s">
        <v>21</v>
      </c>
      <c r="F10351" s="4" t="s">
        <v>21</v>
      </c>
      <c r="G10351" s="4" t="s">
        <v>21</v>
      </c>
    </row>
    <row r="10352" spans="1:8">
      <c r="A10352" t="n">
        <v>88346</v>
      </c>
      <c r="B10352" s="36" t="n">
        <v>46</v>
      </c>
      <c r="C10352" s="7" t="n">
        <v>3</v>
      </c>
      <c r="D10352" s="7" t="n">
        <v>-0.550000011920929</v>
      </c>
      <c r="E10352" s="7" t="n">
        <v>18.3700008392334</v>
      </c>
      <c r="F10352" s="7" t="n">
        <v>46.0999984741211</v>
      </c>
      <c r="G10352" s="7" t="n">
        <v>180</v>
      </c>
    </row>
    <row r="10353" spans="1:8">
      <c r="A10353" t="s">
        <v>4</v>
      </c>
      <c r="B10353" s="4" t="s">
        <v>5</v>
      </c>
      <c r="C10353" s="4" t="s">
        <v>10</v>
      </c>
      <c r="D10353" s="4" t="s">
        <v>21</v>
      </c>
      <c r="E10353" s="4" t="s">
        <v>21</v>
      </c>
      <c r="F10353" s="4" t="s">
        <v>21</v>
      </c>
      <c r="G10353" s="4" t="s">
        <v>21</v>
      </c>
    </row>
    <row r="10354" spans="1:8">
      <c r="A10354" t="n">
        <v>88365</v>
      </c>
      <c r="B10354" s="36" t="n">
        <v>46</v>
      </c>
      <c r="C10354" s="7" t="n">
        <v>4</v>
      </c>
      <c r="D10354" s="7" t="n">
        <v>-1.98000001907349</v>
      </c>
      <c r="E10354" s="7" t="n">
        <v>18.3700008392334</v>
      </c>
      <c r="F10354" s="7" t="n">
        <v>47.7599983215332</v>
      </c>
      <c r="G10354" s="7" t="n">
        <v>180</v>
      </c>
    </row>
    <row r="10355" spans="1:8">
      <c r="A10355" t="s">
        <v>4</v>
      </c>
      <c r="B10355" s="4" t="s">
        <v>5</v>
      </c>
      <c r="C10355" s="4" t="s">
        <v>10</v>
      </c>
      <c r="D10355" s="4" t="s">
        <v>21</v>
      </c>
      <c r="E10355" s="4" t="s">
        <v>21</v>
      </c>
      <c r="F10355" s="4" t="s">
        <v>21</v>
      </c>
      <c r="G10355" s="4" t="s">
        <v>21</v>
      </c>
    </row>
    <row r="10356" spans="1:8">
      <c r="A10356" t="n">
        <v>88384</v>
      </c>
      <c r="B10356" s="36" t="n">
        <v>46</v>
      </c>
      <c r="C10356" s="7" t="n">
        <v>5</v>
      </c>
      <c r="D10356" s="7" t="n">
        <v>-1.74000000953674</v>
      </c>
      <c r="E10356" s="7" t="n">
        <v>18.3700008392334</v>
      </c>
      <c r="F10356" s="7" t="n">
        <v>45.2799987792969</v>
      </c>
      <c r="G10356" s="7" t="n">
        <v>180</v>
      </c>
    </row>
    <row r="10357" spans="1:8">
      <c r="A10357" t="s">
        <v>4</v>
      </c>
      <c r="B10357" s="4" t="s">
        <v>5</v>
      </c>
      <c r="C10357" s="4" t="s">
        <v>10</v>
      </c>
      <c r="D10357" s="4" t="s">
        <v>21</v>
      </c>
      <c r="E10357" s="4" t="s">
        <v>21</v>
      </c>
      <c r="F10357" s="4" t="s">
        <v>21</v>
      </c>
      <c r="G10357" s="4" t="s">
        <v>21</v>
      </c>
    </row>
    <row r="10358" spans="1:8">
      <c r="A10358" t="n">
        <v>88403</v>
      </c>
      <c r="B10358" s="36" t="n">
        <v>46</v>
      </c>
      <c r="C10358" s="7" t="n">
        <v>6</v>
      </c>
      <c r="D10358" s="7" t="n">
        <v>-3.40000009536743</v>
      </c>
      <c r="E10358" s="7" t="n">
        <v>18.3700008392334</v>
      </c>
      <c r="F10358" s="7" t="n">
        <v>47.2799987792969</v>
      </c>
      <c r="G10358" s="7" t="n">
        <v>180</v>
      </c>
    </row>
    <row r="10359" spans="1:8">
      <c r="A10359" t="s">
        <v>4</v>
      </c>
      <c r="B10359" s="4" t="s">
        <v>5</v>
      </c>
      <c r="C10359" s="4" t="s">
        <v>10</v>
      </c>
      <c r="D10359" s="4" t="s">
        <v>21</v>
      </c>
      <c r="E10359" s="4" t="s">
        <v>21</v>
      </c>
      <c r="F10359" s="4" t="s">
        <v>21</v>
      </c>
      <c r="G10359" s="4" t="s">
        <v>21</v>
      </c>
    </row>
    <row r="10360" spans="1:8">
      <c r="A10360" t="n">
        <v>88422</v>
      </c>
      <c r="B10360" s="36" t="n">
        <v>46</v>
      </c>
      <c r="C10360" s="7" t="n">
        <v>7</v>
      </c>
      <c r="D10360" s="7" t="n">
        <v>-1.27999997138977</v>
      </c>
      <c r="E10360" s="7" t="n">
        <v>18.3700008392334</v>
      </c>
      <c r="F10360" s="7" t="n">
        <v>46.8899993896484</v>
      </c>
      <c r="G10360" s="7" t="n">
        <v>180</v>
      </c>
    </row>
    <row r="10361" spans="1:8">
      <c r="A10361" t="s">
        <v>4</v>
      </c>
      <c r="B10361" s="4" t="s">
        <v>5</v>
      </c>
      <c r="C10361" s="4" t="s">
        <v>10</v>
      </c>
      <c r="D10361" s="4" t="s">
        <v>21</v>
      </c>
      <c r="E10361" s="4" t="s">
        <v>21</v>
      </c>
      <c r="F10361" s="4" t="s">
        <v>21</v>
      </c>
      <c r="G10361" s="4" t="s">
        <v>21</v>
      </c>
    </row>
    <row r="10362" spans="1:8">
      <c r="A10362" t="n">
        <v>88441</v>
      </c>
      <c r="B10362" s="36" t="n">
        <v>46</v>
      </c>
      <c r="C10362" s="7" t="n">
        <v>8</v>
      </c>
      <c r="D10362" s="7" t="n">
        <v>-0.819999992847443</v>
      </c>
      <c r="E10362" s="7" t="n">
        <v>18.3700008392334</v>
      </c>
      <c r="F10362" s="7" t="n">
        <v>47.8199996948242</v>
      </c>
      <c r="G10362" s="7" t="n">
        <v>180</v>
      </c>
    </row>
    <row r="10363" spans="1:8">
      <c r="A10363" t="s">
        <v>4</v>
      </c>
      <c r="B10363" s="4" t="s">
        <v>5</v>
      </c>
      <c r="C10363" s="4" t="s">
        <v>10</v>
      </c>
      <c r="D10363" s="4" t="s">
        <v>21</v>
      </c>
      <c r="E10363" s="4" t="s">
        <v>21</v>
      </c>
      <c r="F10363" s="4" t="s">
        <v>21</v>
      </c>
      <c r="G10363" s="4" t="s">
        <v>21</v>
      </c>
    </row>
    <row r="10364" spans="1:8">
      <c r="A10364" t="n">
        <v>88460</v>
      </c>
      <c r="B10364" s="36" t="n">
        <v>46</v>
      </c>
      <c r="C10364" s="7" t="n">
        <v>9</v>
      </c>
      <c r="D10364" s="7" t="n">
        <v>-3.90000009536743</v>
      </c>
      <c r="E10364" s="7" t="n">
        <v>18.3700008392334</v>
      </c>
      <c r="F10364" s="7" t="n">
        <v>47.8899993896484</v>
      </c>
      <c r="G10364" s="7" t="n">
        <v>180</v>
      </c>
    </row>
    <row r="10365" spans="1:8">
      <c r="A10365" t="s">
        <v>4</v>
      </c>
      <c r="B10365" s="4" t="s">
        <v>5</v>
      </c>
      <c r="C10365" s="4" t="s">
        <v>10</v>
      </c>
      <c r="D10365" s="4" t="s">
        <v>21</v>
      </c>
      <c r="E10365" s="4" t="s">
        <v>21</v>
      </c>
      <c r="F10365" s="4" t="s">
        <v>21</v>
      </c>
      <c r="G10365" s="4" t="s">
        <v>21</v>
      </c>
    </row>
    <row r="10366" spans="1:8">
      <c r="A10366" t="n">
        <v>88479</v>
      </c>
      <c r="B10366" s="36" t="n">
        <v>46</v>
      </c>
      <c r="C10366" s="7" t="n">
        <v>11</v>
      </c>
      <c r="D10366" s="7" t="n">
        <v>-2.57999992370605</v>
      </c>
      <c r="E10366" s="7" t="n">
        <v>18.3700008392334</v>
      </c>
      <c r="F10366" s="7" t="n">
        <v>48.4599990844727</v>
      </c>
      <c r="G10366" s="7" t="n">
        <v>180</v>
      </c>
    </row>
    <row r="10367" spans="1:8">
      <c r="A10367" t="s">
        <v>4</v>
      </c>
      <c r="B10367" s="4" t="s">
        <v>5</v>
      </c>
      <c r="C10367" s="4" t="s">
        <v>10</v>
      </c>
      <c r="D10367" s="4" t="s">
        <v>9</v>
      </c>
    </row>
    <row r="10368" spans="1:8">
      <c r="A10368" t="n">
        <v>88498</v>
      </c>
      <c r="B10368" s="33" t="n">
        <v>43</v>
      </c>
      <c r="C10368" s="7" t="n">
        <v>0</v>
      </c>
      <c r="D10368" s="7" t="n">
        <v>16</v>
      </c>
    </row>
    <row r="10369" spans="1:7">
      <c r="A10369" t="s">
        <v>4</v>
      </c>
      <c r="B10369" s="4" t="s">
        <v>5</v>
      </c>
      <c r="C10369" s="4" t="s">
        <v>10</v>
      </c>
      <c r="D10369" s="4" t="s">
        <v>14</v>
      </c>
      <c r="E10369" s="4" t="s">
        <v>14</v>
      </c>
      <c r="F10369" s="4" t="s">
        <v>6</v>
      </c>
    </row>
    <row r="10370" spans="1:7">
      <c r="A10370" t="n">
        <v>88505</v>
      </c>
      <c r="B10370" s="22" t="n">
        <v>47</v>
      </c>
      <c r="C10370" s="7" t="n">
        <v>0</v>
      </c>
      <c r="D10370" s="7" t="n">
        <v>0</v>
      </c>
      <c r="E10370" s="7" t="n">
        <v>0</v>
      </c>
      <c r="F10370" s="7" t="s">
        <v>283</v>
      </c>
    </row>
    <row r="10371" spans="1:7">
      <c r="A10371" t="s">
        <v>4</v>
      </c>
      <c r="B10371" s="4" t="s">
        <v>5</v>
      </c>
      <c r="C10371" s="4" t="s">
        <v>10</v>
      </c>
    </row>
    <row r="10372" spans="1:7">
      <c r="A10372" t="n">
        <v>88527</v>
      </c>
      <c r="B10372" s="28" t="n">
        <v>16</v>
      </c>
      <c r="C10372" s="7" t="n">
        <v>0</v>
      </c>
    </row>
    <row r="10373" spans="1:7">
      <c r="A10373" t="s">
        <v>4</v>
      </c>
      <c r="B10373" s="4" t="s">
        <v>5</v>
      </c>
      <c r="C10373" s="4" t="s">
        <v>10</v>
      </c>
      <c r="D10373" s="4" t="s">
        <v>14</v>
      </c>
      <c r="E10373" s="4" t="s">
        <v>6</v>
      </c>
      <c r="F10373" s="4" t="s">
        <v>21</v>
      </c>
      <c r="G10373" s="4" t="s">
        <v>21</v>
      </c>
      <c r="H10373" s="4" t="s">
        <v>21</v>
      </c>
    </row>
    <row r="10374" spans="1:7">
      <c r="A10374" t="n">
        <v>88530</v>
      </c>
      <c r="B10374" s="37" t="n">
        <v>48</v>
      </c>
      <c r="C10374" s="7" t="n">
        <v>0</v>
      </c>
      <c r="D10374" s="7" t="n">
        <v>0</v>
      </c>
      <c r="E10374" s="7" t="s">
        <v>31</v>
      </c>
      <c r="F10374" s="7" t="n">
        <v>0</v>
      </c>
      <c r="G10374" s="7" t="n">
        <v>1</v>
      </c>
      <c r="H10374" s="7" t="n">
        <v>0</v>
      </c>
    </row>
    <row r="10375" spans="1:7">
      <c r="A10375" t="s">
        <v>4</v>
      </c>
      <c r="B10375" s="4" t="s">
        <v>5</v>
      </c>
      <c r="C10375" s="4" t="s">
        <v>10</v>
      </c>
      <c r="D10375" s="4" t="s">
        <v>9</v>
      </c>
    </row>
    <row r="10376" spans="1:7">
      <c r="A10376" t="n">
        <v>88554</v>
      </c>
      <c r="B10376" s="33" t="n">
        <v>43</v>
      </c>
      <c r="C10376" s="7" t="n">
        <v>1</v>
      </c>
      <c r="D10376" s="7" t="n">
        <v>16</v>
      </c>
    </row>
    <row r="10377" spans="1:7">
      <c r="A10377" t="s">
        <v>4</v>
      </c>
      <c r="B10377" s="4" t="s">
        <v>5</v>
      </c>
      <c r="C10377" s="4" t="s">
        <v>10</v>
      </c>
      <c r="D10377" s="4" t="s">
        <v>14</v>
      </c>
      <c r="E10377" s="4" t="s">
        <v>14</v>
      </c>
      <c r="F10377" s="4" t="s">
        <v>6</v>
      </c>
    </row>
    <row r="10378" spans="1:7">
      <c r="A10378" t="n">
        <v>88561</v>
      </c>
      <c r="B10378" s="22" t="n">
        <v>47</v>
      </c>
      <c r="C10378" s="7" t="n">
        <v>1</v>
      </c>
      <c r="D10378" s="7" t="n">
        <v>0</v>
      </c>
      <c r="E10378" s="7" t="n">
        <v>0</v>
      </c>
      <c r="F10378" s="7" t="s">
        <v>283</v>
      </c>
    </row>
    <row r="10379" spans="1:7">
      <c r="A10379" t="s">
        <v>4</v>
      </c>
      <c r="B10379" s="4" t="s">
        <v>5</v>
      </c>
      <c r="C10379" s="4" t="s">
        <v>10</v>
      </c>
    </row>
    <row r="10380" spans="1:7">
      <c r="A10380" t="n">
        <v>88583</v>
      </c>
      <c r="B10380" s="28" t="n">
        <v>16</v>
      </c>
      <c r="C10380" s="7" t="n">
        <v>0</v>
      </c>
    </row>
    <row r="10381" spans="1:7">
      <c r="A10381" t="s">
        <v>4</v>
      </c>
      <c r="B10381" s="4" t="s">
        <v>5</v>
      </c>
      <c r="C10381" s="4" t="s">
        <v>10</v>
      </c>
      <c r="D10381" s="4" t="s">
        <v>14</v>
      </c>
      <c r="E10381" s="4" t="s">
        <v>6</v>
      </c>
      <c r="F10381" s="4" t="s">
        <v>21</v>
      </c>
      <c r="G10381" s="4" t="s">
        <v>21</v>
      </c>
      <c r="H10381" s="4" t="s">
        <v>21</v>
      </c>
    </row>
    <row r="10382" spans="1:7">
      <c r="A10382" t="n">
        <v>88586</v>
      </c>
      <c r="B10382" s="37" t="n">
        <v>48</v>
      </c>
      <c r="C10382" s="7" t="n">
        <v>1</v>
      </c>
      <c r="D10382" s="7" t="n">
        <v>0</v>
      </c>
      <c r="E10382" s="7" t="s">
        <v>31</v>
      </c>
      <c r="F10382" s="7" t="n">
        <v>0</v>
      </c>
      <c r="G10382" s="7" t="n">
        <v>1</v>
      </c>
      <c r="H10382" s="7" t="n">
        <v>0</v>
      </c>
    </row>
    <row r="10383" spans="1:7">
      <c r="A10383" t="s">
        <v>4</v>
      </c>
      <c r="B10383" s="4" t="s">
        <v>5</v>
      </c>
      <c r="C10383" s="4" t="s">
        <v>10</v>
      </c>
      <c r="D10383" s="4" t="s">
        <v>9</v>
      </c>
    </row>
    <row r="10384" spans="1:7">
      <c r="A10384" t="n">
        <v>88610</v>
      </c>
      <c r="B10384" s="33" t="n">
        <v>43</v>
      </c>
      <c r="C10384" s="7" t="n">
        <v>2</v>
      </c>
      <c r="D10384" s="7" t="n">
        <v>16</v>
      </c>
    </row>
    <row r="10385" spans="1:8">
      <c r="A10385" t="s">
        <v>4</v>
      </c>
      <c r="B10385" s="4" t="s">
        <v>5</v>
      </c>
      <c r="C10385" s="4" t="s">
        <v>10</v>
      </c>
      <c r="D10385" s="4" t="s">
        <v>14</v>
      </c>
      <c r="E10385" s="4" t="s">
        <v>14</v>
      </c>
      <c r="F10385" s="4" t="s">
        <v>6</v>
      </c>
    </row>
    <row r="10386" spans="1:8">
      <c r="A10386" t="n">
        <v>88617</v>
      </c>
      <c r="B10386" s="22" t="n">
        <v>47</v>
      </c>
      <c r="C10386" s="7" t="n">
        <v>2</v>
      </c>
      <c r="D10386" s="7" t="n">
        <v>0</v>
      </c>
      <c r="E10386" s="7" t="n">
        <v>0</v>
      </c>
      <c r="F10386" s="7" t="s">
        <v>283</v>
      </c>
    </row>
    <row r="10387" spans="1:8">
      <c r="A10387" t="s">
        <v>4</v>
      </c>
      <c r="B10387" s="4" t="s">
        <v>5</v>
      </c>
      <c r="C10387" s="4" t="s">
        <v>10</v>
      </c>
    </row>
    <row r="10388" spans="1:8">
      <c r="A10388" t="n">
        <v>88639</v>
      </c>
      <c r="B10388" s="28" t="n">
        <v>16</v>
      </c>
      <c r="C10388" s="7" t="n">
        <v>0</v>
      </c>
    </row>
    <row r="10389" spans="1:8">
      <c r="A10389" t="s">
        <v>4</v>
      </c>
      <c r="B10389" s="4" t="s">
        <v>5</v>
      </c>
      <c r="C10389" s="4" t="s">
        <v>10</v>
      </c>
      <c r="D10389" s="4" t="s">
        <v>14</v>
      </c>
      <c r="E10389" s="4" t="s">
        <v>6</v>
      </c>
      <c r="F10389" s="4" t="s">
        <v>21</v>
      </c>
      <c r="G10389" s="4" t="s">
        <v>21</v>
      </c>
      <c r="H10389" s="4" t="s">
        <v>21</v>
      </c>
    </row>
    <row r="10390" spans="1:8">
      <c r="A10390" t="n">
        <v>88642</v>
      </c>
      <c r="B10390" s="37" t="n">
        <v>48</v>
      </c>
      <c r="C10390" s="7" t="n">
        <v>2</v>
      </c>
      <c r="D10390" s="7" t="n">
        <v>0</v>
      </c>
      <c r="E10390" s="7" t="s">
        <v>31</v>
      </c>
      <c r="F10390" s="7" t="n">
        <v>0</v>
      </c>
      <c r="G10390" s="7" t="n">
        <v>1</v>
      </c>
      <c r="H10390" s="7" t="n">
        <v>0</v>
      </c>
    </row>
    <row r="10391" spans="1:8">
      <c r="A10391" t="s">
        <v>4</v>
      </c>
      <c r="B10391" s="4" t="s">
        <v>5</v>
      </c>
      <c r="C10391" s="4" t="s">
        <v>10</v>
      </c>
      <c r="D10391" s="4" t="s">
        <v>9</v>
      </c>
    </row>
    <row r="10392" spans="1:8">
      <c r="A10392" t="n">
        <v>88666</v>
      </c>
      <c r="B10392" s="33" t="n">
        <v>43</v>
      </c>
      <c r="C10392" s="7" t="n">
        <v>3</v>
      </c>
      <c r="D10392" s="7" t="n">
        <v>16</v>
      </c>
    </row>
    <row r="10393" spans="1:8">
      <c r="A10393" t="s">
        <v>4</v>
      </c>
      <c r="B10393" s="4" t="s">
        <v>5</v>
      </c>
      <c r="C10393" s="4" t="s">
        <v>10</v>
      </c>
      <c r="D10393" s="4" t="s">
        <v>14</v>
      </c>
      <c r="E10393" s="4" t="s">
        <v>14</v>
      </c>
      <c r="F10393" s="4" t="s">
        <v>6</v>
      </c>
    </row>
    <row r="10394" spans="1:8">
      <c r="A10394" t="n">
        <v>88673</v>
      </c>
      <c r="B10394" s="22" t="n">
        <v>47</v>
      </c>
      <c r="C10394" s="7" t="n">
        <v>3</v>
      </c>
      <c r="D10394" s="7" t="n">
        <v>0</v>
      </c>
      <c r="E10394" s="7" t="n">
        <v>0</v>
      </c>
      <c r="F10394" s="7" t="s">
        <v>283</v>
      </c>
    </row>
    <row r="10395" spans="1:8">
      <c r="A10395" t="s">
        <v>4</v>
      </c>
      <c r="B10395" s="4" t="s">
        <v>5</v>
      </c>
      <c r="C10395" s="4" t="s">
        <v>10</v>
      </c>
    </row>
    <row r="10396" spans="1:8">
      <c r="A10396" t="n">
        <v>88695</v>
      </c>
      <c r="B10396" s="28" t="n">
        <v>16</v>
      </c>
      <c r="C10396" s="7" t="n">
        <v>0</v>
      </c>
    </row>
    <row r="10397" spans="1:8">
      <c r="A10397" t="s">
        <v>4</v>
      </c>
      <c r="B10397" s="4" t="s">
        <v>5</v>
      </c>
      <c r="C10397" s="4" t="s">
        <v>10</v>
      </c>
      <c r="D10397" s="4" t="s">
        <v>14</v>
      </c>
      <c r="E10397" s="4" t="s">
        <v>6</v>
      </c>
      <c r="F10397" s="4" t="s">
        <v>21</v>
      </c>
      <c r="G10397" s="4" t="s">
        <v>21</v>
      </c>
      <c r="H10397" s="4" t="s">
        <v>21</v>
      </c>
    </row>
    <row r="10398" spans="1:8">
      <c r="A10398" t="n">
        <v>88698</v>
      </c>
      <c r="B10398" s="37" t="n">
        <v>48</v>
      </c>
      <c r="C10398" s="7" t="n">
        <v>3</v>
      </c>
      <c r="D10398" s="7" t="n">
        <v>0</v>
      </c>
      <c r="E10398" s="7" t="s">
        <v>31</v>
      </c>
      <c r="F10398" s="7" t="n">
        <v>0</v>
      </c>
      <c r="G10398" s="7" t="n">
        <v>1</v>
      </c>
      <c r="H10398" s="7" t="n">
        <v>0</v>
      </c>
    </row>
    <row r="10399" spans="1:8">
      <c r="A10399" t="s">
        <v>4</v>
      </c>
      <c r="B10399" s="4" t="s">
        <v>5</v>
      </c>
      <c r="C10399" s="4" t="s">
        <v>10</v>
      </c>
      <c r="D10399" s="4" t="s">
        <v>9</v>
      </c>
    </row>
    <row r="10400" spans="1:8">
      <c r="A10400" t="n">
        <v>88722</v>
      </c>
      <c r="B10400" s="33" t="n">
        <v>43</v>
      </c>
      <c r="C10400" s="7" t="n">
        <v>4</v>
      </c>
      <c r="D10400" s="7" t="n">
        <v>16</v>
      </c>
    </row>
    <row r="10401" spans="1:8">
      <c r="A10401" t="s">
        <v>4</v>
      </c>
      <c r="B10401" s="4" t="s">
        <v>5</v>
      </c>
      <c r="C10401" s="4" t="s">
        <v>10</v>
      </c>
      <c r="D10401" s="4" t="s">
        <v>14</v>
      </c>
      <c r="E10401" s="4" t="s">
        <v>14</v>
      </c>
      <c r="F10401" s="4" t="s">
        <v>6</v>
      </c>
    </row>
    <row r="10402" spans="1:8">
      <c r="A10402" t="n">
        <v>88729</v>
      </c>
      <c r="B10402" s="22" t="n">
        <v>47</v>
      </c>
      <c r="C10402" s="7" t="n">
        <v>4</v>
      </c>
      <c r="D10402" s="7" t="n">
        <v>0</v>
      </c>
      <c r="E10402" s="7" t="n">
        <v>0</v>
      </c>
      <c r="F10402" s="7" t="s">
        <v>283</v>
      </c>
    </row>
    <row r="10403" spans="1:8">
      <c r="A10403" t="s">
        <v>4</v>
      </c>
      <c r="B10403" s="4" t="s">
        <v>5</v>
      </c>
      <c r="C10403" s="4" t="s">
        <v>10</v>
      </c>
    </row>
    <row r="10404" spans="1:8">
      <c r="A10404" t="n">
        <v>88751</v>
      </c>
      <c r="B10404" s="28" t="n">
        <v>16</v>
      </c>
      <c r="C10404" s="7" t="n">
        <v>0</v>
      </c>
    </row>
    <row r="10405" spans="1:8">
      <c r="A10405" t="s">
        <v>4</v>
      </c>
      <c r="B10405" s="4" t="s">
        <v>5</v>
      </c>
      <c r="C10405" s="4" t="s">
        <v>10</v>
      </c>
      <c r="D10405" s="4" t="s">
        <v>14</v>
      </c>
      <c r="E10405" s="4" t="s">
        <v>6</v>
      </c>
      <c r="F10405" s="4" t="s">
        <v>21</v>
      </c>
      <c r="G10405" s="4" t="s">
        <v>21</v>
      </c>
      <c r="H10405" s="4" t="s">
        <v>21</v>
      </c>
    </row>
    <row r="10406" spans="1:8">
      <c r="A10406" t="n">
        <v>88754</v>
      </c>
      <c r="B10406" s="37" t="n">
        <v>48</v>
      </c>
      <c r="C10406" s="7" t="n">
        <v>4</v>
      </c>
      <c r="D10406" s="7" t="n">
        <v>0</v>
      </c>
      <c r="E10406" s="7" t="s">
        <v>31</v>
      </c>
      <c r="F10406" s="7" t="n">
        <v>0</v>
      </c>
      <c r="G10406" s="7" t="n">
        <v>1</v>
      </c>
      <c r="H10406" s="7" t="n">
        <v>0</v>
      </c>
    </row>
    <row r="10407" spans="1:8">
      <c r="A10407" t="s">
        <v>4</v>
      </c>
      <c r="B10407" s="4" t="s">
        <v>5</v>
      </c>
      <c r="C10407" s="4" t="s">
        <v>10</v>
      </c>
      <c r="D10407" s="4" t="s">
        <v>9</v>
      </c>
    </row>
    <row r="10408" spans="1:8">
      <c r="A10408" t="n">
        <v>88778</v>
      </c>
      <c r="B10408" s="33" t="n">
        <v>43</v>
      </c>
      <c r="C10408" s="7" t="n">
        <v>5</v>
      </c>
      <c r="D10408" s="7" t="n">
        <v>16</v>
      </c>
    </row>
    <row r="10409" spans="1:8">
      <c r="A10409" t="s">
        <v>4</v>
      </c>
      <c r="B10409" s="4" t="s">
        <v>5</v>
      </c>
      <c r="C10409" s="4" t="s">
        <v>10</v>
      </c>
      <c r="D10409" s="4" t="s">
        <v>14</v>
      </c>
      <c r="E10409" s="4" t="s">
        <v>14</v>
      </c>
      <c r="F10409" s="4" t="s">
        <v>6</v>
      </c>
    </row>
    <row r="10410" spans="1:8">
      <c r="A10410" t="n">
        <v>88785</v>
      </c>
      <c r="B10410" s="22" t="n">
        <v>47</v>
      </c>
      <c r="C10410" s="7" t="n">
        <v>5</v>
      </c>
      <c r="D10410" s="7" t="n">
        <v>0</v>
      </c>
      <c r="E10410" s="7" t="n">
        <v>0</v>
      </c>
      <c r="F10410" s="7" t="s">
        <v>283</v>
      </c>
    </row>
    <row r="10411" spans="1:8">
      <c r="A10411" t="s">
        <v>4</v>
      </c>
      <c r="B10411" s="4" t="s">
        <v>5</v>
      </c>
      <c r="C10411" s="4" t="s">
        <v>10</v>
      </c>
    </row>
    <row r="10412" spans="1:8">
      <c r="A10412" t="n">
        <v>88807</v>
      </c>
      <c r="B10412" s="28" t="n">
        <v>16</v>
      </c>
      <c r="C10412" s="7" t="n">
        <v>0</v>
      </c>
    </row>
    <row r="10413" spans="1:8">
      <c r="A10413" t="s">
        <v>4</v>
      </c>
      <c r="B10413" s="4" t="s">
        <v>5</v>
      </c>
      <c r="C10413" s="4" t="s">
        <v>10</v>
      </c>
      <c r="D10413" s="4" t="s">
        <v>14</v>
      </c>
      <c r="E10413" s="4" t="s">
        <v>6</v>
      </c>
      <c r="F10413" s="4" t="s">
        <v>21</v>
      </c>
      <c r="G10413" s="4" t="s">
        <v>21</v>
      </c>
      <c r="H10413" s="4" t="s">
        <v>21</v>
      </c>
    </row>
    <row r="10414" spans="1:8">
      <c r="A10414" t="n">
        <v>88810</v>
      </c>
      <c r="B10414" s="37" t="n">
        <v>48</v>
      </c>
      <c r="C10414" s="7" t="n">
        <v>5</v>
      </c>
      <c r="D10414" s="7" t="n">
        <v>0</v>
      </c>
      <c r="E10414" s="7" t="s">
        <v>31</v>
      </c>
      <c r="F10414" s="7" t="n">
        <v>0</v>
      </c>
      <c r="G10414" s="7" t="n">
        <v>1</v>
      </c>
      <c r="H10414" s="7" t="n">
        <v>0</v>
      </c>
    </row>
    <row r="10415" spans="1:8">
      <c r="A10415" t="s">
        <v>4</v>
      </c>
      <c r="B10415" s="4" t="s">
        <v>5</v>
      </c>
      <c r="C10415" s="4" t="s">
        <v>10</v>
      </c>
      <c r="D10415" s="4" t="s">
        <v>9</v>
      </c>
    </row>
    <row r="10416" spans="1:8">
      <c r="A10416" t="n">
        <v>88834</v>
      </c>
      <c r="B10416" s="33" t="n">
        <v>43</v>
      </c>
      <c r="C10416" s="7" t="n">
        <v>6</v>
      </c>
      <c r="D10416" s="7" t="n">
        <v>16</v>
      </c>
    </row>
    <row r="10417" spans="1:8">
      <c r="A10417" t="s">
        <v>4</v>
      </c>
      <c r="B10417" s="4" t="s">
        <v>5</v>
      </c>
      <c r="C10417" s="4" t="s">
        <v>10</v>
      </c>
      <c r="D10417" s="4" t="s">
        <v>14</v>
      </c>
      <c r="E10417" s="4" t="s">
        <v>14</v>
      </c>
      <c r="F10417" s="4" t="s">
        <v>6</v>
      </c>
    </row>
    <row r="10418" spans="1:8">
      <c r="A10418" t="n">
        <v>88841</v>
      </c>
      <c r="B10418" s="22" t="n">
        <v>47</v>
      </c>
      <c r="C10418" s="7" t="n">
        <v>6</v>
      </c>
      <c r="D10418" s="7" t="n">
        <v>0</v>
      </c>
      <c r="E10418" s="7" t="n">
        <v>0</v>
      </c>
      <c r="F10418" s="7" t="s">
        <v>283</v>
      </c>
    </row>
    <row r="10419" spans="1:8">
      <c r="A10419" t="s">
        <v>4</v>
      </c>
      <c r="B10419" s="4" t="s">
        <v>5</v>
      </c>
      <c r="C10419" s="4" t="s">
        <v>10</v>
      </c>
    </row>
    <row r="10420" spans="1:8">
      <c r="A10420" t="n">
        <v>88863</v>
      </c>
      <c r="B10420" s="28" t="n">
        <v>16</v>
      </c>
      <c r="C10420" s="7" t="n">
        <v>0</v>
      </c>
    </row>
    <row r="10421" spans="1:8">
      <c r="A10421" t="s">
        <v>4</v>
      </c>
      <c r="B10421" s="4" t="s">
        <v>5</v>
      </c>
      <c r="C10421" s="4" t="s">
        <v>10</v>
      </c>
      <c r="D10421" s="4" t="s">
        <v>14</v>
      </c>
      <c r="E10421" s="4" t="s">
        <v>6</v>
      </c>
      <c r="F10421" s="4" t="s">
        <v>21</v>
      </c>
      <c r="G10421" s="4" t="s">
        <v>21</v>
      </c>
      <c r="H10421" s="4" t="s">
        <v>21</v>
      </c>
    </row>
    <row r="10422" spans="1:8">
      <c r="A10422" t="n">
        <v>88866</v>
      </c>
      <c r="B10422" s="37" t="n">
        <v>48</v>
      </c>
      <c r="C10422" s="7" t="n">
        <v>6</v>
      </c>
      <c r="D10422" s="7" t="n">
        <v>0</v>
      </c>
      <c r="E10422" s="7" t="s">
        <v>31</v>
      </c>
      <c r="F10422" s="7" t="n">
        <v>0</v>
      </c>
      <c r="G10422" s="7" t="n">
        <v>1</v>
      </c>
      <c r="H10422" s="7" t="n">
        <v>0</v>
      </c>
    </row>
    <row r="10423" spans="1:8">
      <c r="A10423" t="s">
        <v>4</v>
      </c>
      <c r="B10423" s="4" t="s">
        <v>5</v>
      </c>
      <c r="C10423" s="4" t="s">
        <v>10</v>
      </c>
      <c r="D10423" s="4" t="s">
        <v>9</v>
      </c>
    </row>
    <row r="10424" spans="1:8">
      <c r="A10424" t="n">
        <v>88890</v>
      </c>
      <c r="B10424" s="33" t="n">
        <v>43</v>
      </c>
      <c r="C10424" s="7" t="n">
        <v>7</v>
      </c>
      <c r="D10424" s="7" t="n">
        <v>16</v>
      </c>
    </row>
    <row r="10425" spans="1:8">
      <c r="A10425" t="s">
        <v>4</v>
      </c>
      <c r="B10425" s="4" t="s">
        <v>5</v>
      </c>
      <c r="C10425" s="4" t="s">
        <v>10</v>
      </c>
      <c r="D10425" s="4" t="s">
        <v>14</v>
      </c>
      <c r="E10425" s="4" t="s">
        <v>14</v>
      </c>
      <c r="F10425" s="4" t="s">
        <v>6</v>
      </c>
    </row>
    <row r="10426" spans="1:8">
      <c r="A10426" t="n">
        <v>88897</v>
      </c>
      <c r="B10426" s="22" t="n">
        <v>47</v>
      </c>
      <c r="C10426" s="7" t="n">
        <v>7</v>
      </c>
      <c r="D10426" s="7" t="n">
        <v>0</v>
      </c>
      <c r="E10426" s="7" t="n">
        <v>0</v>
      </c>
      <c r="F10426" s="7" t="s">
        <v>283</v>
      </c>
    </row>
    <row r="10427" spans="1:8">
      <c r="A10427" t="s">
        <v>4</v>
      </c>
      <c r="B10427" s="4" t="s">
        <v>5</v>
      </c>
      <c r="C10427" s="4" t="s">
        <v>10</v>
      </c>
    </row>
    <row r="10428" spans="1:8">
      <c r="A10428" t="n">
        <v>88919</v>
      </c>
      <c r="B10428" s="28" t="n">
        <v>16</v>
      </c>
      <c r="C10428" s="7" t="n">
        <v>0</v>
      </c>
    </row>
    <row r="10429" spans="1:8">
      <c r="A10429" t="s">
        <v>4</v>
      </c>
      <c r="B10429" s="4" t="s">
        <v>5</v>
      </c>
      <c r="C10429" s="4" t="s">
        <v>10</v>
      </c>
      <c r="D10429" s="4" t="s">
        <v>14</v>
      </c>
      <c r="E10429" s="4" t="s">
        <v>6</v>
      </c>
      <c r="F10429" s="4" t="s">
        <v>21</v>
      </c>
      <c r="G10429" s="4" t="s">
        <v>21</v>
      </c>
      <c r="H10429" s="4" t="s">
        <v>21</v>
      </c>
    </row>
    <row r="10430" spans="1:8">
      <c r="A10430" t="n">
        <v>88922</v>
      </c>
      <c r="B10430" s="37" t="n">
        <v>48</v>
      </c>
      <c r="C10430" s="7" t="n">
        <v>7</v>
      </c>
      <c r="D10430" s="7" t="n">
        <v>0</v>
      </c>
      <c r="E10430" s="7" t="s">
        <v>31</v>
      </c>
      <c r="F10430" s="7" t="n">
        <v>0</v>
      </c>
      <c r="G10430" s="7" t="n">
        <v>1</v>
      </c>
      <c r="H10430" s="7" t="n">
        <v>0</v>
      </c>
    </row>
    <row r="10431" spans="1:8">
      <c r="A10431" t="s">
        <v>4</v>
      </c>
      <c r="B10431" s="4" t="s">
        <v>5</v>
      </c>
      <c r="C10431" s="4" t="s">
        <v>10</v>
      </c>
      <c r="D10431" s="4" t="s">
        <v>9</v>
      </c>
    </row>
    <row r="10432" spans="1:8">
      <c r="A10432" t="n">
        <v>88946</v>
      </c>
      <c r="B10432" s="33" t="n">
        <v>43</v>
      </c>
      <c r="C10432" s="7" t="n">
        <v>8</v>
      </c>
      <c r="D10432" s="7" t="n">
        <v>16</v>
      </c>
    </row>
    <row r="10433" spans="1:8">
      <c r="A10433" t="s">
        <v>4</v>
      </c>
      <c r="B10433" s="4" t="s">
        <v>5</v>
      </c>
      <c r="C10433" s="4" t="s">
        <v>10</v>
      </c>
      <c r="D10433" s="4" t="s">
        <v>14</v>
      </c>
      <c r="E10433" s="4" t="s">
        <v>14</v>
      </c>
      <c r="F10433" s="4" t="s">
        <v>6</v>
      </c>
    </row>
    <row r="10434" spans="1:8">
      <c r="A10434" t="n">
        <v>88953</v>
      </c>
      <c r="B10434" s="22" t="n">
        <v>47</v>
      </c>
      <c r="C10434" s="7" t="n">
        <v>8</v>
      </c>
      <c r="D10434" s="7" t="n">
        <v>0</v>
      </c>
      <c r="E10434" s="7" t="n">
        <v>0</v>
      </c>
      <c r="F10434" s="7" t="s">
        <v>283</v>
      </c>
    </row>
    <row r="10435" spans="1:8">
      <c r="A10435" t="s">
        <v>4</v>
      </c>
      <c r="B10435" s="4" t="s">
        <v>5</v>
      </c>
      <c r="C10435" s="4" t="s">
        <v>10</v>
      </c>
    </row>
    <row r="10436" spans="1:8">
      <c r="A10436" t="n">
        <v>88975</v>
      </c>
      <c r="B10436" s="28" t="n">
        <v>16</v>
      </c>
      <c r="C10436" s="7" t="n">
        <v>0</v>
      </c>
    </row>
    <row r="10437" spans="1:8">
      <c r="A10437" t="s">
        <v>4</v>
      </c>
      <c r="B10437" s="4" t="s">
        <v>5</v>
      </c>
      <c r="C10437" s="4" t="s">
        <v>10</v>
      </c>
      <c r="D10437" s="4" t="s">
        <v>14</v>
      </c>
      <c r="E10437" s="4" t="s">
        <v>6</v>
      </c>
      <c r="F10437" s="4" t="s">
        <v>21</v>
      </c>
      <c r="G10437" s="4" t="s">
        <v>21</v>
      </c>
      <c r="H10437" s="4" t="s">
        <v>21</v>
      </c>
    </row>
    <row r="10438" spans="1:8">
      <c r="A10438" t="n">
        <v>88978</v>
      </c>
      <c r="B10438" s="37" t="n">
        <v>48</v>
      </c>
      <c r="C10438" s="7" t="n">
        <v>8</v>
      </c>
      <c r="D10438" s="7" t="n">
        <v>0</v>
      </c>
      <c r="E10438" s="7" t="s">
        <v>31</v>
      </c>
      <c r="F10438" s="7" t="n">
        <v>0</v>
      </c>
      <c r="G10438" s="7" t="n">
        <v>1</v>
      </c>
      <c r="H10438" s="7" t="n">
        <v>0</v>
      </c>
    </row>
    <row r="10439" spans="1:8">
      <c r="A10439" t="s">
        <v>4</v>
      </c>
      <c r="B10439" s="4" t="s">
        <v>5</v>
      </c>
      <c r="C10439" s="4" t="s">
        <v>10</v>
      </c>
      <c r="D10439" s="4" t="s">
        <v>9</v>
      </c>
    </row>
    <row r="10440" spans="1:8">
      <c r="A10440" t="n">
        <v>89002</v>
      </c>
      <c r="B10440" s="33" t="n">
        <v>43</v>
      </c>
      <c r="C10440" s="7" t="n">
        <v>9</v>
      </c>
      <c r="D10440" s="7" t="n">
        <v>16</v>
      </c>
    </row>
    <row r="10441" spans="1:8">
      <c r="A10441" t="s">
        <v>4</v>
      </c>
      <c r="B10441" s="4" t="s">
        <v>5</v>
      </c>
      <c r="C10441" s="4" t="s">
        <v>10</v>
      </c>
      <c r="D10441" s="4" t="s">
        <v>14</v>
      </c>
      <c r="E10441" s="4" t="s">
        <v>14</v>
      </c>
      <c r="F10441" s="4" t="s">
        <v>6</v>
      </c>
    </row>
    <row r="10442" spans="1:8">
      <c r="A10442" t="n">
        <v>89009</v>
      </c>
      <c r="B10442" s="22" t="n">
        <v>47</v>
      </c>
      <c r="C10442" s="7" t="n">
        <v>9</v>
      </c>
      <c r="D10442" s="7" t="n">
        <v>0</v>
      </c>
      <c r="E10442" s="7" t="n">
        <v>0</v>
      </c>
      <c r="F10442" s="7" t="s">
        <v>283</v>
      </c>
    </row>
    <row r="10443" spans="1:8">
      <c r="A10443" t="s">
        <v>4</v>
      </c>
      <c r="B10443" s="4" t="s">
        <v>5</v>
      </c>
      <c r="C10443" s="4" t="s">
        <v>10</v>
      </c>
    </row>
    <row r="10444" spans="1:8">
      <c r="A10444" t="n">
        <v>89031</v>
      </c>
      <c r="B10444" s="28" t="n">
        <v>16</v>
      </c>
      <c r="C10444" s="7" t="n">
        <v>0</v>
      </c>
    </row>
    <row r="10445" spans="1:8">
      <c r="A10445" t="s">
        <v>4</v>
      </c>
      <c r="B10445" s="4" t="s">
        <v>5</v>
      </c>
      <c r="C10445" s="4" t="s">
        <v>10</v>
      </c>
      <c r="D10445" s="4" t="s">
        <v>14</v>
      </c>
      <c r="E10445" s="4" t="s">
        <v>6</v>
      </c>
      <c r="F10445" s="4" t="s">
        <v>21</v>
      </c>
      <c r="G10445" s="4" t="s">
        <v>21</v>
      </c>
      <c r="H10445" s="4" t="s">
        <v>21</v>
      </c>
    </row>
    <row r="10446" spans="1:8">
      <c r="A10446" t="n">
        <v>89034</v>
      </c>
      <c r="B10446" s="37" t="n">
        <v>48</v>
      </c>
      <c r="C10446" s="7" t="n">
        <v>9</v>
      </c>
      <c r="D10446" s="7" t="n">
        <v>0</v>
      </c>
      <c r="E10446" s="7" t="s">
        <v>31</v>
      </c>
      <c r="F10446" s="7" t="n">
        <v>0</v>
      </c>
      <c r="G10446" s="7" t="n">
        <v>1</v>
      </c>
      <c r="H10446" s="7" t="n">
        <v>0</v>
      </c>
    </row>
    <row r="10447" spans="1:8">
      <c r="A10447" t="s">
        <v>4</v>
      </c>
      <c r="B10447" s="4" t="s">
        <v>5</v>
      </c>
      <c r="C10447" s="4" t="s">
        <v>10</v>
      </c>
      <c r="D10447" s="4" t="s">
        <v>9</v>
      </c>
    </row>
    <row r="10448" spans="1:8">
      <c r="A10448" t="n">
        <v>89058</v>
      </c>
      <c r="B10448" s="33" t="n">
        <v>43</v>
      </c>
      <c r="C10448" s="7" t="n">
        <v>11</v>
      </c>
      <c r="D10448" s="7" t="n">
        <v>16</v>
      </c>
    </row>
    <row r="10449" spans="1:8">
      <c r="A10449" t="s">
        <v>4</v>
      </c>
      <c r="B10449" s="4" t="s">
        <v>5</v>
      </c>
      <c r="C10449" s="4" t="s">
        <v>10</v>
      </c>
      <c r="D10449" s="4" t="s">
        <v>14</v>
      </c>
      <c r="E10449" s="4" t="s">
        <v>14</v>
      </c>
      <c r="F10449" s="4" t="s">
        <v>6</v>
      </c>
    </row>
    <row r="10450" spans="1:8">
      <c r="A10450" t="n">
        <v>89065</v>
      </c>
      <c r="B10450" s="22" t="n">
        <v>47</v>
      </c>
      <c r="C10450" s="7" t="n">
        <v>11</v>
      </c>
      <c r="D10450" s="7" t="n">
        <v>0</v>
      </c>
      <c r="E10450" s="7" t="n">
        <v>0</v>
      </c>
      <c r="F10450" s="7" t="s">
        <v>283</v>
      </c>
    </row>
    <row r="10451" spans="1:8">
      <c r="A10451" t="s">
        <v>4</v>
      </c>
      <c r="B10451" s="4" t="s">
        <v>5</v>
      </c>
      <c r="C10451" s="4" t="s">
        <v>10</v>
      </c>
    </row>
    <row r="10452" spans="1:8">
      <c r="A10452" t="n">
        <v>89087</v>
      </c>
      <c r="B10452" s="28" t="n">
        <v>16</v>
      </c>
      <c r="C10452" s="7" t="n">
        <v>0</v>
      </c>
    </row>
    <row r="10453" spans="1:8">
      <c r="A10453" t="s">
        <v>4</v>
      </c>
      <c r="B10453" s="4" t="s">
        <v>5</v>
      </c>
      <c r="C10453" s="4" t="s">
        <v>10</v>
      </c>
      <c r="D10453" s="4" t="s">
        <v>14</v>
      </c>
      <c r="E10453" s="4" t="s">
        <v>6</v>
      </c>
      <c r="F10453" s="4" t="s">
        <v>21</v>
      </c>
      <c r="G10453" s="4" t="s">
        <v>21</v>
      </c>
      <c r="H10453" s="4" t="s">
        <v>21</v>
      </c>
    </row>
    <row r="10454" spans="1:8">
      <c r="A10454" t="n">
        <v>89090</v>
      </c>
      <c r="B10454" s="37" t="n">
        <v>48</v>
      </c>
      <c r="C10454" s="7" t="n">
        <v>11</v>
      </c>
      <c r="D10454" s="7" t="n">
        <v>0</v>
      </c>
      <c r="E10454" s="7" t="s">
        <v>31</v>
      </c>
      <c r="F10454" s="7" t="n">
        <v>0</v>
      </c>
      <c r="G10454" s="7" t="n">
        <v>1</v>
      </c>
      <c r="H10454" s="7" t="n">
        <v>0</v>
      </c>
    </row>
    <row r="10455" spans="1:8">
      <c r="A10455" t="s">
        <v>4</v>
      </c>
      <c r="B10455" s="4" t="s">
        <v>5</v>
      </c>
      <c r="C10455" s="4" t="s">
        <v>14</v>
      </c>
      <c r="D10455" s="4" t="s">
        <v>10</v>
      </c>
      <c r="E10455" s="4" t="s">
        <v>6</v>
      </c>
      <c r="F10455" s="4" t="s">
        <v>6</v>
      </c>
      <c r="G10455" s="4" t="s">
        <v>6</v>
      </c>
      <c r="H10455" s="4" t="s">
        <v>6</v>
      </c>
    </row>
    <row r="10456" spans="1:8">
      <c r="A10456" t="n">
        <v>89114</v>
      </c>
      <c r="B10456" s="41" t="n">
        <v>51</v>
      </c>
      <c r="C10456" s="7" t="n">
        <v>3</v>
      </c>
      <c r="D10456" s="7" t="n">
        <v>1</v>
      </c>
      <c r="E10456" s="7" t="s">
        <v>199</v>
      </c>
      <c r="F10456" s="7" t="s">
        <v>95</v>
      </c>
      <c r="G10456" s="7" t="s">
        <v>96</v>
      </c>
      <c r="H10456" s="7" t="s">
        <v>97</v>
      </c>
    </row>
    <row r="10457" spans="1:8">
      <c r="A10457" t="s">
        <v>4</v>
      </c>
      <c r="B10457" s="4" t="s">
        <v>5</v>
      </c>
      <c r="C10457" s="4" t="s">
        <v>14</v>
      </c>
      <c r="D10457" s="4" t="s">
        <v>10</v>
      </c>
      <c r="E10457" s="4" t="s">
        <v>6</v>
      </c>
      <c r="F10457" s="4" t="s">
        <v>6</v>
      </c>
      <c r="G10457" s="4" t="s">
        <v>6</v>
      </c>
      <c r="H10457" s="4" t="s">
        <v>6</v>
      </c>
    </row>
    <row r="10458" spans="1:8">
      <c r="A10458" t="n">
        <v>89135</v>
      </c>
      <c r="B10458" s="41" t="n">
        <v>51</v>
      </c>
      <c r="C10458" s="7" t="n">
        <v>3</v>
      </c>
      <c r="D10458" s="7" t="n">
        <v>2</v>
      </c>
      <c r="E10458" s="7" t="s">
        <v>199</v>
      </c>
      <c r="F10458" s="7" t="s">
        <v>95</v>
      </c>
      <c r="G10458" s="7" t="s">
        <v>96</v>
      </c>
      <c r="H10458" s="7" t="s">
        <v>97</v>
      </c>
    </row>
    <row r="10459" spans="1:8">
      <c r="A10459" t="s">
        <v>4</v>
      </c>
      <c r="B10459" s="4" t="s">
        <v>5</v>
      </c>
      <c r="C10459" s="4" t="s">
        <v>14</v>
      </c>
      <c r="D10459" s="4" t="s">
        <v>10</v>
      </c>
      <c r="E10459" s="4" t="s">
        <v>6</v>
      </c>
      <c r="F10459" s="4" t="s">
        <v>6</v>
      </c>
      <c r="G10459" s="4" t="s">
        <v>6</v>
      </c>
      <c r="H10459" s="4" t="s">
        <v>6</v>
      </c>
    </row>
    <row r="10460" spans="1:8">
      <c r="A10460" t="n">
        <v>89156</v>
      </c>
      <c r="B10460" s="41" t="n">
        <v>51</v>
      </c>
      <c r="C10460" s="7" t="n">
        <v>3</v>
      </c>
      <c r="D10460" s="7" t="n">
        <v>3</v>
      </c>
      <c r="E10460" s="7" t="s">
        <v>199</v>
      </c>
      <c r="F10460" s="7" t="s">
        <v>95</v>
      </c>
      <c r="G10460" s="7" t="s">
        <v>96</v>
      </c>
      <c r="H10460" s="7" t="s">
        <v>97</v>
      </c>
    </row>
    <row r="10461" spans="1:8">
      <c r="A10461" t="s">
        <v>4</v>
      </c>
      <c r="B10461" s="4" t="s">
        <v>5</v>
      </c>
      <c r="C10461" s="4" t="s">
        <v>14</v>
      </c>
      <c r="D10461" s="4" t="s">
        <v>10</v>
      </c>
      <c r="E10461" s="4" t="s">
        <v>6</v>
      </c>
      <c r="F10461" s="4" t="s">
        <v>6</v>
      </c>
      <c r="G10461" s="4" t="s">
        <v>6</v>
      </c>
      <c r="H10461" s="4" t="s">
        <v>6</v>
      </c>
    </row>
    <row r="10462" spans="1:8">
      <c r="A10462" t="n">
        <v>89177</v>
      </c>
      <c r="B10462" s="41" t="n">
        <v>51</v>
      </c>
      <c r="C10462" s="7" t="n">
        <v>3</v>
      </c>
      <c r="D10462" s="7" t="n">
        <v>4</v>
      </c>
      <c r="E10462" s="7" t="s">
        <v>199</v>
      </c>
      <c r="F10462" s="7" t="s">
        <v>95</v>
      </c>
      <c r="G10462" s="7" t="s">
        <v>96</v>
      </c>
      <c r="H10462" s="7" t="s">
        <v>97</v>
      </c>
    </row>
    <row r="10463" spans="1:8">
      <c r="A10463" t="s">
        <v>4</v>
      </c>
      <c r="B10463" s="4" t="s">
        <v>5</v>
      </c>
      <c r="C10463" s="4" t="s">
        <v>14</v>
      </c>
      <c r="D10463" s="4" t="s">
        <v>10</v>
      </c>
      <c r="E10463" s="4" t="s">
        <v>6</v>
      </c>
      <c r="F10463" s="4" t="s">
        <v>6</v>
      </c>
      <c r="G10463" s="4" t="s">
        <v>6</v>
      </c>
      <c r="H10463" s="4" t="s">
        <v>6</v>
      </c>
    </row>
    <row r="10464" spans="1:8">
      <c r="A10464" t="n">
        <v>89198</v>
      </c>
      <c r="B10464" s="41" t="n">
        <v>51</v>
      </c>
      <c r="C10464" s="7" t="n">
        <v>3</v>
      </c>
      <c r="D10464" s="7" t="n">
        <v>5</v>
      </c>
      <c r="E10464" s="7" t="s">
        <v>199</v>
      </c>
      <c r="F10464" s="7" t="s">
        <v>95</v>
      </c>
      <c r="G10464" s="7" t="s">
        <v>96</v>
      </c>
      <c r="H10464" s="7" t="s">
        <v>97</v>
      </c>
    </row>
    <row r="10465" spans="1:8">
      <c r="A10465" t="s">
        <v>4</v>
      </c>
      <c r="B10465" s="4" t="s">
        <v>5</v>
      </c>
      <c r="C10465" s="4" t="s">
        <v>14</v>
      </c>
      <c r="D10465" s="4" t="s">
        <v>10</v>
      </c>
      <c r="E10465" s="4" t="s">
        <v>6</v>
      </c>
      <c r="F10465" s="4" t="s">
        <v>6</v>
      </c>
      <c r="G10465" s="4" t="s">
        <v>6</v>
      </c>
      <c r="H10465" s="4" t="s">
        <v>6</v>
      </c>
    </row>
    <row r="10466" spans="1:8">
      <c r="A10466" t="n">
        <v>89219</v>
      </c>
      <c r="B10466" s="41" t="n">
        <v>51</v>
      </c>
      <c r="C10466" s="7" t="n">
        <v>3</v>
      </c>
      <c r="D10466" s="7" t="n">
        <v>6</v>
      </c>
      <c r="E10466" s="7" t="s">
        <v>199</v>
      </c>
      <c r="F10466" s="7" t="s">
        <v>95</v>
      </c>
      <c r="G10466" s="7" t="s">
        <v>96</v>
      </c>
      <c r="H10466" s="7" t="s">
        <v>97</v>
      </c>
    </row>
    <row r="10467" spans="1:8">
      <c r="A10467" t="s">
        <v>4</v>
      </c>
      <c r="B10467" s="4" t="s">
        <v>5</v>
      </c>
      <c r="C10467" s="4" t="s">
        <v>14</v>
      </c>
      <c r="D10467" s="4" t="s">
        <v>10</v>
      </c>
      <c r="E10467" s="4" t="s">
        <v>6</v>
      </c>
      <c r="F10467" s="4" t="s">
        <v>6</v>
      </c>
      <c r="G10467" s="4" t="s">
        <v>6</v>
      </c>
      <c r="H10467" s="4" t="s">
        <v>6</v>
      </c>
    </row>
    <row r="10468" spans="1:8">
      <c r="A10468" t="n">
        <v>89240</v>
      </c>
      <c r="B10468" s="41" t="n">
        <v>51</v>
      </c>
      <c r="C10468" s="7" t="n">
        <v>3</v>
      </c>
      <c r="D10468" s="7" t="n">
        <v>7</v>
      </c>
      <c r="E10468" s="7" t="s">
        <v>199</v>
      </c>
      <c r="F10468" s="7" t="s">
        <v>95</v>
      </c>
      <c r="G10468" s="7" t="s">
        <v>96</v>
      </c>
      <c r="H10468" s="7" t="s">
        <v>97</v>
      </c>
    </row>
    <row r="10469" spans="1:8">
      <c r="A10469" t="s">
        <v>4</v>
      </c>
      <c r="B10469" s="4" t="s">
        <v>5</v>
      </c>
      <c r="C10469" s="4" t="s">
        <v>14</v>
      </c>
      <c r="D10469" s="4" t="s">
        <v>10</v>
      </c>
      <c r="E10469" s="4" t="s">
        <v>6</v>
      </c>
      <c r="F10469" s="4" t="s">
        <v>6</v>
      </c>
      <c r="G10469" s="4" t="s">
        <v>6</v>
      </c>
      <c r="H10469" s="4" t="s">
        <v>6</v>
      </c>
    </row>
    <row r="10470" spans="1:8">
      <c r="A10470" t="n">
        <v>89261</v>
      </c>
      <c r="B10470" s="41" t="n">
        <v>51</v>
      </c>
      <c r="C10470" s="7" t="n">
        <v>3</v>
      </c>
      <c r="D10470" s="7" t="n">
        <v>8</v>
      </c>
      <c r="E10470" s="7" t="s">
        <v>199</v>
      </c>
      <c r="F10470" s="7" t="s">
        <v>95</v>
      </c>
      <c r="G10470" s="7" t="s">
        <v>96</v>
      </c>
      <c r="H10470" s="7" t="s">
        <v>97</v>
      </c>
    </row>
    <row r="10471" spans="1:8">
      <c r="A10471" t="s">
        <v>4</v>
      </c>
      <c r="B10471" s="4" t="s">
        <v>5</v>
      </c>
      <c r="C10471" s="4" t="s">
        <v>14</v>
      </c>
      <c r="D10471" s="4" t="s">
        <v>10</v>
      </c>
      <c r="E10471" s="4" t="s">
        <v>6</v>
      </c>
      <c r="F10471" s="4" t="s">
        <v>6</v>
      </c>
      <c r="G10471" s="4" t="s">
        <v>6</v>
      </c>
      <c r="H10471" s="4" t="s">
        <v>6</v>
      </c>
    </row>
    <row r="10472" spans="1:8">
      <c r="A10472" t="n">
        <v>89282</v>
      </c>
      <c r="B10472" s="41" t="n">
        <v>51</v>
      </c>
      <c r="C10472" s="7" t="n">
        <v>3</v>
      </c>
      <c r="D10472" s="7" t="n">
        <v>9</v>
      </c>
      <c r="E10472" s="7" t="s">
        <v>199</v>
      </c>
      <c r="F10472" s="7" t="s">
        <v>95</v>
      </c>
      <c r="G10472" s="7" t="s">
        <v>96</v>
      </c>
      <c r="H10472" s="7" t="s">
        <v>97</v>
      </c>
    </row>
    <row r="10473" spans="1:8">
      <c r="A10473" t="s">
        <v>4</v>
      </c>
      <c r="B10473" s="4" t="s">
        <v>5</v>
      </c>
      <c r="C10473" s="4" t="s">
        <v>14</v>
      </c>
      <c r="D10473" s="4" t="s">
        <v>10</v>
      </c>
      <c r="E10473" s="4" t="s">
        <v>6</v>
      </c>
      <c r="F10473" s="4" t="s">
        <v>6</v>
      </c>
      <c r="G10473" s="4" t="s">
        <v>6</v>
      </c>
      <c r="H10473" s="4" t="s">
        <v>6</v>
      </c>
    </row>
    <row r="10474" spans="1:8">
      <c r="A10474" t="n">
        <v>89303</v>
      </c>
      <c r="B10474" s="41" t="n">
        <v>51</v>
      </c>
      <c r="C10474" s="7" t="n">
        <v>3</v>
      </c>
      <c r="D10474" s="7" t="n">
        <v>11</v>
      </c>
      <c r="E10474" s="7" t="s">
        <v>199</v>
      </c>
      <c r="F10474" s="7" t="s">
        <v>95</v>
      </c>
      <c r="G10474" s="7" t="s">
        <v>96</v>
      </c>
      <c r="H10474" s="7" t="s">
        <v>97</v>
      </c>
    </row>
    <row r="10475" spans="1:8">
      <c r="A10475" t="s">
        <v>4</v>
      </c>
      <c r="B10475" s="4" t="s">
        <v>5</v>
      </c>
      <c r="C10475" s="4" t="s">
        <v>10</v>
      </c>
      <c r="D10475" s="4" t="s">
        <v>10</v>
      </c>
      <c r="E10475" s="4" t="s">
        <v>10</v>
      </c>
    </row>
    <row r="10476" spans="1:8">
      <c r="A10476" t="n">
        <v>89324</v>
      </c>
      <c r="B10476" s="42" t="n">
        <v>61</v>
      </c>
      <c r="C10476" s="7" t="n">
        <v>0</v>
      </c>
      <c r="D10476" s="7" t="n">
        <v>65533</v>
      </c>
      <c r="E10476" s="7" t="n">
        <v>1000</v>
      </c>
    </row>
    <row r="10477" spans="1:8">
      <c r="A10477" t="s">
        <v>4</v>
      </c>
      <c r="B10477" s="4" t="s">
        <v>5</v>
      </c>
      <c r="C10477" s="4" t="s">
        <v>10</v>
      </c>
      <c r="D10477" s="4" t="s">
        <v>10</v>
      </c>
      <c r="E10477" s="4" t="s">
        <v>10</v>
      </c>
    </row>
    <row r="10478" spans="1:8">
      <c r="A10478" t="n">
        <v>89331</v>
      </c>
      <c r="B10478" s="42" t="n">
        <v>61</v>
      </c>
      <c r="C10478" s="7" t="n">
        <v>1</v>
      </c>
      <c r="D10478" s="7" t="n">
        <v>65533</v>
      </c>
      <c r="E10478" s="7" t="n">
        <v>1000</v>
      </c>
    </row>
    <row r="10479" spans="1:8">
      <c r="A10479" t="s">
        <v>4</v>
      </c>
      <c r="B10479" s="4" t="s">
        <v>5</v>
      </c>
      <c r="C10479" s="4" t="s">
        <v>10</v>
      </c>
      <c r="D10479" s="4" t="s">
        <v>10</v>
      </c>
      <c r="E10479" s="4" t="s">
        <v>10</v>
      </c>
    </row>
    <row r="10480" spans="1:8">
      <c r="A10480" t="n">
        <v>89338</v>
      </c>
      <c r="B10480" s="42" t="n">
        <v>61</v>
      </c>
      <c r="C10480" s="7" t="n">
        <v>2</v>
      </c>
      <c r="D10480" s="7" t="n">
        <v>65533</v>
      </c>
      <c r="E10480" s="7" t="n">
        <v>1000</v>
      </c>
    </row>
    <row r="10481" spans="1:8">
      <c r="A10481" t="s">
        <v>4</v>
      </c>
      <c r="B10481" s="4" t="s">
        <v>5</v>
      </c>
      <c r="C10481" s="4" t="s">
        <v>10</v>
      </c>
      <c r="D10481" s="4" t="s">
        <v>10</v>
      </c>
      <c r="E10481" s="4" t="s">
        <v>10</v>
      </c>
    </row>
    <row r="10482" spans="1:8">
      <c r="A10482" t="n">
        <v>89345</v>
      </c>
      <c r="B10482" s="42" t="n">
        <v>61</v>
      </c>
      <c r="C10482" s="7" t="n">
        <v>3</v>
      </c>
      <c r="D10482" s="7" t="n">
        <v>65533</v>
      </c>
      <c r="E10482" s="7" t="n">
        <v>1000</v>
      </c>
    </row>
    <row r="10483" spans="1:8">
      <c r="A10483" t="s">
        <v>4</v>
      </c>
      <c r="B10483" s="4" t="s">
        <v>5</v>
      </c>
      <c r="C10483" s="4" t="s">
        <v>10</v>
      </c>
      <c r="D10483" s="4" t="s">
        <v>10</v>
      </c>
      <c r="E10483" s="4" t="s">
        <v>10</v>
      </c>
    </row>
    <row r="10484" spans="1:8">
      <c r="A10484" t="n">
        <v>89352</v>
      </c>
      <c r="B10484" s="42" t="n">
        <v>61</v>
      </c>
      <c r="C10484" s="7" t="n">
        <v>4</v>
      </c>
      <c r="D10484" s="7" t="n">
        <v>65533</v>
      </c>
      <c r="E10484" s="7" t="n">
        <v>1000</v>
      </c>
    </row>
    <row r="10485" spans="1:8">
      <c r="A10485" t="s">
        <v>4</v>
      </c>
      <c r="B10485" s="4" t="s">
        <v>5</v>
      </c>
      <c r="C10485" s="4" t="s">
        <v>10</v>
      </c>
      <c r="D10485" s="4" t="s">
        <v>10</v>
      </c>
      <c r="E10485" s="4" t="s">
        <v>10</v>
      </c>
    </row>
    <row r="10486" spans="1:8">
      <c r="A10486" t="n">
        <v>89359</v>
      </c>
      <c r="B10486" s="42" t="n">
        <v>61</v>
      </c>
      <c r="C10486" s="7" t="n">
        <v>5</v>
      </c>
      <c r="D10486" s="7" t="n">
        <v>65533</v>
      </c>
      <c r="E10486" s="7" t="n">
        <v>1000</v>
      </c>
    </row>
    <row r="10487" spans="1:8">
      <c r="A10487" t="s">
        <v>4</v>
      </c>
      <c r="B10487" s="4" t="s">
        <v>5</v>
      </c>
      <c r="C10487" s="4" t="s">
        <v>10</v>
      </c>
      <c r="D10487" s="4" t="s">
        <v>10</v>
      </c>
      <c r="E10487" s="4" t="s">
        <v>10</v>
      </c>
    </row>
    <row r="10488" spans="1:8">
      <c r="A10488" t="n">
        <v>89366</v>
      </c>
      <c r="B10488" s="42" t="n">
        <v>61</v>
      </c>
      <c r="C10488" s="7" t="n">
        <v>6</v>
      </c>
      <c r="D10488" s="7" t="n">
        <v>65533</v>
      </c>
      <c r="E10488" s="7" t="n">
        <v>1000</v>
      </c>
    </row>
    <row r="10489" spans="1:8">
      <c r="A10489" t="s">
        <v>4</v>
      </c>
      <c r="B10489" s="4" t="s">
        <v>5</v>
      </c>
      <c r="C10489" s="4" t="s">
        <v>10</v>
      </c>
      <c r="D10489" s="4" t="s">
        <v>10</v>
      </c>
      <c r="E10489" s="4" t="s">
        <v>10</v>
      </c>
    </row>
    <row r="10490" spans="1:8">
      <c r="A10490" t="n">
        <v>89373</v>
      </c>
      <c r="B10490" s="42" t="n">
        <v>61</v>
      </c>
      <c r="C10490" s="7" t="n">
        <v>7</v>
      </c>
      <c r="D10490" s="7" t="n">
        <v>65533</v>
      </c>
      <c r="E10490" s="7" t="n">
        <v>1000</v>
      </c>
    </row>
    <row r="10491" spans="1:8">
      <c r="A10491" t="s">
        <v>4</v>
      </c>
      <c r="B10491" s="4" t="s">
        <v>5</v>
      </c>
      <c r="C10491" s="4" t="s">
        <v>10</v>
      </c>
      <c r="D10491" s="4" t="s">
        <v>10</v>
      </c>
      <c r="E10491" s="4" t="s">
        <v>10</v>
      </c>
    </row>
    <row r="10492" spans="1:8">
      <c r="A10492" t="n">
        <v>89380</v>
      </c>
      <c r="B10492" s="42" t="n">
        <v>61</v>
      </c>
      <c r="C10492" s="7" t="n">
        <v>8</v>
      </c>
      <c r="D10492" s="7" t="n">
        <v>65533</v>
      </c>
      <c r="E10492" s="7" t="n">
        <v>1000</v>
      </c>
    </row>
    <row r="10493" spans="1:8">
      <c r="A10493" t="s">
        <v>4</v>
      </c>
      <c r="B10493" s="4" t="s">
        <v>5</v>
      </c>
      <c r="C10493" s="4" t="s">
        <v>10</v>
      </c>
      <c r="D10493" s="4" t="s">
        <v>10</v>
      </c>
      <c r="E10493" s="4" t="s">
        <v>10</v>
      </c>
    </row>
    <row r="10494" spans="1:8">
      <c r="A10494" t="n">
        <v>89387</v>
      </c>
      <c r="B10494" s="42" t="n">
        <v>61</v>
      </c>
      <c r="C10494" s="7" t="n">
        <v>9</v>
      </c>
      <c r="D10494" s="7" t="n">
        <v>65533</v>
      </c>
      <c r="E10494" s="7" t="n">
        <v>1000</v>
      </c>
    </row>
    <row r="10495" spans="1:8">
      <c r="A10495" t="s">
        <v>4</v>
      </c>
      <c r="B10495" s="4" t="s">
        <v>5</v>
      </c>
      <c r="C10495" s="4" t="s">
        <v>10</v>
      </c>
      <c r="D10495" s="4" t="s">
        <v>10</v>
      </c>
      <c r="E10495" s="4" t="s">
        <v>10</v>
      </c>
    </row>
    <row r="10496" spans="1:8">
      <c r="A10496" t="n">
        <v>89394</v>
      </c>
      <c r="B10496" s="42" t="n">
        <v>61</v>
      </c>
      <c r="C10496" s="7" t="n">
        <v>11</v>
      </c>
      <c r="D10496" s="7" t="n">
        <v>65533</v>
      </c>
      <c r="E10496" s="7" t="n">
        <v>1000</v>
      </c>
    </row>
    <row r="10497" spans="1:5">
      <c r="A10497" t="s">
        <v>4</v>
      </c>
      <c r="B10497" s="4" t="s">
        <v>5</v>
      </c>
      <c r="C10497" s="4" t="s">
        <v>10</v>
      </c>
      <c r="D10497" s="4" t="s">
        <v>10</v>
      </c>
      <c r="E10497" s="4" t="s">
        <v>10</v>
      </c>
    </row>
    <row r="10498" spans="1:5">
      <c r="A10498" t="n">
        <v>89401</v>
      </c>
      <c r="B10498" s="42" t="n">
        <v>61</v>
      </c>
      <c r="C10498" s="7" t="n">
        <v>7032</v>
      </c>
      <c r="D10498" s="7" t="n">
        <v>65533</v>
      </c>
      <c r="E10498" s="7" t="n">
        <v>1000</v>
      </c>
    </row>
    <row r="10499" spans="1:5">
      <c r="A10499" t="s">
        <v>4</v>
      </c>
      <c r="B10499" s="4" t="s">
        <v>5</v>
      </c>
      <c r="C10499" s="4" t="s">
        <v>10</v>
      </c>
      <c r="D10499" s="4" t="s">
        <v>14</v>
      </c>
      <c r="E10499" s="4" t="s">
        <v>6</v>
      </c>
      <c r="F10499" s="4" t="s">
        <v>21</v>
      </c>
      <c r="G10499" s="4" t="s">
        <v>21</v>
      </c>
      <c r="H10499" s="4" t="s">
        <v>21</v>
      </c>
    </row>
    <row r="10500" spans="1:5">
      <c r="A10500" t="n">
        <v>89408</v>
      </c>
      <c r="B10500" s="37" t="n">
        <v>48</v>
      </c>
      <c r="C10500" s="7" t="n">
        <v>1660</v>
      </c>
      <c r="D10500" s="7" t="n">
        <v>0</v>
      </c>
      <c r="E10500" s="7" t="s">
        <v>31</v>
      </c>
      <c r="F10500" s="7" t="n">
        <v>-1</v>
      </c>
      <c r="G10500" s="7" t="n">
        <v>1</v>
      </c>
      <c r="H10500" s="7" t="n">
        <v>0</v>
      </c>
    </row>
    <row r="10501" spans="1:5">
      <c r="A10501" t="s">
        <v>4</v>
      </c>
      <c r="B10501" s="4" t="s">
        <v>5</v>
      </c>
      <c r="C10501" s="4" t="s">
        <v>14</v>
      </c>
      <c r="D10501" s="4" t="s">
        <v>10</v>
      </c>
      <c r="E10501" s="4" t="s">
        <v>14</v>
      </c>
    </row>
    <row r="10502" spans="1:5">
      <c r="A10502" t="n">
        <v>89432</v>
      </c>
      <c r="B10502" s="16" t="n">
        <v>49</v>
      </c>
      <c r="C10502" s="7" t="n">
        <v>1</v>
      </c>
      <c r="D10502" s="7" t="n">
        <v>2000</v>
      </c>
      <c r="E10502" s="7" t="n">
        <v>0</v>
      </c>
    </row>
    <row r="10503" spans="1:5">
      <c r="A10503" t="s">
        <v>4</v>
      </c>
      <c r="B10503" s="4" t="s">
        <v>5</v>
      </c>
      <c r="C10503" s="4" t="s">
        <v>14</v>
      </c>
      <c r="D10503" s="4" t="s">
        <v>10</v>
      </c>
    </row>
    <row r="10504" spans="1:5">
      <c r="A10504" t="n">
        <v>89437</v>
      </c>
      <c r="B10504" s="16" t="n">
        <v>49</v>
      </c>
      <c r="C10504" s="7" t="n">
        <v>6</v>
      </c>
      <c r="D10504" s="7" t="n">
        <v>1</v>
      </c>
    </row>
    <row r="10505" spans="1:5">
      <c r="A10505" t="s">
        <v>4</v>
      </c>
      <c r="B10505" s="4" t="s">
        <v>5</v>
      </c>
      <c r="C10505" s="4" t="s">
        <v>14</v>
      </c>
      <c r="D10505" s="4" t="s">
        <v>14</v>
      </c>
    </row>
    <row r="10506" spans="1:5">
      <c r="A10506" t="n">
        <v>89441</v>
      </c>
      <c r="B10506" s="16" t="n">
        <v>49</v>
      </c>
      <c r="C10506" s="7" t="n">
        <v>2</v>
      </c>
      <c r="D10506" s="7" t="n">
        <v>0</v>
      </c>
    </row>
    <row r="10507" spans="1:5">
      <c r="A10507" t="s">
        <v>4</v>
      </c>
      <c r="B10507" s="4" t="s">
        <v>5</v>
      </c>
      <c r="C10507" s="4" t="s">
        <v>14</v>
      </c>
      <c r="D10507" s="4" t="s">
        <v>10</v>
      </c>
      <c r="E10507" s="4" t="s">
        <v>9</v>
      </c>
      <c r="F10507" s="4" t="s">
        <v>10</v>
      </c>
      <c r="G10507" s="4" t="s">
        <v>9</v>
      </c>
      <c r="H10507" s="4" t="s">
        <v>14</v>
      </c>
    </row>
    <row r="10508" spans="1:5">
      <c r="A10508" t="n">
        <v>89444</v>
      </c>
      <c r="B10508" s="16" t="n">
        <v>49</v>
      </c>
      <c r="C10508" s="7" t="n">
        <v>0</v>
      </c>
      <c r="D10508" s="7" t="n">
        <v>430</v>
      </c>
      <c r="E10508" s="7" t="n">
        <v>1065353216</v>
      </c>
      <c r="F10508" s="7" t="n">
        <v>0</v>
      </c>
      <c r="G10508" s="7" t="n">
        <v>0</v>
      </c>
      <c r="H10508" s="7" t="n">
        <v>0</v>
      </c>
    </row>
    <row r="10509" spans="1:5">
      <c r="A10509" t="s">
        <v>4</v>
      </c>
      <c r="B10509" s="4" t="s">
        <v>5</v>
      </c>
      <c r="C10509" s="4" t="s">
        <v>14</v>
      </c>
      <c r="D10509" s="4" t="s">
        <v>10</v>
      </c>
    </row>
    <row r="10510" spans="1:5">
      <c r="A10510" t="n">
        <v>89459</v>
      </c>
      <c r="B10510" s="16" t="n">
        <v>49</v>
      </c>
      <c r="C10510" s="7" t="n">
        <v>6</v>
      </c>
      <c r="D10510" s="7" t="n">
        <v>430</v>
      </c>
    </row>
    <row r="10511" spans="1:5">
      <c r="A10511" t="s">
        <v>4</v>
      </c>
      <c r="B10511" s="4" t="s">
        <v>5</v>
      </c>
      <c r="C10511" s="4" t="s">
        <v>14</v>
      </c>
    </row>
    <row r="10512" spans="1:5">
      <c r="A10512" t="n">
        <v>89463</v>
      </c>
      <c r="B10512" s="35" t="n">
        <v>116</v>
      </c>
      <c r="C10512" s="7" t="n">
        <v>0</v>
      </c>
    </row>
    <row r="10513" spans="1:8">
      <c r="A10513" t="s">
        <v>4</v>
      </c>
      <c r="B10513" s="4" t="s">
        <v>5</v>
      </c>
      <c r="C10513" s="4" t="s">
        <v>14</v>
      </c>
      <c r="D10513" s="4" t="s">
        <v>10</v>
      </c>
    </row>
    <row r="10514" spans="1:8">
      <c r="A10514" t="n">
        <v>89465</v>
      </c>
      <c r="B10514" s="35" t="n">
        <v>116</v>
      </c>
      <c r="C10514" s="7" t="n">
        <v>2</v>
      </c>
      <c r="D10514" s="7" t="n">
        <v>1</v>
      </c>
    </row>
    <row r="10515" spans="1:8">
      <c r="A10515" t="s">
        <v>4</v>
      </c>
      <c r="B10515" s="4" t="s">
        <v>5</v>
      </c>
      <c r="C10515" s="4" t="s">
        <v>14</v>
      </c>
      <c r="D10515" s="4" t="s">
        <v>9</v>
      </c>
    </row>
    <row r="10516" spans="1:8">
      <c r="A10516" t="n">
        <v>89469</v>
      </c>
      <c r="B10516" s="35" t="n">
        <v>116</v>
      </c>
      <c r="C10516" s="7" t="n">
        <v>5</v>
      </c>
      <c r="D10516" s="7" t="n">
        <v>1101004800</v>
      </c>
    </row>
    <row r="10517" spans="1:8">
      <c r="A10517" t="s">
        <v>4</v>
      </c>
      <c r="B10517" s="4" t="s">
        <v>5</v>
      </c>
      <c r="C10517" s="4" t="s">
        <v>14</v>
      </c>
      <c r="D10517" s="4" t="s">
        <v>10</v>
      </c>
    </row>
    <row r="10518" spans="1:8">
      <c r="A10518" t="n">
        <v>89475</v>
      </c>
      <c r="B10518" s="35" t="n">
        <v>116</v>
      </c>
      <c r="C10518" s="7" t="n">
        <v>6</v>
      </c>
      <c r="D10518" s="7" t="n">
        <v>1</v>
      </c>
    </row>
    <row r="10519" spans="1:8">
      <c r="A10519" t="s">
        <v>4</v>
      </c>
      <c r="B10519" s="4" t="s">
        <v>5</v>
      </c>
      <c r="C10519" s="4" t="s">
        <v>14</v>
      </c>
      <c r="D10519" s="4" t="s">
        <v>10</v>
      </c>
      <c r="E10519" s="4" t="s">
        <v>10</v>
      </c>
      <c r="F10519" s="4" t="s">
        <v>9</v>
      </c>
    </row>
    <row r="10520" spans="1:8">
      <c r="A10520" t="n">
        <v>89479</v>
      </c>
      <c r="B10520" s="46" t="n">
        <v>84</v>
      </c>
      <c r="C10520" s="7" t="n">
        <v>0</v>
      </c>
      <c r="D10520" s="7" t="n">
        <v>0</v>
      </c>
      <c r="E10520" s="7" t="n">
        <v>0</v>
      </c>
      <c r="F10520" s="7" t="n">
        <v>1056964608</v>
      </c>
    </row>
    <row r="10521" spans="1:8">
      <c r="A10521" t="s">
        <v>4</v>
      </c>
      <c r="B10521" s="4" t="s">
        <v>5</v>
      </c>
      <c r="C10521" s="4" t="s">
        <v>14</v>
      </c>
      <c r="D10521" s="4" t="s">
        <v>21</v>
      </c>
      <c r="E10521" s="4" t="s">
        <v>21</v>
      </c>
      <c r="F10521" s="4" t="s">
        <v>21</v>
      </c>
    </row>
    <row r="10522" spans="1:8">
      <c r="A10522" t="n">
        <v>89489</v>
      </c>
      <c r="B10522" s="45" t="n">
        <v>45</v>
      </c>
      <c r="C10522" s="7" t="n">
        <v>9</v>
      </c>
      <c r="D10522" s="7" t="n">
        <v>0.00999999977648258</v>
      </c>
      <c r="E10522" s="7" t="n">
        <v>0.00999999977648258</v>
      </c>
      <c r="F10522" s="7" t="n">
        <v>1000</v>
      </c>
    </row>
    <row r="10523" spans="1:8">
      <c r="A10523" t="s">
        <v>4</v>
      </c>
      <c r="B10523" s="4" t="s">
        <v>5</v>
      </c>
      <c r="C10523" s="4" t="s">
        <v>14</v>
      </c>
      <c r="D10523" s="4" t="s">
        <v>14</v>
      </c>
      <c r="E10523" s="4" t="s">
        <v>21</v>
      </c>
      <c r="F10523" s="4" t="s">
        <v>21</v>
      </c>
      <c r="G10523" s="4" t="s">
        <v>21</v>
      </c>
      <c r="H10523" s="4" t="s">
        <v>10</v>
      </c>
    </row>
    <row r="10524" spans="1:8">
      <c r="A10524" t="n">
        <v>89503</v>
      </c>
      <c r="B10524" s="45" t="n">
        <v>45</v>
      </c>
      <c r="C10524" s="7" t="n">
        <v>2</v>
      </c>
      <c r="D10524" s="7" t="n">
        <v>3</v>
      </c>
      <c r="E10524" s="7" t="n">
        <v>0</v>
      </c>
      <c r="F10524" s="7" t="n">
        <v>19.5</v>
      </c>
      <c r="G10524" s="7" t="n">
        <v>46</v>
      </c>
      <c r="H10524" s="7" t="n">
        <v>0</v>
      </c>
    </row>
    <row r="10525" spans="1:8">
      <c r="A10525" t="s">
        <v>4</v>
      </c>
      <c r="B10525" s="4" t="s">
        <v>5</v>
      </c>
      <c r="C10525" s="4" t="s">
        <v>14</v>
      </c>
      <c r="D10525" s="4" t="s">
        <v>14</v>
      </c>
      <c r="E10525" s="4" t="s">
        <v>21</v>
      </c>
      <c r="F10525" s="4" t="s">
        <v>21</v>
      </c>
      <c r="G10525" s="4" t="s">
        <v>21</v>
      </c>
      <c r="H10525" s="4" t="s">
        <v>10</v>
      </c>
      <c r="I10525" s="4" t="s">
        <v>14</v>
      </c>
    </row>
    <row r="10526" spans="1:8">
      <c r="A10526" t="n">
        <v>89520</v>
      </c>
      <c r="B10526" s="45" t="n">
        <v>45</v>
      </c>
      <c r="C10526" s="7" t="n">
        <v>4</v>
      </c>
      <c r="D10526" s="7" t="n">
        <v>3</v>
      </c>
      <c r="E10526" s="7" t="n">
        <v>0</v>
      </c>
      <c r="F10526" s="7" t="n">
        <v>280</v>
      </c>
      <c r="G10526" s="7" t="n">
        <v>15</v>
      </c>
      <c r="H10526" s="7" t="n">
        <v>0</v>
      </c>
      <c r="I10526" s="7" t="n">
        <v>0</v>
      </c>
    </row>
    <row r="10527" spans="1:8">
      <c r="A10527" t="s">
        <v>4</v>
      </c>
      <c r="B10527" s="4" t="s">
        <v>5</v>
      </c>
      <c r="C10527" s="4" t="s">
        <v>14</v>
      </c>
      <c r="D10527" s="4" t="s">
        <v>14</v>
      </c>
      <c r="E10527" s="4" t="s">
        <v>21</v>
      </c>
      <c r="F10527" s="4" t="s">
        <v>10</v>
      </c>
    </row>
    <row r="10528" spans="1:8">
      <c r="A10528" t="n">
        <v>89538</v>
      </c>
      <c r="B10528" s="45" t="n">
        <v>45</v>
      </c>
      <c r="C10528" s="7" t="n">
        <v>5</v>
      </c>
      <c r="D10528" s="7" t="n">
        <v>3</v>
      </c>
      <c r="E10528" s="7" t="n">
        <v>7.5</v>
      </c>
      <c r="F10528" s="7" t="n">
        <v>0</v>
      </c>
    </row>
    <row r="10529" spans="1:9">
      <c r="A10529" t="s">
        <v>4</v>
      </c>
      <c r="B10529" s="4" t="s">
        <v>5</v>
      </c>
      <c r="C10529" s="4" t="s">
        <v>14</v>
      </c>
      <c r="D10529" s="4" t="s">
        <v>14</v>
      </c>
      <c r="E10529" s="4" t="s">
        <v>21</v>
      </c>
      <c r="F10529" s="4" t="s">
        <v>10</v>
      </c>
    </row>
    <row r="10530" spans="1:9">
      <c r="A10530" t="n">
        <v>89547</v>
      </c>
      <c r="B10530" s="45" t="n">
        <v>45</v>
      </c>
      <c r="C10530" s="7" t="n">
        <v>11</v>
      </c>
      <c r="D10530" s="7" t="n">
        <v>3</v>
      </c>
      <c r="E10530" s="7" t="n">
        <v>45.7999992370605</v>
      </c>
      <c r="F10530" s="7" t="n">
        <v>0</v>
      </c>
    </row>
    <row r="10531" spans="1:9">
      <c r="A10531" t="s">
        <v>4</v>
      </c>
      <c r="B10531" s="4" t="s">
        <v>5</v>
      </c>
      <c r="C10531" s="4" t="s">
        <v>14</v>
      </c>
      <c r="D10531" s="4" t="s">
        <v>14</v>
      </c>
      <c r="E10531" s="4" t="s">
        <v>21</v>
      </c>
      <c r="F10531" s="4" t="s">
        <v>21</v>
      </c>
      <c r="G10531" s="4" t="s">
        <v>21</v>
      </c>
      <c r="H10531" s="4" t="s">
        <v>10</v>
      </c>
    </row>
    <row r="10532" spans="1:9">
      <c r="A10532" t="n">
        <v>89556</v>
      </c>
      <c r="B10532" s="45" t="n">
        <v>45</v>
      </c>
      <c r="C10532" s="7" t="n">
        <v>2</v>
      </c>
      <c r="D10532" s="7" t="n">
        <v>3</v>
      </c>
      <c r="E10532" s="7" t="n">
        <v>0</v>
      </c>
      <c r="F10532" s="7" t="n">
        <v>19.5</v>
      </c>
      <c r="G10532" s="7" t="n">
        <v>45</v>
      </c>
      <c r="H10532" s="7" t="n">
        <v>7000</v>
      </c>
    </row>
    <row r="10533" spans="1:9">
      <c r="A10533" t="s">
        <v>4</v>
      </c>
      <c r="B10533" s="4" t="s">
        <v>5</v>
      </c>
      <c r="C10533" s="4" t="s">
        <v>14</v>
      </c>
      <c r="D10533" s="4" t="s">
        <v>14</v>
      </c>
      <c r="E10533" s="4" t="s">
        <v>21</v>
      </c>
      <c r="F10533" s="4" t="s">
        <v>21</v>
      </c>
      <c r="G10533" s="4" t="s">
        <v>21</v>
      </c>
      <c r="H10533" s="4" t="s">
        <v>10</v>
      </c>
      <c r="I10533" s="4" t="s">
        <v>14</v>
      </c>
    </row>
    <row r="10534" spans="1:9">
      <c r="A10534" t="n">
        <v>89573</v>
      </c>
      <c r="B10534" s="45" t="n">
        <v>45</v>
      </c>
      <c r="C10534" s="7" t="n">
        <v>4</v>
      </c>
      <c r="D10534" s="7" t="n">
        <v>3</v>
      </c>
      <c r="E10534" s="7" t="n">
        <v>0</v>
      </c>
      <c r="F10534" s="7" t="n">
        <v>200</v>
      </c>
      <c r="G10534" s="7" t="n">
        <v>15</v>
      </c>
      <c r="H10534" s="7" t="n">
        <v>7000</v>
      </c>
      <c r="I10534" s="7" t="n">
        <v>0</v>
      </c>
    </row>
    <row r="10535" spans="1:9">
      <c r="A10535" t="s">
        <v>4</v>
      </c>
      <c r="B10535" s="4" t="s">
        <v>5</v>
      </c>
      <c r="C10535" s="4" t="s">
        <v>14</v>
      </c>
      <c r="D10535" s="4" t="s">
        <v>10</v>
      </c>
      <c r="E10535" s="4" t="s">
        <v>21</v>
      </c>
      <c r="F10535" s="4" t="s">
        <v>10</v>
      </c>
      <c r="G10535" s="4" t="s">
        <v>9</v>
      </c>
      <c r="H10535" s="4" t="s">
        <v>9</v>
      </c>
      <c r="I10535" s="4" t="s">
        <v>10</v>
      </c>
      <c r="J10535" s="4" t="s">
        <v>10</v>
      </c>
      <c r="K10535" s="4" t="s">
        <v>9</v>
      </c>
      <c r="L10535" s="4" t="s">
        <v>9</v>
      </c>
      <c r="M10535" s="4" t="s">
        <v>9</v>
      </c>
      <c r="N10535" s="4" t="s">
        <v>9</v>
      </c>
      <c r="O10535" s="4" t="s">
        <v>6</v>
      </c>
    </row>
    <row r="10536" spans="1:9">
      <c r="A10536" t="n">
        <v>89591</v>
      </c>
      <c r="B10536" s="14" t="n">
        <v>50</v>
      </c>
      <c r="C10536" s="7" t="n">
        <v>0</v>
      </c>
      <c r="D10536" s="7" t="n">
        <v>2135</v>
      </c>
      <c r="E10536" s="7" t="n">
        <v>0.300000011920929</v>
      </c>
      <c r="F10536" s="7" t="n">
        <v>1000</v>
      </c>
      <c r="G10536" s="7" t="n">
        <v>0</v>
      </c>
      <c r="H10536" s="7" t="n">
        <v>0</v>
      </c>
      <c r="I10536" s="7" t="n">
        <v>0</v>
      </c>
      <c r="J10536" s="7" t="n">
        <v>65533</v>
      </c>
      <c r="K10536" s="7" t="n">
        <v>0</v>
      </c>
      <c r="L10536" s="7" t="n">
        <v>0</v>
      </c>
      <c r="M10536" s="7" t="n">
        <v>0</v>
      </c>
      <c r="N10536" s="7" t="n">
        <v>0</v>
      </c>
      <c r="O10536" s="7" t="s">
        <v>13</v>
      </c>
    </row>
    <row r="10537" spans="1:9">
      <c r="A10537" t="s">
        <v>4</v>
      </c>
      <c r="B10537" s="4" t="s">
        <v>5</v>
      </c>
      <c r="C10537" s="4" t="s">
        <v>14</v>
      </c>
      <c r="D10537" s="4" t="s">
        <v>10</v>
      </c>
      <c r="E10537" s="4" t="s">
        <v>21</v>
      </c>
      <c r="F10537" s="4" t="s">
        <v>10</v>
      </c>
      <c r="G10537" s="4" t="s">
        <v>9</v>
      </c>
      <c r="H10537" s="4" t="s">
        <v>9</v>
      </c>
      <c r="I10537" s="4" t="s">
        <v>10</v>
      </c>
      <c r="J10537" s="4" t="s">
        <v>10</v>
      </c>
      <c r="K10537" s="4" t="s">
        <v>9</v>
      </c>
      <c r="L10537" s="4" t="s">
        <v>9</v>
      </c>
      <c r="M10537" s="4" t="s">
        <v>9</v>
      </c>
      <c r="N10537" s="4" t="s">
        <v>9</v>
      </c>
      <c r="O10537" s="4" t="s">
        <v>6</v>
      </c>
    </row>
    <row r="10538" spans="1:9">
      <c r="A10538" t="n">
        <v>89630</v>
      </c>
      <c r="B10538" s="14" t="n">
        <v>50</v>
      </c>
      <c r="C10538" s="7" t="n">
        <v>0</v>
      </c>
      <c r="D10538" s="7" t="n">
        <v>2243</v>
      </c>
      <c r="E10538" s="7" t="n">
        <v>0.150000005960464</v>
      </c>
      <c r="F10538" s="7" t="n">
        <v>1000</v>
      </c>
      <c r="G10538" s="7" t="n">
        <v>0</v>
      </c>
      <c r="H10538" s="7" t="n">
        <v>0</v>
      </c>
      <c r="I10538" s="7" t="n">
        <v>0</v>
      </c>
      <c r="J10538" s="7" t="n">
        <v>65533</v>
      </c>
      <c r="K10538" s="7" t="n">
        <v>0</v>
      </c>
      <c r="L10538" s="7" t="n">
        <v>0</v>
      </c>
      <c r="M10538" s="7" t="n">
        <v>0</v>
      </c>
      <c r="N10538" s="7" t="n">
        <v>0</v>
      </c>
      <c r="O10538" s="7" t="s">
        <v>13</v>
      </c>
    </row>
    <row r="10539" spans="1:9">
      <c r="A10539" t="s">
        <v>4</v>
      </c>
      <c r="B10539" s="4" t="s">
        <v>5</v>
      </c>
      <c r="C10539" s="4" t="s">
        <v>14</v>
      </c>
      <c r="D10539" s="4" t="s">
        <v>10</v>
      </c>
      <c r="E10539" s="4" t="s">
        <v>21</v>
      </c>
      <c r="F10539" s="4" t="s">
        <v>10</v>
      </c>
      <c r="G10539" s="4" t="s">
        <v>9</v>
      </c>
      <c r="H10539" s="4" t="s">
        <v>9</v>
      </c>
      <c r="I10539" s="4" t="s">
        <v>10</v>
      </c>
      <c r="J10539" s="4" t="s">
        <v>10</v>
      </c>
      <c r="K10539" s="4" t="s">
        <v>9</v>
      </c>
      <c r="L10539" s="4" t="s">
        <v>9</v>
      </c>
      <c r="M10539" s="4" t="s">
        <v>9</v>
      </c>
      <c r="N10539" s="4" t="s">
        <v>9</v>
      </c>
      <c r="O10539" s="4" t="s">
        <v>6</v>
      </c>
    </row>
    <row r="10540" spans="1:9">
      <c r="A10540" t="n">
        <v>89669</v>
      </c>
      <c r="B10540" s="14" t="n">
        <v>50</v>
      </c>
      <c r="C10540" s="7" t="n">
        <v>0</v>
      </c>
      <c r="D10540" s="7" t="n">
        <v>8200</v>
      </c>
      <c r="E10540" s="7" t="n">
        <v>0.100000001490116</v>
      </c>
      <c r="F10540" s="7" t="n">
        <v>1000</v>
      </c>
      <c r="G10540" s="7" t="n">
        <v>0</v>
      </c>
      <c r="H10540" s="7" t="n">
        <v>0</v>
      </c>
      <c r="I10540" s="7" t="n">
        <v>0</v>
      </c>
      <c r="J10540" s="7" t="n">
        <v>65533</v>
      </c>
      <c r="K10540" s="7" t="n">
        <v>0</v>
      </c>
      <c r="L10540" s="7" t="n">
        <v>0</v>
      </c>
      <c r="M10540" s="7" t="n">
        <v>0</v>
      </c>
      <c r="N10540" s="7" t="n">
        <v>0</v>
      </c>
      <c r="O10540" s="7" t="s">
        <v>13</v>
      </c>
    </row>
    <row r="10541" spans="1:9">
      <c r="A10541" t="s">
        <v>4</v>
      </c>
      <c r="B10541" s="4" t="s">
        <v>5</v>
      </c>
      <c r="C10541" s="4" t="s">
        <v>14</v>
      </c>
      <c r="D10541" s="4" t="s">
        <v>10</v>
      </c>
      <c r="E10541" s="4" t="s">
        <v>21</v>
      </c>
      <c r="F10541" s="4" t="s">
        <v>10</v>
      </c>
      <c r="G10541" s="4" t="s">
        <v>9</v>
      </c>
      <c r="H10541" s="4" t="s">
        <v>9</v>
      </c>
      <c r="I10541" s="4" t="s">
        <v>10</v>
      </c>
      <c r="J10541" s="4" t="s">
        <v>10</v>
      </c>
      <c r="K10541" s="4" t="s">
        <v>9</v>
      </c>
      <c r="L10541" s="4" t="s">
        <v>9</v>
      </c>
      <c r="M10541" s="4" t="s">
        <v>9</v>
      </c>
      <c r="N10541" s="4" t="s">
        <v>9</v>
      </c>
      <c r="O10541" s="4" t="s">
        <v>6</v>
      </c>
    </row>
    <row r="10542" spans="1:9">
      <c r="A10542" t="n">
        <v>89708</v>
      </c>
      <c r="B10542" s="14" t="n">
        <v>50</v>
      </c>
      <c r="C10542" s="7" t="n">
        <v>0</v>
      </c>
      <c r="D10542" s="7" t="n">
        <v>5042</v>
      </c>
      <c r="E10542" s="7" t="n">
        <v>0.200000002980232</v>
      </c>
      <c r="F10542" s="7" t="n">
        <v>1000</v>
      </c>
      <c r="G10542" s="7" t="n">
        <v>0</v>
      </c>
      <c r="H10542" s="7" t="n">
        <v>0</v>
      </c>
      <c r="I10542" s="7" t="n">
        <v>0</v>
      </c>
      <c r="J10542" s="7" t="n">
        <v>65533</v>
      </c>
      <c r="K10542" s="7" t="n">
        <v>0</v>
      </c>
      <c r="L10542" s="7" t="n">
        <v>0</v>
      </c>
      <c r="M10542" s="7" t="n">
        <v>0</v>
      </c>
      <c r="N10542" s="7" t="n">
        <v>0</v>
      </c>
      <c r="O10542" s="7" t="s">
        <v>13</v>
      </c>
    </row>
    <row r="10543" spans="1:9">
      <c r="A10543" t="s">
        <v>4</v>
      </c>
      <c r="B10543" s="4" t="s">
        <v>5</v>
      </c>
      <c r="C10543" s="4" t="s">
        <v>14</v>
      </c>
      <c r="D10543" s="4" t="s">
        <v>10</v>
      </c>
      <c r="E10543" s="4" t="s">
        <v>21</v>
      </c>
      <c r="F10543" s="4" t="s">
        <v>10</v>
      </c>
      <c r="G10543" s="4" t="s">
        <v>9</v>
      </c>
      <c r="H10543" s="4" t="s">
        <v>9</v>
      </c>
      <c r="I10543" s="4" t="s">
        <v>10</v>
      </c>
      <c r="J10543" s="4" t="s">
        <v>10</v>
      </c>
      <c r="K10543" s="4" t="s">
        <v>9</v>
      </c>
      <c r="L10543" s="4" t="s">
        <v>9</v>
      </c>
      <c r="M10543" s="4" t="s">
        <v>9</v>
      </c>
      <c r="N10543" s="4" t="s">
        <v>9</v>
      </c>
      <c r="O10543" s="4" t="s">
        <v>6</v>
      </c>
    </row>
    <row r="10544" spans="1:9">
      <c r="A10544" t="n">
        <v>89747</v>
      </c>
      <c r="B10544" s="14" t="n">
        <v>50</v>
      </c>
      <c r="C10544" s="7" t="n">
        <v>0</v>
      </c>
      <c r="D10544" s="7" t="n">
        <v>5045</v>
      </c>
      <c r="E10544" s="7" t="n">
        <v>0.5</v>
      </c>
      <c r="F10544" s="7" t="n">
        <v>500</v>
      </c>
      <c r="G10544" s="7" t="n">
        <v>0</v>
      </c>
      <c r="H10544" s="7" t="n">
        <v>0</v>
      </c>
      <c r="I10544" s="7" t="n">
        <v>0</v>
      </c>
      <c r="J10544" s="7" t="n">
        <v>65533</v>
      </c>
      <c r="K10544" s="7" t="n">
        <v>0</v>
      </c>
      <c r="L10544" s="7" t="n">
        <v>0</v>
      </c>
      <c r="M10544" s="7" t="n">
        <v>0</v>
      </c>
      <c r="N10544" s="7" t="n">
        <v>0</v>
      </c>
      <c r="O10544" s="7" t="s">
        <v>13</v>
      </c>
    </row>
    <row r="10545" spans="1:15">
      <c r="A10545" t="s">
        <v>4</v>
      </c>
      <c r="B10545" s="4" t="s">
        <v>5</v>
      </c>
      <c r="C10545" s="4" t="s">
        <v>14</v>
      </c>
      <c r="D10545" s="4" t="s">
        <v>10</v>
      </c>
      <c r="E10545" s="4" t="s">
        <v>21</v>
      </c>
    </row>
    <row r="10546" spans="1:15">
      <c r="A10546" t="n">
        <v>89786</v>
      </c>
      <c r="B10546" s="21" t="n">
        <v>58</v>
      </c>
      <c r="C10546" s="7" t="n">
        <v>100</v>
      </c>
      <c r="D10546" s="7" t="n">
        <v>1000</v>
      </c>
      <c r="E10546" s="7" t="n">
        <v>1</v>
      </c>
    </row>
    <row r="10547" spans="1:15">
      <c r="A10547" t="s">
        <v>4</v>
      </c>
      <c r="B10547" s="4" t="s">
        <v>5</v>
      </c>
      <c r="C10547" s="4" t="s">
        <v>14</v>
      </c>
      <c r="D10547" s="4" t="s">
        <v>10</v>
      </c>
    </row>
    <row r="10548" spans="1:15">
      <c r="A10548" t="n">
        <v>89794</v>
      </c>
      <c r="B10548" s="21" t="n">
        <v>58</v>
      </c>
      <c r="C10548" s="7" t="n">
        <v>255</v>
      </c>
      <c r="D10548" s="7" t="n">
        <v>0</v>
      </c>
    </row>
    <row r="10549" spans="1:15">
      <c r="A10549" t="s">
        <v>4</v>
      </c>
      <c r="B10549" s="4" t="s">
        <v>5</v>
      </c>
      <c r="C10549" s="4" t="s">
        <v>14</v>
      </c>
      <c r="D10549" s="4" t="s">
        <v>10</v>
      </c>
    </row>
    <row r="10550" spans="1:15">
      <c r="A10550" t="n">
        <v>89798</v>
      </c>
      <c r="B10550" s="45" t="n">
        <v>45</v>
      </c>
      <c r="C10550" s="7" t="n">
        <v>7</v>
      </c>
      <c r="D10550" s="7" t="n">
        <v>255</v>
      </c>
    </row>
    <row r="10551" spans="1:15">
      <c r="A10551" t="s">
        <v>4</v>
      </c>
      <c r="B10551" s="4" t="s">
        <v>5</v>
      </c>
      <c r="C10551" s="4" t="s">
        <v>10</v>
      </c>
      <c r="D10551" s="4" t="s">
        <v>14</v>
      </c>
      <c r="E10551" s="4" t="s">
        <v>14</v>
      </c>
      <c r="F10551" s="4" t="s">
        <v>6</v>
      </c>
    </row>
    <row r="10552" spans="1:15">
      <c r="A10552" t="n">
        <v>89802</v>
      </c>
      <c r="B10552" s="18" t="n">
        <v>20</v>
      </c>
      <c r="C10552" s="7" t="n">
        <v>7024</v>
      </c>
      <c r="D10552" s="7" t="n">
        <v>2</v>
      </c>
      <c r="E10552" s="7" t="n">
        <v>11</v>
      </c>
      <c r="F10552" s="7" t="s">
        <v>249</v>
      </c>
    </row>
    <row r="10553" spans="1:15">
      <c r="A10553" t="s">
        <v>4</v>
      </c>
      <c r="B10553" s="4" t="s">
        <v>5</v>
      </c>
      <c r="C10553" s="4" t="s">
        <v>14</v>
      </c>
      <c r="D10553" s="4" t="s">
        <v>10</v>
      </c>
      <c r="E10553" s="4" t="s">
        <v>21</v>
      </c>
    </row>
    <row r="10554" spans="1:15">
      <c r="A10554" t="n">
        <v>89826</v>
      </c>
      <c r="B10554" s="21" t="n">
        <v>58</v>
      </c>
      <c r="C10554" s="7" t="n">
        <v>101</v>
      </c>
      <c r="D10554" s="7" t="n">
        <v>300</v>
      </c>
      <c r="E10554" s="7" t="n">
        <v>1</v>
      </c>
    </row>
    <row r="10555" spans="1:15">
      <c r="A10555" t="s">
        <v>4</v>
      </c>
      <c r="B10555" s="4" t="s">
        <v>5</v>
      </c>
      <c r="C10555" s="4" t="s">
        <v>14</v>
      </c>
      <c r="D10555" s="4" t="s">
        <v>10</v>
      </c>
    </row>
    <row r="10556" spans="1:15">
      <c r="A10556" t="n">
        <v>89834</v>
      </c>
      <c r="B10556" s="21" t="n">
        <v>58</v>
      </c>
      <c r="C10556" s="7" t="n">
        <v>254</v>
      </c>
      <c r="D10556" s="7" t="n">
        <v>0</v>
      </c>
    </row>
    <row r="10557" spans="1:15">
      <c r="A10557" t="s">
        <v>4</v>
      </c>
      <c r="B10557" s="4" t="s">
        <v>5</v>
      </c>
      <c r="C10557" s="4" t="s">
        <v>14</v>
      </c>
      <c r="D10557" s="4" t="s">
        <v>14</v>
      </c>
      <c r="E10557" s="4" t="s">
        <v>21</v>
      </c>
      <c r="F10557" s="4" t="s">
        <v>21</v>
      </c>
      <c r="G10557" s="4" t="s">
        <v>21</v>
      </c>
      <c r="H10557" s="4" t="s">
        <v>10</v>
      </c>
    </row>
    <row r="10558" spans="1:15">
      <c r="A10558" t="n">
        <v>89838</v>
      </c>
      <c r="B10558" s="45" t="n">
        <v>45</v>
      </c>
      <c r="C10558" s="7" t="n">
        <v>2</v>
      </c>
      <c r="D10558" s="7" t="n">
        <v>3</v>
      </c>
      <c r="E10558" s="7" t="n">
        <v>1.25</v>
      </c>
      <c r="F10558" s="7" t="n">
        <v>19.2999992370605</v>
      </c>
      <c r="G10558" s="7" t="n">
        <v>44.2999992370605</v>
      </c>
      <c r="H10558" s="7" t="n">
        <v>0</v>
      </c>
    </row>
    <row r="10559" spans="1:15">
      <c r="A10559" t="s">
        <v>4</v>
      </c>
      <c r="B10559" s="4" t="s">
        <v>5</v>
      </c>
      <c r="C10559" s="4" t="s">
        <v>14</v>
      </c>
      <c r="D10559" s="4" t="s">
        <v>14</v>
      </c>
      <c r="E10559" s="4" t="s">
        <v>21</v>
      </c>
      <c r="F10559" s="4" t="s">
        <v>21</v>
      </c>
      <c r="G10559" s="4" t="s">
        <v>21</v>
      </c>
      <c r="H10559" s="4" t="s">
        <v>10</v>
      </c>
      <c r="I10559" s="4" t="s">
        <v>14</v>
      </c>
    </row>
    <row r="10560" spans="1:15">
      <c r="A10560" t="n">
        <v>89855</v>
      </c>
      <c r="B10560" s="45" t="n">
        <v>45</v>
      </c>
      <c r="C10560" s="7" t="n">
        <v>4</v>
      </c>
      <c r="D10560" s="7" t="n">
        <v>3</v>
      </c>
      <c r="E10560" s="7" t="n">
        <v>55</v>
      </c>
      <c r="F10560" s="7" t="n">
        <v>249</v>
      </c>
      <c r="G10560" s="7" t="n">
        <v>350</v>
      </c>
      <c r="H10560" s="7" t="n">
        <v>0</v>
      </c>
      <c r="I10560" s="7" t="n">
        <v>0</v>
      </c>
    </row>
    <row r="10561" spans="1:9">
      <c r="A10561" t="s">
        <v>4</v>
      </c>
      <c r="B10561" s="4" t="s">
        <v>5</v>
      </c>
      <c r="C10561" s="4" t="s">
        <v>14</v>
      </c>
      <c r="D10561" s="4" t="s">
        <v>14</v>
      </c>
      <c r="E10561" s="4" t="s">
        <v>21</v>
      </c>
      <c r="F10561" s="4" t="s">
        <v>10</v>
      </c>
    </row>
    <row r="10562" spans="1:9">
      <c r="A10562" t="n">
        <v>89873</v>
      </c>
      <c r="B10562" s="45" t="n">
        <v>45</v>
      </c>
      <c r="C10562" s="7" t="n">
        <v>5</v>
      </c>
      <c r="D10562" s="7" t="n">
        <v>3</v>
      </c>
      <c r="E10562" s="7" t="n">
        <v>1.20000004768372</v>
      </c>
      <c r="F10562" s="7" t="n">
        <v>0</v>
      </c>
    </row>
    <row r="10563" spans="1:9">
      <c r="A10563" t="s">
        <v>4</v>
      </c>
      <c r="B10563" s="4" t="s">
        <v>5</v>
      </c>
      <c r="C10563" s="4" t="s">
        <v>14</v>
      </c>
      <c r="D10563" s="4" t="s">
        <v>14</v>
      </c>
      <c r="E10563" s="4" t="s">
        <v>21</v>
      </c>
      <c r="F10563" s="4" t="s">
        <v>10</v>
      </c>
    </row>
    <row r="10564" spans="1:9">
      <c r="A10564" t="n">
        <v>89882</v>
      </c>
      <c r="B10564" s="45" t="n">
        <v>45</v>
      </c>
      <c r="C10564" s="7" t="n">
        <v>11</v>
      </c>
      <c r="D10564" s="7" t="n">
        <v>3</v>
      </c>
      <c r="E10564" s="7" t="n">
        <v>40.0999984741211</v>
      </c>
      <c r="F10564" s="7" t="n">
        <v>0</v>
      </c>
    </row>
    <row r="10565" spans="1:9">
      <c r="A10565" t="s">
        <v>4</v>
      </c>
      <c r="B10565" s="4" t="s">
        <v>5</v>
      </c>
      <c r="C10565" s="4" t="s">
        <v>14</v>
      </c>
      <c r="D10565" s="4" t="s">
        <v>14</v>
      </c>
      <c r="E10565" s="4" t="s">
        <v>21</v>
      </c>
      <c r="F10565" s="4" t="s">
        <v>21</v>
      </c>
      <c r="G10565" s="4" t="s">
        <v>21</v>
      </c>
      <c r="H10565" s="4" t="s">
        <v>10</v>
      </c>
    </row>
    <row r="10566" spans="1:9">
      <c r="A10566" t="n">
        <v>89891</v>
      </c>
      <c r="B10566" s="45" t="n">
        <v>45</v>
      </c>
      <c r="C10566" s="7" t="n">
        <v>2</v>
      </c>
      <c r="D10566" s="7" t="n">
        <v>3</v>
      </c>
      <c r="E10566" s="7" t="n">
        <v>1.25</v>
      </c>
      <c r="F10566" s="7" t="n">
        <v>19.8999996185303</v>
      </c>
      <c r="G10566" s="7" t="n">
        <v>44.2999992370605</v>
      </c>
      <c r="H10566" s="7" t="n">
        <v>3000</v>
      </c>
    </row>
    <row r="10567" spans="1:9">
      <c r="A10567" t="s">
        <v>4</v>
      </c>
      <c r="B10567" s="4" t="s">
        <v>5</v>
      </c>
      <c r="C10567" s="4" t="s">
        <v>14</v>
      </c>
      <c r="D10567" s="4" t="s">
        <v>14</v>
      </c>
      <c r="E10567" s="4" t="s">
        <v>21</v>
      </c>
      <c r="F10567" s="4" t="s">
        <v>10</v>
      </c>
    </row>
    <row r="10568" spans="1:9">
      <c r="A10568" t="n">
        <v>89908</v>
      </c>
      <c r="B10568" s="45" t="n">
        <v>45</v>
      </c>
      <c r="C10568" s="7" t="n">
        <v>5</v>
      </c>
      <c r="D10568" s="7" t="n">
        <v>3</v>
      </c>
      <c r="E10568" s="7" t="n">
        <v>1.70000004768372</v>
      </c>
      <c r="F10568" s="7" t="n">
        <v>3000</v>
      </c>
    </row>
    <row r="10569" spans="1:9">
      <c r="A10569" t="s">
        <v>4</v>
      </c>
      <c r="B10569" s="4" t="s">
        <v>5</v>
      </c>
      <c r="C10569" s="4" t="s">
        <v>14</v>
      </c>
      <c r="D10569" s="4" t="s">
        <v>10</v>
      </c>
      <c r="E10569" s="4" t="s">
        <v>10</v>
      </c>
      <c r="F10569" s="4" t="s">
        <v>10</v>
      </c>
      <c r="G10569" s="4" t="s">
        <v>10</v>
      </c>
      <c r="H10569" s="4" t="s">
        <v>10</v>
      </c>
      <c r="I10569" s="4" t="s">
        <v>6</v>
      </c>
      <c r="J10569" s="4" t="s">
        <v>21</v>
      </c>
      <c r="K10569" s="4" t="s">
        <v>21</v>
      </c>
      <c r="L10569" s="4" t="s">
        <v>21</v>
      </c>
      <c r="M10569" s="4" t="s">
        <v>9</v>
      </c>
      <c r="N10569" s="4" t="s">
        <v>9</v>
      </c>
      <c r="O10569" s="4" t="s">
        <v>21</v>
      </c>
      <c r="P10569" s="4" t="s">
        <v>21</v>
      </c>
      <c r="Q10569" s="4" t="s">
        <v>21</v>
      </c>
      <c r="R10569" s="4" t="s">
        <v>21</v>
      </c>
      <c r="S10569" s="4" t="s">
        <v>14</v>
      </c>
    </row>
    <row r="10570" spans="1:9">
      <c r="A10570" t="n">
        <v>89917</v>
      </c>
      <c r="B10570" s="31" t="n">
        <v>39</v>
      </c>
      <c r="C10570" s="7" t="n">
        <v>12</v>
      </c>
      <c r="D10570" s="7" t="n">
        <v>65533</v>
      </c>
      <c r="E10570" s="7" t="n">
        <v>205</v>
      </c>
      <c r="F10570" s="7" t="n">
        <v>0</v>
      </c>
      <c r="G10570" s="7" t="n">
        <v>19</v>
      </c>
      <c r="H10570" s="7" t="n">
        <v>3</v>
      </c>
      <c r="I10570" s="7" t="s">
        <v>13</v>
      </c>
      <c r="J10570" s="7" t="n">
        <v>0</v>
      </c>
      <c r="K10570" s="7" t="n">
        <v>0</v>
      </c>
      <c r="L10570" s="7" t="n">
        <v>0</v>
      </c>
      <c r="M10570" s="7" t="n">
        <v>0</v>
      </c>
      <c r="N10570" s="7" t="n">
        <v>0</v>
      </c>
      <c r="O10570" s="7" t="n">
        <v>0</v>
      </c>
      <c r="P10570" s="7" t="n">
        <v>0.400000005960464</v>
      </c>
      <c r="Q10570" s="7" t="n">
        <v>0.400000005960464</v>
      </c>
      <c r="R10570" s="7" t="n">
        <v>0.400000005960464</v>
      </c>
      <c r="S10570" s="7" t="n">
        <v>105</v>
      </c>
    </row>
    <row r="10571" spans="1:9">
      <c r="A10571" t="s">
        <v>4</v>
      </c>
      <c r="B10571" s="4" t="s">
        <v>5</v>
      </c>
      <c r="C10571" s="4" t="s">
        <v>14</v>
      </c>
      <c r="D10571" s="4" t="s">
        <v>10</v>
      </c>
      <c r="E10571" s="4" t="s">
        <v>9</v>
      </c>
      <c r="F10571" s="4" t="s">
        <v>10</v>
      </c>
    </row>
    <row r="10572" spans="1:9">
      <c r="A10572" t="n">
        <v>89967</v>
      </c>
      <c r="B10572" s="14" t="n">
        <v>50</v>
      </c>
      <c r="C10572" s="7" t="n">
        <v>3</v>
      </c>
      <c r="D10572" s="7" t="n">
        <v>5045</v>
      </c>
      <c r="E10572" s="7" t="n">
        <v>1065353216</v>
      </c>
      <c r="F10572" s="7" t="n">
        <v>500</v>
      </c>
    </row>
    <row r="10573" spans="1:9">
      <c r="A10573" t="s">
        <v>4</v>
      </c>
      <c r="B10573" s="4" t="s">
        <v>5</v>
      </c>
      <c r="C10573" s="4" t="s">
        <v>14</v>
      </c>
      <c r="D10573" s="4" t="s">
        <v>10</v>
      </c>
    </row>
    <row r="10574" spans="1:9">
      <c r="A10574" t="n">
        <v>89977</v>
      </c>
      <c r="B10574" s="45" t="n">
        <v>45</v>
      </c>
      <c r="C10574" s="7" t="n">
        <v>7</v>
      </c>
      <c r="D10574" s="7" t="n">
        <v>255</v>
      </c>
    </row>
    <row r="10575" spans="1:9">
      <c r="A10575" t="s">
        <v>4</v>
      </c>
      <c r="B10575" s="4" t="s">
        <v>5</v>
      </c>
      <c r="C10575" s="4" t="s">
        <v>14</v>
      </c>
      <c r="D10575" s="4" t="s">
        <v>21</v>
      </c>
      <c r="E10575" s="4" t="s">
        <v>10</v>
      </c>
      <c r="F10575" s="4" t="s">
        <v>14</v>
      </c>
    </row>
    <row r="10576" spans="1:9">
      <c r="A10576" t="n">
        <v>89981</v>
      </c>
      <c r="B10576" s="16" t="n">
        <v>49</v>
      </c>
      <c r="C10576" s="7" t="n">
        <v>3</v>
      </c>
      <c r="D10576" s="7" t="n">
        <v>0.800000011920929</v>
      </c>
      <c r="E10576" s="7" t="n">
        <v>500</v>
      </c>
      <c r="F10576" s="7" t="n">
        <v>0</v>
      </c>
    </row>
    <row r="10577" spans="1:19">
      <c r="A10577" t="s">
        <v>4</v>
      </c>
      <c r="B10577" s="4" t="s">
        <v>5</v>
      </c>
      <c r="C10577" s="4" t="s">
        <v>14</v>
      </c>
      <c r="D10577" s="4" t="s">
        <v>10</v>
      </c>
      <c r="E10577" s="4" t="s">
        <v>6</v>
      </c>
    </row>
    <row r="10578" spans="1:19">
      <c r="A10578" t="n">
        <v>89990</v>
      </c>
      <c r="B10578" s="41" t="n">
        <v>51</v>
      </c>
      <c r="C10578" s="7" t="n">
        <v>4</v>
      </c>
      <c r="D10578" s="7" t="n">
        <v>19</v>
      </c>
      <c r="E10578" s="7" t="s">
        <v>143</v>
      </c>
    </row>
    <row r="10579" spans="1:19">
      <c r="A10579" t="s">
        <v>4</v>
      </c>
      <c r="B10579" s="4" t="s">
        <v>5</v>
      </c>
      <c r="C10579" s="4" t="s">
        <v>10</v>
      </c>
    </row>
    <row r="10580" spans="1:19">
      <c r="A10580" t="n">
        <v>90004</v>
      </c>
      <c r="B10580" s="28" t="n">
        <v>16</v>
      </c>
      <c r="C10580" s="7" t="n">
        <v>0</v>
      </c>
    </row>
    <row r="10581" spans="1:19">
      <c r="A10581" t="s">
        <v>4</v>
      </c>
      <c r="B10581" s="4" t="s">
        <v>5</v>
      </c>
      <c r="C10581" s="4" t="s">
        <v>10</v>
      </c>
      <c r="D10581" s="4" t="s">
        <v>14</v>
      </c>
      <c r="E10581" s="4" t="s">
        <v>9</v>
      </c>
      <c r="F10581" s="4" t="s">
        <v>112</v>
      </c>
      <c r="G10581" s="4" t="s">
        <v>14</v>
      </c>
      <c r="H10581" s="4" t="s">
        <v>14</v>
      </c>
    </row>
    <row r="10582" spans="1:19">
      <c r="A10582" t="n">
        <v>90007</v>
      </c>
      <c r="B10582" s="49" t="n">
        <v>26</v>
      </c>
      <c r="C10582" s="7" t="n">
        <v>19</v>
      </c>
      <c r="D10582" s="7" t="n">
        <v>17</v>
      </c>
      <c r="E10582" s="7" t="n">
        <v>29481</v>
      </c>
      <c r="F10582" s="7" t="s">
        <v>669</v>
      </c>
      <c r="G10582" s="7" t="n">
        <v>2</v>
      </c>
      <c r="H10582" s="7" t="n">
        <v>0</v>
      </c>
    </row>
    <row r="10583" spans="1:19">
      <c r="A10583" t="s">
        <v>4</v>
      </c>
      <c r="B10583" s="4" t="s">
        <v>5</v>
      </c>
    </row>
    <row r="10584" spans="1:19">
      <c r="A10584" t="n">
        <v>90070</v>
      </c>
      <c r="B10584" s="50" t="n">
        <v>28</v>
      </c>
    </row>
    <row r="10585" spans="1:19">
      <c r="A10585" t="s">
        <v>4</v>
      </c>
      <c r="B10585" s="4" t="s">
        <v>5</v>
      </c>
      <c r="C10585" s="4" t="s">
        <v>10</v>
      </c>
      <c r="D10585" s="4" t="s">
        <v>14</v>
      </c>
    </row>
    <row r="10586" spans="1:19">
      <c r="A10586" t="n">
        <v>90071</v>
      </c>
      <c r="B10586" s="51" t="n">
        <v>89</v>
      </c>
      <c r="C10586" s="7" t="n">
        <v>65533</v>
      </c>
      <c r="D10586" s="7" t="n">
        <v>1</v>
      </c>
    </row>
    <row r="10587" spans="1:19">
      <c r="A10587" t="s">
        <v>4</v>
      </c>
      <c r="B10587" s="4" t="s">
        <v>5</v>
      </c>
      <c r="C10587" s="4" t="s">
        <v>14</v>
      </c>
      <c r="D10587" s="4" t="s">
        <v>10</v>
      </c>
      <c r="E10587" s="4" t="s">
        <v>21</v>
      </c>
    </row>
    <row r="10588" spans="1:19">
      <c r="A10588" t="n">
        <v>90075</v>
      </c>
      <c r="B10588" s="21" t="n">
        <v>58</v>
      </c>
      <c r="C10588" s="7" t="n">
        <v>101</v>
      </c>
      <c r="D10588" s="7" t="n">
        <v>300</v>
      </c>
      <c r="E10588" s="7" t="n">
        <v>1</v>
      </c>
    </row>
    <row r="10589" spans="1:19">
      <c r="A10589" t="s">
        <v>4</v>
      </c>
      <c r="B10589" s="4" t="s">
        <v>5</v>
      </c>
      <c r="C10589" s="4" t="s">
        <v>14</v>
      </c>
      <c r="D10589" s="4" t="s">
        <v>10</v>
      </c>
    </row>
    <row r="10590" spans="1:19">
      <c r="A10590" t="n">
        <v>90083</v>
      </c>
      <c r="B10590" s="21" t="n">
        <v>58</v>
      </c>
      <c r="C10590" s="7" t="n">
        <v>254</v>
      </c>
      <c r="D10590" s="7" t="n">
        <v>0</v>
      </c>
    </row>
    <row r="10591" spans="1:19">
      <c r="A10591" t="s">
        <v>4</v>
      </c>
      <c r="B10591" s="4" t="s">
        <v>5</v>
      </c>
      <c r="C10591" s="4" t="s">
        <v>14</v>
      </c>
      <c r="D10591" s="4" t="s">
        <v>14</v>
      </c>
      <c r="E10591" s="4" t="s">
        <v>21</v>
      </c>
      <c r="F10591" s="4" t="s">
        <v>21</v>
      </c>
      <c r="G10591" s="4" t="s">
        <v>21</v>
      </c>
      <c r="H10591" s="4" t="s">
        <v>10</v>
      </c>
    </row>
    <row r="10592" spans="1:19">
      <c r="A10592" t="n">
        <v>90087</v>
      </c>
      <c r="B10592" s="45" t="n">
        <v>45</v>
      </c>
      <c r="C10592" s="7" t="n">
        <v>2</v>
      </c>
      <c r="D10592" s="7" t="n">
        <v>3</v>
      </c>
      <c r="E10592" s="7" t="n">
        <v>0</v>
      </c>
      <c r="F10592" s="7" t="n">
        <v>19.5799999237061</v>
      </c>
      <c r="G10592" s="7" t="n">
        <v>43.5</v>
      </c>
      <c r="H10592" s="7" t="n">
        <v>0</v>
      </c>
    </row>
    <row r="10593" spans="1:8">
      <c r="A10593" t="s">
        <v>4</v>
      </c>
      <c r="B10593" s="4" t="s">
        <v>5</v>
      </c>
      <c r="C10593" s="4" t="s">
        <v>14</v>
      </c>
      <c r="D10593" s="4" t="s">
        <v>14</v>
      </c>
      <c r="E10593" s="4" t="s">
        <v>21</v>
      </c>
      <c r="F10593" s="4" t="s">
        <v>21</v>
      </c>
      <c r="G10593" s="4" t="s">
        <v>21</v>
      </c>
      <c r="H10593" s="4" t="s">
        <v>10</v>
      </c>
      <c r="I10593" s="4" t="s">
        <v>14</v>
      </c>
    </row>
    <row r="10594" spans="1:8">
      <c r="A10594" t="n">
        <v>90104</v>
      </c>
      <c r="B10594" s="45" t="n">
        <v>45</v>
      </c>
      <c r="C10594" s="7" t="n">
        <v>4</v>
      </c>
      <c r="D10594" s="7" t="n">
        <v>3</v>
      </c>
      <c r="E10594" s="7" t="n">
        <v>347</v>
      </c>
      <c r="F10594" s="7" t="n">
        <v>177</v>
      </c>
      <c r="G10594" s="7" t="n">
        <v>5</v>
      </c>
      <c r="H10594" s="7" t="n">
        <v>0</v>
      </c>
      <c r="I10594" s="7" t="n">
        <v>0</v>
      </c>
    </row>
    <row r="10595" spans="1:8">
      <c r="A10595" t="s">
        <v>4</v>
      </c>
      <c r="B10595" s="4" t="s">
        <v>5</v>
      </c>
      <c r="C10595" s="4" t="s">
        <v>14</v>
      </c>
      <c r="D10595" s="4" t="s">
        <v>14</v>
      </c>
      <c r="E10595" s="4" t="s">
        <v>21</v>
      </c>
      <c r="F10595" s="4" t="s">
        <v>10</v>
      </c>
    </row>
    <row r="10596" spans="1:8">
      <c r="A10596" t="n">
        <v>90122</v>
      </c>
      <c r="B10596" s="45" t="n">
        <v>45</v>
      </c>
      <c r="C10596" s="7" t="n">
        <v>5</v>
      </c>
      <c r="D10596" s="7" t="n">
        <v>3</v>
      </c>
      <c r="E10596" s="7" t="n">
        <v>1.70000004768372</v>
      </c>
      <c r="F10596" s="7" t="n">
        <v>0</v>
      </c>
    </row>
    <row r="10597" spans="1:8">
      <c r="A10597" t="s">
        <v>4</v>
      </c>
      <c r="B10597" s="4" t="s">
        <v>5</v>
      </c>
      <c r="C10597" s="4" t="s">
        <v>14</v>
      </c>
      <c r="D10597" s="4" t="s">
        <v>14</v>
      </c>
      <c r="E10597" s="4" t="s">
        <v>21</v>
      </c>
      <c r="F10597" s="4" t="s">
        <v>10</v>
      </c>
    </row>
    <row r="10598" spans="1:8">
      <c r="A10598" t="n">
        <v>90131</v>
      </c>
      <c r="B10598" s="45" t="n">
        <v>45</v>
      </c>
      <c r="C10598" s="7" t="n">
        <v>11</v>
      </c>
      <c r="D10598" s="7" t="n">
        <v>3</v>
      </c>
      <c r="E10598" s="7" t="n">
        <v>45.9000015258789</v>
      </c>
      <c r="F10598" s="7" t="n">
        <v>0</v>
      </c>
    </row>
    <row r="10599" spans="1:8">
      <c r="A10599" t="s">
        <v>4</v>
      </c>
      <c r="B10599" s="4" t="s">
        <v>5</v>
      </c>
      <c r="C10599" s="4" t="s">
        <v>14</v>
      </c>
      <c r="D10599" s="4" t="s">
        <v>14</v>
      </c>
      <c r="E10599" s="4" t="s">
        <v>21</v>
      </c>
      <c r="F10599" s="4" t="s">
        <v>21</v>
      </c>
      <c r="G10599" s="4" t="s">
        <v>21</v>
      </c>
      <c r="H10599" s="4" t="s">
        <v>10</v>
      </c>
    </row>
    <row r="10600" spans="1:8">
      <c r="A10600" t="n">
        <v>90140</v>
      </c>
      <c r="B10600" s="45" t="n">
        <v>45</v>
      </c>
      <c r="C10600" s="7" t="n">
        <v>2</v>
      </c>
      <c r="D10600" s="7" t="n">
        <v>3</v>
      </c>
      <c r="E10600" s="7" t="n">
        <v>0.419999986886978</v>
      </c>
      <c r="F10600" s="7" t="n">
        <v>19.8999996185303</v>
      </c>
      <c r="G10600" s="7" t="n">
        <v>43.7200012207031</v>
      </c>
      <c r="H10600" s="7" t="n">
        <v>1500</v>
      </c>
    </row>
    <row r="10601" spans="1:8">
      <c r="A10601" t="s">
        <v>4</v>
      </c>
      <c r="B10601" s="4" t="s">
        <v>5</v>
      </c>
      <c r="C10601" s="4" t="s">
        <v>14</v>
      </c>
      <c r="D10601" s="4" t="s">
        <v>14</v>
      </c>
      <c r="E10601" s="4" t="s">
        <v>21</v>
      </c>
      <c r="F10601" s="4" t="s">
        <v>21</v>
      </c>
      <c r="G10601" s="4" t="s">
        <v>21</v>
      </c>
      <c r="H10601" s="4" t="s">
        <v>10</v>
      </c>
      <c r="I10601" s="4" t="s">
        <v>14</v>
      </c>
    </row>
    <row r="10602" spans="1:8">
      <c r="A10602" t="n">
        <v>90157</v>
      </c>
      <c r="B10602" s="45" t="n">
        <v>45</v>
      </c>
      <c r="C10602" s="7" t="n">
        <v>4</v>
      </c>
      <c r="D10602" s="7" t="n">
        <v>3</v>
      </c>
      <c r="E10602" s="7" t="n">
        <v>353</v>
      </c>
      <c r="F10602" s="7" t="n">
        <v>197</v>
      </c>
      <c r="G10602" s="7" t="n">
        <v>5</v>
      </c>
      <c r="H10602" s="7" t="n">
        <v>1500</v>
      </c>
      <c r="I10602" s="7" t="n">
        <v>0</v>
      </c>
    </row>
    <row r="10603" spans="1:8">
      <c r="A10603" t="s">
        <v>4</v>
      </c>
      <c r="B10603" s="4" t="s">
        <v>5</v>
      </c>
      <c r="C10603" s="4" t="s">
        <v>14</v>
      </c>
      <c r="D10603" s="4" t="s">
        <v>14</v>
      </c>
      <c r="E10603" s="4" t="s">
        <v>21</v>
      </c>
      <c r="F10603" s="4" t="s">
        <v>10</v>
      </c>
    </row>
    <row r="10604" spans="1:8">
      <c r="A10604" t="n">
        <v>90175</v>
      </c>
      <c r="B10604" s="45" t="n">
        <v>45</v>
      </c>
      <c r="C10604" s="7" t="n">
        <v>5</v>
      </c>
      <c r="D10604" s="7" t="n">
        <v>3</v>
      </c>
      <c r="E10604" s="7" t="n">
        <v>1.20000004768372</v>
      </c>
      <c r="F10604" s="7" t="n">
        <v>1500</v>
      </c>
    </row>
    <row r="10605" spans="1:8">
      <c r="A10605" t="s">
        <v>4</v>
      </c>
      <c r="B10605" s="4" t="s">
        <v>5</v>
      </c>
      <c r="C10605" s="4" t="s">
        <v>10</v>
      </c>
      <c r="D10605" s="4" t="s">
        <v>14</v>
      </c>
      <c r="E10605" s="4" t="s">
        <v>6</v>
      </c>
      <c r="F10605" s="4" t="s">
        <v>21</v>
      </c>
      <c r="G10605" s="4" t="s">
        <v>21</v>
      </c>
      <c r="H10605" s="4" t="s">
        <v>21</v>
      </c>
    </row>
    <row r="10606" spans="1:8">
      <c r="A10606" t="n">
        <v>90184</v>
      </c>
      <c r="B10606" s="37" t="n">
        <v>48</v>
      </c>
      <c r="C10606" s="7" t="n">
        <v>23</v>
      </c>
      <c r="D10606" s="7" t="n">
        <v>0</v>
      </c>
      <c r="E10606" s="7" t="s">
        <v>610</v>
      </c>
      <c r="F10606" s="7" t="n">
        <v>-1</v>
      </c>
      <c r="G10606" s="7" t="n">
        <v>1</v>
      </c>
      <c r="H10606" s="7" t="n">
        <v>0</v>
      </c>
    </row>
    <row r="10607" spans="1:8">
      <c r="A10607" t="s">
        <v>4</v>
      </c>
      <c r="B10607" s="4" t="s">
        <v>5</v>
      </c>
      <c r="C10607" s="4" t="s">
        <v>14</v>
      </c>
      <c r="D10607" s="4" t="s">
        <v>10</v>
      </c>
      <c r="E10607" s="4" t="s">
        <v>21</v>
      </c>
      <c r="F10607" s="4" t="s">
        <v>10</v>
      </c>
      <c r="G10607" s="4" t="s">
        <v>9</v>
      </c>
      <c r="H10607" s="4" t="s">
        <v>9</v>
      </c>
      <c r="I10607" s="4" t="s">
        <v>10</v>
      </c>
      <c r="J10607" s="4" t="s">
        <v>10</v>
      </c>
      <c r="K10607" s="4" t="s">
        <v>9</v>
      </c>
      <c r="L10607" s="4" t="s">
        <v>9</v>
      </c>
      <c r="M10607" s="4" t="s">
        <v>9</v>
      </c>
      <c r="N10607" s="4" t="s">
        <v>9</v>
      </c>
      <c r="O10607" s="4" t="s">
        <v>6</v>
      </c>
    </row>
    <row r="10608" spans="1:8">
      <c r="A10608" t="n">
        <v>90210</v>
      </c>
      <c r="B10608" s="14" t="n">
        <v>50</v>
      </c>
      <c r="C10608" s="7" t="n">
        <v>0</v>
      </c>
      <c r="D10608" s="7" t="n">
        <v>4556</v>
      </c>
      <c r="E10608" s="7" t="n">
        <v>0.800000011920929</v>
      </c>
      <c r="F10608" s="7" t="n">
        <v>0</v>
      </c>
      <c r="G10608" s="7" t="n">
        <v>0</v>
      </c>
      <c r="H10608" s="7" t="n">
        <v>0</v>
      </c>
      <c r="I10608" s="7" t="n">
        <v>0</v>
      </c>
      <c r="J10608" s="7" t="n">
        <v>65533</v>
      </c>
      <c r="K10608" s="7" t="n">
        <v>0</v>
      </c>
      <c r="L10608" s="7" t="n">
        <v>0</v>
      </c>
      <c r="M10608" s="7" t="n">
        <v>0</v>
      </c>
      <c r="N10608" s="7" t="n">
        <v>0</v>
      </c>
      <c r="O10608" s="7" t="s">
        <v>13</v>
      </c>
    </row>
    <row r="10609" spans="1:15">
      <c r="A10609" t="s">
        <v>4</v>
      </c>
      <c r="B10609" s="4" t="s">
        <v>5</v>
      </c>
      <c r="C10609" s="4" t="s">
        <v>10</v>
      </c>
    </row>
    <row r="10610" spans="1:15">
      <c r="A10610" t="n">
        <v>90249</v>
      </c>
      <c r="B10610" s="28" t="n">
        <v>16</v>
      </c>
      <c r="C10610" s="7" t="n">
        <v>1500</v>
      </c>
    </row>
    <row r="10611" spans="1:15">
      <c r="A10611" t="s">
        <v>4</v>
      </c>
      <c r="B10611" s="4" t="s">
        <v>5</v>
      </c>
      <c r="C10611" s="4" t="s">
        <v>14</v>
      </c>
      <c r="D10611" s="4" t="s">
        <v>10</v>
      </c>
      <c r="E10611" s="4" t="s">
        <v>10</v>
      </c>
    </row>
    <row r="10612" spans="1:15">
      <c r="A10612" t="n">
        <v>90252</v>
      </c>
      <c r="B10612" s="14" t="n">
        <v>50</v>
      </c>
      <c r="C10612" s="7" t="n">
        <v>1</v>
      </c>
      <c r="D10612" s="7" t="n">
        <v>4556</v>
      </c>
      <c r="E10612" s="7" t="n">
        <v>200</v>
      </c>
    </row>
    <row r="10613" spans="1:15">
      <c r="A10613" t="s">
        <v>4</v>
      </c>
      <c r="B10613" s="4" t="s">
        <v>5</v>
      </c>
      <c r="C10613" s="4" t="s">
        <v>14</v>
      </c>
      <c r="D10613" s="4" t="s">
        <v>10</v>
      </c>
      <c r="E10613" s="4" t="s">
        <v>10</v>
      </c>
      <c r="F10613" s="4" t="s">
        <v>10</v>
      </c>
      <c r="G10613" s="4" t="s">
        <v>10</v>
      </c>
      <c r="H10613" s="4" t="s">
        <v>10</v>
      </c>
      <c r="I10613" s="4" t="s">
        <v>6</v>
      </c>
      <c r="J10613" s="4" t="s">
        <v>21</v>
      </c>
      <c r="K10613" s="4" t="s">
        <v>21</v>
      </c>
      <c r="L10613" s="4" t="s">
        <v>21</v>
      </c>
      <c r="M10613" s="4" t="s">
        <v>9</v>
      </c>
      <c r="N10613" s="4" t="s">
        <v>9</v>
      </c>
      <c r="O10613" s="4" t="s">
        <v>21</v>
      </c>
      <c r="P10613" s="4" t="s">
        <v>21</v>
      </c>
      <c r="Q10613" s="4" t="s">
        <v>21</v>
      </c>
      <c r="R10613" s="4" t="s">
        <v>21</v>
      </c>
      <c r="S10613" s="4" t="s">
        <v>14</v>
      </c>
    </row>
    <row r="10614" spans="1:15">
      <c r="A10614" t="n">
        <v>90258</v>
      </c>
      <c r="B10614" s="31" t="n">
        <v>39</v>
      </c>
      <c r="C10614" s="7" t="n">
        <v>12</v>
      </c>
      <c r="D10614" s="7" t="n">
        <v>65533</v>
      </c>
      <c r="E10614" s="7" t="n">
        <v>203</v>
      </c>
      <c r="F10614" s="7" t="n">
        <v>0</v>
      </c>
      <c r="G10614" s="7" t="n">
        <v>23</v>
      </c>
      <c r="H10614" s="7" t="n">
        <v>259</v>
      </c>
      <c r="I10614" s="7" t="s">
        <v>670</v>
      </c>
      <c r="J10614" s="7" t="n">
        <v>0</v>
      </c>
      <c r="K10614" s="7" t="n">
        <v>0</v>
      </c>
      <c r="L10614" s="7" t="n">
        <v>0</v>
      </c>
      <c r="M10614" s="7" t="n">
        <v>0</v>
      </c>
      <c r="N10614" s="7" t="n">
        <v>0</v>
      </c>
      <c r="O10614" s="7" t="n">
        <v>0</v>
      </c>
      <c r="P10614" s="7" t="n">
        <v>1</v>
      </c>
      <c r="Q10614" s="7" t="n">
        <v>1</v>
      </c>
      <c r="R10614" s="7" t="n">
        <v>1</v>
      </c>
      <c r="S10614" s="7" t="n">
        <v>103</v>
      </c>
    </row>
    <row r="10615" spans="1:15">
      <c r="A10615" t="s">
        <v>4</v>
      </c>
      <c r="B10615" s="4" t="s">
        <v>5</v>
      </c>
      <c r="C10615" s="4" t="s">
        <v>14</v>
      </c>
      <c r="D10615" s="4" t="s">
        <v>10</v>
      </c>
      <c r="E10615" s="4" t="s">
        <v>10</v>
      </c>
      <c r="F10615" s="4" t="s">
        <v>10</v>
      </c>
      <c r="G10615" s="4" t="s">
        <v>10</v>
      </c>
      <c r="H10615" s="4" t="s">
        <v>10</v>
      </c>
      <c r="I10615" s="4" t="s">
        <v>6</v>
      </c>
      <c r="J10615" s="4" t="s">
        <v>21</v>
      </c>
      <c r="K10615" s="4" t="s">
        <v>21</v>
      </c>
      <c r="L10615" s="4" t="s">
        <v>21</v>
      </c>
      <c r="M10615" s="4" t="s">
        <v>9</v>
      </c>
      <c r="N10615" s="4" t="s">
        <v>9</v>
      </c>
      <c r="O10615" s="4" t="s">
        <v>21</v>
      </c>
      <c r="P10615" s="4" t="s">
        <v>21</v>
      </c>
      <c r="Q10615" s="4" t="s">
        <v>21</v>
      </c>
      <c r="R10615" s="4" t="s">
        <v>21</v>
      </c>
      <c r="S10615" s="4" t="s">
        <v>14</v>
      </c>
    </row>
    <row r="10616" spans="1:15">
      <c r="A10616" t="n">
        <v>90333</v>
      </c>
      <c r="B10616" s="31" t="n">
        <v>39</v>
      </c>
      <c r="C10616" s="7" t="n">
        <v>12</v>
      </c>
      <c r="D10616" s="7" t="n">
        <v>65533</v>
      </c>
      <c r="E10616" s="7" t="n">
        <v>203</v>
      </c>
      <c r="F10616" s="7" t="n">
        <v>0</v>
      </c>
      <c r="G10616" s="7" t="n">
        <v>23</v>
      </c>
      <c r="H10616" s="7" t="n">
        <v>259</v>
      </c>
      <c r="I10616" s="7" t="s">
        <v>671</v>
      </c>
      <c r="J10616" s="7" t="n">
        <v>0</v>
      </c>
      <c r="K10616" s="7" t="n">
        <v>0</v>
      </c>
      <c r="L10616" s="7" t="n">
        <v>0</v>
      </c>
      <c r="M10616" s="7" t="n">
        <v>0</v>
      </c>
      <c r="N10616" s="7" t="n">
        <v>0</v>
      </c>
      <c r="O10616" s="7" t="n">
        <v>0</v>
      </c>
      <c r="P10616" s="7" t="n">
        <v>1</v>
      </c>
      <c r="Q10616" s="7" t="n">
        <v>1</v>
      </c>
      <c r="R10616" s="7" t="n">
        <v>1</v>
      </c>
      <c r="S10616" s="7" t="n">
        <v>104</v>
      </c>
    </row>
    <row r="10617" spans="1:15">
      <c r="A10617" t="s">
        <v>4</v>
      </c>
      <c r="B10617" s="4" t="s">
        <v>5</v>
      </c>
      <c r="C10617" s="4" t="s">
        <v>14</v>
      </c>
      <c r="D10617" s="4" t="s">
        <v>10</v>
      </c>
      <c r="E10617" s="4" t="s">
        <v>21</v>
      </c>
      <c r="F10617" s="4" t="s">
        <v>10</v>
      </c>
      <c r="G10617" s="4" t="s">
        <v>9</v>
      </c>
      <c r="H10617" s="4" t="s">
        <v>9</v>
      </c>
      <c r="I10617" s="4" t="s">
        <v>10</v>
      </c>
      <c r="J10617" s="4" t="s">
        <v>10</v>
      </c>
      <c r="K10617" s="4" t="s">
        <v>9</v>
      </c>
      <c r="L10617" s="4" t="s">
        <v>9</v>
      </c>
      <c r="M10617" s="4" t="s">
        <v>9</v>
      </c>
      <c r="N10617" s="4" t="s">
        <v>9</v>
      </c>
      <c r="O10617" s="4" t="s">
        <v>6</v>
      </c>
    </row>
    <row r="10618" spans="1:15">
      <c r="A10618" t="n">
        <v>90408</v>
      </c>
      <c r="B10618" s="14" t="n">
        <v>50</v>
      </c>
      <c r="C10618" s="7" t="n">
        <v>0</v>
      </c>
      <c r="D10618" s="7" t="n">
        <v>8122</v>
      </c>
      <c r="E10618" s="7" t="n">
        <v>1</v>
      </c>
      <c r="F10618" s="7" t="n">
        <v>500</v>
      </c>
      <c r="G10618" s="7" t="n">
        <v>0</v>
      </c>
      <c r="H10618" s="7" t="n">
        <v>1090519040</v>
      </c>
      <c r="I10618" s="7" t="n">
        <v>0</v>
      </c>
      <c r="J10618" s="7" t="n">
        <v>65533</v>
      </c>
      <c r="K10618" s="7" t="n">
        <v>0</v>
      </c>
      <c r="L10618" s="7" t="n">
        <v>0</v>
      </c>
      <c r="M10618" s="7" t="n">
        <v>0</v>
      </c>
      <c r="N10618" s="7" t="n">
        <v>0</v>
      </c>
      <c r="O10618" s="7" t="s">
        <v>13</v>
      </c>
    </row>
    <row r="10619" spans="1:15">
      <c r="A10619" t="s">
        <v>4</v>
      </c>
      <c r="B10619" s="4" t="s">
        <v>5</v>
      </c>
      <c r="C10619" s="4" t="s">
        <v>14</v>
      </c>
      <c r="D10619" s="4" t="s">
        <v>10</v>
      </c>
      <c r="E10619" s="4" t="s">
        <v>21</v>
      </c>
      <c r="F10619" s="4" t="s">
        <v>10</v>
      </c>
      <c r="G10619" s="4" t="s">
        <v>9</v>
      </c>
      <c r="H10619" s="4" t="s">
        <v>9</v>
      </c>
      <c r="I10619" s="4" t="s">
        <v>10</v>
      </c>
      <c r="J10619" s="4" t="s">
        <v>10</v>
      </c>
      <c r="K10619" s="4" t="s">
        <v>9</v>
      </c>
      <c r="L10619" s="4" t="s">
        <v>9</v>
      </c>
      <c r="M10619" s="4" t="s">
        <v>9</v>
      </c>
      <c r="N10619" s="4" t="s">
        <v>9</v>
      </c>
      <c r="O10619" s="4" t="s">
        <v>6</v>
      </c>
    </row>
    <row r="10620" spans="1:15">
      <c r="A10620" t="n">
        <v>90447</v>
      </c>
      <c r="B10620" s="14" t="n">
        <v>50</v>
      </c>
      <c r="C10620" s="7" t="n">
        <v>0</v>
      </c>
      <c r="D10620" s="7" t="n">
        <v>4438</v>
      </c>
      <c r="E10620" s="7" t="n">
        <v>1</v>
      </c>
      <c r="F10620" s="7" t="n">
        <v>300</v>
      </c>
      <c r="G10620" s="7" t="n">
        <v>0</v>
      </c>
      <c r="H10620" s="7" t="n">
        <v>-1073741824</v>
      </c>
      <c r="I10620" s="7" t="n">
        <v>0</v>
      </c>
      <c r="J10620" s="7" t="n">
        <v>65533</v>
      </c>
      <c r="K10620" s="7" t="n">
        <v>0</v>
      </c>
      <c r="L10620" s="7" t="n">
        <v>0</v>
      </c>
      <c r="M10620" s="7" t="n">
        <v>0</v>
      </c>
      <c r="N10620" s="7" t="n">
        <v>0</v>
      </c>
      <c r="O10620" s="7" t="s">
        <v>13</v>
      </c>
    </row>
    <row r="10621" spans="1:15">
      <c r="A10621" t="s">
        <v>4</v>
      </c>
      <c r="B10621" s="4" t="s">
        <v>5</v>
      </c>
      <c r="C10621" s="4" t="s">
        <v>14</v>
      </c>
      <c r="D10621" s="4" t="s">
        <v>10</v>
      </c>
    </row>
    <row r="10622" spans="1:15">
      <c r="A10622" t="n">
        <v>90486</v>
      </c>
      <c r="B10622" s="45" t="n">
        <v>45</v>
      </c>
      <c r="C10622" s="7" t="n">
        <v>7</v>
      </c>
      <c r="D10622" s="7" t="n">
        <v>255</v>
      </c>
    </row>
    <row r="10623" spans="1:15">
      <c r="A10623" t="s">
        <v>4</v>
      </c>
      <c r="B10623" s="4" t="s">
        <v>5</v>
      </c>
      <c r="C10623" s="4" t="s">
        <v>14</v>
      </c>
      <c r="D10623" s="4" t="s">
        <v>10</v>
      </c>
      <c r="E10623" s="4" t="s">
        <v>6</v>
      </c>
    </row>
    <row r="10624" spans="1:15">
      <c r="A10624" t="n">
        <v>90490</v>
      </c>
      <c r="B10624" s="41" t="n">
        <v>51</v>
      </c>
      <c r="C10624" s="7" t="n">
        <v>4</v>
      </c>
      <c r="D10624" s="7" t="n">
        <v>23</v>
      </c>
      <c r="E10624" s="7" t="s">
        <v>185</v>
      </c>
    </row>
    <row r="10625" spans="1:19">
      <c r="A10625" t="s">
        <v>4</v>
      </c>
      <c r="B10625" s="4" t="s">
        <v>5</v>
      </c>
      <c r="C10625" s="4" t="s">
        <v>10</v>
      </c>
    </row>
    <row r="10626" spans="1:19">
      <c r="A10626" t="n">
        <v>90504</v>
      </c>
      <c r="B10626" s="28" t="n">
        <v>16</v>
      </c>
      <c r="C10626" s="7" t="n">
        <v>0</v>
      </c>
    </row>
    <row r="10627" spans="1:19">
      <c r="A10627" t="s">
        <v>4</v>
      </c>
      <c r="B10627" s="4" t="s">
        <v>5</v>
      </c>
      <c r="C10627" s="4" t="s">
        <v>10</v>
      </c>
      <c r="D10627" s="4" t="s">
        <v>14</v>
      </c>
      <c r="E10627" s="4" t="s">
        <v>9</v>
      </c>
      <c r="F10627" s="4" t="s">
        <v>112</v>
      </c>
      <c r="G10627" s="4" t="s">
        <v>14</v>
      </c>
      <c r="H10627" s="4" t="s">
        <v>14</v>
      </c>
    </row>
    <row r="10628" spans="1:19">
      <c r="A10628" t="n">
        <v>90507</v>
      </c>
      <c r="B10628" s="49" t="n">
        <v>26</v>
      </c>
      <c r="C10628" s="7" t="n">
        <v>23</v>
      </c>
      <c r="D10628" s="7" t="n">
        <v>17</v>
      </c>
      <c r="E10628" s="7" t="n">
        <v>28557</v>
      </c>
      <c r="F10628" s="7" t="s">
        <v>672</v>
      </c>
      <c r="G10628" s="7" t="n">
        <v>2</v>
      </c>
      <c r="H10628" s="7" t="n">
        <v>0</v>
      </c>
    </row>
    <row r="10629" spans="1:19">
      <c r="A10629" t="s">
        <v>4</v>
      </c>
      <c r="B10629" s="4" t="s">
        <v>5</v>
      </c>
    </row>
    <row r="10630" spans="1:19">
      <c r="A10630" t="n">
        <v>90546</v>
      </c>
      <c r="B10630" s="50" t="n">
        <v>28</v>
      </c>
    </row>
    <row r="10631" spans="1:19">
      <c r="A10631" t="s">
        <v>4</v>
      </c>
      <c r="B10631" s="4" t="s">
        <v>5</v>
      </c>
      <c r="C10631" s="4" t="s">
        <v>10</v>
      </c>
      <c r="D10631" s="4" t="s">
        <v>14</v>
      </c>
    </row>
    <row r="10632" spans="1:19">
      <c r="A10632" t="n">
        <v>90547</v>
      </c>
      <c r="B10632" s="51" t="n">
        <v>89</v>
      </c>
      <c r="C10632" s="7" t="n">
        <v>65533</v>
      </c>
      <c r="D10632" s="7" t="n">
        <v>1</v>
      </c>
    </row>
    <row r="10633" spans="1:19">
      <c r="A10633" t="s">
        <v>4</v>
      </c>
      <c r="B10633" s="4" t="s">
        <v>5</v>
      </c>
      <c r="C10633" s="4" t="s">
        <v>14</v>
      </c>
      <c r="D10633" s="4" t="s">
        <v>14</v>
      </c>
      <c r="E10633" s="4" t="s">
        <v>21</v>
      </c>
      <c r="F10633" s="4" t="s">
        <v>21</v>
      </c>
      <c r="G10633" s="4" t="s">
        <v>21</v>
      </c>
      <c r="H10633" s="4" t="s">
        <v>10</v>
      </c>
    </row>
    <row r="10634" spans="1:19">
      <c r="A10634" t="n">
        <v>90551</v>
      </c>
      <c r="B10634" s="45" t="n">
        <v>45</v>
      </c>
      <c r="C10634" s="7" t="n">
        <v>2</v>
      </c>
      <c r="D10634" s="7" t="n">
        <v>3</v>
      </c>
      <c r="E10634" s="7" t="n">
        <v>1.25</v>
      </c>
      <c r="F10634" s="7" t="n">
        <v>19.8500003814697</v>
      </c>
      <c r="G10634" s="7" t="n">
        <v>44.2999992370605</v>
      </c>
      <c r="H10634" s="7" t="n">
        <v>0</v>
      </c>
    </row>
    <row r="10635" spans="1:19">
      <c r="A10635" t="s">
        <v>4</v>
      </c>
      <c r="B10635" s="4" t="s">
        <v>5</v>
      </c>
      <c r="C10635" s="4" t="s">
        <v>14</v>
      </c>
      <c r="D10635" s="4" t="s">
        <v>14</v>
      </c>
      <c r="E10635" s="4" t="s">
        <v>21</v>
      </c>
      <c r="F10635" s="4" t="s">
        <v>21</v>
      </c>
      <c r="G10635" s="4" t="s">
        <v>21</v>
      </c>
      <c r="H10635" s="4" t="s">
        <v>10</v>
      </c>
      <c r="I10635" s="4" t="s">
        <v>14</v>
      </c>
    </row>
    <row r="10636" spans="1:19">
      <c r="A10636" t="n">
        <v>90568</v>
      </c>
      <c r="B10636" s="45" t="n">
        <v>45</v>
      </c>
      <c r="C10636" s="7" t="n">
        <v>4</v>
      </c>
      <c r="D10636" s="7" t="n">
        <v>3</v>
      </c>
      <c r="E10636" s="7" t="n">
        <v>27</v>
      </c>
      <c r="F10636" s="7" t="n">
        <v>269</v>
      </c>
      <c r="G10636" s="7" t="n">
        <v>350</v>
      </c>
      <c r="H10636" s="7" t="n">
        <v>0</v>
      </c>
      <c r="I10636" s="7" t="n">
        <v>0</v>
      </c>
    </row>
    <row r="10637" spans="1:19">
      <c r="A10637" t="s">
        <v>4</v>
      </c>
      <c r="B10637" s="4" t="s">
        <v>5</v>
      </c>
      <c r="C10637" s="4" t="s">
        <v>14</v>
      </c>
      <c r="D10637" s="4" t="s">
        <v>14</v>
      </c>
      <c r="E10637" s="4" t="s">
        <v>21</v>
      </c>
      <c r="F10637" s="4" t="s">
        <v>10</v>
      </c>
    </row>
    <row r="10638" spans="1:19">
      <c r="A10638" t="n">
        <v>90586</v>
      </c>
      <c r="B10638" s="45" t="n">
        <v>45</v>
      </c>
      <c r="C10638" s="7" t="n">
        <v>5</v>
      </c>
      <c r="D10638" s="7" t="n">
        <v>3</v>
      </c>
      <c r="E10638" s="7" t="n">
        <v>1</v>
      </c>
      <c r="F10638" s="7" t="n">
        <v>0</v>
      </c>
    </row>
    <row r="10639" spans="1:19">
      <c r="A10639" t="s">
        <v>4</v>
      </c>
      <c r="B10639" s="4" t="s">
        <v>5</v>
      </c>
      <c r="C10639" s="4" t="s">
        <v>14</v>
      </c>
      <c r="D10639" s="4" t="s">
        <v>14</v>
      </c>
      <c r="E10639" s="4" t="s">
        <v>21</v>
      </c>
      <c r="F10639" s="4" t="s">
        <v>10</v>
      </c>
    </row>
    <row r="10640" spans="1:19">
      <c r="A10640" t="n">
        <v>90595</v>
      </c>
      <c r="B10640" s="45" t="n">
        <v>45</v>
      </c>
      <c r="C10640" s="7" t="n">
        <v>11</v>
      </c>
      <c r="D10640" s="7" t="n">
        <v>3</v>
      </c>
      <c r="E10640" s="7" t="n">
        <v>40.0999984741211</v>
      </c>
      <c r="F10640" s="7" t="n">
        <v>0</v>
      </c>
    </row>
    <row r="10641" spans="1:9">
      <c r="A10641" t="s">
        <v>4</v>
      </c>
      <c r="B10641" s="4" t="s">
        <v>5</v>
      </c>
      <c r="C10641" s="4" t="s">
        <v>14</v>
      </c>
      <c r="D10641" s="4" t="s">
        <v>14</v>
      </c>
      <c r="E10641" s="4" t="s">
        <v>21</v>
      </c>
      <c r="F10641" s="4" t="s">
        <v>21</v>
      </c>
      <c r="G10641" s="4" t="s">
        <v>21</v>
      </c>
      <c r="H10641" s="4" t="s">
        <v>10</v>
      </c>
      <c r="I10641" s="4" t="s">
        <v>14</v>
      </c>
    </row>
    <row r="10642" spans="1:9">
      <c r="A10642" t="n">
        <v>90604</v>
      </c>
      <c r="B10642" s="45" t="n">
        <v>45</v>
      </c>
      <c r="C10642" s="7" t="n">
        <v>4</v>
      </c>
      <c r="D10642" s="7" t="n">
        <v>3</v>
      </c>
      <c r="E10642" s="7" t="n">
        <v>27</v>
      </c>
      <c r="F10642" s="7" t="n">
        <v>249</v>
      </c>
      <c r="G10642" s="7" t="n">
        <v>340</v>
      </c>
      <c r="H10642" s="7" t="n">
        <v>3000</v>
      </c>
      <c r="I10642" s="7" t="n">
        <v>0</v>
      </c>
    </row>
    <row r="10643" spans="1:9">
      <c r="A10643" t="s">
        <v>4</v>
      </c>
      <c r="B10643" s="4" t="s">
        <v>5</v>
      </c>
      <c r="C10643" s="4" t="s">
        <v>14</v>
      </c>
      <c r="D10643" s="4" t="s">
        <v>14</v>
      </c>
      <c r="E10643" s="4" t="s">
        <v>21</v>
      </c>
      <c r="F10643" s="4" t="s">
        <v>10</v>
      </c>
    </row>
    <row r="10644" spans="1:9">
      <c r="A10644" t="n">
        <v>90622</v>
      </c>
      <c r="B10644" s="45" t="n">
        <v>45</v>
      </c>
      <c r="C10644" s="7" t="n">
        <v>5</v>
      </c>
      <c r="D10644" s="7" t="n">
        <v>3</v>
      </c>
      <c r="E10644" s="7" t="n">
        <v>0.800000011920929</v>
      </c>
      <c r="F10644" s="7" t="n">
        <v>3000</v>
      </c>
    </row>
    <row r="10645" spans="1:9">
      <c r="A10645" t="s">
        <v>4</v>
      </c>
      <c r="B10645" s="4" t="s">
        <v>5</v>
      </c>
      <c r="C10645" s="4" t="s">
        <v>14</v>
      </c>
      <c r="D10645" s="4" t="s">
        <v>10</v>
      </c>
      <c r="E10645" s="4" t="s">
        <v>6</v>
      </c>
    </row>
    <row r="10646" spans="1:9">
      <c r="A10646" t="n">
        <v>90631</v>
      </c>
      <c r="B10646" s="41" t="n">
        <v>51</v>
      </c>
      <c r="C10646" s="7" t="n">
        <v>4</v>
      </c>
      <c r="D10646" s="7" t="n">
        <v>19</v>
      </c>
      <c r="E10646" s="7" t="s">
        <v>673</v>
      </c>
    </row>
    <row r="10647" spans="1:9">
      <c r="A10647" t="s">
        <v>4</v>
      </c>
      <c r="B10647" s="4" t="s">
        <v>5</v>
      </c>
      <c r="C10647" s="4" t="s">
        <v>10</v>
      </c>
    </row>
    <row r="10648" spans="1:9">
      <c r="A10648" t="n">
        <v>90667</v>
      </c>
      <c r="B10648" s="28" t="n">
        <v>16</v>
      </c>
      <c r="C10648" s="7" t="n">
        <v>0</v>
      </c>
    </row>
    <row r="10649" spans="1:9">
      <c r="A10649" t="s">
        <v>4</v>
      </c>
      <c r="B10649" s="4" t="s">
        <v>5</v>
      </c>
      <c r="C10649" s="4" t="s">
        <v>10</v>
      </c>
      <c r="D10649" s="4" t="s">
        <v>14</v>
      </c>
      <c r="E10649" s="4" t="s">
        <v>9</v>
      </c>
      <c r="F10649" s="4" t="s">
        <v>112</v>
      </c>
      <c r="G10649" s="4" t="s">
        <v>14</v>
      </c>
      <c r="H10649" s="4" t="s">
        <v>14</v>
      </c>
    </row>
    <row r="10650" spans="1:9">
      <c r="A10650" t="n">
        <v>90670</v>
      </c>
      <c r="B10650" s="49" t="n">
        <v>26</v>
      </c>
      <c r="C10650" s="7" t="n">
        <v>19</v>
      </c>
      <c r="D10650" s="7" t="n">
        <v>17</v>
      </c>
      <c r="E10650" s="7" t="n">
        <v>29482</v>
      </c>
      <c r="F10650" s="7" t="s">
        <v>674</v>
      </c>
      <c r="G10650" s="7" t="n">
        <v>2</v>
      </c>
      <c r="H10650" s="7" t="n">
        <v>0</v>
      </c>
    </row>
    <row r="10651" spans="1:9">
      <c r="A10651" t="s">
        <v>4</v>
      </c>
      <c r="B10651" s="4" t="s">
        <v>5</v>
      </c>
    </row>
    <row r="10652" spans="1:9">
      <c r="A10652" t="n">
        <v>90751</v>
      </c>
      <c r="B10652" s="50" t="n">
        <v>28</v>
      </c>
    </row>
    <row r="10653" spans="1:9">
      <c r="A10653" t="s">
        <v>4</v>
      </c>
      <c r="B10653" s="4" t="s">
        <v>5</v>
      </c>
      <c r="C10653" s="4" t="s">
        <v>10</v>
      </c>
      <c r="D10653" s="4" t="s">
        <v>14</v>
      </c>
    </row>
    <row r="10654" spans="1:9">
      <c r="A10654" t="n">
        <v>90752</v>
      </c>
      <c r="B10654" s="51" t="n">
        <v>89</v>
      </c>
      <c r="C10654" s="7" t="n">
        <v>65533</v>
      </c>
      <c r="D10654" s="7" t="n">
        <v>1</v>
      </c>
    </row>
    <row r="10655" spans="1:9">
      <c r="A10655" t="s">
        <v>4</v>
      </c>
      <c r="B10655" s="4" t="s">
        <v>5</v>
      </c>
      <c r="C10655" s="4" t="s">
        <v>14</v>
      </c>
    </row>
    <row r="10656" spans="1:9">
      <c r="A10656" t="n">
        <v>90756</v>
      </c>
      <c r="B10656" s="45" t="n">
        <v>45</v>
      </c>
      <c r="C10656" s="7" t="n">
        <v>0</v>
      </c>
    </row>
    <row r="10657" spans="1:9">
      <c r="A10657" t="s">
        <v>4</v>
      </c>
      <c r="B10657" s="4" t="s">
        <v>5</v>
      </c>
      <c r="C10657" s="4" t="s">
        <v>14</v>
      </c>
      <c r="D10657" s="4" t="s">
        <v>14</v>
      </c>
      <c r="E10657" s="4" t="s">
        <v>21</v>
      </c>
      <c r="F10657" s="4" t="s">
        <v>21</v>
      </c>
      <c r="G10657" s="4" t="s">
        <v>21</v>
      </c>
      <c r="H10657" s="4" t="s">
        <v>10</v>
      </c>
    </row>
    <row r="10658" spans="1:9">
      <c r="A10658" t="n">
        <v>90758</v>
      </c>
      <c r="B10658" s="45" t="n">
        <v>45</v>
      </c>
      <c r="C10658" s="7" t="n">
        <v>2</v>
      </c>
      <c r="D10658" s="7" t="n">
        <v>3</v>
      </c>
      <c r="E10658" s="7" t="n">
        <v>0.219999998807907</v>
      </c>
      <c r="F10658" s="7" t="n">
        <v>19.7999992370605</v>
      </c>
      <c r="G10658" s="7" t="n">
        <v>43.5999984741211</v>
      </c>
      <c r="H10658" s="7" t="n">
        <v>0</v>
      </c>
    </row>
    <row r="10659" spans="1:9">
      <c r="A10659" t="s">
        <v>4</v>
      </c>
      <c r="B10659" s="4" t="s">
        <v>5</v>
      </c>
      <c r="C10659" s="4" t="s">
        <v>14</v>
      </c>
      <c r="D10659" s="4" t="s">
        <v>14</v>
      </c>
      <c r="E10659" s="4" t="s">
        <v>21</v>
      </c>
      <c r="F10659" s="4" t="s">
        <v>21</v>
      </c>
      <c r="G10659" s="4" t="s">
        <v>21</v>
      </c>
      <c r="H10659" s="4" t="s">
        <v>10</v>
      </c>
      <c r="I10659" s="4" t="s">
        <v>14</v>
      </c>
    </row>
    <row r="10660" spans="1:9">
      <c r="A10660" t="n">
        <v>90775</v>
      </c>
      <c r="B10660" s="45" t="n">
        <v>45</v>
      </c>
      <c r="C10660" s="7" t="n">
        <v>4</v>
      </c>
      <c r="D10660" s="7" t="n">
        <v>3</v>
      </c>
      <c r="E10660" s="7" t="n">
        <v>0</v>
      </c>
      <c r="F10660" s="7" t="n">
        <v>183</v>
      </c>
      <c r="G10660" s="7" t="n">
        <v>5</v>
      </c>
      <c r="H10660" s="7" t="n">
        <v>0</v>
      </c>
      <c r="I10660" s="7" t="n">
        <v>0</v>
      </c>
    </row>
    <row r="10661" spans="1:9">
      <c r="A10661" t="s">
        <v>4</v>
      </c>
      <c r="B10661" s="4" t="s">
        <v>5</v>
      </c>
      <c r="C10661" s="4" t="s">
        <v>14</v>
      </c>
      <c r="D10661" s="4" t="s">
        <v>14</v>
      </c>
      <c r="E10661" s="4" t="s">
        <v>21</v>
      </c>
      <c r="F10661" s="4" t="s">
        <v>10</v>
      </c>
    </row>
    <row r="10662" spans="1:9">
      <c r="A10662" t="n">
        <v>90793</v>
      </c>
      <c r="B10662" s="45" t="n">
        <v>45</v>
      </c>
      <c r="C10662" s="7" t="n">
        <v>5</v>
      </c>
      <c r="D10662" s="7" t="n">
        <v>3</v>
      </c>
      <c r="E10662" s="7" t="n">
        <v>0.699999988079071</v>
      </c>
      <c r="F10662" s="7" t="n">
        <v>0</v>
      </c>
    </row>
    <row r="10663" spans="1:9">
      <c r="A10663" t="s">
        <v>4</v>
      </c>
      <c r="B10663" s="4" t="s">
        <v>5</v>
      </c>
      <c r="C10663" s="4" t="s">
        <v>14</v>
      </c>
      <c r="D10663" s="4" t="s">
        <v>14</v>
      </c>
      <c r="E10663" s="4" t="s">
        <v>21</v>
      </c>
      <c r="F10663" s="4" t="s">
        <v>10</v>
      </c>
    </row>
    <row r="10664" spans="1:9">
      <c r="A10664" t="n">
        <v>90802</v>
      </c>
      <c r="B10664" s="45" t="n">
        <v>45</v>
      </c>
      <c r="C10664" s="7" t="n">
        <v>11</v>
      </c>
      <c r="D10664" s="7" t="n">
        <v>3</v>
      </c>
      <c r="E10664" s="7" t="n">
        <v>45.9000015258789</v>
      </c>
      <c r="F10664" s="7" t="n">
        <v>0</v>
      </c>
    </row>
    <row r="10665" spans="1:9">
      <c r="A10665" t="s">
        <v>4</v>
      </c>
      <c r="B10665" s="4" t="s">
        <v>5</v>
      </c>
      <c r="C10665" s="4" t="s">
        <v>14</v>
      </c>
    </row>
    <row r="10666" spans="1:9">
      <c r="A10666" t="n">
        <v>90811</v>
      </c>
      <c r="B10666" s="35" t="n">
        <v>116</v>
      </c>
      <c r="C10666" s="7" t="n">
        <v>0</v>
      </c>
    </row>
    <row r="10667" spans="1:9">
      <c r="A10667" t="s">
        <v>4</v>
      </c>
      <c r="B10667" s="4" t="s">
        <v>5</v>
      </c>
      <c r="C10667" s="4" t="s">
        <v>14</v>
      </c>
      <c r="D10667" s="4" t="s">
        <v>10</v>
      </c>
    </row>
    <row r="10668" spans="1:9">
      <c r="A10668" t="n">
        <v>90813</v>
      </c>
      <c r="B10668" s="35" t="n">
        <v>116</v>
      </c>
      <c r="C10668" s="7" t="n">
        <v>2</v>
      </c>
      <c r="D10668" s="7" t="n">
        <v>1</v>
      </c>
    </row>
    <row r="10669" spans="1:9">
      <c r="A10669" t="s">
        <v>4</v>
      </c>
      <c r="B10669" s="4" t="s">
        <v>5</v>
      </c>
      <c r="C10669" s="4" t="s">
        <v>14</v>
      </c>
      <c r="D10669" s="4" t="s">
        <v>9</v>
      </c>
    </row>
    <row r="10670" spans="1:9">
      <c r="A10670" t="n">
        <v>90817</v>
      </c>
      <c r="B10670" s="35" t="n">
        <v>116</v>
      </c>
      <c r="C10670" s="7" t="n">
        <v>5</v>
      </c>
      <c r="D10670" s="7" t="n">
        <v>1116471296</v>
      </c>
    </row>
    <row r="10671" spans="1:9">
      <c r="A10671" t="s">
        <v>4</v>
      </c>
      <c r="B10671" s="4" t="s">
        <v>5</v>
      </c>
      <c r="C10671" s="4" t="s">
        <v>14</v>
      </c>
      <c r="D10671" s="4" t="s">
        <v>10</v>
      </c>
    </row>
    <row r="10672" spans="1:9">
      <c r="A10672" t="n">
        <v>90823</v>
      </c>
      <c r="B10672" s="35" t="n">
        <v>116</v>
      </c>
      <c r="C10672" s="7" t="n">
        <v>6</v>
      </c>
      <c r="D10672" s="7" t="n">
        <v>1</v>
      </c>
    </row>
    <row r="10673" spans="1:9">
      <c r="A10673" t="s">
        <v>4</v>
      </c>
      <c r="B10673" s="4" t="s">
        <v>5</v>
      </c>
      <c r="C10673" s="4" t="s">
        <v>14</v>
      </c>
      <c r="D10673" s="4" t="s">
        <v>10</v>
      </c>
      <c r="E10673" s="4" t="s">
        <v>14</v>
      </c>
    </row>
    <row r="10674" spans="1:9">
      <c r="A10674" t="n">
        <v>90827</v>
      </c>
      <c r="B10674" s="31" t="n">
        <v>39</v>
      </c>
      <c r="C10674" s="7" t="n">
        <v>13</v>
      </c>
      <c r="D10674" s="7" t="n">
        <v>65533</v>
      </c>
      <c r="E10674" s="7" t="n">
        <v>112</v>
      </c>
    </row>
    <row r="10675" spans="1:9">
      <c r="A10675" t="s">
        <v>4</v>
      </c>
      <c r="B10675" s="4" t="s">
        <v>5</v>
      </c>
      <c r="C10675" s="4" t="s">
        <v>14</v>
      </c>
      <c r="D10675" s="4" t="s">
        <v>10</v>
      </c>
      <c r="E10675" s="4" t="s">
        <v>14</v>
      </c>
    </row>
    <row r="10676" spans="1:9">
      <c r="A10676" t="n">
        <v>90832</v>
      </c>
      <c r="B10676" s="31" t="n">
        <v>39</v>
      </c>
      <c r="C10676" s="7" t="n">
        <v>13</v>
      </c>
      <c r="D10676" s="7" t="n">
        <v>65533</v>
      </c>
      <c r="E10676" s="7" t="n">
        <v>113</v>
      </c>
    </row>
    <row r="10677" spans="1:9">
      <c r="A10677" t="s">
        <v>4</v>
      </c>
      <c r="B10677" s="4" t="s">
        <v>5</v>
      </c>
      <c r="C10677" s="4" t="s">
        <v>14</v>
      </c>
      <c r="D10677" s="4" t="s">
        <v>21</v>
      </c>
      <c r="E10677" s="4" t="s">
        <v>21</v>
      </c>
      <c r="F10677" s="4" t="s">
        <v>21</v>
      </c>
    </row>
    <row r="10678" spans="1:9">
      <c r="A10678" t="n">
        <v>90837</v>
      </c>
      <c r="B10678" s="45" t="n">
        <v>45</v>
      </c>
      <c r="C10678" s="7" t="n">
        <v>9</v>
      </c>
      <c r="D10678" s="7" t="n">
        <v>0</v>
      </c>
      <c r="E10678" s="7" t="n">
        <v>0</v>
      </c>
      <c r="F10678" s="7" t="n">
        <v>0</v>
      </c>
    </row>
    <row r="10679" spans="1:9">
      <c r="A10679" t="s">
        <v>4</v>
      </c>
      <c r="B10679" s="4" t="s">
        <v>5</v>
      </c>
      <c r="C10679" s="4" t="s">
        <v>14</v>
      </c>
      <c r="D10679" s="4" t="s">
        <v>14</v>
      </c>
      <c r="E10679" s="4" t="s">
        <v>14</v>
      </c>
      <c r="F10679" s="4" t="s">
        <v>14</v>
      </c>
    </row>
    <row r="10680" spans="1:9">
      <c r="A10680" t="n">
        <v>90851</v>
      </c>
      <c r="B10680" s="19" t="n">
        <v>14</v>
      </c>
      <c r="C10680" s="7" t="n">
        <v>0</v>
      </c>
      <c r="D10680" s="7" t="n">
        <v>1</v>
      </c>
      <c r="E10680" s="7" t="n">
        <v>0</v>
      </c>
      <c r="F10680" s="7" t="n">
        <v>0</v>
      </c>
    </row>
    <row r="10681" spans="1:9">
      <c r="A10681" t="s">
        <v>4</v>
      </c>
      <c r="B10681" s="4" t="s">
        <v>5</v>
      </c>
      <c r="C10681" s="4" t="s">
        <v>14</v>
      </c>
      <c r="D10681" s="4" t="s">
        <v>10</v>
      </c>
      <c r="E10681" s="4" t="s">
        <v>6</v>
      </c>
    </row>
    <row r="10682" spans="1:9">
      <c r="A10682" t="n">
        <v>90856</v>
      </c>
      <c r="B10682" s="41" t="n">
        <v>51</v>
      </c>
      <c r="C10682" s="7" t="n">
        <v>4</v>
      </c>
      <c r="D10682" s="7" t="n">
        <v>23</v>
      </c>
      <c r="E10682" s="7" t="s">
        <v>179</v>
      </c>
    </row>
    <row r="10683" spans="1:9">
      <c r="A10683" t="s">
        <v>4</v>
      </c>
      <c r="B10683" s="4" t="s">
        <v>5</v>
      </c>
      <c r="C10683" s="4" t="s">
        <v>10</v>
      </c>
    </row>
    <row r="10684" spans="1:9">
      <c r="A10684" t="n">
        <v>90869</v>
      </c>
      <c r="B10684" s="28" t="n">
        <v>16</v>
      </c>
      <c r="C10684" s="7" t="n">
        <v>0</v>
      </c>
    </row>
    <row r="10685" spans="1:9">
      <c r="A10685" t="s">
        <v>4</v>
      </c>
      <c r="B10685" s="4" t="s">
        <v>5</v>
      </c>
      <c r="C10685" s="4" t="s">
        <v>10</v>
      </c>
      <c r="D10685" s="4" t="s">
        <v>14</v>
      </c>
      <c r="E10685" s="4" t="s">
        <v>9</v>
      </c>
      <c r="F10685" s="4" t="s">
        <v>112</v>
      </c>
      <c r="G10685" s="4" t="s">
        <v>14</v>
      </c>
      <c r="H10685" s="4" t="s">
        <v>14</v>
      </c>
      <c r="I10685" s="4" t="s">
        <v>14</v>
      </c>
    </row>
    <row r="10686" spans="1:9">
      <c r="A10686" t="n">
        <v>90872</v>
      </c>
      <c r="B10686" s="49" t="n">
        <v>26</v>
      </c>
      <c r="C10686" s="7" t="n">
        <v>23</v>
      </c>
      <c r="D10686" s="7" t="n">
        <v>17</v>
      </c>
      <c r="E10686" s="7" t="n">
        <v>28558</v>
      </c>
      <c r="F10686" s="7" t="s">
        <v>675</v>
      </c>
      <c r="G10686" s="7" t="n">
        <v>8</v>
      </c>
      <c r="H10686" s="7" t="n">
        <v>2</v>
      </c>
      <c r="I10686" s="7" t="n">
        <v>0</v>
      </c>
    </row>
    <row r="10687" spans="1:9">
      <c r="A10687" t="s">
        <v>4</v>
      </c>
      <c r="B10687" s="4" t="s">
        <v>5</v>
      </c>
      <c r="C10687" s="4" t="s">
        <v>10</v>
      </c>
    </row>
    <row r="10688" spans="1:9">
      <c r="A10688" t="n">
        <v>90916</v>
      </c>
      <c r="B10688" s="28" t="n">
        <v>16</v>
      </c>
      <c r="C10688" s="7" t="n">
        <v>2000</v>
      </c>
    </row>
    <row r="10689" spans="1:9">
      <c r="A10689" t="s">
        <v>4</v>
      </c>
      <c r="B10689" s="4" t="s">
        <v>5</v>
      </c>
      <c r="C10689" s="4" t="s">
        <v>14</v>
      </c>
      <c r="D10689" s="4" t="s">
        <v>10</v>
      </c>
      <c r="E10689" s="4" t="s">
        <v>21</v>
      </c>
      <c r="F10689" s="4" t="s">
        <v>10</v>
      </c>
      <c r="G10689" s="4" t="s">
        <v>9</v>
      </c>
      <c r="H10689" s="4" t="s">
        <v>9</v>
      </c>
      <c r="I10689" s="4" t="s">
        <v>10</v>
      </c>
      <c r="J10689" s="4" t="s">
        <v>10</v>
      </c>
      <c r="K10689" s="4" t="s">
        <v>9</v>
      </c>
      <c r="L10689" s="4" t="s">
        <v>9</v>
      </c>
      <c r="M10689" s="4" t="s">
        <v>9</v>
      </c>
      <c r="N10689" s="4" t="s">
        <v>9</v>
      </c>
      <c r="O10689" s="4" t="s">
        <v>6</v>
      </c>
    </row>
    <row r="10690" spans="1:9">
      <c r="A10690" t="n">
        <v>90919</v>
      </c>
      <c r="B10690" s="14" t="n">
        <v>50</v>
      </c>
      <c r="C10690" s="7" t="n">
        <v>0</v>
      </c>
      <c r="D10690" s="7" t="n">
        <v>4302</v>
      </c>
      <c r="E10690" s="7" t="n">
        <v>0.800000011920929</v>
      </c>
      <c r="F10690" s="7" t="n">
        <v>100</v>
      </c>
      <c r="G10690" s="7" t="n">
        <v>0</v>
      </c>
      <c r="H10690" s="7" t="n">
        <v>0</v>
      </c>
      <c r="I10690" s="7" t="n">
        <v>0</v>
      </c>
      <c r="J10690" s="7" t="n">
        <v>65533</v>
      </c>
      <c r="K10690" s="7" t="n">
        <v>0</v>
      </c>
      <c r="L10690" s="7" t="n">
        <v>0</v>
      </c>
      <c r="M10690" s="7" t="n">
        <v>0</v>
      </c>
      <c r="N10690" s="7" t="n">
        <v>0</v>
      </c>
      <c r="O10690" s="7" t="s">
        <v>13</v>
      </c>
    </row>
    <row r="10691" spans="1:9">
      <c r="A10691" t="s">
        <v>4</v>
      </c>
      <c r="B10691" s="4" t="s">
        <v>5</v>
      </c>
      <c r="C10691" s="4" t="s">
        <v>14</v>
      </c>
      <c r="D10691" s="4" t="s">
        <v>10</v>
      </c>
      <c r="E10691" s="4" t="s">
        <v>21</v>
      </c>
      <c r="F10691" s="4" t="s">
        <v>10</v>
      </c>
      <c r="G10691" s="4" t="s">
        <v>9</v>
      </c>
      <c r="H10691" s="4" t="s">
        <v>9</v>
      </c>
      <c r="I10691" s="4" t="s">
        <v>10</v>
      </c>
      <c r="J10691" s="4" t="s">
        <v>10</v>
      </c>
      <c r="K10691" s="4" t="s">
        <v>9</v>
      </c>
      <c r="L10691" s="4" t="s">
        <v>9</v>
      </c>
      <c r="M10691" s="4" t="s">
        <v>9</v>
      </c>
      <c r="N10691" s="4" t="s">
        <v>9</v>
      </c>
      <c r="O10691" s="4" t="s">
        <v>6</v>
      </c>
    </row>
    <row r="10692" spans="1:9">
      <c r="A10692" t="n">
        <v>90958</v>
      </c>
      <c r="B10692" s="14" t="n">
        <v>50</v>
      </c>
      <c r="C10692" s="7" t="n">
        <v>0</v>
      </c>
      <c r="D10692" s="7" t="n">
        <v>4190</v>
      </c>
      <c r="E10692" s="7" t="n">
        <v>0.800000011920929</v>
      </c>
      <c r="F10692" s="7" t="n">
        <v>100</v>
      </c>
      <c r="G10692" s="7" t="n">
        <v>0</v>
      </c>
      <c r="H10692" s="7" t="n">
        <v>0</v>
      </c>
      <c r="I10692" s="7" t="n">
        <v>0</v>
      </c>
      <c r="J10692" s="7" t="n">
        <v>65533</v>
      </c>
      <c r="K10692" s="7" t="n">
        <v>0</v>
      </c>
      <c r="L10692" s="7" t="n">
        <v>0</v>
      </c>
      <c r="M10692" s="7" t="n">
        <v>0</v>
      </c>
      <c r="N10692" s="7" t="n">
        <v>0</v>
      </c>
      <c r="O10692" s="7" t="s">
        <v>13</v>
      </c>
    </row>
    <row r="10693" spans="1:9">
      <c r="A10693" t="s">
        <v>4</v>
      </c>
      <c r="B10693" s="4" t="s">
        <v>5</v>
      </c>
      <c r="C10693" s="4" t="s">
        <v>14</v>
      </c>
      <c r="D10693" s="4" t="s">
        <v>10</v>
      </c>
      <c r="E10693" s="4" t="s">
        <v>21</v>
      </c>
      <c r="F10693" s="4" t="s">
        <v>10</v>
      </c>
      <c r="G10693" s="4" t="s">
        <v>9</v>
      </c>
      <c r="H10693" s="4" t="s">
        <v>9</v>
      </c>
      <c r="I10693" s="4" t="s">
        <v>10</v>
      </c>
      <c r="J10693" s="4" t="s">
        <v>10</v>
      </c>
      <c r="K10693" s="4" t="s">
        <v>9</v>
      </c>
      <c r="L10693" s="4" t="s">
        <v>9</v>
      </c>
      <c r="M10693" s="4" t="s">
        <v>9</v>
      </c>
      <c r="N10693" s="4" t="s">
        <v>9</v>
      </c>
      <c r="O10693" s="4" t="s">
        <v>6</v>
      </c>
    </row>
    <row r="10694" spans="1:9">
      <c r="A10694" t="n">
        <v>90997</v>
      </c>
      <c r="B10694" s="14" t="n">
        <v>50</v>
      </c>
      <c r="C10694" s="7" t="n">
        <v>0</v>
      </c>
      <c r="D10694" s="7" t="n">
        <v>2242</v>
      </c>
      <c r="E10694" s="7" t="n">
        <v>1</v>
      </c>
      <c r="F10694" s="7" t="n">
        <v>0</v>
      </c>
      <c r="G10694" s="7" t="n">
        <v>0</v>
      </c>
      <c r="H10694" s="7" t="n">
        <v>0</v>
      </c>
      <c r="I10694" s="7" t="n">
        <v>0</v>
      </c>
      <c r="J10694" s="7" t="n">
        <v>65533</v>
      </c>
      <c r="K10694" s="7" t="n">
        <v>0</v>
      </c>
      <c r="L10694" s="7" t="n">
        <v>0</v>
      </c>
      <c r="M10694" s="7" t="n">
        <v>0</v>
      </c>
      <c r="N10694" s="7" t="n">
        <v>0</v>
      </c>
      <c r="O10694" s="7" t="s">
        <v>13</v>
      </c>
    </row>
    <row r="10695" spans="1:9">
      <c r="A10695" t="s">
        <v>4</v>
      </c>
      <c r="B10695" s="4" t="s">
        <v>5</v>
      </c>
      <c r="C10695" s="4" t="s">
        <v>14</v>
      </c>
      <c r="D10695" s="4" t="s">
        <v>9</v>
      </c>
      <c r="E10695" s="4" t="s">
        <v>9</v>
      </c>
      <c r="F10695" s="4" t="s">
        <v>9</v>
      </c>
    </row>
    <row r="10696" spans="1:9">
      <c r="A10696" t="n">
        <v>91036</v>
      </c>
      <c r="B10696" s="14" t="n">
        <v>50</v>
      </c>
      <c r="C10696" s="7" t="n">
        <v>255</v>
      </c>
      <c r="D10696" s="7" t="n">
        <v>1050253722</v>
      </c>
      <c r="E10696" s="7" t="n">
        <v>1065353216</v>
      </c>
      <c r="F10696" s="7" t="n">
        <v>1045220557</v>
      </c>
    </row>
    <row r="10697" spans="1:9">
      <c r="A10697" t="s">
        <v>4</v>
      </c>
      <c r="B10697" s="4" t="s">
        <v>5</v>
      </c>
      <c r="C10697" s="4" t="s">
        <v>10</v>
      </c>
      <c r="D10697" s="4" t="s">
        <v>14</v>
      </c>
      <c r="E10697" s="4" t="s">
        <v>6</v>
      </c>
      <c r="F10697" s="4" t="s">
        <v>21</v>
      </c>
      <c r="G10697" s="4" t="s">
        <v>21</v>
      </c>
      <c r="H10697" s="4" t="s">
        <v>21</v>
      </c>
    </row>
    <row r="10698" spans="1:9">
      <c r="A10698" t="n">
        <v>91050</v>
      </c>
      <c r="B10698" s="37" t="n">
        <v>48</v>
      </c>
      <c r="C10698" s="7" t="n">
        <v>23</v>
      </c>
      <c r="D10698" s="7" t="n">
        <v>0</v>
      </c>
      <c r="E10698" s="7" t="s">
        <v>611</v>
      </c>
      <c r="F10698" s="7" t="n">
        <v>-1</v>
      </c>
      <c r="G10698" s="7" t="n">
        <v>1</v>
      </c>
      <c r="H10698" s="7" t="n">
        <v>0</v>
      </c>
    </row>
    <row r="10699" spans="1:9">
      <c r="A10699" t="s">
        <v>4</v>
      </c>
      <c r="B10699" s="4" t="s">
        <v>5</v>
      </c>
      <c r="C10699" s="4" t="s">
        <v>14</v>
      </c>
      <c r="D10699" s="4" t="s">
        <v>10</v>
      </c>
      <c r="E10699" s="4" t="s">
        <v>10</v>
      </c>
      <c r="F10699" s="4" t="s">
        <v>10</v>
      </c>
      <c r="G10699" s="4" t="s">
        <v>10</v>
      </c>
      <c r="H10699" s="4" t="s">
        <v>10</v>
      </c>
      <c r="I10699" s="4" t="s">
        <v>6</v>
      </c>
      <c r="J10699" s="4" t="s">
        <v>21</v>
      </c>
      <c r="K10699" s="4" t="s">
        <v>21</v>
      </c>
      <c r="L10699" s="4" t="s">
        <v>21</v>
      </c>
      <c r="M10699" s="4" t="s">
        <v>9</v>
      </c>
      <c r="N10699" s="4" t="s">
        <v>9</v>
      </c>
      <c r="O10699" s="4" t="s">
        <v>21</v>
      </c>
      <c r="P10699" s="4" t="s">
        <v>21</v>
      </c>
      <c r="Q10699" s="4" t="s">
        <v>21</v>
      </c>
      <c r="R10699" s="4" t="s">
        <v>21</v>
      </c>
      <c r="S10699" s="4" t="s">
        <v>14</v>
      </c>
    </row>
    <row r="10700" spans="1:9">
      <c r="A10700" t="n">
        <v>91077</v>
      </c>
      <c r="B10700" s="31" t="n">
        <v>39</v>
      </c>
      <c r="C10700" s="7" t="n">
        <v>12</v>
      </c>
      <c r="D10700" s="7" t="n">
        <v>65533</v>
      </c>
      <c r="E10700" s="7" t="n">
        <v>204</v>
      </c>
      <c r="F10700" s="7" t="n">
        <v>0</v>
      </c>
      <c r="G10700" s="7" t="n">
        <v>23</v>
      </c>
      <c r="H10700" s="7" t="n">
        <v>259</v>
      </c>
      <c r="I10700" s="7" t="s">
        <v>13</v>
      </c>
      <c r="J10700" s="7" t="n">
        <v>0</v>
      </c>
      <c r="K10700" s="7" t="n">
        <v>0</v>
      </c>
      <c r="L10700" s="7" t="n">
        <v>0</v>
      </c>
      <c r="M10700" s="7" t="n">
        <v>-1059061760</v>
      </c>
      <c r="N10700" s="7" t="n">
        <v>0</v>
      </c>
      <c r="O10700" s="7" t="n">
        <v>0</v>
      </c>
      <c r="P10700" s="7" t="n">
        <v>1</v>
      </c>
      <c r="Q10700" s="7" t="n">
        <v>1</v>
      </c>
      <c r="R10700" s="7" t="n">
        <v>1</v>
      </c>
      <c r="S10700" s="7" t="n">
        <v>106</v>
      </c>
    </row>
    <row r="10701" spans="1:9">
      <c r="A10701" t="s">
        <v>4</v>
      </c>
      <c r="B10701" s="4" t="s">
        <v>5</v>
      </c>
      <c r="C10701" s="4" t="s">
        <v>14</v>
      </c>
      <c r="D10701" s="4" t="s">
        <v>14</v>
      </c>
      <c r="E10701" s="4" t="s">
        <v>21</v>
      </c>
      <c r="F10701" s="4" t="s">
        <v>21</v>
      </c>
      <c r="G10701" s="4" t="s">
        <v>21</v>
      </c>
      <c r="H10701" s="4" t="s">
        <v>10</v>
      </c>
    </row>
    <row r="10702" spans="1:9">
      <c r="A10702" t="n">
        <v>91127</v>
      </c>
      <c r="B10702" s="45" t="n">
        <v>45</v>
      </c>
      <c r="C10702" s="7" t="n">
        <v>2</v>
      </c>
      <c r="D10702" s="7" t="n">
        <v>0</v>
      </c>
      <c r="E10702" s="7" t="n">
        <v>0</v>
      </c>
      <c r="F10702" s="7" t="n">
        <v>19.3999996185303</v>
      </c>
      <c r="G10702" s="7" t="n">
        <v>40.5999984741211</v>
      </c>
      <c r="H10702" s="7" t="n">
        <v>400</v>
      </c>
    </row>
    <row r="10703" spans="1:9">
      <c r="A10703" t="s">
        <v>4</v>
      </c>
      <c r="B10703" s="4" t="s">
        <v>5</v>
      </c>
      <c r="C10703" s="4" t="s">
        <v>14</v>
      </c>
      <c r="D10703" s="4" t="s">
        <v>14</v>
      </c>
      <c r="E10703" s="4" t="s">
        <v>21</v>
      </c>
      <c r="F10703" s="4" t="s">
        <v>21</v>
      </c>
      <c r="G10703" s="4" t="s">
        <v>21</v>
      </c>
      <c r="H10703" s="4" t="s">
        <v>10</v>
      </c>
      <c r="I10703" s="4" t="s">
        <v>14</v>
      </c>
    </row>
    <row r="10704" spans="1:9">
      <c r="A10704" t="n">
        <v>91144</v>
      </c>
      <c r="B10704" s="45" t="n">
        <v>45</v>
      </c>
      <c r="C10704" s="7" t="n">
        <v>4</v>
      </c>
      <c r="D10704" s="7" t="n">
        <v>0</v>
      </c>
      <c r="E10704" s="7" t="n">
        <v>3</v>
      </c>
      <c r="F10704" s="7" t="n">
        <v>223</v>
      </c>
      <c r="G10704" s="7" t="n">
        <v>15</v>
      </c>
      <c r="H10704" s="7" t="n">
        <v>400</v>
      </c>
      <c r="I10704" s="7" t="n">
        <v>0</v>
      </c>
    </row>
    <row r="10705" spans="1:19">
      <c r="A10705" t="s">
        <v>4</v>
      </c>
      <c r="B10705" s="4" t="s">
        <v>5</v>
      </c>
      <c r="C10705" s="4" t="s">
        <v>14</v>
      </c>
      <c r="D10705" s="4" t="s">
        <v>14</v>
      </c>
      <c r="E10705" s="4" t="s">
        <v>21</v>
      </c>
      <c r="F10705" s="4" t="s">
        <v>10</v>
      </c>
    </row>
    <row r="10706" spans="1:19">
      <c r="A10706" t="n">
        <v>91162</v>
      </c>
      <c r="B10706" s="45" t="n">
        <v>45</v>
      </c>
      <c r="C10706" s="7" t="n">
        <v>5</v>
      </c>
      <c r="D10706" s="7" t="n">
        <v>0</v>
      </c>
      <c r="E10706" s="7" t="n">
        <v>2.70000004768372</v>
      </c>
      <c r="F10706" s="7" t="n">
        <v>400</v>
      </c>
    </row>
    <row r="10707" spans="1:19">
      <c r="A10707" t="s">
        <v>4</v>
      </c>
      <c r="B10707" s="4" t="s">
        <v>5</v>
      </c>
      <c r="C10707" s="4" t="s">
        <v>10</v>
      </c>
      <c r="D10707" s="4" t="s">
        <v>14</v>
      </c>
    </row>
    <row r="10708" spans="1:19">
      <c r="A10708" t="n">
        <v>91171</v>
      </c>
      <c r="B10708" s="75" t="n">
        <v>21</v>
      </c>
      <c r="C10708" s="7" t="n">
        <v>7024</v>
      </c>
      <c r="D10708" s="7" t="n">
        <v>2</v>
      </c>
    </row>
    <row r="10709" spans="1:19">
      <c r="A10709" t="s">
        <v>4</v>
      </c>
      <c r="B10709" s="4" t="s">
        <v>5</v>
      </c>
      <c r="C10709" s="4" t="s">
        <v>14</v>
      </c>
      <c r="D10709" s="4" t="s">
        <v>10</v>
      </c>
      <c r="E10709" s="4" t="s">
        <v>10</v>
      </c>
    </row>
    <row r="10710" spans="1:19">
      <c r="A10710" t="n">
        <v>91175</v>
      </c>
      <c r="B10710" s="14" t="n">
        <v>50</v>
      </c>
      <c r="C10710" s="7" t="n">
        <v>1</v>
      </c>
      <c r="D10710" s="7" t="n">
        <v>5045</v>
      </c>
      <c r="E10710" s="7" t="n">
        <v>1000</v>
      </c>
    </row>
    <row r="10711" spans="1:19">
      <c r="A10711" t="s">
        <v>4</v>
      </c>
      <c r="B10711" s="4" t="s">
        <v>5</v>
      </c>
      <c r="C10711" s="4" t="s">
        <v>14</v>
      </c>
      <c r="D10711" s="4" t="s">
        <v>10</v>
      </c>
      <c r="E10711" s="4" t="s">
        <v>10</v>
      </c>
    </row>
    <row r="10712" spans="1:19">
      <c r="A10712" t="n">
        <v>91181</v>
      </c>
      <c r="B10712" s="14" t="n">
        <v>50</v>
      </c>
      <c r="C10712" s="7" t="n">
        <v>1</v>
      </c>
      <c r="D10712" s="7" t="n">
        <v>8122</v>
      </c>
      <c r="E10712" s="7" t="n">
        <v>1000</v>
      </c>
    </row>
    <row r="10713" spans="1:19">
      <c r="A10713" t="s">
        <v>4</v>
      </c>
      <c r="B10713" s="4" t="s">
        <v>5</v>
      </c>
      <c r="C10713" s="4" t="s">
        <v>14</v>
      </c>
      <c r="D10713" s="4" t="s">
        <v>10</v>
      </c>
    </row>
    <row r="10714" spans="1:19">
      <c r="A10714" t="n">
        <v>91187</v>
      </c>
      <c r="B10714" s="45" t="n">
        <v>45</v>
      </c>
      <c r="C10714" s="7" t="n">
        <v>7</v>
      </c>
      <c r="D10714" s="7" t="n">
        <v>255</v>
      </c>
    </row>
    <row r="10715" spans="1:19">
      <c r="A10715" t="s">
        <v>4</v>
      </c>
      <c r="B10715" s="4" t="s">
        <v>5</v>
      </c>
      <c r="C10715" s="4" t="s">
        <v>21</v>
      </c>
    </row>
    <row r="10716" spans="1:19">
      <c r="A10716" t="n">
        <v>91191</v>
      </c>
      <c r="B10716" s="92" t="n">
        <v>68</v>
      </c>
      <c r="C10716" s="7" t="n">
        <v>0.5</v>
      </c>
    </row>
    <row r="10717" spans="1:19">
      <c r="A10717" t="s">
        <v>4</v>
      </c>
      <c r="B10717" s="4" t="s">
        <v>5</v>
      </c>
      <c r="C10717" s="4" t="s">
        <v>14</v>
      </c>
      <c r="D10717" s="4" t="s">
        <v>14</v>
      </c>
      <c r="E10717" s="4" t="s">
        <v>21</v>
      </c>
      <c r="F10717" s="4" t="s">
        <v>21</v>
      </c>
      <c r="G10717" s="4" t="s">
        <v>21</v>
      </c>
      <c r="H10717" s="4" t="s">
        <v>10</v>
      </c>
    </row>
    <row r="10718" spans="1:19">
      <c r="A10718" t="n">
        <v>91196</v>
      </c>
      <c r="B10718" s="45" t="n">
        <v>45</v>
      </c>
      <c r="C10718" s="7" t="n">
        <v>2</v>
      </c>
      <c r="D10718" s="7" t="n">
        <v>0</v>
      </c>
      <c r="E10718" s="7" t="n">
        <v>0</v>
      </c>
      <c r="F10718" s="7" t="n">
        <v>25</v>
      </c>
      <c r="G10718" s="7" t="n">
        <v>0</v>
      </c>
      <c r="H10718" s="7" t="n">
        <v>1500</v>
      </c>
    </row>
    <row r="10719" spans="1:19">
      <c r="A10719" t="s">
        <v>4</v>
      </c>
      <c r="B10719" s="4" t="s">
        <v>5</v>
      </c>
      <c r="C10719" s="4" t="s">
        <v>14</v>
      </c>
      <c r="D10719" s="4" t="s">
        <v>14</v>
      </c>
      <c r="E10719" s="4" t="s">
        <v>21</v>
      </c>
      <c r="F10719" s="4" t="s">
        <v>21</v>
      </c>
      <c r="G10719" s="4" t="s">
        <v>21</v>
      </c>
      <c r="H10719" s="4" t="s">
        <v>10</v>
      </c>
      <c r="I10719" s="4" t="s">
        <v>14</v>
      </c>
    </row>
    <row r="10720" spans="1:19">
      <c r="A10720" t="n">
        <v>91213</v>
      </c>
      <c r="B10720" s="45" t="n">
        <v>45</v>
      </c>
      <c r="C10720" s="7" t="n">
        <v>4</v>
      </c>
      <c r="D10720" s="7" t="n">
        <v>0</v>
      </c>
      <c r="E10720" s="7" t="n">
        <v>-13</v>
      </c>
      <c r="F10720" s="7" t="n">
        <v>337</v>
      </c>
      <c r="G10720" s="7" t="n">
        <v>-15</v>
      </c>
      <c r="H10720" s="7" t="n">
        <v>1500</v>
      </c>
      <c r="I10720" s="7" t="n">
        <v>0</v>
      </c>
    </row>
    <row r="10721" spans="1:9">
      <c r="A10721" t="s">
        <v>4</v>
      </c>
      <c r="B10721" s="4" t="s">
        <v>5</v>
      </c>
      <c r="C10721" s="4" t="s">
        <v>14</v>
      </c>
      <c r="D10721" s="4" t="s">
        <v>14</v>
      </c>
      <c r="E10721" s="4" t="s">
        <v>21</v>
      </c>
      <c r="F10721" s="4" t="s">
        <v>10</v>
      </c>
    </row>
    <row r="10722" spans="1:9">
      <c r="A10722" t="n">
        <v>91231</v>
      </c>
      <c r="B10722" s="45" t="n">
        <v>45</v>
      </c>
      <c r="C10722" s="7" t="n">
        <v>5</v>
      </c>
      <c r="D10722" s="7" t="n">
        <v>0</v>
      </c>
      <c r="E10722" s="7" t="n">
        <v>15.6999998092651</v>
      </c>
      <c r="F10722" s="7" t="n">
        <v>1500</v>
      </c>
    </row>
    <row r="10723" spans="1:9">
      <c r="A10723" t="s">
        <v>4</v>
      </c>
      <c r="B10723" s="4" t="s">
        <v>5</v>
      </c>
      <c r="C10723" s="4" t="s">
        <v>10</v>
      </c>
    </row>
    <row r="10724" spans="1:9">
      <c r="A10724" t="n">
        <v>91240</v>
      </c>
      <c r="B10724" s="28" t="n">
        <v>16</v>
      </c>
      <c r="C10724" s="7" t="n">
        <v>800</v>
      </c>
    </row>
    <row r="10725" spans="1:9">
      <c r="A10725" t="s">
        <v>4</v>
      </c>
      <c r="B10725" s="4" t="s">
        <v>5</v>
      </c>
      <c r="C10725" s="4" t="s">
        <v>14</v>
      </c>
      <c r="D10725" s="4" t="s">
        <v>10</v>
      </c>
      <c r="E10725" s="4" t="s">
        <v>10</v>
      </c>
      <c r="F10725" s="4" t="s">
        <v>9</v>
      </c>
    </row>
    <row r="10726" spans="1:9">
      <c r="A10726" t="n">
        <v>91243</v>
      </c>
      <c r="B10726" s="46" t="n">
        <v>84</v>
      </c>
      <c r="C10726" s="7" t="n">
        <v>1</v>
      </c>
      <c r="D10726" s="7" t="n">
        <v>0</v>
      </c>
      <c r="E10726" s="7" t="n">
        <v>2000</v>
      </c>
      <c r="F10726" s="7" t="n">
        <v>0</v>
      </c>
    </row>
    <row r="10727" spans="1:9">
      <c r="A10727" t="s">
        <v>4</v>
      </c>
      <c r="B10727" s="4" t="s">
        <v>5</v>
      </c>
      <c r="C10727" s="4" t="s">
        <v>21</v>
      </c>
    </row>
    <row r="10728" spans="1:9">
      <c r="A10728" t="n">
        <v>91253</v>
      </c>
      <c r="B10728" s="92" t="n">
        <v>68</v>
      </c>
      <c r="C10728" s="7" t="n">
        <v>1</v>
      </c>
    </row>
    <row r="10729" spans="1:9">
      <c r="A10729" t="s">
        <v>4</v>
      </c>
      <c r="B10729" s="4" t="s">
        <v>5</v>
      </c>
      <c r="C10729" s="4" t="s">
        <v>14</v>
      </c>
      <c r="D10729" s="4" t="s">
        <v>21</v>
      </c>
      <c r="E10729" s="4" t="s">
        <v>21</v>
      </c>
      <c r="F10729" s="4" t="s">
        <v>21</v>
      </c>
    </row>
    <row r="10730" spans="1:9">
      <c r="A10730" t="n">
        <v>91258</v>
      </c>
      <c r="B10730" s="45" t="n">
        <v>45</v>
      </c>
      <c r="C10730" s="7" t="n">
        <v>9</v>
      </c>
      <c r="D10730" s="7" t="n">
        <v>0.300000011920929</v>
      </c>
      <c r="E10730" s="7" t="n">
        <v>0.300000011920929</v>
      </c>
      <c r="F10730" s="7" t="n">
        <v>2.5</v>
      </c>
    </row>
    <row r="10731" spans="1:9">
      <c r="A10731" t="s">
        <v>4</v>
      </c>
      <c r="B10731" s="4" t="s">
        <v>5</v>
      </c>
      <c r="C10731" s="4" t="s">
        <v>14</v>
      </c>
      <c r="D10731" s="4" t="s">
        <v>10</v>
      </c>
      <c r="E10731" s="4" t="s">
        <v>14</v>
      </c>
    </row>
    <row r="10732" spans="1:9">
      <c r="A10732" t="n">
        <v>91272</v>
      </c>
      <c r="B10732" s="31" t="n">
        <v>39</v>
      </c>
      <c r="C10732" s="7" t="n">
        <v>13</v>
      </c>
      <c r="D10732" s="7" t="n">
        <v>65533</v>
      </c>
      <c r="E10732" s="7" t="n">
        <v>106</v>
      </c>
    </row>
    <row r="10733" spans="1:9">
      <c r="A10733" t="s">
        <v>4</v>
      </c>
      <c r="B10733" s="4" t="s">
        <v>5</v>
      </c>
      <c r="C10733" s="4" t="s">
        <v>14</v>
      </c>
      <c r="D10733" s="4" t="s">
        <v>10</v>
      </c>
      <c r="E10733" s="4" t="s">
        <v>14</v>
      </c>
    </row>
    <row r="10734" spans="1:9">
      <c r="A10734" t="n">
        <v>91277</v>
      </c>
      <c r="B10734" s="31" t="n">
        <v>39</v>
      </c>
      <c r="C10734" s="7" t="n">
        <v>13</v>
      </c>
      <c r="D10734" s="7" t="n">
        <v>65533</v>
      </c>
      <c r="E10734" s="7" t="n">
        <v>110</v>
      </c>
    </row>
    <row r="10735" spans="1:9">
      <c r="A10735" t="s">
        <v>4</v>
      </c>
      <c r="B10735" s="4" t="s">
        <v>5</v>
      </c>
      <c r="C10735" s="4" t="s">
        <v>14</v>
      </c>
      <c r="D10735" s="4" t="s">
        <v>10</v>
      </c>
      <c r="E10735" s="4" t="s">
        <v>14</v>
      </c>
    </row>
    <row r="10736" spans="1:9">
      <c r="A10736" t="n">
        <v>91282</v>
      </c>
      <c r="B10736" s="31" t="n">
        <v>39</v>
      </c>
      <c r="C10736" s="7" t="n">
        <v>13</v>
      </c>
      <c r="D10736" s="7" t="n">
        <v>65533</v>
      </c>
      <c r="E10736" s="7" t="n">
        <v>102</v>
      </c>
    </row>
    <row r="10737" spans="1:6">
      <c r="A10737" t="s">
        <v>4</v>
      </c>
      <c r="B10737" s="4" t="s">
        <v>5</v>
      </c>
      <c r="C10737" s="4" t="s">
        <v>14</v>
      </c>
      <c r="D10737" s="4" t="s">
        <v>10</v>
      </c>
      <c r="E10737" s="4" t="s">
        <v>10</v>
      </c>
      <c r="F10737" s="4" t="s">
        <v>10</v>
      </c>
      <c r="G10737" s="4" t="s">
        <v>10</v>
      </c>
      <c r="H10737" s="4" t="s">
        <v>10</v>
      </c>
      <c r="I10737" s="4" t="s">
        <v>6</v>
      </c>
      <c r="J10737" s="4" t="s">
        <v>21</v>
      </c>
      <c r="K10737" s="4" t="s">
        <v>21</v>
      </c>
      <c r="L10737" s="4" t="s">
        <v>21</v>
      </c>
      <c r="M10737" s="4" t="s">
        <v>9</v>
      </c>
      <c r="N10737" s="4" t="s">
        <v>9</v>
      </c>
      <c r="O10737" s="4" t="s">
        <v>21</v>
      </c>
      <c r="P10737" s="4" t="s">
        <v>21</v>
      </c>
      <c r="Q10737" s="4" t="s">
        <v>21</v>
      </c>
      <c r="R10737" s="4" t="s">
        <v>21</v>
      </c>
      <c r="S10737" s="4" t="s">
        <v>14</v>
      </c>
    </row>
    <row r="10738" spans="1:6">
      <c r="A10738" t="n">
        <v>91287</v>
      </c>
      <c r="B10738" s="31" t="n">
        <v>39</v>
      </c>
      <c r="C10738" s="7" t="n">
        <v>12</v>
      </c>
      <c r="D10738" s="7" t="n">
        <v>65533</v>
      </c>
      <c r="E10738" s="7" t="n">
        <v>209</v>
      </c>
      <c r="F10738" s="7" t="n">
        <v>0</v>
      </c>
      <c r="G10738" s="7" t="n">
        <v>65533</v>
      </c>
      <c r="H10738" s="7" t="n">
        <v>259</v>
      </c>
      <c r="I10738" s="7" t="s">
        <v>13</v>
      </c>
      <c r="J10738" s="7" t="n">
        <v>0</v>
      </c>
      <c r="K10738" s="7" t="n">
        <v>25</v>
      </c>
      <c r="L10738" s="7" t="n">
        <v>2</v>
      </c>
      <c r="M10738" s="7" t="n">
        <v>0</v>
      </c>
      <c r="N10738" s="7" t="n">
        <v>0</v>
      </c>
      <c r="O10738" s="7" t="n">
        <v>0</v>
      </c>
      <c r="P10738" s="7" t="n">
        <v>1</v>
      </c>
      <c r="Q10738" s="7" t="n">
        <v>1</v>
      </c>
      <c r="R10738" s="7" t="n">
        <v>1</v>
      </c>
      <c r="S10738" s="7" t="n">
        <v>255</v>
      </c>
    </row>
    <row r="10739" spans="1:6">
      <c r="A10739" t="s">
        <v>4</v>
      </c>
      <c r="B10739" s="4" t="s">
        <v>5</v>
      </c>
      <c r="C10739" s="4" t="s">
        <v>14</v>
      </c>
      <c r="D10739" s="4" t="s">
        <v>10</v>
      </c>
      <c r="E10739" s="4" t="s">
        <v>10</v>
      </c>
      <c r="F10739" s="4" t="s">
        <v>10</v>
      </c>
      <c r="G10739" s="4" t="s">
        <v>10</v>
      </c>
      <c r="H10739" s="4" t="s">
        <v>10</v>
      </c>
      <c r="I10739" s="4" t="s">
        <v>6</v>
      </c>
      <c r="J10739" s="4" t="s">
        <v>21</v>
      </c>
      <c r="K10739" s="4" t="s">
        <v>21</v>
      </c>
      <c r="L10739" s="4" t="s">
        <v>21</v>
      </c>
      <c r="M10739" s="4" t="s">
        <v>9</v>
      </c>
      <c r="N10739" s="4" t="s">
        <v>9</v>
      </c>
      <c r="O10739" s="4" t="s">
        <v>21</v>
      </c>
      <c r="P10739" s="4" t="s">
        <v>21</v>
      </c>
      <c r="Q10739" s="4" t="s">
        <v>21</v>
      </c>
      <c r="R10739" s="4" t="s">
        <v>21</v>
      </c>
      <c r="S10739" s="4" t="s">
        <v>14</v>
      </c>
    </row>
    <row r="10740" spans="1:6">
      <c r="A10740" t="n">
        <v>91337</v>
      </c>
      <c r="B10740" s="31" t="n">
        <v>39</v>
      </c>
      <c r="C10740" s="7" t="n">
        <v>12</v>
      </c>
      <c r="D10740" s="7" t="n">
        <v>65533</v>
      </c>
      <c r="E10740" s="7" t="n">
        <v>211</v>
      </c>
      <c r="F10740" s="7" t="n">
        <v>0</v>
      </c>
      <c r="G10740" s="7" t="n">
        <v>1660</v>
      </c>
      <c r="H10740" s="7" t="n">
        <v>259</v>
      </c>
      <c r="I10740" s="7" t="s">
        <v>13</v>
      </c>
      <c r="J10740" s="7" t="n">
        <v>0</v>
      </c>
      <c r="K10740" s="7" t="n">
        <v>0</v>
      </c>
      <c r="L10740" s="7" t="n">
        <v>0</v>
      </c>
      <c r="M10740" s="7" t="n">
        <v>0</v>
      </c>
      <c r="N10740" s="7" t="n">
        <v>0</v>
      </c>
      <c r="O10740" s="7" t="n">
        <v>0</v>
      </c>
      <c r="P10740" s="7" t="n">
        <v>1</v>
      </c>
      <c r="Q10740" s="7" t="n">
        <v>1</v>
      </c>
      <c r="R10740" s="7" t="n">
        <v>1</v>
      </c>
      <c r="S10740" s="7" t="n">
        <v>255</v>
      </c>
    </row>
    <row r="10741" spans="1:6">
      <c r="A10741" t="s">
        <v>4</v>
      </c>
      <c r="B10741" s="4" t="s">
        <v>5</v>
      </c>
      <c r="C10741" s="4" t="s">
        <v>10</v>
      </c>
      <c r="D10741" s="4" t="s">
        <v>14</v>
      </c>
      <c r="E10741" s="4" t="s">
        <v>6</v>
      </c>
      <c r="F10741" s="4" t="s">
        <v>21</v>
      </c>
      <c r="G10741" s="4" t="s">
        <v>21</v>
      </c>
      <c r="H10741" s="4" t="s">
        <v>21</v>
      </c>
    </row>
    <row r="10742" spans="1:6">
      <c r="A10742" t="n">
        <v>91387</v>
      </c>
      <c r="B10742" s="37" t="n">
        <v>48</v>
      </c>
      <c r="C10742" s="7" t="n">
        <v>1660</v>
      </c>
      <c r="D10742" s="7" t="n">
        <v>0</v>
      </c>
      <c r="E10742" s="7" t="s">
        <v>615</v>
      </c>
      <c r="F10742" s="7" t="n">
        <v>-1</v>
      </c>
      <c r="G10742" s="7" t="n">
        <v>1</v>
      </c>
      <c r="H10742" s="7" t="n">
        <v>0</v>
      </c>
    </row>
    <row r="10743" spans="1:6">
      <c r="A10743" t="s">
        <v>4</v>
      </c>
      <c r="B10743" s="4" t="s">
        <v>5</v>
      </c>
      <c r="C10743" s="4" t="s">
        <v>14</v>
      </c>
      <c r="D10743" s="4" t="s">
        <v>10</v>
      </c>
      <c r="E10743" s="4" t="s">
        <v>21</v>
      </c>
      <c r="F10743" s="4" t="s">
        <v>10</v>
      </c>
      <c r="G10743" s="4" t="s">
        <v>9</v>
      </c>
      <c r="H10743" s="4" t="s">
        <v>9</v>
      </c>
      <c r="I10743" s="4" t="s">
        <v>10</v>
      </c>
      <c r="J10743" s="4" t="s">
        <v>10</v>
      </c>
      <c r="K10743" s="4" t="s">
        <v>9</v>
      </c>
      <c r="L10743" s="4" t="s">
        <v>9</v>
      </c>
      <c r="M10743" s="4" t="s">
        <v>9</v>
      </c>
      <c r="N10743" s="4" t="s">
        <v>9</v>
      </c>
      <c r="O10743" s="4" t="s">
        <v>6</v>
      </c>
    </row>
    <row r="10744" spans="1:6">
      <c r="A10744" t="n">
        <v>91414</v>
      </c>
      <c r="B10744" s="14" t="n">
        <v>50</v>
      </c>
      <c r="C10744" s="7" t="n">
        <v>0</v>
      </c>
      <c r="D10744" s="7" t="n">
        <v>4423</v>
      </c>
      <c r="E10744" s="7" t="n">
        <v>1</v>
      </c>
      <c r="F10744" s="7" t="n">
        <v>0</v>
      </c>
      <c r="G10744" s="7" t="n">
        <v>0</v>
      </c>
      <c r="H10744" s="7" t="n">
        <v>0</v>
      </c>
      <c r="I10744" s="7" t="n">
        <v>0</v>
      </c>
      <c r="J10744" s="7" t="n">
        <v>65533</v>
      </c>
      <c r="K10744" s="7" t="n">
        <v>0</v>
      </c>
      <c r="L10744" s="7" t="n">
        <v>0</v>
      </c>
      <c r="M10744" s="7" t="n">
        <v>0</v>
      </c>
      <c r="N10744" s="7" t="n">
        <v>0</v>
      </c>
      <c r="O10744" s="7" t="s">
        <v>13</v>
      </c>
    </row>
    <row r="10745" spans="1:6">
      <c r="A10745" t="s">
        <v>4</v>
      </c>
      <c r="B10745" s="4" t="s">
        <v>5</v>
      </c>
      <c r="C10745" s="4" t="s">
        <v>14</v>
      </c>
      <c r="D10745" s="4" t="s">
        <v>10</v>
      </c>
      <c r="E10745" s="4" t="s">
        <v>21</v>
      </c>
      <c r="F10745" s="4" t="s">
        <v>10</v>
      </c>
      <c r="G10745" s="4" t="s">
        <v>9</v>
      </c>
      <c r="H10745" s="4" t="s">
        <v>9</v>
      </c>
      <c r="I10745" s="4" t="s">
        <v>10</v>
      </c>
      <c r="J10745" s="4" t="s">
        <v>10</v>
      </c>
      <c r="K10745" s="4" t="s">
        <v>9</v>
      </c>
      <c r="L10745" s="4" t="s">
        <v>9</v>
      </c>
      <c r="M10745" s="4" t="s">
        <v>9</v>
      </c>
      <c r="N10745" s="4" t="s">
        <v>9</v>
      </c>
      <c r="O10745" s="4" t="s">
        <v>6</v>
      </c>
    </row>
    <row r="10746" spans="1:6">
      <c r="A10746" t="n">
        <v>91453</v>
      </c>
      <c r="B10746" s="14" t="n">
        <v>50</v>
      </c>
      <c r="C10746" s="7" t="n">
        <v>0</v>
      </c>
      <c r="D10746" s="7" t="n">
        <v>4424</v>
      </c>
      <c r="E10746" s="7" t="n">
        <v>1</v>
      </c>
      <c r="F10746" s="7" t="n">
        <v>0</v>
      </c>
      <c r="G10746" s="7" t="n">
        <v>0</v>
      </c>
      <c r="H10746" s="7" t="n">
        <v>-1073741824</v>
      </c>
      <c r="I10746" s="7" t="n">
        <v>0</v>
      </c>
      <c r="J10746" s="7" t="n">
        <v>65533</v>
      </c>
      <c r="K10746" s="7" t="n">
        <v>0</v>
      </c>
      <c r="L10746" s="7" t="n">
        <v>0</v>
      </c>
      <c r="M10746" s="7" t="n">
        <v>0</v>
      </c>
      <c r="N10746" s="7" t="n">
        <v>0</v>
      </c>
      <c r="O10746" s="7" t="s">
        <v>13</v>
      </c>
    </row>
    <row r="10747" spans="1:6">
      <c r="A10747" t="s">
        <v>4</v>
      </c>
      <c r="B10747" s="4" t="s">
        <v>5</v>
      </c>
      <c r="C10747" s="4" t="s">
        <v>14</v>
      </c>
      <c r="D10747" s="4" t="s">
        <v>10</v>
      </c>
      <c r="E10747" s="4" t="s">
        <v>21</v>
      </c>
      <c r="F10747" s="4" t="s">
        <v>10</v>
      </c>
      <c r="G10747" s="4" t="s">
        <v>9</v>
      </c>
      <c r="H10747" s="4" t="s">
        <v>9</v>
      </c>
      <c r="I10747" s="4" t="s">
        <v>10</v>
      </c>
      <c r="J10747" s="4" t="s">
        <v>10</v>
      </c>
      <c r="K10747" s="4" t="s">
        <v>9</v>
      </c>
      <c r="L10747" s="4" t="s">
        <v>9</v>
      </c>
      <c r="M10747" s="4" t="s">
        <v>9</v>
      </c>
      <c r="N10747" s="4" t="s">
        <v>9</v>
      </c>
      <c r="O10747" s="4" t="s">
        <v>6</v>
      </c>
    </row>
    <row r="10748" spans="1:6">
      <c r="A10748" t="n">
        <v>91492</v>
      </c>
      <c r="B10748" s="14" t="n">
        <v>50</v>
      </c>
      <c r="C10748" s="7" t="n">
        <v>0</v>
      </c>
      <c r="D10748" s="7" t="n">
        <v>4408</v>
      </c>
      <c r="E10748" s="7" t="n">
        <v>1</v>
      </c>
      <c r="F10748" s="7" t="n">
        <v>0</v>
      </c>
      <c r="G10748" s="7" t="n">
        <v>0</v>
      </c>
      <c r="H10748" s="7" t="n">
        <v>-1065353216</v>
      </c>
      <c r="I10748" s="7" t="n">
        <v>0</v>
      </c>
      <c r="J10748" s="7" t="n">
        <v>65533</v>
      </c>
      <c r="K10748" s="7" t="n">
        <v>0</v>
      </c>
      <c r="L10748" s="7" t="n">
        <v>0</v>
      </c>
      <c r="M10748" s="7" t="n">
        <v>0</v>
      </c>
      <c r="N10748" s="7" t="n">
        <v>0</v>
      </c>
      <c r="O10748" s="7" t="s">
        <v>13</v>
      </c>
    </row>
    <row r="10749" spans="1:6">
      <c r="A10749" t="s">
        <v>4</v>
      </c>
      <c r="B10749" s="4" t="s">
        <v>5</v>
      </c>
      <c r="C10749" s="4" t="s">
        <v>14</v>
      </c>
      <c r="D10749" s="4" t="s">
        <v>9</v>
      </c>
      <c r="E10749" s="4" t="s">
        <v>9</v>
      </c>
      <c r="F10749" s="4" t="s">
        <v>9</v>
      </c>
    </row>
    <row r="10750" spans="1:6">
      <c r="A10750" t="n">
        <v>91531</v>
      </c>
      <c r="B10750" s="14" t="n">
        <v>50</v>
      </c>
      <c r="C10750" s="7" t="n">
        <v>255</v>
      </c>
      <c r="D10750" s="7" t="n">
        <v>1056964608</v>
      </c>
      <c r="E10750" s="7" t="n">
        <v>1065353216</v>
      </c>
      <c r="F10750" s="7" t="n">
        <v>1053609165</v>
      </c>
    </row>
    <row r="10751" spans="1:6">
      <c r="A10751" t="s">
        <v>4</v>
      </c>
      <c r="B10751" s="4" t="s">
        <v>5</v>
      </c>
      <c r="C10751" s="4" t="s">
        <v>14</v>
      </c>
      <c r="D10751" s="4" t="s">
        <v>10</v>
      </c>
      <c r="E10751" s="4" t="s">
        <v>10</v>
      </c>
    </row>
    <row r="10752" spans="1:6">
      <c r="A10752" t="n">
        <v>91545</v>
      </c>
      <c r="B10752" s="14" t="n">
        <v>50</v>
      </c>
      <c r="C10752" s="7" t="n">
        <v>1</v>
      </c>
      <c r="D10752" s="7" t="n">
        <v>2135</v>
      </c>
      <c r="E10752" s="7" t="n">
        <v>2000</v>
      </c>
    </row>
    <row r="10753" spans="1:19">
      <c r="A10753" t="s">
        <v>4</v>
      </c>
      <c r="B10753" s="4" t="s">
        <v>5</v>
      </c>
      <c r="C10753" s="4" t="s">
        <v>14</v>
      </c>
      <c r="D10753" s="4" t="s">
        <v>10</v>
      </c>
      <c r="E10753" s="4" t="s">
        <v>10</v>
      </c>
    </row>
    <row r="10754" spans="1:19">
      <c r="A10754" t="n">
        <v>91551</v>
      </c>
      <c r="B10754" s="14" t="n">
        <v>50</v>
      </c>
      <c r="C10754" s="7" t="n">
        <v>1</v>
      </c>
      <c r="D10754" s="7" t="n">
        <v>2243</v>
      </c>
      <c r="E10754" s="7" t="n">
        <v>2000</v>
      </c>
    </row>
    <row r="10755" spans="1:19">
      <c r="A10755" t="s">
        <v>4</v>
      </c>
      <c r="B10755" s="4" t="s">
        <v>5</v>
      </c>
      <c r="C10755" s="4" t="s">
        <v>10</v>
      </c>
    </row>
    <row r="10756" spans="1:19">
      <c r="A10756" t="n">
        <v>91557</v>
      </c>
      <c r="B10756" s="28" t="n">
        <v>16</v>
      </c>
      <c r="C10756" s="7" t="n">
        <v>500</v>
      </c>
    </row>
    <row r="10757" spans="1:19">
      <c r="A10757" t="s">
        <v>4</v>
      </c>
      <c r="B10757" s="4" t="s">
        <v>5</v>
      </c>
      <c r="C10757" s="4" t="s">
        <v>10</v>
      </c>
      <c r="D10757" s="4" t="s">
        <v>14</v>
      </c>
    </row>
    <row r="10758" spans="1:19">
      <c r="A10758" t="n">
        <v>91560</v>
      </c>
      <c r="B10758" s="51" t="n">
        <v>89</v>
      </c>
      <c r="C10758" s="7" t="n">
        <v>23</v>
      </c>
      <c r="D10758" s="7" t="n">
        <v>0</v>
      </c>
    </row>
    <row r="10759" spans="1:19">
      <c r="A10759" t="s">
        <v>4</v>
      </c>
      <c r="B10759" s="4" t="s">
        <v>5</v>
      </c>
      <c r="C10759" s="4" t="s">
        <v>10</v>
      </c>
    </row>
    <row r="10760" spans="1:19">
      <c r="A10760" t="n">
        <v>91564</v>
      </c>
      <c r="B10760" s="28" t="n">
        <v>16</v>
      </c>
      <c r="C10760" s="7" t="n">
        <v>3000</v>
      </c>
    </row>
    <row r="10761" spans="1:19">
      <c r="A10761" t="s">
        <v>4</v>
      </c>
      <c r="B10761" s="4" t="s">
        <v>5</v>
      </c>
      <c r="C10761" s="4" t="s">
        <v>14</v>
      </c>
      <c r="D10761" s="4" t="s">
        <v>10</v>
      </c>
      <c r="E10761" s="4" t="s">
        <v>10</v>
      </c>
      <c r="F10761" s="4" t="s">
        <v>14</v>
      </c>
    </row>
    <row r="10762" spans="1:19">
      <c r="A10762" t="n">
        <v>91567</v>
      </c>
      <c r="B10762" s="59" t="n">
        <v>25</v>
      </c>
      <c r="C10762" s="7" t="n">
        <v>1</v>
      </c>
      <c r="D10762" s="7" t="n">
        <v>60</v>
      </c>
      <c r="E10762" s="7" t="n">
        <v>640</v>
      </c>
      <c r="F10762" s="7" t="n">
        <v>2</v>
      </c>
    </row>
    <row r="10763" spans="1:19">
      <c r="A10763" t="s">
        <v>4</v>
      </c>
      <c r="B10763" s="4" t="s">
        <v>5</v>
      </c>
      <c r="C10763" s="4" t="s">
        <v>14</v>
      </c>
      <c r="D10763" s="4" t="s">
        <v>21</v>
      </c>
      <c r="E10763" s="4" t="s">
        <v>21</v>
      </c>
      <c r="F10763" s="4" t="s">
        <v>21</v>
      </c>
    </row>
    <row r="10764" spans="1:19">
      <c r="A10764" t="n">
        <v>91574</v>
      </c>
      <c r="B10764" s="45" t="n">
        <v>45</v>
      </c>
      <c r="C10764" s="7" t="n">
        <v>9</v>
      </c>
      <c r="D10764" s="7" t="n">
        <v>0.0500000007450581</v>
      </c>
      <c r="E10764" s="7" t="n">
        <v>0.0500000007450581</v>
      </c>
      <c r="F10764" s="7" t="n">
        <v>0.200000002980232</v>
      </c>
    </row>
    <row r="10765" spans="1:19">
      <c r="A10765" t="s">
        <v>4</v>
      </c>
      <c r="B10765" s="4" t="s">
        <v>5</v>
      </c>
      <c r="C10765" s="4" t="s">
        <v>9</v>
      </c>
    </row>
    <row r="10766" spans="1:19">
      <c r="A10766" t="n">
        <v>91588</v>
      </c>
      <c r="B10766" s="48" t="n">
        <v>15</v>
      </c>
      <c r="C10766" s="7" t="n">
        <v>256</v>
      </c>
    </row>
    <row r="10767" spans="1:19">
      <c r="A10767" t="s">
        <v>4</v>
      </c>
      <c r="B10767" s="4" t="s">
        <v>5</v>
      </c>
      <c r="C10767" s="4" t="s">
        <v>14</v>
      </c>
      <c r="D10767" s="4" t="s">
        <v>10</v>
      </c>
      <c r="E10767" s="4" t="s">
        <v>6</v>
      </c>
    </row>
    <row r="10768" spans="1:19">
      <c r="A10768" t="n">
        <v>91593</v>
      </c>
      <c r="B10768" s="41" t="n">
        <v>51</v>
      </c>
      <c r="C10768" s="7" t="n">
        <v>4</v>
      </c>
      <c r="D10768" s="7" t="n">
        <v>1</v>
      </c>
      <c r="E10768" s="7" t="s">
        <v>179</v>
      </c>
    </row>
    <row r="10769" spans="1:6">
      <c r="A10769" t="s">
        <v>4</v>
      </c>
      <c r="B10769" s="4" t="s">
        <v>5</v>
      </c>
      <c r="C10769" s="4" t="s">
        <v>10</v>
      </c>
    </row>
    <row r="10770" spans="1:6">
      <c r="A10770" t="n">
        <v>91606</v>
      </c>
      <c r="B10770" s="28" t="n">
        <v>16</v>
      </c>
      <c r="C10770" s="7" t="n">
        <v>0</v>
      </c>
    </row>
    <row r="10771" spans="1:6">
      <c r="A10771" t="s">
        <v>4</v>
      </c>
      <c r="B10771" s="4" t="s">
        <v>5</v>
      </c>
      <c r="C10771" s="4" t="s">
        <v>10</v>
      </c>
      <c r="D10771" s="4" t="s">
        <v>14</v>
      </c>
      <c r="E10771" s="4" t="s">
        <v>9</v>
      </c>
      <c r="F10771" s="4" t="s">
        <v>112</v>
      </c>
      <c r="G10771" s="4" t="s">
        <v>14</v>
      </c>
      <c r="H10771" s="4" t="s">
        <v>14</v>
      </c>
    </row>
    <row r="10772" spans="1:6">
      <c r="A10772" t="n">
        <v>91609</v>
      </c>
      <c r="B10772" s="49" t="n">
        <v>26</v>
      </c>
      <c r="C10772" s="7" t="n">
        <v>1</v>
      </c>
      <c r="D10772" s="7" t="n">
        <v>17</v>
      </c>
      <c r="E10772" s="7" t="n">
        <v>1473</v>
      </c>
      <c r="F10772" s="7" t="s">
        <v>676</v>
      </c>
      <c r="G10772" s="7" t="n">
        <v>2</v>
      </c>
      <c r="H10772" s="7" t="n">
        <v>0</v>
      </c>
    </row>
    <row r="10773" spans="1:6">
      <c r="A10773" t="s">
        <v>4</v>
      </c>
      <c r="B10773" s="4" t="s">
        <v>5</v>
      </c>
    </row>
    <row r="10774" spans="1:6">
      <c r="A10774" t="n">
        <v>91644</v>
      </c>
      <c r="B10774" s="50" t="n">
        <v>28</v>
      </c>
    </row>
    <row r="10775" spans="1:6">
      <c r="A10775" t="s">
        <v>4</v>
      </c>
      <c r="B10775" s="4" t="s">
        <v>5</v>
      </c>
      <c r="C10775" s="4" t="s">
        <v>10</v>
      </c>
    </row>
    <row r="10776" spans="1:6">
      <c r="A10776" t="n">
        <v>91645</v>
      </c>
      <c r="B10776" s="28" t="n">
        <v>16</v>
      </c>
      <c r="C10776" s="7" t="n">
        <v>500</v>
      </c>
    </row>
    <row r="10777" spans="1:6">
      <c r="A10777" t="s">
        <v>4</v>
      </c>
      <c r="B10777" s="4" t="s">
        <v>5</v>
      </c>
      <c r="C10777" s="4" t="s">
        <v>14</v>
      </c>
      <c r="D10777" s="4" t="s">
        <v>21</v>
      </c>
      <c r="E10777" s="4" t="s">
        <v>21</v>
      </c>
      <c r="F10777" s="4" t="s">
        <v>21</v>
      </c>
    </row>
    <row r="10778" spans="1:6">
      <c r="A10778" t="n">
        <v>91648</v>
      </c>
      <c r="B10778" s="45" t="n">
        <v>45</v>
      </c>
      <c r="C10778" s="7" t="n">
        <v>9</v>
      </c>
      <c r="D10778" s="7" t="n">
        <v>0.0500000007450581</v>
      </c>
      <c r="E10778" s="7" t="n">
        <v>0.0500000007450581</v>
      </c>
      <c r="F10778" s="7" t="n">
        <v>0.200000002980232</v>
      </c>
    </row>
    <row r="10779" spans="1:6">
      <c r="A10779" t="s">
        <v>4</v>
      </c>
      <c r="B10779" s="4" t="s">
        <v>5</v>
      </c>
      <c r="C10779" s="4" t="s">
        <v>14</v>
      </c>
      <c r="D10779" s="4" t="s">
        <v>10</v>
      </c>
      <c r="E10779" s="4" t="s">
        <v>10</v>
      </c>
      <c r="F10779" s="4" t="s">
        <v>14</v>
      </c>
    </row>
    <row r="10780" spans="1:6">
      <c r="A10780" t="n">
        <v>91662</v>
      </c>
      <c r="B10780" s="59" t="n">
        <v>25</v>
      </c>
      <c r="C10780" s="7" t="n">
        <v>1</v>
      </c>
      <c r="D10780" s="7" t="n">
        <v>260</v>
      </c>
      <c r="E10780" s="7" t="n">
        <v>640</v>
      </c>
      <c r="F10780" s="7" t="n">
        <v>2</v>
      </c>
    </row>
    <row r="10781" spans="1:6">
      <c r="A10781" t="s">
        <v>4</v>
      </c>
      <c r="B10781" s="4" t="s">
        <v>5</v>
      </c>
      <c r="C10781" s="4" t="s">
        <v>14</v>
      </c>
      <c r="D10781" s="4" t="s">
        <v>10</v>
      </c>
      <c r="E10781" s="4" t="s">
        <v>6</v>
      </c>
    </row>
    <row r="10782" spans="1:6">
      <c r="A10782" t="n">
        <v>91669</v>
      </c>
      <c r="B10782" s="41" t="n">
        <v>51</v>
      </c>
      <c r="C10782" s="7" t="n">
        <v>4</v>
      </c>
      <c r="D10782" s="7" t="n">
        <v>0</v>
      </c>
      <c r="E10782" s="7" t="s">
        <v>179</v>
      </c>
    </row>
    <row r="10783" spans="1:6">
      <c r="A10783" t="s">
        <v>4</v>
      </c>
      <c r="B10783" s="4" t="s">
        <v>5</v>
      </c>
      <c r="C10783" s="4" t="s">
        <v>10</v>
      </c>
    </row>
    <row r="10784" spans="1:6">
      <c r="A10784" t="n">
        <v>91682</v>
      </c>
      <c r="B10784" s="28" t="n">
        <v>16</v>
      </c>
      <c r="C10784" s="7" t="n">
        <v>0</v>
      </c>
    </row>
    <row r="10785" spans="1:8">
      <c r="A10785" t="s">
        <v>4</v>
      </c>
      <c r="B10785" s="4" t="s">
        <v>5</v>
      </c>
      <c r="C10785" s="4" t="s">
        <v>10</v>
      </c>
      <c r="D10785" s="4" t="s">
        <v>14</v>
      </c>
      <c r="E10785" s="4" t="s">
        <v>9</v>
      </c>
      <c r="F10785" s="4" t="s">
        <v>112</v>
      </c>
      <c r="G10785" s="4" t="s">
        <v>14</v>
      </c>
      <c r="H10785" s="4" t="s">
        <v>14</v>
      </c>
    </row>
    <row r="10786" spans="1:8">
      <c r="A10786" t="n">
        <v>91685</v>
      </c>
      <c r="B10786" s="49" t="n">
        <v>26</v>
      </c>
      <c r="C10786" s="7" t="n">
        <v>0</v>
      </c>
      <c r="D10786" s="7" t="n">
        <v>17</v>
      </c>
      <c r="E10786" s="7" t="n">
        <v>53144</v>
      </c>
      <c r="F10786" s="7" t="s">
        <v>677</v>
      </c>
      <c r="G10786" s="7" t="n">
        <v>2</v>
      </c>
      <c r="H10786" s="7" t="n">
        <v>0</v>
      </c>
    </row>
    <row r="10787" spans="1:8">
      <c r="A10787" t="s">
        <v>4</v>
      </c>
      <c r="B10787" s="4" t="s">
        <v>5</v>
      </c>
    </row>
    <row r="10788" spans="1:8">
      <c r="A10788" t="n">
        <v>91725</v>
      </c>
      <c r="B10788" s="50" t="n">
        <v>28</v>
      </c>
    </row>
    <row r="10789" spans="1:8">
      <c r="A10789" t="s">
        <v>4</v>
      </c>
      <c r="B10789" s="4" t="s">
        <v>5</v>
      </c>
      <c r="C10789" s="4" t="s">
        <v>14</v>
      </c>
      <c r="D10789" s="4" t="s">
        <v>10</v>
      </c>
      <c r="E10789" s="4" t="s">
        <v>10</v>
      </c>
      <c r="F10789" s="4" t="s">
        <v>14</v>
      </c>
    </row>
    <row r="10790" spans="1:8">
      <c r="A10790" t="n">
        <v>91726</v>
      </c>
      <c r="B10790" s="59" t="n">
        <v>25</v>
      </c>
      <c r="C10790" s="7" t="n">
        <v>1</v>
      </c>
      <c r="D10790" s="7" t="n">
        <v>65535</v>
      </c>
      <c r="E10790" s="7" t="n">
        <v>65535</v>
      </c>
      <c r="F10790" s="7" t="n">
        <v>0</v>
      </c>
    </row>
    <row r="10791" spans="1:8">
      <c r="A10791" t="s">
        <v>4</v>
      </c>
      <c r="B10791" s="4" t="s">
        <v>5</v>
      </c>
      <c r="C10791" s="4" t="s">
        <v>10</v>
      </c>
    </row>
    <row r="10792" spans="1:8">
      <c r="A10792" t="n">
        <v>91733</v>
      </c>
      <c r="B10792" s="28" t="n">
        <v>16</v>
      </c>
      <c r="C10792" s="7" t="n">
        <v>500</v>
      </c>
    </row>
    <row r="10793" spans="1:8">
      <c r="A10793" t="s">
        <v>4</v>
      </c>
      <c r="B10793" s="4" t="s">
        <v>5</v>
      </c>
      <c r="C10793" s="4" t="s">
        <v>14</v>
      </c>
      <c r="D10793" s="4" t="s">
        <v>10</v>
      </c>
      <c r="E10793" s="4" t="s">
        <v>21</v>
      </c>
      <c r="F10793" s="4" t="s">
        <v>10</v>
      </c>
      <c r="G10793" s="4" t="s">
        <v>9</v>
      </c>
      <c r="H10793" s="4" t="s">
        <v>9</v>
      </c>
      <c r="I10793" s="4" t="s">
        <v>10</v>
      </c>
      <c r="J10793" s="4" t="s">
        <v>10</v>
      </c>
      <c r="K10793" s="4" t="s">
        <v>9</v>
      </c>
      <c r="L10793" s="4" t="s">
        <v>9</v>
      </c>
      <c r="M10793" s="4" t="s">
        <v>9</v>
      </c>
      <c r="N10793" s="4" t="s">
        <v>9</v>
      </c>
      <c r="O10793" s="4" t="s">
        <v>6</v>
      </c>
    </row>
    <row r="10794" spans="1:8">
      <c r="A10794" t="n">
        <v>91736</v>
      </c>
      <c r="B10794" s="14" t="n">
        <v>50</v>
      </c>
      <c r="C10794" s="7" t="n">
        <v>50</v>
      </c>
      <c r="D10794" s="7" t="n">
        <v>2959</v>
      </c>
      <c r="E10794" s="7" t="n">
        <v>0.699999988079071</v>
      </c>
      <c r="F10794" s="7" t="n">
        <v>0</v>
      </c>
      <c r="G10794" s="7" t="n">
        <v>0</v>
      </c>
      <c r="H10794" s="7" t="n">
        <v>0</v>
      </c>
      <c r="I10794" s="7" t="n">
        <v>0</v>
      </c>
      <c r="J10794" s="7" t="n">
        <v>3</v>
      </c>
      <c r="K10794" s="7" t="n">
        <v>0</v>
      </c>
      <c r="L10794" s="7" t="n">
        <v>0</v>
      </c>
      <c r="M10794" s="7" t="n">
        <v>0</v>
      </c>
      <c r="N10794" s="7" t="n">
        <v>0</v>
      </c>
      <c r="O10794" s="7" t="s">
        <v>13</v>
      </c>
    </row>
    <row r="10795" spans="1:8">
      <c r="A10795" t="s">
        <v>4</v>
      </c>
      <c r="B10795" s="4" t="s">
        <v>5</v>
      </c>
      <c r="C10795" s="4" t="s">
        <v>14</v>
      </c>
      <c r="D10795" s="4" t="s">
        <v>10</v>
      </c>
      <c r="E10795" s="4" t="s">
        <v>21</v>
      </c>
      <c r="F10795" s="4" t="s">
        <v>10</v>
      </c>
      <c r="G10795" s="4" t="s">
        <v>9</v>
      </c>
      <c r="H10795" s="4" t="s">
        <v>9</v>
      </c>
      <c r="I10795" s="4" t="s">
        <v>10</v>
      </c>
      <c r="J10795" s="4" t="s">
        <v>10</v>
      </c>
      <c r="K10795" s="4" t="s">
        <v>9</v>
      </c>
      <c r="L10795" s="4" t="s">
        <v>9</v>
      </c>
      <c r="M10795" s="4" t="s">
        <v>9</v>
      </c>
      <c r="N10795" s="4" t="s">
        <v>9</v>
      </c>
      <c r="O10795" s="4" t="s">
        <v>6</v>
      </c>
    </row>
    <row r="10796" spans="1:8">
      <c r="A10796" t="n">
        <v>91775</v>
      </c>
      <c r="B10796" s="14" t="n">
        <v>50</v>
      </c>
      <c r="C10796" s="7" t="n">
        <v>50</v>
      </c>
      <c r="D10796" s="7" t="n">
        <v>8951</v>
      </c>
      <c r="E10796" s="7" t="n">
        <v>0.699999988079071</v>
      </c>
      <c r="F10796" s="7" t="n">
        <v>0</v>
      </c>
      <c r="G10796" s="7" t="n">
        <v>0</v>
      </c>
      <c r="H10796" s="7" t="n">
        <v>0</v>
      </c>
      <c r="I10796" s="7" t="n">
        <v>0</v>
      </c>
      <c r="J10796" s="7" t="n">
        <v>6</v>
      </c>
      <c r="K10796" s="7" t="n">
        <v>0</v>
      </c>
      <c r="L10796" s="7" t="n">
        <v>0</v>
      </c>
      <c r="M10796" s="7" t="n">
        <v>0</v>
      </c>
      <c r="N10796" s="7" t="n">
        <v>0</v>
      </c>
      <c r="O10796" s="7" t="s">
        <v>13</v>
      </c>
    </row>
    <row r="10797" spans="1:8">
      <c r="A10797" t="s">
        <v>4</v>
      </c>
      <c r="B10797" s="4" t="s">
        <v>5</v>
      </c>
      <c r="C10797" s="4" t="s">
        <v>14</v>
      </c>
      <c r="D10797" s="4" t="s">
        <v>10</v>
      </c>
      <c r="E10797" s="4" t="s">
        <v>21</v>
      </c>
      <c r="F10797" s="4" t="s">
        <v>10</v>
      </c>
      <c r="G10797" s="4" t="s">
        <v>9</v>
      </c>
      <c r="H10797" s="4" t="s">
        <v>9</v>
      </c>
      <c r="I10797" s="4" t="s">
        <v>10</v>
      </c>
      <c r="J10797" s="4" t="s">
        <v>10</v>
      </c>
      <c r="K10797" s="4" t="s">
        <v>9</v>
      </c>
      <c r="L10797" s="4" t="s">
        <v>9</v>
      </c>
      <c r="M10797" s="4" t="s">
        <v>9</v>
      </c>
      <c r="N10797" s="4" t="s">
        <v>9</v>
      </c>
      <c r="O10797" s="4" t="s">
        <v>6</v>
      </c>
    </row>
    <row r="10798" spans="1:8">
      <c r="A10798" t="n">
        <v>91814</v>
      </c>
      <c r="B10798" s="14" t="n">
        <v>50</v>
      </c>
      <c r="C10798" s="7" t="n">
        <v>50</v>
      </c>
      <c r="D10798" s="7" t="n">
        <v>3958</v>
      </c>
      <c r="E10798" s="7" t="n">
        <v>0.5</v>
      </c>
      <c r="F10798" s="7" t="n">
        <v>0</v>
      </c>
      <c r="G10798" s="7" t="n">
        <v>1036831949</v>
      </c>
      <c r="H10798" s="7" t="n">
        <v>0</v>
      </c>
      <c r="I10798" s="7" t="n">
        <v>0</v>
      </c>
      <c r="J10798" s="7" t="n">
        <v>5</v>
      </c>
      <c r="K10798" s="7" t="n">
        <v>0</v>
      </c>
      <c r="L10798" s="7" t="n">
        <v>0</v>
      </c>
      <c r="M10798" s="7" t="n">
        <v>0</v>
      </c>
      <c r="N10798" s="7" t="n">
        <v>0</v>
      </c>
      <c r="O10798" s="7" t="s">
        <v>13</v>
      </c>
    </row>
    <row r="10799" spans="1:8">
      <c r="A10799" t="s">
        <v>4</v>
      </c>
      <c r="B10799" s="4" t="s">
        <v>5</v>
      </c>
      <c r="C10799" s="4" t="s">
        <v>10</v>
      </c>
    </row>
    <row r="10800" spans="1:8">
      <c r="A10800" t="n">
        <v>91853</v>
      </c>
      <c r="B10800" s="28" t="n">
        <v>16</v>
      </c>
      <c r="C10800" s="7" t="n">
        <v>20</v>
      </c>
    </row>
    <row r="10801" spans="1:15">
      <c r="A10801" t="s">
        <v>4</v>
      </c>
      <c r="B10801" s="4" t="s">
        <v>5</v>
      </c>
      <c r="C10801" s="4" t="s">
        <v>14</v>
      </c>
      <c r="D10801" s="4" t="s">
        <v>10</v>
      </c>
      <c r="E10801" s="4" t="s">
        <v>21</v>
      </c>
      <c r="F10801" s="4" t="s">
        <v>10</v>
      </c>
      <c r="G10801" s="4" t="s">
        <v>9</v>
      </c>
      <c r="H10801" s="4" t="s">
        <v>9</v>
      </c>
      <c r="I10801" s="4" t="s">
        <v>10</v>
      </c>
      <c r="J10801" s="4" t="s">
        <v>10</v>
      </c>
      <c r="K10801" s="4" t="s">
        <v>9</v>
      </c>
      <c r="L10801" s="4" t="s">
        <v>9</v>
      </c>
      <c r="M10801" s="4" t="s">
        <v>9</v>
      </c>
      <c r="N10801" s="4" t="s">
        <v>9</v>
      </c>
      <c r="O10801" s="4" t="s">
        <v>6</v>
      </c>
    </row>
    <row r="10802" spans="1:15">
      <c r="A10802" t="n">
        <v>91856</v>
      </c>
      <c r="B10802" s="14" t="n">
        <v>50</v>
      </c>
      <c r="C10802" s="7" t="n">
        <v>50</v>
      </c>
      <c r="D10802" s="7" t="n">
        <v>4959</v>
      </c>
      <c r="E10802" s="7" t="n">
        <v>0.699999988079071</v>
      </c>
      <c r="F10802" s="7" t="n">
        <v>0</v>
      </c>
      <c r="G10802" s="7" t="n">
        <v>0</v>
      </c>
      <c r="H10802" s="7" t="n">
        <v>0</v>
      </c>
      <c r="I10802" s="7" t="n">
        <v>0</v>
      </c>
      <c r="J10802" s="7" t="n">
        <v>7</v>
      </c>
      <c r="K10802" s="7" t="n">
        <v>0</v>
      </c>
      <c r="L10802" s="7" t="n">
        <v>0</v>
      </c>
      <c r="M10802" s="7" t="n">
        <v>0</v>
      </c>
      <c r="N10802" s="7" t="n">
        <v>0</v>
      </c>
      <c r="O10802" s="7" t="s">
        <v>13</v>
      </c>
    </row>
    <row r="10803" spans="1:15">
      <c r="A10803" t="s">
        <v>4</v>
      </c>
      <c r="B10803" s="4" t="s">
        <v>5</v>
      </c>
      <c r="C10803" s="4" t="s">
        <v>14</v>
      </c>
      <c r="D10803" s="4" t="s">
        <v>10</v>
      </c>
      <c r="E10803" s="4" t="s">
        <v>21</v>
      </c>
      <c r="F10803" s="4" t="s">
        <v>10</v>
      </c>
      <c r="G10803" s="4" t="s">
        <v>9</v>
      </c>
      <c r="H10803" s="4" t="s">
        <v>9</v>
      </c>
      <c r="I10803" s="4" t="s">
        <v>10</v>
      </c>
      <c r="J10803" s="4" t="s">
        <v>10</v>
      </c>
      <c r="K10803" s="4" t="s">
        <v>9</v>
      </c>
      <c r="L10803" s="4" t="s">
        <v>9</v>
      </c>
      <c r="M10803" s="4" t="s">
        <v>9</v>
      </c>
      <c r="N10803" s="4" t="s">
        <v>9</v>
      </c>
      <c r="O10803" s="4" t="s">
        <v>6</v>
      </c>
    </row>
    <row r="10804" spans="1:15">
      <c r="A10804" t="n">
        <v>91895</v>
      </c>
      <c r="B10804" s="14" t="n">
        <v>50</v>
      </c>
      <c r="C10804" s="7" t="n">
        <v>50</v>
      </c>
      <c r="D10804" s="7" t="n">
        <v>5958</v>
      </c>
      <c r="E10804" s="7" t="n">
        <v>0.400000005960464</v>
      </c>
      <c r="F10804" s="7" t="n">
        <v>0</v>
      </c>
      <c r="G10804" s="7" t="n">
        <v>-1110651699</v>
      </c>
      <c r="H10804" s="7" t="n">
        <v>0</v>
      </c>
      <c r="I10804" s="7" t="n">
        <v>0</v>
      </c>
      <c r="J10804" s="7" t="n">
        <v>9</v>
      </c>
      <c r="K10804" s="7" t="n">
        <v>0</v>
      </c>
      <c r="L10804" s="7" t="n">
        <v>0</v>
      </c>
      <c r="M10804" s="7" t="n">
        <v>0</v>
      </c>
      <c r="N10804" s="7" t="n">
        <v>0</v>
      </c>
      <c r="O10804" s="7" t="s">
        <v>13</v>
      </c>
    </row>
    <row r="10805" spans="1:15">
      <c r="A10805" t="s">
        <v>4</v>
      </c>
      <c r="B10805" s="4" t="s">
        <v>5</v>
      </c>
      <c r="C10805" s="4" t="s">
        <v>14</v>
      </c>
      <c r="D10805" s="4" t="s">
        <v>10</v>
      </c>
      <c r="E10805" s="4" t="s">
        <v>21</v>
      </c>
      <c r="F10805" s="4" t="s">
        <v>10</v>
      </c>
      <c r="G10805" s="4" t="s">
        <v>9</v>
      </c>
      <c r="H10805" s="4" t="s">
        <v>9</v>
      </c>
      <c r="I10805" s="4" t="s">
        <v>10</v>
      </c>
      <c r="J10805" s="4" t="s">
        <v>10</v>
      </c>
      <c r="K10805" s="4" t="s">
        <v>9</v>
      </c>
      <c r="L10805" s="4" t="s">
        <v>9</v>
      </c>
      <c r="M10805" s="4" t="s">
        <v>9</v>
      </c>
      <c r="N10805" s="4" t="s">
        <v>9</v>
      </c>
      <c r="O10805" s="4" t="s">
        <v>6</v>
      </c>
    </row>
    <row r="10806" spans="1:15">
      <c r="A10806" t="n">
        <v>91934</v>
      </c>
      <c r="B10806" s="14" t="n">
        <v>50</v>
      </c>
      <c r="C10806" s="7" t="n">
        <v>50</v>
      </c>
      <c r="D10806" s="7" t="n">
        <v>6959</v>
      </c>
      <c r="E10806" s="7" t="n">
        <v>0.699999988079071</v>
      </c>
      <c r="F10806" s="7" t="n">
        <v>0</v>
      </c>
      <c r="G10806" s="7" t="n">
        <v>0</v>
      </c>
      <c r="H10806" s="7" t="n">
        <v>0</v>
      </c>
      <c r="I10806" s="7" t="n">
        <v>0</v>
      </c>
      <c r="J10806" s="7" t="n">
        <v>2</v>
      </c>
      <c r="K10806" s="7" t="n">
        <v>0</v>
      </c>
      <c r="L10806" s="7" t="n">
        <v>0</v>
      </c>
      <c r="M10806" s="7" t="n">
        <v>0</v>
      </c>
      <c r="N10806" s="7" t="n">
        <v>0</v>
      </c>
      <c r="O10806" s="7" t="s">
        <v>13</v>
      </c>
    </row>
    <row r="10807" spans="1:15">
      <c r="A10807" t="s">
        <v>4</v>
      </c>
      <c r="B10807" s="4" t="s">
        <v>5</v>
      </c>
      <c r="C10807" s="4" t="s">
        <v>14</v>
      </c>
      <c r="D10807" s="4" t="s">
        <v>10</v>
      </c>
      <c r="E10807" s="4" t="s">
        <v>21</v>
      </c>
      <c r="F10807" s="4" t="s">
        <v>10</v>
      </c>
      <c r="G10807" s="4" t="s">
        <v>9</v>
      </c>
      <c r="H10807" s="4" t="s">
        <v>9</v>
      </c>
      <c r="I10807" s="4" t="s">
        <v>10</v>
      </c>
      <c r="J10807" s="4" t="s">
        <v>10</v>
      </c>
      <c r="K10807" s="4" t="s">
        <v>9</v>
      </c>
      <c r="L10807" s="4" t="s">
        <v>9</v>
      </c>
      <c r="M10807" s="4" t="s">
        <v>9</v>
      </c>
      <c r="N10807" s="4" t="s">
        <v>9</v>
      </c>
      <c r="O10807" s="4" t="s">
        <v>6</v>
      </c>
    </row>
    <row r="10808" spans="1:15">
      <c r="A10808" t="n">
        <v>91973</v>
      </c>
      <c r="B10808" s="14" t="n">
        <v>50</v>
      </c>
      <c r="C10808" s="7" t="n">
        <v>50</v>
      </c>
      <c r="D10808" s="7" t="n">
        <v>1950</v>
      </c>
      <c r="E10808" s="7" t="n">
        <v>0.600000023841858</v>
      </c>
      <c r="F10808" s="7" t="n">
        <v>0</v>
      </c>
      <c r="G10808" s="7" t="n">
        <v>1036831949</v>
      </c>
      <c r="H10808" s="7" t="n">
        <v>0</v>
      </c>
      <c r="I10808" s="7" t="n">
        <v>0</v>
      </c>
      <c r="J10808" s="7" t="n">
        <v>1</v>
      </c>
      <c r="K10808" s="7" t="n">
        <v>0</v>
      </c>
      <c r="L10808" s="7" t="n">
        <v>0</v>
      </c>
      <c r="M10808" s="7" t="n">
        <v>0</v>
      </c>
      <c r="N10808" s="7" t="n">
        <v>0</v>
      </c>
      <c r="O10808" s="7" t="s">
        <v>13</v>
      </c>
    </row>
    <row r="10809" spans="1:15">
      <c r="A10809" t="s">
        <v>4</v>
      </c>
      <c r="B10809" s="4" t="s">
        <v>5</v>
      </c>
      <c r="C10809" s="4" t="s">
        <v>10</v>
      </c>
    </row>
    <row r="10810" spans="1:15">
      <c r="A10810" t="n">
        <v>92012</v>
      </c>
      <c r="B10810" s="28" t="n">
        <v>16</v>
      </c>
      <c r="C10810" s="7" t="n">
        <v>20</v>
      </c>
    </row>
    <row r="10811" spans="1:15">
      <c r="A10811" t="s">
        <v>4</v>
      </c>
      <c r="B10811" s="4" t="s">
        <v>5</v>
      </c>
      <c r="C10811" s="4" t="s">
        <v>14</v>
      </c>
      <c r="D10811" s="4" t="s">
        <v>10</v>
      </c>
      <c r="E10811" s="4" t="s">
        <v>21</v>
      </c>
      <c r="F10811" s="4" t="s">
        <v>10</v>
      </c>
      <c r="G10811" s="4" t="s">
        <v>9</v>
      </c>
      <c r="H10811" s="4" t="s">
        <v>9</v>
      </c>
      <c r="I10811" s="4" t="s">
        <v>10</v>
      </c>
      <c r="J10811" s="4" t="s">
        <v>10</v>
      </c>
      <c r="K10811" s="4" t="s">
        <v>9</v>
      </c>
      <c r="L10811" s="4" t="s">
        <v>9</v>
      </c>
      <c r="M10811" s="4" t="s">
        <v>9</v>
      </c>
      <c r="N10811" s="4" t="s">
        <v>9</v>
      </c>
      <c r="O10811" s="4" t="s">
        <v>6</v>
      </c>
    </row>
    <row r="10812" spans="1:15">
      <c r="A10812" t="n">
        <v>92015</v>
      </c>
      <c r="B10812" s="14" t="n">
        <v>50</v>
      </c>
      <c r="C10812" s="7" t="n">
        <v>50</v>
      </c>
      <c r="D10812" s="7" t="n">
        <v>7960</v>
      </c>
      <c r="E10812" s="7" t="n">
        <v>0.699999988079071</v>
      </c>
      <c r="F10812" s="7" t="n">
        <v>0</v>
      </c>
      <c r="G10812" s="7" t="n">
        <v>-1110651699</v>
      </c>
      <c r="H10812" s="7" t="n">
        <v>0</v>
      </c>
      <c r="I10812" s="7" t="n">
        <v>0</v>
      </c>
      <c r="J10812" s="7" t="n">
        <v>4</v>
      </c>
      <c r="K10812" s="7" t="n">
        <v>0</v>
      </c>
      <c r="L10812" s="7" t="n">
        <v>0</v>
      </c>
      <c r="M10812" s="7" t="n">
        <v>0</v>
      </c>
      <c r="N10812" s="7" t="n">
        <v>0</v>
      </c>
      <c r="O10812" s="7" t="s">
        <v>13</v>
      </c>
    </row>
    <row r="10813" spans="1:15">
      <c r="A10813" t="s">
        <v>4</v>
      </c>
      <c r="B10813" s="4" t="s">
        <v>5</v>
      </c>
      <c r="C10813" s="4" t="s">
        <v>14</v>
      </c>
      <c r="D10813" s="4" t="s">
        <v>10</v>
      </c>
      <c r="E10813" s="4" t="s">
        <v>21</v>
      </c>
      <c r="F10813" s="4" t="s">
        <v>10</v>
      </c>
      <c r="G10813" s="4" t="s">
        <v>9</v>
      </c>
      <c r="H10813" s="4" t="s">
        <v>9</v>
      </c>
      <c r="I10813" s="4" t="s">
        <v>10</v>
      </c>
      <c r="J10813" s="4" t="s">
        <v>10</v>
      </c>
      <c r="K10813" s="4" t="s">
        <v>9</v>
      </c>
      <c r="L10813" s="4" t="s">
        <v>9</v>
      </c>
      <c r="M10813" s="4" t="s">
        <v>9</v>
      </c>
      <c r="N10813" s="4" t="s">
        <v>9</v>
      </c>
      <c r="O10813" s="4" t="s">
        <v>6</v>
      </c>
    </row>
    <row r="10814" spans="1:15">
      <c r="A10814" t="n">
        <v>92054</v>
      </c>
      <c r="B10814" s="14" t="n">
        <v>50</v>
      </c>
      <c r="C10814" s="7" t="n">
        <v>50</v>
      </c>
      <c r="D10814" s="7" t="n">
        <v>9951</v>
      </c>
      <c r="E10814" s="7" t="n">
        <v>0.699999988079071</v>
      </c>
      <c r="F10814" s="7" t="n">
        <v>0</v>
      </c>
      <c r="G10814" s="7" t="n">
        <v>1036831949</v>
      </c>
      <c r="H10814" s="7" t="n">
        <v>0</v>
      </c>
      <c r="I10814" s="7" t="n">
        <v>0</v>
      </c>
      <c r="J10814" s="7" t="n">
        <v>8</v>
      </c>
      <c r="K10814" s="7" t="n">
        <v>0</v>
      </c>
      <c r="L10814" s="7" t="n">
        <v>0</v>
      </c>
      <c r="M10814" s="7" t="n">
        <v>0</v>
      </c>
      <c r="N10814" s="7" t="n">
        <v>0</v>
      </c>
      <c r="O10814" s="7" t="s">
        <v>13</v>
      </c>
    </row>
    <row r="10815" spans="1:15">
      <c r="A10815" t="s">
        <v>4</v>
      </c>
      <c r="B10815" s="4" t="s">
        <v>5</v>
      </c>
      <c r="C10815" s="4" t="s">
        <v>14</v>
      </c>
      <c r="D10815" s="4" t="s">
        <v>10</v>
      </c>
      <c r="E10815" s="4" t="s">
        <v>21</v>
      </c>
      <c r="F10815" s="4" t="s">
        <v>10</v>
      </c>
      <c r="G10815" s="4" t="s">
        <v>9</v>
      </c>
      <c r="H10815" s="4" t="s">
        <v>9</v>
      </c>
      <c r="I10815" s="4" t="s">
        <v>10</v>
      </c>
      <c r="J10815" s="4" t="s">
        <v>10</v>
      </c>
      <c r="K10815" s="4" t="s">
        <v>9</v>
      </c>
      <c r="L10815" s="4" t="s">
        <v>9</v>
      </c>
      <c r="M10815" s="4" t="s">
        <v>9</v>
      </c>
      <c r="N10815" s="4" t="s">
        <v>9</v>
      </c>
      <c r="O10815" s="4" t="s">
        <v>6</v>
      </c>
    </row>
    <row r="10816" spans="1:15">
      <c r="A10816" t="n">
        <v>92093</v>
      </c>
      <c r="B10816" s="14" t="n">
        <v>50</v>
      </c>
      <c r="C10816" s="7" t="n">
        <v>50</v>
      </c>
      <c r="D10816" s="7" t="n">
        <v>10950</v>
      </c>
      <c r="E10816" s="7" t="n">
        <v>0.699999988079071</v>
      </c>
      <c r="F10816" s="7" t="n">
        <v>0</v>
      </c>
      <c r="G10816" s="7" t="n">
        <v>0</v>
      </c>
      <c r="H10816" s="7" t="n">
        <v>0</v>
      </c>
      <c r="I10816" s="7" t="n">
        <v>0</v>
      </c>
      <c r="J10816" s="7" t="n">
        <v>11</v>
      </c>
      <c r="K10816" s="7" t="n">
        <v>0</v>
      </c>
      <c r="L10816" s="7" t="n">
        <v>0</v>
      </c>
      <c r="M10816" s="7" t="n">
        <v>0</v>
      </c>
      <c r="N10816" s="7" t="n">
        <v>0</v>
      </c>
      <c r="O10816" s="7" t="s">
        <v>13</v>
      </c>
    </row>
    <row r="10817" spans="1:15">
      <c r="A10817" t="s">
        <v>4</v>
      </c>
      <c r="B10817" s="4" t="s">
        <v>5</v>
      </c>
      <c r="C10817" s="4" t="s">
        <v>14</v>
      </c>
      <c r="D10817" s="4" t="s">
        <v>10</v>
      </c>
      <c r="E10817" s="4" t="s">
        <v>10</v>
      </c>
      <c r="F10817" s="4" t="s">
        <v>14</v>
      </c>
    </row>
    <row r="10818" spans="1:15">
      <c r="A10818" t="n">
        <v>92132</v>
      </c>
      <c r="B10818" s="59" t="n">
        <v>25</v>
      </c>
      <c r="C10818" s="7" t="n">
        <v>1</v>
      </c>
      <c r="D10818" s="7" t="n">
        <v>700</v>
      </c>
      <c r="E10818" s="7" t="n">
        <v>350</v>
      </c>
      <c r="F10818" s="7" t="n">
        <v>0</v>
      </c>
    </row>
    <row r="10819" spans="1:15">
      <c r="A10819" t="s">
        <v>4</v>
      </c>
      <c r="B10819" s="4" t="s">
        <v>5</v>
      </c>
      <c r="C10819" s="4" t="s">
        <v>14</v>
      </c>
      <c r="D10819" s="4" t="s">
        <v>21</v>
      </c>
      <c r="E10819" s="4" t="s">
        <v>21</v>
      </c>
      <c r="F10819" s="4" t="s">
        <v>21</v>
      </c>
    </row>
    <row r="10820" spans="1:15">
      <c r="A10820" t="n">
        <v>92139</v>
      </c>
      <c r="B10820" s="45" t="n">
        <v>45</v>
      </c>
      <c r="C10820" s="7" t="n">
        <v>9</v>
      </c>
      <c r="D10820" s="7" t="n">
        <v>0.100000001490116</v>
      </c>
      <c r="E10820" s="7" t="n">
        <v>0.100000001490116</v>
      </c>
      <c r="F10820" s="7" t="n">
        <v>0.5</v>
      </c>
    </row>
    <row r="10821" spans="1:15">
      <c r="A10821" t="s">
        <v>4</v>
      </c>
      <c r="B10821" s="4" t="s">
        <v>5</v>
      </c>
      <c r="C10821" s="4" t="s">
        <v>6</v>
      </c>
      <c r="D10821" s="4" t="s">
        <v>10</v>
      </c>
    </row>
    <row r="10822" spans="1:15">
      <c r="A10822" t="n">
        <v>92153</v>
      </c>
      <c r="B10822" s="61" t="n">
        <v>29</v>
      </c>
      <c r="C10822" s="7" t="s">
        <v>269</v>
      </c>
      <c r="D10822" s="7" t="n">
        <v>65533</v>
      </c>
    </row>
    <row r="10823" spans="1:15">
      <c r="A10823" t="s">
        <v>4</v>
      </c>
      <c r="B10823" s="4" t="s">
        <v>5</v>
      </c>
      <c r="C10823" s="4" t="s">
        <v>14</v>
      </c>
      <c r="D10823" s="4" t="s">
        <v>10</v>
      </c>
      <c r="E10823" s="4" t="s">
        <v>6</v>
      </c>
    </row>
    <row r="10824" spans="1:15">
      <c r="A10824" t="n">
        <v>92166</v>
      </c>
      <c r="B10824" s="41" t="n">
        <v>51</v>
      </c>
      <c r="C10824" s="7" t="n">
        <v>4</v>
      </c>
      <c r="D10824" s="7" t="n">
        <v>0</v>
      </c>
      <c r="E10824" s="7" t="s">
        <v>179</v>
      </c>
    </row>
    <row r="10825" spans="1:15">
      <c r="A10825" t="s">
        <v>4</v>
      </c>
      <c r="B10825" s="4" t="s">
        <v>5</v>
      </c>
      <c r="C10825" s="4" t="s">
        <v>10</v>
      </c>
    </row>
    <row r="10826" spans="1:15">
      <c r="A10826" t="n">
        <v>92179</v>
      </c>
      <c r="B10826" s="28" t="n">
        <v>16</v>
      </c>
      <c r="C10826" s="7" t="n">
        <v>0</v>
      </c>
    </row>
    <row r="10827" spans="1:15">
      <c r="A10827" t="s">
        <v>4</v>
      </c>
      <c r="B10827" s="4" t="s">
        <v>5</v>
      </c>
      <c r="C10827" s="4" t="s">
        <v>10</v>
      </c>
      <c r="D10827" s="4" t="s">
        <v>14</v>
      </c>
      <c r="E10827" s="4" t="s">
        <v>9</v>
      </c>
      <c r="F10827" s="4" t="s">
        <v>112</v>
      </c>
      <c r="G10827" s="4" t="s">
        <v>14</v>
      </c>
      <c r="H10827" s="4" t="s">
        <v>14</v>
      </c>
    </row>
    <row r="10828" spans="1:15">
      <c r="A10828" t="n">
        <v>92182</v>
      </c>
      <c r="B10828" s="49" t="n">
        <v>26</v>
      </c>
      <c r="C10828" s="7" t="n">
        <v>0</v>
      </c>
      <c r="D10828" s="7" t="n">
        <v>17</v>
      </c>
      <c r="E10828" s="7" t="n">
        <v>59999</v>
      </c>
      <c r="F10828" s="7" t="s">
        <v>678</v>
      </c>
      <c r="G10828" s="7" t="n">
        <v>2</v>
      </c>
      <c r="H10828" s="7" t="n">
        <v>0</v>
      </c>
    </row>
    <row r="10829" spans="1:15">
      <c r="A10829" t="s">
        <v>4</v>
      </c>
      <c r="B10829" s="4" t="s">
        <v>5</v>
      </c>
    </row>
    <row r="10830" spans="1:15">
      <c r="A10830" t="n">
        <v>92204</v>
      </c>
      <c r="B10830" s="50" t="n">
        <v>28</v>
      </c>
    </row>
    <row r="10831" spans="1:15">
      <c r="A10831" t="s">
        <v>4</v>
      </c>
      <c r="B10831" s="4" t="s">
        <v>5</v>
      </c>
      <c r="C10831" s="4" t="s">
        <v>6</v>
      </c>
      <c r="D10831" s="4" t="s">
        <v>10</v>
      </c>
    </row>
    <row r="10832" spans="1:15">
      <c r="A10832" t="n">
        <v>92205</v>
      </c>
      <c r="B10832" s="61" t="n">
        <v>29</v>
      </c>
      <c r="C10832" s="7" t="s">
        <v>13</v>
      </c>
      <c r="D10832" s="7" t="n">
        <v>65533</v>
      </c>
    </row>
    <row r="10833" spans="1:8">
      <c r="A10833" t="s">
        <v>4</v>
      </c>
      <c r="B10833" s="4" t="s">
        <v>5</v>
      </c>
      <c r="C10833" s="4" t="s">
        <v>14</v>
      </c>
      <c r="D10833" s="4" t="s">
        <v>10</v>
      </c>
      <c r="E10833" s="4" t="s">
        <v>10</v>
      </c>
      <c r="F10833" s="4" t="s">
        <v>14</v>
      </c>
    </row>
    <row r="10834" spans="1:8">
      <c r="A10834" t="n">
        <v>92209</v>
      </c>
      <c r="B10834" s="59" t="n">
        <v>25</v>
      </c>
      <c r="C10834" s="7" t="n">
        <v>1</v>
      </c>
      <c r="D10834" s="7" t="n">
        <v>65535</v>
      </c>
      <c r="E10834" s="7" t="n">
        <v>65535</v>
      </c>
      <c r="F10834" s="7" t="n">
        <v>0</v>
      </c>
    </row>
    <row r="10835" spans="1:8">
      <c r="A10835" t="s">
        <v>4</v>
      </c>
      <c r="B10835" s="4" t="s">
        <v>5</v>
      </c>
      <c r="C10835" s="4" t="s">
        <v>14</v>
      </c>
      <c r="D10835" s="4" t="s">
        <v>21</v>
      </c>
      <c r="E10835" s="4" t="s">
        <v>10</v>
      </c>
      <c r="F10835" s="4" t="s">
        <v>14</v>
      </c>
    </row>
    <row r="10836" spans="1:8">
      <c r="A10836" t="n">
        <v>92216</v>
      </c>
      <c r="B10836" s="16" t="n">
        <v>49</v>
      </c>
      <c r="C10836" s="7" t="n">
        <v>3</v>
      </c>
      <c r="D10836" s="7" t="n">
        <v>1</v>
      </c>
      <c r="E10836" s="7" t="n">
        <v>500</v>
      </c>
      <c r="F10836" s="7" t="n">
        <v>0</v>
      </c>
    </row>
    <row r="10837" spans="1:8">
      <c r="A10837" t="s">
        <v>4</v>
      </c>
      <c r="B10837" s="4" t="s">
        <v>5</v>
      </c>
      <c r="C10837" s="4" t="s">
        <v>14</v>
      </c>
      <c r="D10837" s="4" t="s">
        <v>10</v>
      </c>
      <c r="E10837" s="4" t="s">
        <v>21</v>
      </c>
    </row>
    <row r="10838" spans="1:8">
      <c r="A10838" t="n">
        <v>92225</v>
      </c>
      <c r="B10838" s="21" t="n">
        <v>58</v>
      </c>
      <c r="C10838" s="7" t="n">
        <v>101</v>
      </c>
      <c r="D10838" s="7" t="n">
        <v>1000</v>
      </c>
      <c r="E10838" s="7" t="n">
        <v>1</v>
      </c>
    </row>
    <row r="10839" spans="1:8">
      <c r="A10839" t="s">
        <v>4</v>
      </c>
      <c r="B10839" s="4" t="s">
        <v>5</v>
      </c>
      <c r="C10839" s="4" t="s">
        <v>14</v>
      </c>
      <c r="D10839" s="4" t="s">
        <v>10</v>
      </c>
    </row>
    <row r="10840" spans="1:8">
      <c r="A10840" t="n">
        <v>92233</v>
      </c>
      <c r="B10840" s="21" t="n">
        <v>58</v>
      </c>
      <c r="C10840" s="7" t="n">
        <v>254</v>
      </c>
      <c r="D10840" s="7" t="n">
        <v>0</v>
      </c>
    </row>
    <row r="10841" spans="1:8">
      <c r="A10841" t="s">
        <v>4</v>
      </c>
      <c r="B10841" s="4" t="s">
        <v>5</v>
      </c>
      <c r="C10841" s="4" t="s">
        <v>14</v>
      </c>
    </row>
    <row r="10842" spans="1:8">
      <c r="A10842" t="n">
        <v>92237</v>
      </c>
      <c r="B10842" s="35" t="n">
        <v>116</v>
      </c>
      <c r="C10842" s="7" t="n">
        <v>0</v>
      </c>
    </row>
    <row r="10843" spans="1:8">
      <c r="A10843" t="s">
        <v>4</v>
      </c>
      <c r="B10843" s="4" t="s">
        <v>5</v>
      </c>
      <c r="C10843" s="4" t="s">
        <v>14</v>
      </c>
      <c r="D10843" s="4" t="s">
        <v>10</v>
      </c>
    </row>
    <row r="10844" spans="1:8">
      <c r="A10844" t="n">
        <v>92239</v>
      </c>
      <c r="B10844" s="35" t="n">
        <v>116</v>
      </c>
      <c r="C10844" s="7" t="n">
        <v>2</v>
      </c>
      <c r="D10844" s="7" t="n">
        <v>1</v>
      </c>
    </row>
    <row r="10845" spans="1:8">
      <c r="A10845" t="s">
        <v>4</v>
      </c>
      <c r="B10845" s="4" t="s">
        <v>5</v>
      </c>
      <c r="C10845" s="4" t="s">
        <v>14</v>
      </c>
      <c r="D10845" s="4" t="s">
        <v>9</v>
      </c>
    </row>
    <row r="10846" spans="1:8">
      <c r="A10846" t="n">
        <v>92243</v>
      </c>
      <c r="B10846" s="35" t="n">
        <v>116</v>
      </c>
      <c r="C10846" s="7" t="n">
        <v>5</v>
      </c>
      <c r="D10846" s="7" t="n">
        <v>1116471296</v>
      </c>
    </row>
    <row r="10847" spans="1:8">
      <c r="A10847" t="s">
        <v>4</v>
      </c>
      <c r="B10847" s="4" t="s">
        <v>5</v>
      </c>
      <c r="C10847" s="4" t="s">
        <v>14</v>
      </c>
      <c r="D10847" s="4" t="s">
        <v>10</v>
      </c>
    </row>
    <row r="10848" spans="1:8">
      <c r="A10848" t="n">
        <v>92249</v>
      </c>
      <c r="B10848" s="35" t="n">
        <v>116</v>
      </c>
      <c r="C10848" s="7" t="n">
        <v>6</v>
      </c>
      <c r="D10848" s="7" t="n">
        <v>1</v>
      </c>
    </row>
    <row r="10849" spans="1:6">
      <c r="A10849" t="s">
        <v>4</v>
      </c>
      <c r="B10849" s="4" t="s">
        <v>5</v>
      </c>
      <c r="C10849" s="4" t="s">
        <v>14</v>
      </c>
      <c r="D10849" s="4" t="s">
        <v>10</v>
      </c>
      <c r="E10849" s="4" t="s">
        <v>10</v>
      </c>
      <c r="F10849" s="4" t="s">
        <v>9</v>
      </c>
    </row>
    <row r="10850" spans="1:6">
      <c r="A10850" t="n">
        <v>92253</v>
      </c>
      <c r="B10850" s="46" t="n">
        <v>84</v>
      </c>
      <c r="C10850" s="7" t="n">
        <v>0</v>
      </c>
      <c r="D10850" s="7" t="n">
        <v>0</v>
      </c>
      <c r="E10850" s="7" t="n">
        <v>0</v>
      </c>
      <c r="F10850" s="7" t="n">
        <v>1056964608</v>
      </c>
    </row>
    <row r="10851" spans="1:6">
      <c r="A10851" t="s">
        <v>4</v>
      </c>
      <c r="B10851" s="4" t="s">
        <v>5</v>
      </c>
      <c r="C10851" s="4" t="s">
        <v>14</v>
      </c>
      <c r="D10851" s="4" t="s">
        <v>14</v>
      </c>
      <c r="E10851" s="4" t="s">
        <v>21</v>
      </c>
      <c r="F10851" s="4" t="s">
        <v>21</v>
      </c>
      <c r="G10851" s="4" t="s">
        <v>21</v>
      </c>
      <c r="H10851" s="4" t="s">
        <v>10</v>
      </c>
    </row>
    <row r="10852" spans="1:6">
      <c r="A10852" t="n">
        <v>92263</v>
      </c>
      <c r="B10852" s="45" t="n">
        <v>45</v>
      </c>
      <c r="C10852" s="7" t="n">
        <v>2</v>
      </c>
      <c r="D10852" s="7" t="n">
        <v>3</v>
      </c>
      <c r="E10852" s="7" t="n">
        <v>0</v>
      </c>
      <c r="F10852" s="7" t="n">
        <v>20.7000007629395</v>
      </c>
      <c r="G10852" s="7" t="n">
        <v>35</v>
      </c>
      <c r="H10852" s="7" t="n">
        <v>0</v>
      </c>
    </row>
    <row r="10853" spans="1:6">
      <c r="A10853" t="s">
        <v>4</v>
      </c>
      <c r="B10853" s="4" t="s">
        <v>5</v>
      </c>
      <c r="C10853" s="4" t="s">
        <v>14</v>
      </c>
      <c r="D10853" s="4" t="s">
        <v>14</v>
      </c>
      <c r="E10853" s="4" t="s">
        <v>21</v>
      </c>
      <c r="F10853" s="4" t="s">
        <v>21</v>
      </c>
      <c r="G10853" s="4" t="s">
        <v>21</v>
      </c>
      <c r="H10853" s="4" t="s">
        <v>10</v>
      </c>
      <c r="I10853" s="4" t="s">
        <v>14</v>
      </c>
    </row>
    <row r="10854" spans="1:6">
      <c r="A10854" t="n">
        <v>92280</v>
      </c>
      <c r="B10854" s="45" t="n">
        <v>45</v>
      </c>
      <c r="C10854" s="7" t="n">
        <v>4</v>
      </c>
      <c r="D10854" s="7" t="n">
        <v>3</v>
      </c>
      <c r="E10854" s="7" t="n">
        <v>3</v>
      </c>
      <c r="F10854" s="7" t="n">
        <v>17.5</v>
      </c>
      <c r="G10854" s="7" t="n">
        <v>10</v>
      </c>
      <c r="H10854" s="7" t="n">
        <v>0</v>
      </c>
      <c r="I10854" s="7" t="n">
        <v>0</v>
      </c>
    </row>
    <row r="10855" spans="1:6">
      <c r="A10855" t="s">
        <v>4</v>
      </c>
      <c r="B10855" s="4" t="s">
        <v>5</v>
      </c>
      <c r="C10855" s="4" t="s">
        <v>14</v>
      </c>
      <c r="D10855" s="4" t="s">
        <v>14</v>
      </c>
      <c r="E10855" s="4" t="s">
        <v>21</v>
      </c>
      <c r="F10855" s="4" t="s">
        <v>10</v>
      </c>
    </row>
    <row r="10856" spans="1:6">
      <c r="A10856" t="n">
        <v>92298</v>
      </c>
      <c r="B10856" s="45" t="n">
        <v>45</v>
      </c>
      <c r="C10856" s="7" t="n">
        <v>5</v>
      </c>
      <c r="D10856" s="7" t="n">
        <v>3</v>
      </c>
      <c r="E10856" s="7" t="n">
        <v>9.5</v>
      </c>
      <c r="F10856" s="7" t="n">
        <v>0</v>
      </c>
    </row>
    <row r="10857" spans="1:6">
      <c r="A10857" t="s">
        <v>4</v>
      </c>
      <c r="B10857" s="4" t="s">
        <v>5</v>
      </c>
      <c r="C10857" s="4" t="s">
        <v>14</v>
      </c>
      <c r="D10857" s="4" t="s">
        <v>14</v>
      </c>
      <c r="E10857" s="4" t="s">
        <v>21</v>
      </c>
      <c r="F10857" s="4" t="s">
        <v>10</v>
      </c>
    </row>
    <row r="10858" spans="1:6">
      <c r="A10858" t="n">
        <v>92307</v>
      </c>
      <c r="B10858" s="45" t="n">
        <v>45</v>
      </c>
      <c r="C10858" s="7" t="n">
        <v>11</v>
      </c>
      <c r="D10858" s="7" t="n">
        <v>3</v>
      </c>
      <c r="E10858" s="7" t="n">
        <v>45.9000015258789</v>
      </c>
      <c r="F10858" s="7" t="n">
        <v>0</v>
      </c>
    </row>
    <row r="10859" spans="1:6">
      <c r="A10859" t="s">
        <v>4</v>
      </c>
      <c r="B10859" s="4" t="s">
        <v>5</v>
      </c>
      <c r="C10859" s="4" t="s">
        <v>14</v>
      </c>
      <c r="D10859" s="4" t="s">
        <v>14</v>
      </c>
      <c r="E10859" s="4" t="s">
        <v>21</v>
      </c>
      <c r="F10859" s="4" t="s">
        <v>21</v>
      </c>
      <c r="G10859" s="4" t="s">
        <v>21</v>
      </c>
      <c r="H10859" s="4" t="s">
        <v>10</v>
      </c>
    </row>
    <row r="10860" spans="1:6">
      <c r="A10860" t="n">
        <v>92316</v>
      </c>
      <c r="B10860" s="45" t="n">
        <v>45</v>
      </c>
      <c r="C10860" s="7" t="n">
        <v>2</v>
      </c>
      <c r="D10860" s="7" t="n">
        <v>3</v>
      </c>
      <c r="E10860" s="7" t="n">
        <v>0</v>
      </c>
      <c r="F10860" s="7" t="n">
        <v>21.7000007629395</v>
      </c>
      <c r="G10860" s="7" t="n">
        <v>22</v>
      </c>
      <c r="H10860" s="7" t="n">
        <v>4800</v>
      </c>
    </row>
    <row r="10861" spans="1:6">
      <c r="A10861" t="s">
        <v>4</v>
      </c>
      <c r="B10861" s="4" t="s">
        <v>5</v>
      </c>
      <c r="C10861" s="4" t="s">
        <v>14</v>
      </c>
      <c r="D10861" s="4" t="s">
        <v>14</v>
      </c>
      <c r="E10861" s="4" t="s">
        <v>21</v>
      </c>
      <c r="F10861" s="4" t="s">
        <v>21</v>
      </c>
      <c r="G10861" s="4" t="s">
        <v>21</v>
      </c>
      <c r="H10861" s="4" t="s">
        <v>10</v>
      </c>
      <c r="I10861" s="4" t="s">
        <v>14</v>
      </c>
    </row>
    <row r="10862" spans="1:6">
      <c r="A10862" t="n">
        <v>92333</v>
      </c>
      <c r="B10862" s="45" t="n">
        <v>45</v>
      </c>
      <c r="C10862" s="7" t="n">
        <v>4</v>
      </c>
      <c r="D10862" s="7" t="n">
        <v>3</v>
      </c>
      <c r="E10862" s="7" t="n">
        <v>-7</v>
      </c>
      <c r="F10862" s="7" t="n">
        <v>17.5</v>
      </c>
      <c r="G10862" s="7" t="n">
        <v>15</v>
      </c>
      <c r="H10862" s="7" t="n">
        <v>4800</v>
      </c>
      <c r="I10862" s="7" t="n">
        <v>0</v>
      </c>
    </row>
    <row r="10863" spans="1:6">
      <c r="A10863" t="s">
        <v>4</v>
      </c>
      <c r="B10863" s="4" t="s">
        <v>5</v>
      </c>
      <c r="C10863" s="4" t="s">
        <v>14</v>
      </c>
      <c r="D10863" s="4" t="s">
        <v>14</v>
      </c>
      <c r="E10863" s="4" t="s">
        <v>21</v>
      </c>
      <c r="F10863" s="4" t="s">
        <v>10</v>
      </c>
    </row>
    <row r="10864" spans="1:6">
      <c r="A10864" t="n">
        <v>92351</v>
      </c>
      <c r="B10864" s="45" t="n">
        <v>45</v>
      </c>
      <c r="C10864" s="7" t="n">
        <v>5</v>
      </c>
      <c r="D10864" s="7" t="n">
        <v>3</v>
      </c>
      <c r="E10864" s="7" t="n">
        <v>6.5</v>
      </c>
      <c r="F10864" s="7" t="n">
        <v>4800</v>
      </c>
    </row>
    <row r="10865" spans="1:9">
      <c r="A10865" t="s">
        <v>4</v>
      </c>
      <c r="B10865" s="4" t="s">
        <v>5</v>
      </c>
      <c r="C10865" s="4" t="s">
        <v>10</v>
      </c>
      <c r="D10865" s="4" t="s">
        <v>21</v>
      </c>
      <c r="E10865" s="4" t="s">
        <v>21</v>
      </c>
      <c r="F10865" s="4" t="s">
        <v>21</v>
      </c>
      <c r="G10865" s="4" t="s">
        <v>21</v>
      </c>
    </row>
    <row r="10866" spans="1:9">
      <c r="A10866" t="n">
        <v>92360</v>
      </c>
      <c r="B10866" s="36" t="n">
        <v>46</v>
      </c>
      <c r="C10866" s="7" t="n">
        <v>0</v>
      </c>
      <c r="D10866" s="7" t="n">
        <v>-2.94000005722046</v>
      </c>
      <c r="E10866" s="7" t="n">
        <v>18.3700008392334</v>
      </c>
      <c r="F10866" s="7" t="n">
        <v>40.5</v>
      </c>
      <c r="G10866" s="7" t="n">
        <v>180</v>
      </c>
    </row>
    <row r="10867" spans="1:9">
      <c r="A10867" t="s">
        <v>4</v>
      </c>
      <c r="B10867" s="4" t="s">
        <v>5</v>
      </c>
      <c r="C10867" s="4" t="s">
        <v>10</v>
      </c>
      <c r="D10867" s="4" t="s">
        <v>21</v>
      </c>
      <c r="E10867" s="4" t="s">
        <v>21</v>
      </c>
      <c r="F10867" s="4" t="s">
        <v>21</v>
      </c>
      <c r="G10867" s="4" t="s">
        <v>21</v>
      </c>
    </row>
    <row r="10868" spans="1:9">
      <c r="A10868" t="n">
        <v>92379</v>
      </c>
      <c r="B10868" s="36" t="n">
        <v>46</v>
      </c>
      <c r="C10868" s="7" t="n">
        <v>1</v>
      </c>
      <c r="D10868" s="7" t="n">
        <v>-4</v>
      </c>
      <c r="E10868" s="7" t="n">
        <v>18.3700008392334</v>
      </c>
      <c r="F10868" s="7" t="n">
        <v>41.2400016784668</v>
      </c>
      <c r="G10868" s="7" t="n">
        <v>180</v>
      </c>
    </row>
    <row r="10869" spans="1:9">
      <c r="A10869" t="s">
        <v>4</v>
      </c>
      <c r="B10869" s="4" t="s">
        <v>5</v>
      </c>
      <c r="C10869" s="4" t="s">
        <v>10</v>
      </c>
      <c r="D10869" s="4" t="s">
        <v>21</v>
      </c>
      <c r="E10869" s="4" t="s">
        <v>21</v>
      </c>
      <c r="F10869" s="4" t="s">
        <v>21</v>
      </c>
      <c r="G10869" s="4" t="s">
        <v>21</v>
      </c>
    </row>
    <row r="10870" spans="1:9">
      <c r="A10870" t="n">
        <v>92398</v>
      </c>
      <c r="B10870" s="36" t="n">
        <v>46</v>
      </c>
      <c r="C10870" s="7" t="n">
        <v>2</v>
      </c>
      <c r="D10870" s="7" t="n">
        <v>-2.27999997138977</v>
      </c>
      <c r="E10870" s="7" t="n">
        <v>18.3700008392334</v>
      </c>
      <c r="F10870" s="7" t="n">
        <v>41.439998626709</v>
      </c>
      <c r="G10870" s="7" t="n">
        <v>180</v>
      </c>
    </row>
    <row r="10871" spans="1:9">
      <c r="A10871" t="s">
        <v>4</v>
      </c>
      <c r="B10871" s="4" t="s">
        <v>5</v>
      </c>
      <c r="C10871" s="4" t="s">
        <v>10</v>
      </c>
      <c r="D10871" s="4" t="s">
        <v>21</v>
      </c>
      <c r="E10871" s="4" t="s">
        <v>21</v>
      </c>
      <c r="F10871" s="4" t="s">
        <v>21</v>
      </c>
      <c r="G10871" s="4" t="s">
        <v>21</v>
      </c>
    </row>
    <row r="10872" spans="1:9">
      <c r="A10872" t="n">
        <v>92417</v>
      </c>
      <c r="B10872" s="36" t="n">
        <v>46</v>
      </c>
      <c r="C10872" s="7" t="n">
        <v>3</v>
      </c>
      <c r="D10872" s="7" t="n">
        <v>-0.550000011920929</v>
      </c>
      <c r="E10872" s="7" t="n">
        <v>18.3700008392334</v>
      </c>
      <c r="F10872" s="7" t="n">
        <v>40.0999984741211</v>
      </c>
      <c r="G10872" s="7" t="n">
        <v>180</v>
      </c>
    </row>
    <row r="10873" spans="1:9">
      <c r="A10873" t="s">
        <v>4</v>
      </c>
      <c r="B10873" s="4" t="s">
        <v>5</v>
      </c>
      <c r="C10873" s="4" t="s">
        <v>10</v>
      </c>
      <c r="D10873" s="4" t="s">
        <v>21</v>
      </c>
      <c r="E10873" s="4" t="s">
        <v>21</v>
      </c>
      <c r="F10873" s="4" t="s">
        <v>21</v>
      </c>
      <c r="G10873" s="4" t="s">
        <v>21</v>
      </c>
    </row>
    <row r="10874" spans="1:9">
      <c r="A10874" t="n">
        <v>92436</v>
      </c>
      <c r="B10874" s="36" t="n">
        <v>46</v>
      </c>
      <c r="C10874" s="7" t="n">
        <v>4</v>
      </c>
      <c r="D10874" s="7" t="n">
        <v>-1.98000001907349</v>
      </c>
      <c r="E10874" s="7" t="n">
        <v>18.3700008392334</v>
      </c>
      <c r="F10874" s="7" t="n">
        <v>42.7599983215332</v>
      </c>
      <c r="G10874" s="7" t="n">
        <v>180</v>
      </c>
    </row>
    <row r="10875" spans="1:9">
      <c r="A10875" t="s">
        <v>4</v>
      </c>
      <c r="B10875" s="4" t="s">
        <v>5</v>
      </c>
      <c r="C10875" s="4" t="s">
        <v>10</v>
      </c>
      <c r="D10875" s="4" t="s">
        <v>21</v>
      </c>
      <c r="E10875" s="4" t="s">
        <v>21</v>
      </c>
      <c r="F10875" s="4" t="s">
        <v>21</v>
      </c>
      <c r="G10875" s="4" t="s">
        <v>21</v>
      </c>
    </row>
    <row r="10876" spans="1:9">
      <c r="A10876" t="n">
        <v>92455</v>
      </c>
      <c r="B10876" s="36" t="n">
        <v>46</v>
      </c>
      <c r="C10876" s="7" t="n">
        <v>5</v>
      </c>
      <c r="D10876" s="7" t="n">
        <v>-1.74000000953674</v>
      </c>
      <c r="E10876" s="7" t="n">
        <v>18.3700008392334</v>
      </c>
      <c r="F10876" s="7" t="n">
        <v>40.2799987792969</v>
      </c>
      <c r="G10876" s="7" t="n">
        <v>180</v>
      </c>
    </row>
    <row r="10877" spans="1:9">
      <c r="A10877" t="s">
        <v>4</v>
      </c>
      <c r="B10877" s="4" t="s">
        <v>5</v>
      </c>
      <c r="C10877" s="4" t="s">
        <v>10</v>
      </c>
      <c r="D10877" s="4" t="s">
        <v>21</v>
      </c>
      <c r="E10877" s="4" t="s">
        <v>21</v>
      </c>
      <c r="F10877" s="4" t="s">
        <v>21</v>
      </c>
      <c r="G10877" s="4" t="s">
        <v>21</v>
      </c>
    </row>
    <row r="10878" spans="1:9">
      <c r="A10878" t="n">
        <v>92474</v>
      </c>
      <c r="B10878" s="36" t="n">
        <v>46</v>
      </c>
      <c r="C10878" s="7" t="n">
        <v>6</v>
      </c>
      <c r="D10878" s="7" t="n">
        <v>-3.40000009536743</v>
      </c>
      <c r="E10878" s="7" t="n">
        <v>18.3700008392334</v>
      </c>
      <c r="F10878" s="7" t="n">
        <v>42.2799987792969</v>
      </c>
      <c r="G10878" s="7" t="n">
        <v>180</v>
      </c>
    </row>
    <row r="10879" spans="1:9">
      <c r="A10879" t="s">
        <v>4</v>
      </c>
      <c r="B10879" s="4" t="s">
        <v>5</v>
      </c>
      <c r="C10879" s="4" t="s">
        <v>10</v>
      </c>
      <c r="D10879" s="4" t="s">
        <v>21</v>
      </c>
      <c r="E10879" s="4" t="s">
        <v>21</v>
      </c>
      <c r="F10879" s="4" t="s">
        <v>21</v>
      </c>
      <c r="G10879" s="4" t="s">
        <v>21</v>
      </c>
    </row>
    <row r="10880" spans="1:9">
      <c r="A10880" t="n">
        <v>92493</v>
      </c>
      <c r="B10880" s="36" t="n">
        <v>46</v>
      </c>
      <c r="C10880" s="7" t="n">
        <v>7</v>
      </c>
      <c r="D10880" s="7" t="n">
        <v>-1.27999997138977</v>
      </c>
      <c r="E10880" s="7" t="n">
        <v>18.3700008392334</v>
      </c>
      <c r="F10880" s="7" t="n">
        <v>41.8899993896484</v>
      </c>
      <c r="G10880" s="7" t="n">
        <v>180</v>
      </c>
    </row>
    <row r="10881" spans="1:7">
      <c r="A10881" t="s">
        <v>4</v>
      </c>
      <c r="B10881" s="4" t="s">
        <v>5</v>
      </c>
      <c r="C10881" s="4" t="s">
        <v>10</v>
      </c>
      <c r="D10881" s="4" t="s">
        <v>21</v>
      </c>
      <c r="E10881" s="4" t="s">
        <v>21</v>
      </c>
      <c r="F10881" s="4" t="s">
        <v>21</v>
      </c>
      <c r="G10881" s="4" t="s">
        <v>21</v>
      </c>
    </row>
    <row r="10882" spans="1:7">
      <c r="A10882" t="n">
        <v>92512</v>
      </c>
      <c r="B10882" s="36" t="n">
        <v>46</v>
      </c>
      <c r="C10882" s="7" t="n">
        <v>8</v>
      </c>
      <c r="D10882" s="7" t="n">
        <v>-0.819999992847443</v>
      </c>
      <c r="E10882" s="7" t="n">
        <v>18.3700008392334</v>
      </c>
      <c r="F10882" s="7" t="n">
        <v>42.8199996948242</v>
      </c>
      <c r="G10882" s="7" t="n">
        <v>180</v>
      </c>
    </row>
    <row r="10883" spans="1:7">
      <c r="A10883" t="s">
        <v>4</v>
      </c>
      <c r="B10883" s="4" t="s">
        <v>5</v>
      </c>
      <c r="C10883" s="4" t="s">
        <v>10</v>
      </c>
      <c r="D10883" s="4" t="s">
        <v>21</v>
      </c>
      <c r="E10883" s="4" t="s">
        <v>21</v>
      </c>
      <c r="F10883" s="4" t="s">
        <v>21</v>
      </c>
      <c r="G10883" s="4" t="s">
        <v>21</v>
      </c>
    </row>
    <row r="10884" spans="1:7">
      <c r="A10884" t="n">
        <v>92531</v>
      </c>
      <c r="B10884" s="36" t="n">
        <v>46</v>
      </c>
      <c r="C10884" s="7" t="n">
        <v>9</v>
      </c>
      <c r="D10884" s="7" t="n">
        <v>-3.90000009536743</v>
      </c>
      <c r="E10884" s="7" t="n">
        <v>18.3700008392334</v>
      </c>
      <c r="F10884" s="7" t="n">
        <v>42.8899993896484</v>
      </c>
      <c r="G10884" s="7" t="n">
        <v>180</v>
      </c>
    </row>
    <row r="10885" spans="1:7">
      <c r="A10885" t="s">
        <v>4</v>
      </c>
      <c r="B10885" s="4" t="s">
        <v>5</v>
      </c>
      <c r="C10885" s="4" t="s">
        <v>10</v>
      </c>
      <c r="D10885" s="4" t="s">
        <v>21</v>
      </c>
      <c r="E10885" s="4" t="s">
        <v>21</v>
      </c>
      <c r="F10885" s="4" t="s">
        <v>21</v>
      </c>
      <c r="G10885" s="4" t="s">
        <v>21</v>
      </c>
    </row>
    <row r="10886" spans="1:7">
      <c r="A10886" t="n">
        <v>92550</v>
      </c>
      <c r="B10886" s="36" t="n">
        <v>46</v>
      </c>
      <c r="C10886" s="7" t="n">
        <v>11</v>
      </c>
      <c r="D10886" s="7" t="n">
        <v>-2.57999992370605</v>
      </c>
      <c r="E10886" s="7" t="n">
        <v>18.3700008392334</v>
      </c>
      <c r="F10886" s="7" t="n">
        <v>43.4599990844727</v>
      </c>
      <c r="G10886" s="7" t="n">
        <v>180</v>
      </c>
    </row>
    <row r="10887" spans="1:7">
      <c r="A10887" t="s">
        <v>4</v>
      </c>
      <c r="B10887" s="4" t="s">
        <v>5</v>
      </c>
      <c r="C10887" s="4" t="s">
        <v>10</v>
      </c>
      <c r="D10887" s="4" t="s">
        <v>10</v>
      </c>
      <c r="E10887" s="4" t="s">
        <v>21</v>
      </c>
      <c r="F10887" s="4" t="s">
        <v>21</v>
      </c>
      <c r="G10887" s="4" t="s">
        <v>21</v>
      </c>
      <c r="H10887" s="4" t="s">
        <v>21</v>
      </c>
      <c r="I10887" s="4" t="s">
        <v>14</v>
      </c>
      <c r="J10887" s="4" t="s">
        <v>10</v>
      </c>
    </row>
    <row r="10888" spans="1:7">
      <c r="A10888" t="n">
        <v>92569</v>
      </c>
      <c r="B10888" s="52" t="n">
        <v>55</v>
      </c>
      <c r="C10888" s="7" t="n">
        <v>0</v>
      </c>
      <c r="D10888" s="7" t="n">
        <v>65533</v>
      </c>
      <c r="E10888" s="7" t="n">
        <v>-1.94000005722046</v>
      </c>
      <c r="F10888" s="7" t="n">
        <v>20.2700004577637</v>
      </c>
      <c r="G10888" s="7" t="n">
        <v>19</v>
      </c>
      <c r="H10888" s="7" t="n">
        <v>3.29999995231628</v>
      </c>
      <c r="I10888" s="7" t="n">
        <v>2</v>
      </c>
      <c r="J10888" s="7" t="n">
        <v>0</v>
      </c>
    </row>
    <row r="10889" spans="1:7">
      <c r="A10889" t="s">
        <v>4</v>
      </c>
      <c r="B10889" s="4" t="s">
        <v>5</v>
      </c>
      <c r="C10889" s="4" t="s">
        <v>10</v>
      </c>
    </row>
    <row r="10890" spans="1:7">
      <c r="A10890" t="n">
        <v>92593</v>
      </c>
      <c r="B10890" s="28" t="n">
        <v>16</v>
      </c>
      <c r="C10890" s="7" t="n">
        <v>150</v>
      </c>
    </row>
    <row r="10891" spans="1:7">
      <c r="A10891" t="s">
        <v>4</v>
      </c>
      <c r="B10891" s="4" t="s">
        <v>5</v>
      </c>
      <c r="C10891" s="4" t="s">
        <v>10</v>
      </c>
      <c r="D10891" s="4" t="s">
        <v>10</v>
      </c>
      <c r="E10891" s="4" t="s">
        <v>21</v>
      </c>
      <c r="F10891" s="4" t="s">
        <v>21</v>
      </c>
      <c r="G10891" s="4" t="s">
        <v>21</v>
      </c>
      <c r="H10891" s="4" t="s">
        <v>21</v>
      </c>
      <c r="I10891" s="4" t="s">
        <v>14</v>
      </c>
      <c r="J10891" s="4" t="s">
        <v>10</v>
      </c>
    </row>
    <row r="10892" spans="1:7">
      <c r="A10892" t="n">
        <v>92596</v>
      </c>
      <c r="B10892" s="52" t="n">
        <v>55</v>
      </c>
      <c r="C10892" s="7" t="n">
        <v>5</v>
      </c>
      <c r="D10892" s="7" t="n">
        <v>65533</v>
      </c>
      <c r="E10892" s="7" t="n">
        <v>-0.740000009536743</v>
      </c>
      <c r="F10892" s="7" t="n">
        <v>20.2700004577637</v>
      </c>
      <c r="G10892" s="7" t="n">
        <v>19</v>
      </c>
      <c r="H10892" s="7" t="n">
        <v>3.29999995231628</v>
      </c>
      <c r="I10892" s="7" t="n">
        <v>2</v>
      </c>
      <c r="J10892" s="7" t="n">
        <v>0</v>
      </c>
    </row>
    <row r="10893" spans="1:7">
      <c r="A10893" t="s">
        <v>4</v>
      </c>
      <c r="B10893" s="4" t="s">
        <v>5</v>
      </c>
      <c r="C10893" s="4" t="s">
        <v>10</v>
      </c>
    </row>
    <row r="10894" spans="1:7">
      <c r="A10894" t="n">
        <v>92620</v>
      </c>
      <c r="B10894" s="28" t="n">
        <v>16</v>
      </c>
      <c r="C10894" s="7" t="n">
        <v>50</v>
      </c>
    </row>
    <row r="10895" spans="1:7">
      <c r="A10895" t="s">
        <v>4</v>
      </c>
      <c r="B10895" s="4" t="s">
        <v>5</v>
      </c>
      <c r="C10895" s="4" t="s">
        <v>10</v>
      </c>
      <c r="D10895" s="4" t="s">
        <v>10</v>
      </c>
      <c r="E10895" s="4" t="s">
        <v>21</v>
      </c>
      <c r="F10895" s="4" t="s">
        <v>21</v>
      </c>
      <c r="G10895" s="4" t="s">
        <v>21</v>
      </c>
      <c r="H10895" s="4" t="s">
        <v>21</v>
      </c>
      <c r="I10895" s="4" t="s">
        <v>14</v>
      </c>
      <c r="J10895" s="4" t="s">
        <v>10</v>
      </c>
    </row>
    <row r="10896" spans="1:7">
      <c r="A10896" t="n">
        <v>92623</v>
      </c>
      <c r="B10896" s="52" t="n">
        <v>55</v>
      </c>
      <c r="C10896" s="7" t="n">
        <v>1</v>
      </c>
      <c r="D10896" s="7" t="n">
        <v>65533</v>
      </c>
      <c r="E10896" s="7" t="n">
        <v>-3</v>
      </c>
      <c r="F10896" s="7" t="n">
        <v>20.2700004577637</v>
      </c>
      <c r="G10896" s="7" t="n">
        <v>19</v>
      </c>
      <c r="H10896" s="7" t="n">
        <v>3.29999995231628</v>
      </c>
      <c r="I10896" s="7" t="n">
        <v>2</v>
      </c>
      <c r="J10896" s="7" t="n">
        <v>0</v>
      </c>
    </row>
    <row r="10897" spans="1:10">
      <c r="A10897" t="s">
        <v>4</v>
      </c>
      <c r="B10897" s="4" t="s">
        <v>5</v>
      </c>
      <c r="C10897" s="4" t="s">
        <v>10</v>
      </c>
      <c r="D10897" s="4" t="s">
        <v>10</v>
      </c>
      <c r="E10897" s="4" t="s">
        <v>21</v>
      </c>
      <c r="F10897" s="4" t="s">
        <v>21</v>
      </c>
      <c r="G10897" s="4" t="s">
        <v>21</v>
      </c>
      <c r="H10897" s="4" t="s">
        <v>21</v>
      </c>
      <c r="I10897" s="4" t="s">
        <v>14</v>
      </c>
      <c r="J10897" s="4" t="s">
        <v>10</v>
      </c>
    </row>
    <row r="10898" spans="1:10">
      <c r="A10898" t="n">
        <v>92647</v>
      </c>
      <c r="B10898" s="52" t="n">
        <v>55</v>
      </c>
      <c r="C10898" s="7" t="n">
        <v>3</v>
      </c>
      <c r="D10898" s="7" t="n">
        <v>65533</v>
      </c>
      <c r="E10898" s="7" t="n">
        <v>0.449999988079071</v>
      </c>
      <c r="F10898" s="7" t="n">
        <v>20.2700004577637</v>
      </c>
      <c r="G10898" s="7" t="n">
        <v>19</v>
      </c>
      <c r="H10898" s="7" t="n">
        <v>3.29999995231628</v>
      </c>
      <c r="I10898" s="7" t="n">
        <v>2</v>
      </c>
      <c r="J10898" s="7" t="n">
        <v>0</v>
      </c>
    </row>
    <row r="10899" spans="1:10">
      <c r="A10899" t="s">
        <v>4</v>
      </c>
      <c r="B10899" s="4" t="s">
        <v>5</v>
      </c>
      <c r="C10899" s="4" t="s">
        <v>10</v>
      </c>
    </row>
    <row r="10900" spans="1:10">
      <c r="A10900" t="n">
        <v>92671</v>
      </c>
      <c r="B10900" s="28" t="n">
        <v>16</v>
      </c>
      <c r="C10900" s="7" t="n">
        <v>50</v>
      </c>
    </row>
    <row r="10901" spans="1:10">
      <c r="A10901" t="s">
        <v>4</v>
      </c>
      <c r="B10901" s="4" t="s">
        <v>5</v>
      </c>
      <c r="C10901" s="4" t="s">
        <v>10</v>
      </c>
      <c r="D10901" s="4" t="s">
        <v>10</v>
      </c>
      <c r="E10901" s="4" t="s">
        <v>21</v>
      </c>
      <c r="F10901" s="4" t="s">
        <v>21</v>
      </c>
      <c r="G10901" s="4" t="s">
        <v>21</v>
      </c>
      <c r="H10901" s="4" t="s">
        <v>21</v>
      </c>
      <c r="I10901" s="4" t="s">
        <v>14</v>
      </c>
      <c r="J10901" s="4" t="s">
        <v>10</v>
      </c>
    </row>
    <row r="10902" spans="1:10">
      <c r="A10902" t="n">
        <v>92674</v>
      </c>
      <c r="B10902" s="52" t="n">
        <v>55</v>
      </c>
      <c r="C10902" s="7" t="n">
        <v>2</v>
      </c>
      <c r="D10902" s="7" t="n">
        <v>65533</v>
      </c>
      <c r="E10902" s="7" t="n">
        <v>-1.17999994754791</v>
      </c>
      <c r="F10902" s="7" t="n">
        <v>20.2700004577637</v>
      </c>
      <c r="G10902" s="7" t="n">
        <v>19</v>
      </c>
      <c r="H10902" s="7" t="n">
        <v>3.29999995231628</v>
      </c>
      <c r="I10902" s="7" t="n">
        <v>2</v>
      </c>
      <c r="J10902" s="7" t="n">
        <v>0</v>
      </c>
    </row>
    <row r="10903" spans="1:10">
      <c r="A10903" t="s">
        <v>4</v>
      </c>
      <c r="B10903" s="4" t="s">
        <v>5</v>
      </c>
      <c r="C10903" s="4" t="s">
        <v>10</v>
      </c>
      <c r="D10903" s="4" t="s">
        <v>10</v>
      </c>
      <c r="E10903" s="4" t="s">
        <v>21</v>
      </c>
      <c r="F10903" s="4" t="s">
        <v>21</v>
      </c>
      <c r="G10903" s="4" t="s">
        <v>21</v>
      </c>
      <c r="H10903" s="4" t="s">
        <v>21</v>
      </c>
      <c r="I10903" s="4" t="s">
        <v>14</v>
      </c>
      <c r="J10903" s="4" t="s">
        <v>10</v>
      </c>
    </row>
    <row r="10904" spans="1:10">
      <c r="A10904" t="n">
        <v>92698</v>
      </c>
      <c r="B10904" s="52" t="n">
        <v>55</v>
      </c>
      <c r="C10904" s="7" t="n">
        <v>6</v>
      </c>
      <c r="D10904" s="7" t="n">
        <v>65533</v>
      </c>
      <c r="E10904" s="7" t="n">
        <v>-2.40000009536743</v>
      </c>
      <c r="F10904" s="7" t="n">
        <v>20.2700004577637</v>
      </c>
      <c r="G10904" s="7" t="n">
        <v>19</v>
      </c>
      <c r="H10904" s="7" t="n">
        <v>3.29999995231628</v>
      </c>
      <c r="I10904" s="7" t="n">
        <v>2</v>
      </c>
      <c r="J10904" s="7" t="n">
        <v>0</v>
      </c>
    </row>
    <row r="10905" spans="1:10">
      <c r="A10905" t="s">
        <v>4</v>
      </c>
      <c r="B10905" s="4" t="s">
        <v>5</v>
      </c>
      <c r="C10905" s="4" t="s">
        <v>10</v>
      </c>
      <c r="D10905" s="4" t="s">
        <v>10</v>
      </c>
      <c r="E10905" s="4" t="s">
        <v>21</v>
      </c>
      <c r="F10905" s="4" t="s">
        <v>21</v>
      </c>
      <c r="G10905" s="4" t="s">
        <v>21</v>
      </c>
      <c r="H10905" s="4" t="s">
        <v>21</v>
      </c>
      <c r="I10905" s="4" t="s">
        <v>14</v>
      </c>
      <c r="J10905" s="4" t="s">
        <v>10</v>
      </c>
    </row>
    <row r="10906" spans="1:10">
      <c r="A10906" t="n">
        <v>92722</v>
      </c>
      <c r="B10906" s="52" t="n">
        <v>55</v>
      </c>
      <c r="C10906" s="7" t="n">
        <v>7</v>
      </c>
      <c r="D10906" s="7" t="n">
        <v>65533</v>
      </c>
      <c r="E10906" s="7" t="n">
        <v>-0.280000001192093</v>
      </c>
      <c r="F10906" s="7" t="n">
        <v>20.2700004577637</v>
      </c>
      <c r="G10906" s="7" t="n">
        <v>19</v>
      </c>
      <c r="H10906" s="7" t="n">
        <v>3.29999995231628</v>
      </c>
      <c r="I10906" s="7" t="n">
        <v>2</v>
      </c>
      <c r="J10906" s="7" t="n">
        <v>0</v>
      </c>
    </row>
    <row r="10907" spans="1:10">
      <c r="A10907" t="s">
        <v>4</v>
      </c>
      <c r="B10907" s="4" t="s">
        <v>5</v>
      </c>
      <c r="C10907" s="4" t="s">
        <v>10</v>
      </c>
    </row>
    <row r="10908" spans="1:10">
      <c r="A10908" t="n">
        <v>92746</v>
      </c>
      <c r="B10908" s="28" t="n">
        <v>16</v>
      </c>
      <c r="C10908" s="7" t="n">
        <v>50</v>
      </c>
    </row>
    <row r="10909" spans="1:10">
      <c r="A10909" t="s">
        <v>4</v>
      </c>
      <c r="B10909" s="4" t="s">
        <v>5</v>
      </c>
      <c r="C10909" s="4" t="s">
        <v>10</v>
      </c>
      <c r="D10909" s="4" t="s">
        <v>10</v>
      </c>
      <c r="E10909" s="4" t="s">
        <v>21</v>
      </c>
      <c r="F10909" s="4" t="s">
        <v>21</v>
      </c>
      <c r="G10909" s="4" t="s">
        <v>21</v>
      </c>
      <c r="H10909" s="4" t="s">
        <v>21</v>
      </c>
      <c r="I10909" s="4" t="s">
        <v>14</v>
      </c>
      <c r="J10909" s="4" t="s">
        <v>10</v>
      </c>
    </row>
    <row r="10910" spans="1:10">
      <c r="A10910" t="n">
        <v>92749</v>
      </c>
      <c r="B10910" s="52" t="n">
        <v>55</v>
      </c>
      <c r="C10910" s="7" t="n">
        <v>8</v>
      </c>
      <c r="D10910" s="7" t="n">
        <v>65533</v>
      </c>
      <c r="E10910" s="7" t="n">
        <v>0.180000007152557</v>
      </c>
      <c r="F10910" s="7" t="n">
        <v>20.2700004577637</v>
      </c>
      <c r="G10910" s="7" t="n">
        <v>19</v>
      </c>
      <c r="H10910" s="7" t="n">
        <v>3.29999995231628</v>
      </c>
      <c r="I10910" s="7" t="n">
        <v>2</v>
      </c>
      <c r="J10910" s="7" t="n">
        <v>0</v>
      </c>
    </row>
    <row r="10911" spans="1:10">
      <c r="A10911" t="s">
        <v>4</v>
      </c>
      <c r="B10911" s="4" t="s">
        <v>5</v>
      </c>
      <c r="C10911" s="4" t="s">
        <v>10</v>
      </c>
      <c r="D10911" s="4" t="s">
        <v>10</v>
      </c>
      <c r="E10911" s="4" t="s">
        <v>21</v>
      </c>
      <c r="F10911" s="4" t="s">
        <v>21</v>
      </c>
      <c r="G10911" s="4" t="s">
        <v>21</v>
      </c>
      <c r="H10911" s="4" t="s">
        <v>21</v>
      </c>
      <c r="I10911" s="4" t="s">
        <v>14</v>
      </c>
      <c r="J10911" s="4" t="s">
        <v>10</v>
      </c>
    </row>
    <row r="10912" spans="1:10">
      <c r="A10912" t="n">
        <v>92773</v>
      </c>
      <c r="B10912" s="52" t="n">
        <v>55</v>
      </c>
      <c r="C10912" s="7" t="n">
        <v>4</v>
      </c>
      <c r="D10912" s="7" t="n">
        <v>65533</v>
      </c>
      <c r="E10912" s="7" t="n">
        <v>-0.980000019073486</v>
      </c>
      <c r="F10912" s="7" t="n">
        <v>20.2700004577637</v>
      </c>
      <c r="G10912" s="7" t="n">
        <v>19</v>
      </c>
      <c r="H10912" s="7" t="n">
        <v>3.29999995231628</v>
      </c>
      <c r="I10912" s="7" t="n">
        <v>2</v>
      </c>
      <c r="J10912" s="7" t="n">
        <v>0</v>
      </c>
    </row>
    <row r="10913" spans="1:10">
      <c r="A10913" t="s">
        <v>4</v>
      </c>
      <c r="B10913" s="4" t="s">
        <v>5</v>
      </c>
      <c r="C10913" s="4" t="s">
        <v>10</v>
      </c>
      <c r="D10913" s="4" t="s">
        <v>10</v>
      </c>
      <c r="E10913" s="4" t="s">
        <v>21</v>
      </c>
      <c r="F10913" s="4" t="s">
        <v>21</v>
      </c>
      <c r="G10913" s="4" t="s">
        <v>21</v>
      </c>
      <c r="H10913" s="4" t="s">
        <v>21</v>
      </c>
      <c r="I10913" s="4" t="s">
        <v>14</v>
      </c>
      <c r="J10913" s="4" t="s">
        <v>10</v>
      </c>
    </row>
    <row r="10914" spans="1:10">
      <c r="A10914" t="n">
        <v>92797</v>
      </c>
      <c r="B10914" s="52" t="n">
        <v>55</v>
      </c>
      <c r="C10914" s="7" t="n">
        <v>9</v>
      </c>
      <c r="D10914" s="7" t="n">
        <v>65533</v>
      </c>
      <c r="E10914" s="7" t="n">
        <v>-2.90000009536743</v>
      </c>
      <c r="F10914" s="7" t="n">
        <v>20.2700004577637</v>
      </c>
      <c r="G10914" s="7" t="n">
        <v>19</v>
      </c>
      <c r="H10914" s="7" t="n">
        <v>3.29999995231628</v>
      </c>
      <c r="I10914" s="7" t="n">
        <v>2</v>
      </c>
      <c r="J10914" s="7" t="n">
        <v>0</v>
      </c>
    </row>
    <row r="10915" spans="1:10">
      <c r="A10915" t="s">
        <v>4</v>
      </c>
      <c r="B10915" s="4" t="s">
        <v>5</v>
      </c>
      <c r="C10915" s="4" t="s">
        <v>10</v>
      </c>
      <c r="D10915" s="4" t="s">
        <v>10</v>
      </c>
      <c r="E10915" s="4" t="s">
        <v>21</v>
      </c>
      <c r="F10915" s="4" t="s">
        <v>21</v>
      </c>
      <c r="G10915" s="4" t="s">
        <v>21</v>
      </c>
      <c r="H10915" s="4" t="s">
        <v>21</v>
      </c>
      <c r="I10915" s="4" t="s">
        <v>14</v>
      </c>
      <c r="J10915" s="4" t="s">
        <v>10</v>
      </c>
    </row>
    <row r="10916" spans="1:10">
      <c r="A10916" t="n">
        <v>92821</v>
      </c>
      <c r="B10916" s="52" t="n">
        <v>55</v>
      </c>
      <c r="C10916" s="7" t="n">
        <v>11</v>
      </c>
      <c r="D10916" s="7" t="n">
        <v>65533</v>
      </c>
      <c r="E10916" s="7" t="n">
        <v>-1.58000004291534</v>
      </c>
      <c r="F10916" s="7" t="n">
        <v>20.2700004577637</v>
      </c>
      <c r="G10916" s="7" t="n">
        <v>19</v>
      </c>
      <c r="H10916" s="7" t="n">
        <v>3.29999995231628</v>
      </c>
      <c r="I10916" s="7" t="n">
        <v>2</v>
      </c>
      <c r="J10916" s="7" t="n">
        <v>0</v>
      </c>
    </row>
    <row r="10917" spans="1:10">
      <c r="A10917" t="s">
        <v>4</v>
      </c>
      <c r="B10917" s="4" t="s">
        <v>5</v>
      </c>
      <c r="C10917" s="4" t="s">
        <v>10</v>
      </c>
    </row>
    <row r="10918" spans="1:10">
      <c r="A10918" t="n">
        <v>92845</v>
      </c>
      <c r="B10918" s="28" t="n">
        <v>16</v>
      </c>
      <c r="C10918" s="7" t="n">
        <v>3000</v>
      </c>
    </row>
    <row r="10919" spans="1:10">
      <c r="A10919" t="s">
        <v>4</v>
      </c>
      <c r="B10919" s="4" t="s">
        <v>5</v>
      </c>
      <c r="C10919" s="4" t="s">
        <v>14</v>
      </c>
      <c r="D10919" s="4" t="s">
        <v>10</v>
      </c>
      <c r="E10919" s="4" t="s">
        <v>21</v>
      </c>
      <c r="F10919" s="4" t="s">
        <v>10</v>
      </c>
      <c r="G10919" s="4" t="s">
        <v>9</v>
      </c>
      <c r="H10919" s="4" t="s">
        <v>9</v>
      </c>
      <c r="I10919" s="4" t="s">
        <v>10</v>
      </c>
      <c r="J10919" s="4" t="s">
        <v>10</v>
      </c>
      <c r="K10919" s="4" t="s">
        <v>9</v>
      </c>
      <c r="L10919" s="4" t="s">
        <v>9</v>
      </c>
      <c r="M10919" s="4" t="s">
        <v>9</v>
      </c>
      <c r="N10919" s="4" t="s">
        <v>9</v>
      </c>
      <c r="O10919" s="4" t="s">
        <v>6</v>
      </c>
    </row>
    <row r="10920" spans="1:10">
      <c r="A10920" t="n">
        <v>92848</v>
      </c>
      <c r="B10920" s="14" t="n">
        <v>50</v>
      </c>
      <c r="C10920" s="7" t="n">
        <v>0</v>
      </c>
      <c r="D10920" s="7" t="n">
        <v>4233</v>
      </c>
      <c r="E10920" s="7" t="n">
        <v>1</v>
      </c>
      <c r="F10920" s="7" t="n">
        <v>0</v>
      </c>
      <c r="G10920" s="7" t="n">
        <v>0</v>
      </c>
      <c r="H10920" s="7" t="n">
        <v>-1059061760</v>
      </c>
      <c r="I10920" s="7" t="n">
        <v>0</v>
      </c>
      <c r="J10920" s="7" t="n">
        <v>65533</v>
      </c>
      <c r="K10920" s="7" t="n">
        <v>0</v>
      </c>
      <c r="L10920" s="7" t="n">
        <v>0</v>
      </c>
      <c r="M10920" s="7" t="n">
        <v>0</v>
      </c>
      <c r="N10920" s="7" t="n">
        <v>0</v>
      </c>
      <c r="O10920" s="7" t="s">
        <v>13</v>
      </c>
    </row>
    <row r="10921" spans="1:10">
      <c r="A10921" t="s">
        <v>4</v>
      </c>
      <c r="B10921" s="4" t="s">
        <v>5</v>
      </c>
      <c r="C10921" s="4" t="s">
        <v>14</v>
      </c>
      <c r="D10921" s="4" t="s">
        <v>10</v>
      </c>
      <c r="E10921" s="4" t="s">
        <v>21</v>
      </c>
      <c r="F10921" s="4" t="s">
        <v>10</v>
      </c>
      <c r="G10921" s="4" t="s">
        <v>9</v>
      </c>
      <c r="H10921" s="4" t="s">
        <v>9</v>
      </c>
      <c r="I10921" s="4" t="s">
        <v>10</v>
      </c>
      <c r="J10921" s="4" t="s">
        <v>10</v>
      </c>
      <c r="K10921" s="4" t="s">
        <v>9</v>
      </c>
      <c r="L10921" s="4" t="s">
        <v>9</v>
      </c>
      <c r="M10921" s="4" t="s">
        <v>9</v>
      </c>
      <c r="N10921" s="4" t="s">
        <v>9</v>
      </c>
      <c r="O10921" s="4" t="s">
        <v>6</v>
      </c>
    </row>
    <row r="10922" spans="1:10">
      <c r="A10922" t="n">
        <v>92887</v>
      </c>
      <c r="B10922" s="14" t="n">
        <v>50</v>
      </c>
      <c r="C10922" s="7" t="n">
        <v>0</v>
      </c>
      <c r="D10922" s="7" t="n">
        <v>15760</v>
      </c>
      <c r="E10922" s="7" t="n">
        <v>1</v>
      </c>
      <c r="F10922" s="7" t="n">
        <v>0</v>
      </c>
      <c r="G10922" s="7" t="n">
        <v>0</v>
      </c>
      <c r="H10922" s="7" t="n">
        <v>-1063256064</v>
      </c>
      <c r="I10922" s="7" t="n">
        <v>0</v>
      </c>
      <c r="J10922" s="7" t="n">
        <v>65533</v>
      </c>
      <c r="K10922" s="7" t="n">
        <v>0</v>
      </c>
      <c r="L10922" s="7" t="n">
        <v>0</v>
      </c>
      <c r="M10922" s="7" t="n">
        <v>0</v>
      </c>
      <c r="N10922" s="7" t="n">
        <v>0</v>
      </c>
      <c r="O10922" s="7" t="s">
        <v>13</v>
      </c>
    </row>
    <row r="10923" spans="1:10">
      <c r="A10923" t="s">
        <v>4</v>
      </c>
      <c r="B10923" s="4" t="s">
        <v>5</v>
      </c>
      <c r="C10923" s="4" t="s">
        <v>9</v>
      </c>
      <c r="D10923" s="4" t="s">
        <v>9</v>
      </c>
      <c r="E10923" s="4" t="s">
        <v>9</v>
      </c>
      <c r="F10923" s="4" t="s">
        <v>10</v>
      </c>
      <c r="G10923" s="4" t="s">
        <v>10</v>
      </c>
    </row>
    <row r="10924" spans="1:10">
      <c r="A10924" t="n">
        <v>92926</v>
      </c>
      <c r="B10924" s="93" t="n">
        <v>151</v>
      </c>
      <c r="C10924" s="7" t="n">
        <v>-1020002304</v>
      </c>
      <c r="D10924" s="7" t="n">
        <v>1056964608</v>
      </c>
      <c r="E10924" s="7" t="n">
        <v>1069547520</v>
      </c>
      <c r="F10924" s="7" t="n">
        <v>5000</v>
      </c>
      <c r="G10924" s="7" t="n">
        <v>3</v>
      </c>
    </row>
    <row r="10925" spans="1:10">
      <c r="A10925" t="s">
        <v>4</v>
      </c>
      <c r="B10925" s="4" t="s">
        <v>5</v>
      </c>
      <c r="C10925" s="4" t="s">
        <v>10</v>
      </c>
    </row>
    <row r="10926" spans="1:10">
      <c r="A10926" t="n">
        <v>92943</v>
      </c>
      <c r="B10926" s="28" t="n">
        <v>16</v>
      </c>
      <c r="C10926" s="7" t="n">
        <v>1500</v>
      </c>
    </row>
    <row r="10927" spans="1:10">
      <c r="A10927" t="s">
        <v>4</v>
      </c>
      <c r="B10927" s="4" t="s">
        <v>5</v>
      </c>
      <c r="C10927" s="4" t="s">
        <v>14</v>
      </c>
      <c r="D10927" s="4" t="s">
        <v>10</v>
      </c>
      <c r="E10927" s="4" t="s">
        <v>21</v>
      </c>
    </row>
    <row r="10928" spans="1:10">
      <c r="A10928" t="n">
        <v>92946</v>
      </c>
      <c r="B10928" s="21" t="n">
        <v>58</v>
      </c>
      <c r="C10928" s="7" t="n">
        <v>3</v>
      </c>
      <c r="D10928" s="7" t="n">
        <v>2000</v>
      </c>
      <c r="E10928" s="7" t="n">
        <v>1</v>
      </c>
    </row>
    <row r="10929" spans="1:15">
      <c r="A10929" t="s">
        <v>4</v>
      </c>
      <c r="B10929" s="4" t="s">
        <v>5</v>
      </c>
      <c r="C10929" s="4" t="s">
        <v>14</v>
      </c>
      <c r="D10929" s="4" t="s">
        <v>10</v>
      </c>
    </row>
    <row r="10930" spans="1:15">
      <c r="A10930" t="n">
        <v>92954</v>
      </c>
      <c r="B10930" s="21" t="n">
        <v>58</v>
      </c>
      <c r="C10930" s="7" t="n">
        <v>255</v>
      </c>
      <c r="D10930" s="7" t="n">
        <v>0</v>
      </c>
    </row>
    <row r="10931" spans="1:15">
      <c r="A10931" t="s">
        <v>4</v>
      </c>
      <c r="B10931" s="4" t="s">
        <v>5</v>
      </c>
      <c r="C10931" s="4" t="s">
        <v>14</v>
      </c>
      <c r="D10931" s="4" t="s">
        <v>10</v>
      </c>
    </row>
    <row r="10932" spans="1:15">
      <c r="A10932" t="n">
        <v>92958</v>
      </c>
      <c r="B10932" s="45" t="n">
        <v>45</v>
      </c>
      <c r="C10932" s="7" t="n">
        <v>7</v>
      </c>
      <c r="D10932" s="7" t="n">
        <v>255</v>
      </c>
    </row>
    <row r="10933" spans="1:15">
      <c r="A10933" t="s">
        <v>4</v>
      </c>
      <c r="B10933" s="4" t="s">
        <v>5</v>
      </c>
      <c r="C10933" s="4" t="s">
        <v>10</v>
      </c>
    </row>
    <row r="10934" spans="1:15">
      <c r="A10934" t="n">
        <v>92962</v>
      </c>
      <c r="B10934" s="28" t="n">
        <v>16</v>
      </c>
      <c r="C10934" s="7" t="n">
        <v>1000</v>
      </c>
    </row>
    <row r="10935" spans="1:15">
      <c r="A10935" t="s">
        <v>4</v>
      </c>
      <c r="B10935" s="4" t="s">
        <v>5</v>
      </c>
      <c r="C10935" s="4" t="s">
        <v>14</v>
      </c>
      <c r="D10935" s="4" t="s">
        <v>14</v>
      </c>
      <c r="E10935" s="4" t="s">
        <v>14</v>
      </c>
      <c r="F10935" s="4" t="s">
        <v>21</v>
      </c>
      <c r="G10935" s="4" t="s">
        <v>21</v>
      </c>
      <c r="H10935" s="4" t="s">
        <v>21</v>
      </c>
      <c r="I10935" s="4" t="s">
        <v>21</v>
      </c>
      <c r="J10935" s="4" t="s">
        <v>21</v>
      </c>
    </row>
    <row r="10936" spans="1:15">
      <c r="A10936" t="n">
        <v>92965</v>
      </c>
      <c r="B10936" s="30" t="n">
        <v>76</v>
      </c>
      <c r="C10936" s="7" t="n">
        <v>0</v>
      </c>
      <c r="D10936" s="7" t="n">
        <v>3</v>
      </c>
      <c r="E10936" s="7" t="n">
        <v>2</v>
      </c>
      <c r="F10936" s="7" t="n">
        <v>0</v>
      </c>
      <c r="G10936" s="7" t="n">
        <v>0</v>
      </c>
      <c r="H10936" s="7" t="n">
        <v>0</v>
      </c>
      <c r="I10936" s="7" t="n">
        <v>1</v>
      </c>
      <c r="J10936" s="7" t="n">
        <v>1000</v>
      </c>
    </row>
    <row r="10937" spans="1:15">
      <c r="A10937" t="s">
        <v>4</v>
      </c>
      <c r="B10937" s="4" t="s">
        <v>5</v>
      </c>
      <c r="C10937" s="4" t="s">
        <v>14</v>
      </c>
      <c r="D10937" s="4" t="s">
        <v>14</v>
      </c>
    </row>
    <row r="10938" spans="1:15">
      <c r="A10938" t="n">
        <v>92989</v>
      </c>
      <c r="B10938" s="58" t="n">
        <v>77</v>
      </c>
      <c r="C10938" s="7" t="n">
        <v>0</v>
      </c>
      <c r="D10938" s="7" t="n">
        <v>3</v>
      </c>
    </row>
    <row r="10939" spans="1:15">
      <c r="A10939" t="s">
        <v>4</v>
      </c>
      <c r="B10939" s="4" t="s">
        <v>5</v>
      </c>
      <c r="C10939" s="4" t="s">
        <v>14</v>
      </c>
      <c r="D10939" s="4" t="s">
        <v>10</v>
      </c>
      <c r="E10939" s="4" t="s">
        <v>21</v>
      </c>
    </row>
    <row r="10940" spans="1:15">
      <c r="A10940" t="n">
        <v>92992</v>
      </c>
      <c r="B10940" s="21" t="n">
        <v>58</v>
      </c>
      <c r="C10940" s="7" t="n">
        <v>0</v>
      </c>
      <c r="D10940" s="7" t="n">
        <v>0</v>
      </c>
      <c r="E10940" s="7" t="n">
        <v>1</v>
      </c>
    </row>
    <row r="10941" spans="1:15">
      <c r="A10941" t="s">
        <v>4</v>
      </c>
      <c r="B10941" s="4" t="s">
        <v>5</v>
      </c>
      <c r="C10941" s="4" t="s">
        <v>14</v>
      </c>
      <c r="D10941" s="4" t="s">
        <v>10</v>
      </c>
    </row>
    <row r="10942" spans="1:15">
      <c r="A10942" t="n">
        <v>93000</v>
      </c>
      <c r="B10942" s="21" t="n">
        <v>58</v>
      </c>
      <c r="C10942" s="7" t="n">
        <v>255</v>
      </c>
      <c r="D10942" s="7" t="n">
        <v>0</v>
      </c>
    </row>
    <row r="10943" spans="1:15">
      <c r="A10943" t="s">
        <v>4</v>
      </c>
      <c r="B10943" s="4" t="s">
        <v>5</v>
      </c>
      <c r="C10943" s="4" t="s">
        <v>10</v>
      </c>
      <c r="D10943" s="4" t="s">
        <v>14</v>
      </c>
    </row>
    <row r="10944" spans="1:15">
      <c r="A10944" t="n">
        <v>93004</v>
      </c>
      <c r="B10944" s="53" t="n">
        <v>56</v>
      </c>
      <c r="C10944" s="7" t="n">
        <v>0</v>
      </c>
      <c r="D10944" s="7" t="n">
        <v>1</v>
      </c>
    </row>
    <row r="10945" spans="1:10">
      <c r="A10945" t="s">
        <v>4</v>
      </c>
      <c r="B10945" s="4" t="s">
        <v>5</v>
      </c>
      <c r="C10945" s="4" t="s">
        <v>10</v>
      </c>
      <c r="D10945" s="4" t="s">
        <v>14</v>
      </c>
    </row>
    <row r="10946" spans="1:10">
      <c r="A10946" t="n">
        <v>93008</v>
      </c>
      <c r="B10946" s="53" t="n">
        <v>56</v>
      </c>
      <c r="C10946" s="7" t="n">
        <v>3</v>
      </c>
      <c r="D10946" s="7" t="n">
        <v>1</v>
      </c>
    </row>
    <row r="10947" spans="1:10">
      <c r="A10947" t="s">
        <v>4</v>
      </c>
      <c r="B10947" s="4" t="s">
        <v>5</v>
      </c>
      <c r="C10947" s="4" t="s">
        <v>10</v>
      </c>
      <c r="D10947" s="4" t="s">
        <v>14</v>
      </c>
    </row>
    <row r="10948" spans="1:10">
      <c r="A10948" t="n">
        <v>93012</v>
      </c>
      <c r="B10948" s="53" t="n">
        <v>56</v>
      </c>
      <c r="C10948" s="7" t="n">
        <v>8</v>
      </c>
      <c r="D10948" s="7" t="n">
        <v>1</v>
      </c>
    </row>
    <row r="10949" spans="1:10">
      <c r="A10949" t="s">
        <v>4</v>
      </c>
      <c r="B10949" s="4" t="s">
        <v>5</v>
      </c>
      <c r="C10949" s="4" t="s">
        <v>10</v>
      </c>
      <c r="D10949" s="4" t="s">
        <v>14</v>
      </c>
    </row>
    <row r="10950" spans="1:10">
      <c r="A10950" t="n">
        <v>93016</v>
      </c>
      <c r="B10950" s="53" t="n">
        <v>56</v>
      </c>
      <c r="C10950" s="7" t="n">
        <v>1</v>
      </c>
      <c r="D10950" s="7" t="n">
        <v>1</v>
      </c>
    </row>
    <row r="10951" spans="1:10">
      <c r="A10951" t="s">
        <v>4</v>
      </c>
      <c r="B10951" s="4" t="s">
        <v>5</v>
      </c>
      <c r="C10951" s="4" t="s">
        <v>10</v>
      </c>
      <c r="D10951" s="4" t="s">
        <v>14</v>
      </c>
    </row>
    <row r="10952" spans="1:10">
      <c r="A10952" t="n">
        <v>93020</v>
      </c>
      <c r="B10952" s="53" t="n">
        <v>56</v>
      </c>
      <c r="C10952" s="7" t="n">
        <v>9</v>
      </c>
      <c r="D10952" s="7" t="n">
        <v>1</v>
      </c>
    </row>
    <row r="10953" spans="1:10">
      <c r="A10953" t="s">
        <v>4</v>
      </c>
      <c r="B10953" s="4" t="s">
        <v>5</v>
      </c>
      <c r="C10953" s="4" t="s">
        <v>10</v>
      </c>
      <c r="D10953" s="4" t="s">
        <v>14</v>
      </c>
    </row>
    <row r="10954" spans="1:10">
      <c r="A10954" t="n">
        <v>93024</v>
      </c>
      <c r="B10954" s="53" t="n">
        <v>56</v>
      </c>
      <c r="C10954" s="7" t="n">
        <v>5</v>
      </c>
      <c r="D10954" s="7" t="n">
        <v>1</v>
      </c>
    </row>
    <row r="10955" spans="1:10">
      <c r="A10955" t="s">
        <v>4</v>
      </c>
      <c r="B10955" s="4" t="s">
        <v>5</v>
      </c>
      <c r="C10955" s="4" t="s">
        <v>10</v>
      </c>
      <c r="D10955" s="4" t="s">
        <v>14</v>
      </c>
    </row>
    <row r="10956" spans="1:10">
      <c r="A10956" t="n">
        <v>93028</v>
      </c>
      <c r="B10956" s="53" t="n">
        <v>56</v>
      </c>
      <c r="C10956" s="7" t="n">
        <v>7</v>
      </c>
      <c r="D10956" s="7" t="n">
        <v>1</v>
      </c>
    </row>
    <row r="10957" spans="1:10">
      <c r="A10957" t="s">
        <v>4</v>
      </c>
      <c r="B10957" s="4" t="s">
        <v>5</v>
      </c>
      <c r="C10957" s="4" t="s">
        <v>10</v>
      </c>
      <c r="D10957" s="4" t="s">
        <v>14</v>
      </c>
    </row>
    <row r="10958" spans="1:10">
      <c r="A10958" t="n">
        <v>93032</v>
      </c>
      <c r="B10958" s="53" t="n">
        <v>56</v>
      </c>
      <c r="C10958" s="7" t="n">
        <v>6</v>
      </c>
      <c r="D10958" s="7" t="n">
        <v>1</v>
      </c>
    </row>
    <row r="10959" spans="1:10">
      <c r="A10959" t="s">
        <v>4</v>
      </c>
      <c r="B10959" s="4" t="s">
        <v>5</v>
      </c>
      <c r="C10959" s="4" t="s">
        <v>10</v>
      </c>
      <c r="D10959" s="4" t="s">
        <v>14</v>
      </c>
    </row>
    <row r="10960" spans="1:10">
      <c r="A10960" t="n">
        <v>93036</v>
      </c>
      <c r="B10960" s="53" t="n">
        <v>56</v>
      </c>
      <c r="C10960" s="7" t="n">
        <v>4</v>
      </c>
      <c r="D10960" s="7" t="n">
        <v>1</v>
      </c>
    </row>
    <row r="10961" spans="1:4">
      <c r="A10961" t="s">
        <v>4</v>
      </c>
      <c r="B10961" s="4" t="s">
        <v>5</v>
      </c>
      <c r="C10961" s="4" t="s">
        <v>10</v>
      </c>
      <c r="D10961" s="4" t="s">
        <v>14</v>
      </c>
    </row>
    <row r="10962" spans="1:4">
      <c r="A10962" t="n">
        <v>93040</v>
      </c>
      <c r="B10962" s="53" t="n">
        <v>56</v>
      </c>
      <c r="C10962" s="7" t="n">
        <v>11</v>
      </c>
      <c r="D10962" s="7" t="n">
        <v>1</v>
      </c>
    </row>
    <row r="10963" spans="1:4">
      <c r="A10963" t="s">
        <v>4</v>
      </c>
      <c r="B10963" s="4" t="s">
        <v>5</v>
      </c>
      <c r="C10963" s="4" t="s">
        <v>10</v>
      </c>
      <c r="D10963" s="4" t="s">
        <v>14</v>
      </c>
    </row>
    <row r="10964" spans="1:4">
      <c r="A10964" t="n">
        <v>93044</v>
      </c>
      <c r="B10964" s="53" t="n">
        <v>56</v>
      </c>
      <c r="C10964" s="7" t="n">
        <v>2</v>
      </c>
      <c r="D10964" s="7" t="n">
        <v>1</v>
      </c>
    </row>
    <row r="10965" spans="1:4">
      <c r="A10965" t="s">
        <v>4</v>
      </c>
      <c r="B10965" s="4" t="s">
        <v>5</v>
      </c>
      <c r="C10965" s="4" t="s">
        <v>9</v>
      </c>
      <c r="D10965" s="4" t="s">
        <v>9</v>
      </c>
      <c r="E10965" s="4" t="s">
        <v>9</v>
      </c>
      <c r="F10965" s="4" t="s">
        <v>10</v>
      </c>
      <c r="G10965" s="4" t="s">
        <v>10</v>
      </c>
    </row>
    <row r="10966" spans="1:4">
      <c r="A10966" t="n">
        <v>93048</v>
      </c>
      <c r="B10966" s="93" t="n">
        <v>151</v>
      </c>
      <c r="C10966" s="7" t="n">
        <v>0</v>
      </c>
      <c r="D10966" s="7" t="n">
        <v>0</v>
      </c>
      <c r="E10966" s="7" t="n">
        <v>1065353216</v>
      </c>
      <c r="F10966" s="7" t="n">
        <v>1</v>
      </c>
      <c r="G10966" s="7" t="n">
        <v>3</v>
      </c>
    </row>
    <row r="10967" spans="1:4">
      <c r="A10967" t="s">
        <v>4</v>
      </c>
      <c r="B10967" s="4" t="s">
        <v>5</v>
      </c>
      <c r="C10967" s="4" t="s">
        <v>14</v>
      </c>
      <c r="D10967" s="4" t="s">
        <v>10</v>
      </c>
      <c r="E10967" s="4" t="s">
        <v>10</v>
      </c>
      <c r="F10967" s="4" t="s">
        <v>9</v>
      </c>
    </row>
    <row r="10968" spans="1:4">
      <c r="A10968" t="n">
        <v>93065</v>
      </c>
      <c r="B10968" s="46" t="n">
        <v>84</v>
      </c>
      <c r="C10968" s="7" t="n">
        <v>1</v>
      </c>
      <c r="D10968" s="7" t="n">
        <v>0</v>
      </c>
      <c r="E10968" s="7" t="n">
        <v>0</v>
      </c>
      <c r="F10968" s="7" t="n">
        <v>0</v>
      </c>
    </row>
    <row r="10969" spans="1:4">
      <c r="A10969" t="s">
        <v>4</v>
      </c>
      <c r="B10969" s="4" t="s">
        <v>5</v>
      </c>
      <c r="C10969" s="4" t="s">
        <v>14</v>
      </c>
    </row>
    <row r="10970" spans="1:4">
      <c r="A10970" t="n">
        <v>93075</v>
      </c>
      <c r="B10970" s="94" t="n">
        <v>78</v>
      </c>
      <c r="C10970" s="7" t="n">
        <v>255</v>
      </c>
    </row>
    <row r="10971" spans="1:4">
      <c r="A10971" t="s">
        <v>4</v>
      </c>
      <c r="B10971" s="4" t="s">
        <v>5</v>
      </c>
      <c r="C10971" s="4" t="s">
        <v>14</v>
      </c>
      <c r="D10971" s="4" t="s">
        <v>10</v>
      </c>
      <c r="E10971" s="4" t="s">
        <v>14</v>
      </c>
    </row>
    <row r="10972" spans="1:4">
      <c r="A10972" t="n">
        <v>93077</v>
      </c>
      <c r="B10972" s="31" t="n">
        <v>39</v>
      </c>
      <c r="C10972" s="7" t="n">
        <v>11</v>
      </c>
      <c r="D10972" s="7" t="n">
        <v>65533</v>
      </c>
      <c r="E10972" s="7" t="n">
        <v>201</v>
      </c>
    </row>
    <row r="10973" spans="1:4">
      <c r="A10973" t="s">
        <v>4</v>
      </c>
      <c r="B10973" s="4" t="s">
        <v>5</v>
      </c>
      <c r="C10973" s="4" t="s">
        <v>14</v>
      </c>
      <c r="D10973" s="4" t="s">
        <v>10</v>
      </c>
      <c r="E10973" s="4" t="s">
        <v>14</v>
      </c>
    </row>
    <row r="10974" spans="1:4">
      <c r="A10974" t="n">
        <v>93082</v>
      </c>
      <c r="B10974" s="31" t="n">
        <v>39</v>
      </c>
      <c r="C10974" s="7" t="n">
        <v>11</v>
      </c>
      <c r="D10974" s="7" t="n">
        <v>65533</v>
      </c>
      <c r="E10974" s="7" t="n">
        <v>202</v>
      </c>
    </row>
    <row r="10975" spans="1:4">
      <c r="A10975" t="s">
        <v>4</v>
      </c>
      <c r="B10975" s="4" t="s">
        <v>5</v>
      </c>
      <c r="C10975" s="4" t="s">
        <v>14</v>
      </c>
      <c r="D10975" s="4" t="s">
        <v>10</v>
      </c>
      <c r="E10975" s="4" t="s">
        <v>14</v>
      </c>
    </row>
    <row r="10976" spans="1:4">
      <c r="A10976" t="n">
        <v>93087</v>
      </c>
      <c r="B10976" s="31" t="n">
        <v>39</v>
      </c>
      <c r="C10976" s="7" t="n">
        <v>11</v>
      </c>
      <c r="D10976" s="7" t="n">
        <v>65533</v>
      </c>
      <c r="E10976" s="7" t="n">
        <v>203</v>
      </c>
    </row>
    <row r="10977" spans="1:7">
      <c r="A10977" t="s">
        <v>4</v>
      </c>
      <c r="B10977" s="4" t="s">
        <v>5</v>
      </c>
      <c r="C10977" s="4" t="s">
        <v>14</v>
      </c>
      <c r="D10977" s="4" t="s">
        <v>10</v>
      </c>
      <c r="E10977" s="4" t="s">
        <v>14</v>
      </c>
    </row>
    <row r="10978" spans="1:7">
      <c r="A10978" t="n">
        <v>93092</v>
      </c>
      <c r="B10978" s="31" t="n">
        <v>39</v>
      </c>
      <c r="C10978" s="7" t="n">
        <v>11</v>
      </c>
      <c r="D10978" s="7" t="n">
        <v>65533</v>
      </c>
      <c r="E10978" s="7" t="n">
        <v>204</v>
      </c>
    </row>
    <row r="10979" spans="1:7">
      <c r="A10979" t="s">
        <v>4</v>
      </c>
      <c r="B10979" s="4" t="s">
        <v>5</v>
      </c>
      <c r="C10979" s="4" t="s">
        <v>14</v>
      </c>
      <c r="D10979" s="4" t="s">
        <v>10</v>
      </c>
      <c r="E10979" s="4" t="s">
        <v>14</v>
      </c>
    </row>
    <row r="10980" spans="1:7">
      <c r="A10980" t="n">
        <v>93097</v>
      </c>
      <c r="B10980" s="31" t="n">
        <v>39</v>
      </c>
      <c r="C10980" s="7" t="n">
        <v>11</v>
      </c>
      <c r="D10980" s="7" t="n">
        <v>65533</v>
      </c>
      <c r="E10980" s="7" t="n">
        <v>205</v>
      </c>
    </row>
    <row r="10981" spans="1:7">
      <c r="A10981" t="s">
        <v>4</v>
      </c>
      <c r="B10981" s="4" t="s">
        <v>5</v>
      </c>
      <c r="C10981" s="4" t="s">
        <v>14</v>
      </c>
      <c r="D10981" s="4" t="s">
        <v>10</v>
      </c>
      <c r="E10981" s="4" t="s">
        <v>14</v>
      </c>
    </row>
    <row r="10982" spans="1:7">
      <c r="A10982" t="n">
        <v>93102</v>
      </c>
      <c r="B10982" s="31" t="n">
        <v>39</v>
      </c>
      <c r="C10982" s="7" t="n">
        <v>11</v>
      </c>
      <c r="D10982" s="7" t="n">
        <v>65533</v>
      </c>
      <c r="E10982" s="7" t="n">
        <v>206</v>
      </c>
    </row>
    <row r="10983" spans="1:7">
      <c r="A10983" t="s">
        <v>4</v>
      </c>
      <c r="B10983" s="4" t="s">
        <v>5</v>
      </c>
      <c r="C10983" s="4" t="s">
        <v>14</v>
      </c>
      <c r="D10983" s="4" t="s">
        <v>10</v>
      </c>
      <c r="E10983" s="4" t="s">
        <v>14</v>
      </c>
    </row>
    <row r="10984" spans="1:7">
      <c r="A10984" t="n">
        <v>93107</v>
      </c>
      <c r="B10984" s="31" t="n">
        <v>39</v>
      </c>
      <c r="C10984" s="7" t="n">
        <v>11</v>
      </c>
      <c r="D10984" s="7" t="n">
        <v>65533</v>
      </c>
      <c r="E10984" s="7" t="n">
        <v>209</v>
      </c>
    </row>
    <row r="10985" spans="1:7">
      <c r="A10985" t="s">
        <v>4</v>
      </c>
      <c r="B10985" s="4" t="s">
        <v>5</v>
      </c>
      <c r="C10985" s="4" t="s">
        <v>14</v>
      </c>
      <c r="D10985" s="4" t="s">
        <v>10</v>
      </c>
      <c r="E10985" s="4" t="s">
        <v>14</v>
      </c>
    </row>
    <row r="10986" spans="1:7">
      <c r="A10986" t="n">
        <v>93112</v>
      </c>
      <c r="B10986" s="31" t="n">
        <v>39</v>
      </c>
      <c r="C10986" s="7" t="n">
        <v>11</v>
      </c>
      <c r="D10986" s="7" t="n">
        <v>65533</v>
      </c>
      <c r="E10986" s="7" t="n">
        <v>210</v>
      </c>
    </row>
    <row r="10987" spans="1:7">
      <c r="A10987" t="s">
        <v>4</v>
      </c>
      <c r="B10987" s="4" t="s">
        <v>5</v>
      </c>
      <c r="C10987" s="4" t="s">
        <v>14</v>
      </c>
      <c r="D10987" s="4" t="s">
        <v>10</v>
      </c>
      <c r="E10987" s="4" t="s">
        <v>14</v>
      </c>
    </row>
    <row r="10988" spans="1:7">
      <c r="A10988" t="n">
        <v>93117</v>
      </c>
      <c r="B10988" s="31" t="n">
        <v>39</v>
      </c>
      <c r="C10988" s="7" t="n">
        <v>11</v>
      </c>
      <c r="D10988" s="7" t="n">
        <v>65533</v>
      </c>
      <c r="E10988" s="7" t="n">
        <v>211</v>
      </c>
    </row>
    <row r="10989" spans="1:7">
      <c r="A10989" t="s">
        <v>4</v>
      </c>
      <c r="B10989" s="4" t="s">
        <v>5</v>
      </c>
      <c r="C10989" s="4" t="s">
        <v>14</v>
      </c>
      <c r="D10989" s="4" t="s">
        <v>10</v>
      </c>
      <c r="E10989" s="4" t="s">
        <v>14</v>
      </c>
    </row>
    <row r="10990" spans="1:7">
      <c r="A10990" t="n">
        <v>93122</v>
      </c>
      <c r="B10990" s="31" t="n">
        <v>39</v>
      </c>
      <c r="C10990" s="7" t="n">
        <v>11</v>
      </c>
      <c r="D10990" s="7" t="n">
        <v>65533</v>
      </c>
      <c r="E10990" s="7" t="n">
        <v>212</v>
      </c>
    </row>
    <row r="10991" spans="1:7">
      <c r="A10991" t="s">
        <v>4</v>
      </c>
      <c r="B10991" s="4" t="s">
        <v>5</v>
      </c>
      <c r="C10991" s="4" t="s">
        <v>14</v>
      </c>
      <c r="D10991" s="4" t="s">
        <v>10</v>
      </c>
      <c r="E10991" s="4" t="s">
        <v>14</v>
      </c>
    </row>
    <row r="10992" spans="1:7">
      <c r="A10992" t="n">
        <v>93127</v>
      </c>
      <c r="B10992" s="31" t="n">
        <v>39</v>
      </c>
      <c r="C10992" s="7" t="n">
        <v>11</v>
      </c>
      <c r="D10992" s="7" t="n">
        <v>65533</v>
      </c>
      <c r="E10992" s="7" t="n">
        <v>213</v>
      </c>
    </row>
    <row r="10993" spans="1:5">
      <c r="A10993" t="s">
        <v>4</v>
      </c>
      <c r="B10993" s="4" t="s">
        <v>5</v>
      </c>
      <c r="C10993" s="4" t="s">
        <v>14</v>
      </c>
      <c r="D10993" s="4" t="s">
        <v>10</v>
      </c>
      <c r="E10993" s="4" t="s">
        <v>14</v>
      </c>
    </row>
    <row r="10994" spans="1:5">
      <c r="A10994" t="n">
        <v>93132</v>
      </c>
      <c r="B10994" s="34" t="n">
        <v>36</v>
      </c>
      <c r="C10994" s="7" t="n">
        <v>9</v>
      </c>
      <c r="D10994" s="7" t="n">
        <v>0</v>
      </c>
      <c r="E10994" s="7" t="n">
        <v>0</v>
      </c>
    </row>
    <row r="10995" spans="1:5">
      <c r="A10995" t="s">
        <v>4</v>
      </c>
      <c r="B10995" s="4" t="s">
        <v>5</v>
      </c>
      <c r="C10995" s="4" t="s">
        <v>14</v>
      </c>
      <c r="D10995" s="4" t="s">
        <v>10</v>
      </c>
      <c r="E10995" s="4" t="s">
        <v>14</v>
      </c>
    </row>
    <row r="10996" spans="1:5">
      <c r="A10996" t="n">
        <v>93137</v>
      </c>
      <c r="B10996" s="34" t="n">
        <v>36</v>
      </c>
      <c r="C10996" s="7" t="n">
        <v>9</v>
      </c>
      <c r="D10996" s="7" t="n">
        <v>1</v>
      </c>
      <c r="E10996" s="7" t="n">
        <v>0</v>
      </c>
    </row>
    <row r="10997" spans="1:5">
      <c r="A10997" t="s">
        <v>4</v>
      </c>
      <c r="B10997" s="4" t="s">
        <v>5</v>
      </c>
      <c r="C10997" s="4" t="s">
        <v>14</v>
      </c>
      <c r="D10997" s="4" t="s">
        <v>10</v>
      </c>
      <c r="E10997" s="4" t="s">
        <v>14</v>
      </c>
    </row>
    <row r="10998" spans="1:5">
      <c r="A10998" t="n">
        <v>93142</v>
      </c>
      <c r="B10998" s="34" t="n">
        <v>36</v>
      </c>
      <c r="C10998" s="7" t="n">
        <v>9</v>
      </c>
      <c r="D10998" s="7" t="n">
        <v>2</v>
      </c>
      <c r="E10998" s="7" t="n">
        <v>0</v>
      </c>
    </row>
    <row r="10999" spans="1:5">
      <c r="A10999" t="s">
        <v>4</v>
      </c>
      <c r="B10999" s="4" t="s">
        <v>5</v>
      </c>
      <c r="C10999" s="4" t="s">
        <v>14</v>
      </c>
      <c r="D10999" s="4" t="s">
        <v>10</v>
      </c>
      <c r="E10999" s="4" t="s">
        <v>14</v>
      </c>
    </row>
    <row r="11000" spans="1:5">
      <c r="A11000" t="n">
        <v>93147</v>
      </c>
      <c r="B11000" s="34" t="n">
        <v>36</v>
      </c>
      <c r="C11000" s="7" t="n">
        <v>9</v>
      </c>
      <c r="D11000" s="7" t="n">
        <v>3</v>
      </c>
      <c r="E11000" s="7" t="n">
        <v>0</v>
      </c>
    </row>
    <row r="11001" spans="1:5">
      <c r="A11001" t="s">
        <v>4</v>
      </c>
      <c r="B11001" s="4" t="s">
        <v>5</v>
      </c>
      <c r="C11001" s="4" t="s">
        <v>14</v>
      </c>
      <c r="D11001" s="4" t="s">
        <v>10</v>
      </c>
      <c r="E11001" s="4" t="s">
        <v>14</v>
      </c>
    </row>
    <row r="11002" spans="1:5">
      <c r="A11002" t="n">
        <v>93152</v>
      </c>
      <c r="B11002" s="34" t="n">
        <v>36</v>
      </c>
      <c r="C11002" s="7" t="n">
        <v>9</v>
      </c>
      <c r="D11002" s="7" t="n">
        <v>4</v>
      </c>
      <c r="E11002" s="7" t="n">
        <v>0</v>
      </c>
    </row>
    <row r="11003" spans="1:5">
      <c r="A11003" t="s">
        <v>4</v>
      </c>
      <c r="B11003" s="4" t="s">
        <v>5</v>
      </c>
      <c r="C11003" s="4" t="s">
        <v>14</v>
      </c>
      <c r="D11003" s="4" t="s">
        <v>10</v>
      </c>
      <c r="E11003" s="4" t="s">
        <v>14</v>
      </c>
    </row>
    <row r="11004" spans="1:5">
      <c r="A11004" t="n">
        <v>93157</v>
      </c>
      <c r="B11004" s="34" t="n">
        <v>36</v>
      </c>
      <c r="C11004" s="7" t="n">
        <v>9</v>
      </c>
      <c r="D11004" s="7" t="n">
        <v>5</v>
      </c>
      <c r="E11004" s="7" t="n">
        <v>0</v>
      </c>
    </row>
    <row r="11005" spans="1:5">
      <c r="A11005" t="s">
        <v>4</v>
      </c>
      <c r="B11005" s="4" t="s">
        <v>5</v>
      </c>
      <c r="C11005" s="4" t="s">
        <v>14</v>
      </c>
      <c r="D11005" s="4" t="s">
        <v>10</v>
      </c>
      <c r="E11005" s="4" t="s">
        <v>14</v>
      </c>
    </row>
    <row r="11006" spans="1:5">
      <c r="A11006" t="n">
        <v>93162</v>
      </c>
      <c r="B11006" s="34" t="n">
        <v>36</v>
      </c>
      <c r="C11006" s="7" t="n">
        <v>9</v>
      </c>
      <c r="D11006" s="7" t="n">
        <v>6</v>
      </c>
      <c r="E11006" s="7" t="n">
        <v>0</v>
      </c>
    </row>
    <row r="11007" spans="1:5">
      <c r="A11007" t="s">
        <v>4</v>
      </c>
      <c r="B11007" s="4" t="s">
        <v>5</v>
      </c>
      <c r="C11007" s="4" t="s">
        <v>14</v>
      </c>
      <c r="D11007" s="4" t="s">
        <v>10</v>
      </c>
      <c r="E11007" s="4" t="s">
        <v>14</v>
      </c>
    </row>
    <row r="11008" spans="1:5">
      <c r="A11008" t="n">
        <v>93167</v>
      </c>
      <c r="B11008" s="34" t="n">
        <v>36</v>
      </c>
      <c r="C11008" s="7" t="n">
        <v>9</v>
      </c>
      <c r="D11008" s="7" t="n">
        <v>7</v>
      </c>
      <c r="E11008" s="7" t="n">
        <v>0</v>
      </c>
    </row>
    <row r="11009" spans="1:5">
      <c r="A11009" t="s">
        <v>4</v>
      </c>
      <c r="B11009" s="4" t="s">
        <v>5</v>
      </c>
      <c r="C11009" s="4" t="s">
        <v>14</v>
      </c>
      <c r="D11009" s="4" t="s">
        <v>10</v>
      </c>
      <c r="E11009" s="4" t="s">
        <v>14</v>
      </c>
    </row>
    <row r="11010" spans="1:5">
      <c r="A11010" t="n">
        <v>93172</v>
      </c>
      <c r="B11010" s="34" t="n">
        <v>36</v>
      </c>
      <c r="C11010" s="7" t="n">
        <v>9</v>
      </c>
      <c r="D11010" s="7" t="n">
        <v>8</v>
      </c>
      <c r="E11010" s="7" t="n">
        <v>0</v>
      </c>
    </row>
    <row r="11011" spans="1:5">
      <c r="A11011" t="s">
        <v>4</v>
      </c>
      <c r="B11011" s="4" t="s">
        <v>5</v>
      </c>
      <c r="C11011" s="4" t="s">
        <v>14</v>
      </c>
      <c r="D11011" s="4" t="s">
        <v>10</v>
      </c>
      <c r="E11011" s="4" t="s">
        <v>14</v>
      </c>
    </row>
    <row r="11012" spans="1:5">
      <c r="A11012" t="n">
        <v>93177</v>
      </c>
      <c r="B11012" s="34" t="n">
        <v>36</v>
      </c>
      <c r="C11012" s="7" t="n">
        <v>9</v>
      </c>
      <c r="D11012" s="7" t="n">
        <v>9</v>
      </c>
      <c r="E11012" s="7" t="n">
        <v>0</v>
      </c>
    </row>
    <row r="11013" spans="1:5">
      <c r="A11013" t="s">
        <v>4</v>
      </c>
      <c r="B11013" s="4" t="s">
        <v>5</v>
      </c>
      <c r="C11013" s="4" t="s">
        <v>14</v>
      </c>
      <c r="D11013" s="4" t="s">
        <v>10</v>
      </c>
      <c r="E11013" s="4" t="s">
        <v>14</v>
      </c>
    </row>
    <row r="11014" spans="1:5">
      <c r="A11014" t="n">
        <v>93182</v>
      </c>
      <c r="B11014" s="34" t="n">
        <v>36</v>
      </c>
      <c r="C11014" s="7" t="n">
        <v>9</v>
      </c>
      <c r="D11014" s="7" t="n">
        <v>11</v>
      </c>
      <c r="E11014" s="7" t="n">
        <v>0</v>
      </c>
    </row>
    <row r="11015" spans="1:5">
      <c r="A11015" t="s">
        <v>4</v>
      </c>
      <c r="B11015" s="4" t="s">
        <v>5</v>
      </c>
      <c r="C11015" s="4" t="s">
        <v>14</v>
      </c>
      <c r="D11015" s="4" t="s">
        <v>10</v>
      </c>
      <c r="E11015" s="4" t="s">
        <v>14</v>
      </c>
    </row>
    <row r="11016" spans="1:5">
      <c r="A11016" t="n">
        <v>93187</v>
      </c>
      <c r="B11016" s="34" t="n">
        <v>36</v>
      </c>
      <c r="C11016" s="7" t="n">
        <v>9</v>
      </c>
      <c r="D11016" s="7" t="n">
        <v>23</v>
      </c>
      <c r="E11016" s="7" t="n">
        <v>0</v>
      </c>
    </row>
    <row r="11017" spans="1:5">
      <c r="A11017" t="s">
        <v>4</v>
      </c>
      <c r="B11017" s="4" t="s">
        <v>5</v>
      </c>
      <c r="C11017" s="4" t="s">
        <v>14</v>
      </c>
      <c r="D11017" s="4" t="s">
        <v>10</v>
      </c>
      <c r="E11017" s="4" t="s">
        <v>14</v>
      </c>
    </row>
    <row r="11018" spans="1:5">
      <c r="A11018" t="n">
        <v>93192</v>
      </c>
      <c r="B11018" s="34" t="n">
        <v>36</v>
      </c>
      <c r="C11018" s="7" t="n">
        <v>9</v>
      </c>
      <c r="D11018" s="7" t="n">
        <v>7013</v>
      </c>
      <c r="E11018" s="7" t="n">
        <v>0</v>
      </c>
    </row>
    <row r="11019" spans="1:5">
      <c r="A11019" t="s">
        <v>4</v>
      </c>
      <c r="B11019" s="4" t="s">
        <v>5</v>
      </c>
      <c r="C11019" s="4" t="s">
        <v>14</v>
      </c>
      <c r="D11019" s="4" t="s">
        <v>10</v>
      </c>
      <c r="E11019" s="4" t="s">
        <v>14</v>
      </c>
    </row>
    <row r="11020" spans="1:5">
      <c r="A11020" t="n">
        <v>93197</v>
      </c>
      <c r="B11020" s="34" t="n">
        <v>36</v>
      </c>
      <c r="C11020" s="7" t="n">
        <v>9</v>
      </c>
      <c r="D11020" s="7" t="n">
        <v>7012</v>
      </c>
      <c r="E11020" s="7" t="n">
        <v>0</v>
      </c>
    </row>
    <row r="11021" spans="1:5">
      <c r="A11021" t="s">
        <v>4</v>
      </c>
      <c r="B11021" s="4" t="s">
        <v>5</v>
      </c>
      <c r="C11021" s="4" t="s">
        <v>14</v>
      </c>
      <c r="D11021" s="4" t="s">
        <v>10</v>
      </c>
      <c r="E11021" s="4" t="s">
        <v>14</v>
      </c>
    </row>
    <row r="11022" spans="1:5">
      <c r="A11022" t="n">
        <v>93202</v>
      </c>
      <c r="B11022" s="34" t="n">
        <v>36</v>
      </c>
      <c r="C11022" s="7" t="n">
        <v>9</v>
      </c>
      <c r="D11022" s="7" t="n">
        <v>19</v>
      </c>
      <c r="E11022" s="7" t="n">
        <v>0</v>
      </c>
    </row>
    <row r="11023" spans="1:5">
      <c r="A11023" t="s">
        <v>4</v>
      </c>
      <c r="B11023" s="4" t="s">
        <v>5</v>
      </c>
      <c r="C11023" s="4" t="s">
        <v>14</v>
      </c>
      <c r="D11023" s="4" t="s">
        <v>10</v>
      </c>
      <c r="E11023" s="4" t="s">
        <v>14</v>
      </c>
    </row>
    <row r="11024" spans="1:5">
      <c r="A11024" t="n">
        <v>93207</v>
      </c>
      <c r="B11024" s="34" t="n">
        <v>36</v>
      </c>
      <c r="C11024" s="7" t="n">
        <v>9</v>
      </c>
      <c r="D11024" s="7" t="n">
        <v>7024</v>
      </c>
      <c r="E11024" s="7" t="n">
        <v>0</v>
      </c>
    </row>
    <row r="11025" spans="1:5">
      <c r="A11025" t="s">
        <v>4</v>
      </c>
      <c r="B11025" s="4" t="s">
        <v>5</v>
      </c>
      <c r="C11025" s="4" t="s">
        <v>14</v>
      </c>
      <c r="D11025" s="4" t="s">
        <v>10</v>
      </c>
      <c r="E11025" s="4" t="s">
        <v>14</v>
      </c>
    </row>
    <row r="11026" spans="1:5">
      <c r="A11026" t="n">
        <v>93212</v>
      </c>
      <c r="B11026" s="34" t="n">
        <v>36</v>
      </c>
      <c r="C11026" s="7" t="n">
        <v>9</v>
      </c>
      <c r="D11026" s="7" t="n">
        <v>7034</v>
      </c>
      <c r="E11026" s="7" t="n">
        <v>0</v>
      </c>
    </row>
    <row r="11027" spans="1:5">
      <c r="A11027" t="s">
        <v>4</v>
      </c>
      <c r="B11027" s="4" t="s">
        <v>5</v>
      </c>
      <c r="C11027" s="4" t="s">
        <v>14</v>
      </c>
      <c r="D11027" s="4" t="s">
        <v>10</v>
      </c>
      <c r="E11027" s="4" t="s">
        <v>14</v>
      </c>
    </row>
    <row r="11028" spans="1:5">
      <c r="A11028" t="n">
        <v>93217</v>
      </c>
      <c r="B11028" s="34" t="n">
        <v>36</v>
      </c>
      <c r="C11028" s="7" t="n">
        <v>9</v>
      </c>
      <c r="D11028" s="7" t="n">
        <v>7033</v>
      </c>
      <c r="E11028" s="7" t="n">
        <v>0</v>
      </c>
    </row>
    <row r="11029" spans="1:5">
      <c r="A11029" t="s">
        <v>4</v>
      </c>
      <c r="B11029" s="4" t="s">
        <v>5</v>
      </c>
      <c r="C11029" s="4" t="s">
        <v>14</v>
      </c>
      <c r="D11029" s="4" t="s">
        <v>10</v>
      </c>
      <c r="E11029" s="4" t="s">
        <v>14</v>
      </c>
    </row>
    <row r="11030" spans="1:5">
      <c r="A11030" t="n">
        <v>93222</v>
      </c>
      <c r="B11030" s="34" t="n">
        <v>36</v>
      </c>
      <c r="C11030" s="7" t="n">
        <v>9</v>
      </c>
      <c r="D11030" s="7" t="n">
        <v>1660</v>
      </c>
      <c r="E11030" s="7" t="n">
        <v>0</v>
      </c>
    </row>
    <row r="11031" spans="1:5">
      <c r="A11031" t="s">
        <v>4</v>
      </c>
      <c r="B11031" s="4" t="s">
        <v>5</v>
      </c>
      <c r="C11031" s="4" t="s">
        <v>14</v>
      </c>
      <c r="D11031" s="4" t="s">
        <v>10</v>
      </c>
    </row>
    <row r="11032" spans="1:5">
      <c r="A11032" t="n">
        <v>93227</v>
      </c>
      <c r="B11032" s="9" t="n">
        <v>162</v>
      </c>
      <c r="C11032" s="7" t="n">
        <v>1</v>
      </c>
      <c r="D11032" s="7" t="n">
        <v>0</v>
      </c>
    </row>
    <row r="11033" spans="1:5">
      <c r="A11033" t="s">
        <v>4</v>
      </c>
      <c r="B11033" s="4" t="s">
        <v>5</v>
      </c>
    </row>
    <row r="11034" spans="1:5">
      <c r="A11034" t="n">
        <v>93231</v>
      </c>
      <c r="B11034" s="5" t="n">
        <v>1</v>
      </c>
    </row>
    <row r="11035" spans="1:5" s="3" customFormat="1" customHeight="0">
      <c r="A11035" s="3" t="s">
        <v>2</v>
      </c>
      <c r="B11035" s="3" t="s">
        <v>679</v>
      </c>
    </row>
    <row r="11036" spans="1:5">
      <c r="A11036" t="s">
        <v>4</v>
      </c>
      <c r="B11036" s="4" t="s">
        <v>5</v>
      </c>
      <c r="C11036" s="4" t="s">
        <v>14</v>
      </c>
      <c r="D11036" s="4" t="s">
        <v>14</v>
      </c>
      <c r="E11036" s="4" t="s">
        <v>14</v>
      </c>
      <c r="F11036" s="4" t="s">
        <v>14</v>
      </c>
    </row>
    <row r="11037" spans="1:5">
      <c r="A11037" t="n">
        <v>93232</v>
      </c>
      <c r="B11037" s="19" t="n">
        <v>14</v>
      </c>
      <c r="C11037" s="7" t="n">
        <v>2</v>
      </c>
      <c r="D11037" s="7" t="n">
        <v>0</v>
      </c>
      <c r="E11037" s="7" t="n">
        <v>0</v>
      </c>
      <c r="F11037" s="7" t="n">
        <v>0</v>
      </c>
    </row>
    <row r="11038" spans="1:5">
      <c r="A11038" t="s">
        <v>4</v>
      </c>
      <c r="B11038" s="4" t="s">
        <v>5</v>
      </c>
      <c r="C11038" s="4" t="s">
        <v>14</v>
      </c>
      <c r="D11038" s="20" t="s">
        <v>28</v>
      </c>
      <c r="E11038" s="4" t="s">
        <v>5</v>
      </c>
      <c r="F11038" s="4" t="s">
        <v>14</v>
      </c>
      <c r="G11038" s="4" t="s">
        <v>10</v>
      </c>
      <c r="H11038" s="20" t="s">
        <v>29</v>
      </c>
      <c r="I11038" s="4" t="s">
        <v>14</v>
      </c>
      <c r="J11038" s="4" t="s">
        <v>9</v>
      </c>
      <c r="K11038" s="4" t="s">
        <v>14</v>
      </c>
      <c r="L11038" s="4" t="s">
        <v>14</v>
      </c>
      <c r="M11038" s="20" t="s">
        <v>28</v>
      </c>
      <c r="N11038" s="4" t="s">
        <v>5</v>
      </c>
      <c r="O11038" s="4" t="s">
        <v>14</v>
      </c>
      <c r="P11038" s="4" t="s">
        <v>10</v>
      </c>
      <c r="Q11038" s="20" t="s">
        <v>29</v>
      </c>
      <c r="R11038" s="4" t="s">
        <v>14</v>
      </c>
      <c r="S11038" s="4" t="s">
        <v>9</v>
      </c>
      <c r="T11038" s="4" t="s">
        <v>14</v>
      </c>
      <c r="U11038" s="4" t="s">
        <v>14</v>
      </c>
      <c r="V11038" s="4" t="s">
        <v>14</v>
      </c>
      <c r="W11038" s="4" t="s">
        <v>19</v>
      </c>
    </row>
    <row r="11039" spans="1:5">
      <c r="A11039" t="n">
        <v>93237</v>
      </c>
      <c r="B11039" s="10" t="n">
        <v>5</v>
      </c>
      <c r="C11039" s="7" t="n">
        <v>28</v>
      </c>
      <c r="D11039" s="20" t="s">
        <v>3</v>
      </c>
      <c r="E11039" s="9" t="n">
        <v>162</v>
      </c>
      <c r="F11039" s="7" t="n">
        <v>3</v>
      </c>
      <c r="G11039" s="7" t="n">
        <v>16466</v>
      </c>
      <c r="H11039" s="20" t="s">
        <v>3</v>
      </c>
      <c r="I11039" s="7" t="n">
        <v>0</v>
      </c>
      <c r="J11039" s="7" t="n">
        <v>1</v>
      </c>
      <c r="K11039" s="7" t="n">
        <v>2</v>
      </c>
      <c r="L11039" s="7" t="n">
        <v>28</v>
      </c>
      <c r="M11039" s="20" t="s">
        <v>3</v>
      </c>
      <c r="N11039" s="9" t="n">
        <v>162</v>
      </c>
      <c r="O11039" s="7" t="n">
        <v>3</v>
      </c>
      <c r="P11039" s="7" t="n">
        <v>16466</v>
      </c>
      <c r="Q11039" s="20" t="s">
        <v>3</v>
      </c>
      <c r="R11039" s="7" t="n">
        <v>0</v>
      </c>
      <c r="S11039" s="7" t="n">
        <v>2</v>
      </c>
      <c r="T11039" s="7" t="n">
        <v>2</v>
      </c>
      <c r="U11039" s="7" t="n">
        <v>11</v>
      </c>
      <c r="V11039" s="7" t="n">
        <v>1</v>
      </c>
      <c r="W11039" s="11" t="n">
        <f t="normal" ca="1">A11043</f>
        <v>0</v>
      </c>
    </row>
    <row r="11040" spans="1:5">
      <c r="A11040" t="s">
        <v>4</v>
      </c>
      <c r="B11040" s="4" t="s">
        <v>5</v>
      </c>
      <c r="C11040" s="4" t="s">
        <v>14</v>
      </c>
      <c r="D11040" s="4" t="s">
        <v>10</v>
      </c>
      <c r="E11040" s="4" t="s">
        <v>21</v>
      </c>
    </row>
    <row r="11041" spans="1:23">
      <c r="A11041" t="n">
        <v>93266</v>
      </c>
      <c r="B11041" s="21" t="n">
        <v>58</v>
      </c>
      <c r="C11041" s="7" t="n">
        <v>0</v>
      </c>
      <c r="D11041" s="7" t="n">
        <v>0</v>
      </c>
      <c r="E11041" s="7" t="n">
        <v>1</v>
      </c>
    </row>
    <row r="11042" spans="1:23">
      <c r="A11042" t="s">
        <v>4</v>
      </c>
      <c r="B11042" s="4" t="s">
        <v>5</v>
      </c>
      <c r="C11042" s="4" t="s">
        <v>14</v>
      </c>
      <c r="D11042" s="20" t="s">
        <v>28</v>
      </c>
      <c r="E11042" s="4" t="s">
        <v>5</v>
      </c>
      <c r="F11042" s="4" t="s">
        <v>14</v>
      </c>
      <c r="G11042" s="4" t="s">
        <v>10</v>
      </c>
      <c r="H11042" s="20" t="s">
        <v>29</v>
      </c>
      <c r="I11042" s="4" t="s">
        <v>14</v>
      </c>
      <c r="J11042" s="4" t="s">
        <v>9</v>
      </c>
      <c r="K11042" s="4" t="s">
        <v>14</v>
      </c>
      <c r="L11042" s="4" t="s">
        <v>14</v>
      </c>
      <c r="M11042" s="20" t="s">
        <v>28</v>
      </c>
      <c r="N11042" s="4" t="s">
        <v>5</v>
      </c>
      <c r="O11042" s="4" t="s">
        <v>14</v>
      </c>
      <c r="P11042" s="4" t="s">
        <v>10</v>
      </c>
      <c r="Q11042" s="20" t="s">
        <v>29</v>
      </c>
      <c r="R11042" s="4" t="s">
        <v>14</v>
      </c>
      <c r="S11042" s="4" t="s">
        <v>9</v>
      </c>
      <c r="T11042" s="4" t="s">
        <v>14</v>
      </c>
      <c r="U11042" s="4" t="s">
        <v>14</v>
      </c>
      <c r="V11042" s="4" t="s">
        <v>14</v>
      </c>
      <c r="W11042" s="4" t="s">
        <v>19</v>
      </c>
    </row>
    <row r="11043" spans="1:23">
      <c r="A11043" t="n">
        <v>93274</v>
      </c>
      <c r="B11043" s="10" t="n">
        <v>5</v>
      </c>
      <c r="C11043" s="7" t="n">
        <v>28</v>
      </c>
      <c r="D11043" s="20" t="s">
        <v>3</v>
      </c>
      <c r="E11043" s="9" t="n">
        <v>162</v>
      </c>
      <c r="F11043" s="7" t="n">
        <v>3</v>
      </c>
      <c r="G11043" s="7" t="n">
        <v>16466</v>
      </c>
      <c r="H11043" s="20" t="s">
        <v>3</v>
      </c>
      <c r="I11043" s="7" t="n">
        <v>0</v>
      </c>
      <c r="J11043" s="7" t="n">
        <v>1</v>
      </c>
      <c r="K11043" s="7" t="n">
        <v>3</v>
      </c>
      <c r="L11043" s="7" t="n">
        <v>28</v>
      </c>
      <c r="M11043" s="20" t="s">
        <v>3</v>
      </c>
      <c r="N11043" s="9" t="n">
        <v>162</v>
      </c>
      <c r="O11043" s="7" t="n">
        <v>3</v>
      </c>
      <c r="P11043" s="7" t="n">
        <v>16466</v>
      </c>
      <c r="Q11043" s="20" t="s">
        <v>3</v>
      </c>
      <c r="R11043" s="7" t="n">
        <v>0</v>
      </c>
      <c r="S11043" s="7" t="n">
        <v>2</v>
      </c>
      <c r="T11043" s="7" t="n">
        <v>3</v>
      </c>
      <c r="U11043" s="7" t="n">
        <v>9</v>
      </c>
      <c r="V11043" s="7" t="n">
        <v>1</v>
      </c>
      <c r="W11043" s="11" t="n">
        <f t="normal" ca="1">A11053</f>
        <v>0</v>
      </c>
    </row>
    <row r="11044" spans="1:23">
      <c r="A11044" t="s">
        <v>4</v>
      </c>
      <c r="B11044" s="4" t="s">
        <v>5</v>
      </c>
      <c r="C11044" s="4" t="s">
        <v>14</v>
      </c>
      <c r="D11044" s="20" t="s">
        <v>28</v>
      </c>
      <c r="E11044" s="4" t="s">
        <v>5</v>
      </c>
      <c r="F11044" s="4" t="s">
        <v>10</v>
      </c>
      <c r="G11044" s="4" t="s">
        <v>14</v>
      </c>
      <c r="H11044" s="4" t="s">
        <v>14</v>
      </c>
      <c r="I11044" s="4" t="s">
        <v>6</v>
      </c>
      <c r="J11044" s="20" t="s">
        <v>29</v>
      </c>
      <c r="K11044" s="4" t="s">
        <v>14</v>
      </c>
      <c r="L11044" s="4" t="s">
        <v>14</v>
      </c>
      <c r="M11044" s="20" t="s">
        <v>28</v>
      </c>
      <c r="N11044" s="4" t="s">
        <v>5</v>
      </c>
      <c r="O11044" s="4" t="s">
        <v>14</v>
      </c>
      <c r="P11044" s="20" t="s">
        <v>29</v>
      </c>
      <c r="Q11044" s="4" t="s">
        <v>14</v>
      </c>
      <c r="R11044" s="4" t="s">
        <v>9</v>
      </c>
      <c r="S11044" s="4" t="s">
        <v>14</v>
      </c>
      <c r="T11044" s="4" t="s">
        <v>14</v>
      </c>
      <c r="U11044" s="4" t="s">
        <v>14</v>
      </c>
      <c r="V11044" s="20" t="s">
        <v>28</v>
      </c>
      <c r="W11044" s="4" t="s">
        <v>5</v>
      </c>
      <c r="X11044" s="4" t="s">
        <v>14</v>
      </c>
      <c r="Y11044" s="20" t="s">
        <v>29</v>
      </c>
      <c r="Z11044" s="4" t="s">
        <v>14</v>
      </c>
      <c r="AA11044" s="4" t="s">
        <v>9</v>
      </c>
      <c r="AB11044" s="4" t="s">
        <v>14</v>
      </c>
      <c r="AC11044" s="4" t="s">
        <v>14</v>
      </c>
      <c r="AD11044" s="4" t="s">
        <v>14</v>
      </c>
      <c r="AE11044" s="4" t="s">
        <v>19</v>
      </c>
    </row>
    <row r="11045" spans="1:23">
      <c r="A11045" t="n">
        <v>93303</v>
      </c>
      <c r="B11045" s="10" t="n">
        <v>5</v>
      </c>
      <c r="C11045" s="7" t="n">
        <v>28</v>
      </c>
      <c r="D11045" s="20" t="s">
        <v>3</v>
      </c>
      <c r="E11045" s="22" t="n">
        <v>47</v>
      </c>
      <c r="F11045" s="7" t="n">
        <v>61456</v>
      </c>
      <c r="G11045" s="7" t="n">
        <v>2</v>
      </c>
      <c r="H11045" s="7" t="n">
        <v>0</v>
      </c>
      <c r="I11045" s="7" t="s">
        <v>30</v>
      </c>
      <c r="J11045" s="20" t="s">
        <v>3</v>
      </c>
      <c r="K11045" s="7" t="n">
        <v>8</v>
      </c>
      <c r="L11045" s="7" t="n">
        <v>28</v>
      </c>
      <c r="M11045" s="20" t="s">
        <v>3</v>
      </c>
      <c r="N11045" s="23" t="n">
        <v>74</v>
      </c>
      <c r="O11045" s="7" t="n">
        <v>65</v>
      </c>
      <c r="P11045" s="20" t="s">
        <v>3</v>
      </c>
      <c r="Q11045" s="7" t="n">
        <v>0</v>
      </c>
      <c r="R11045" s="7" t="n">
        <v>1</v>
      </c>
      <c r="S11045" s="7" t="n">
        <v>3</v>
      </c>
      <c r="T11045" s="7" t="n">
        <v>9</v>
      </c>
      <c r="U11045" s="7" t="n">
        <v>28</v>
      </c>
      <c r="V11045" s="20" t="s">
        <v>3</v>
      </c>
      <c r="W11045" s="23" t="n">
        <v>74</v>
      </c>
      <c r="X11045" s="7" t="n">
        <v>65</v>
      </c>
      <c r="Y11045" s="20" t="s">
        <v>3</v>
      </c>
      <c r="Z11045" s="7" t="n">
        <v>0</v>
      </c>
      <c r="AA11045" s="7" t="n">
        <v>2</v>
      </c>
      <c r="AB11045" s="7" t="n">
        <v>3</v>
      </c>
      <c r="AC11045" s="7" t="n">
        <v>9</v>
      </c>
      <c r="AD11045" s="7" t="n">
        <v>1</v>
      </c>
      <c r="AE11045" s="11" t="n">
        <f t="normal" ca="1">A11049</f>
        <v>0</v>
      </c>
    </row>
    <row r="11046" spans="1:23">
      <c r="A11046" t="s">
        <v>4</v>
      </c>
      <c r="B11046" s="4" t="s">
        <v>5</v>
      </c>
      <c r="C11046" s="4" t="s">
        <v>10</v>
      </c>
      <c r="D11046" s="4" t="s">
        <v>14</v>
      </c>
      <c r="E11046" s="4" t="s">
        <v>14</v>
      </c>
      <c r="F11046" s="4" t="s">
        <v>6</v>
      </c>
    </row>
    <row r="11047" spans="1:23">
      <c r="A11047" t="n">
        <v>93351</v>
      </c>
      <c r="B11047" s="22" t="n">
        <v>47</v>
      </c>
      <c r="C11047" s="7" t="n">
        <v>61456</v>
      </c>
      <c r="D11047" s="7" t="n">
        <v>0</v>
      </c>
      <c r="E11047" s="7" t="n">
        <v>0</v>
      </c>
      <c r="F11047" s="7" t="s">
        <v>31</v>
      </c>
    </row>
    <row r="11048" spans="1:23">
      <c r="A11048" t="s">
        <v>4</v>
      </c>
      <c r="B11048" s="4" t="s">
        <v>5</v>
      </c>
      <c r="C11048" s="4" t="s">
        <v>14</v>
      </c>
      <c r="D11048" s="4" t="s">
        <v>10</v>
      </c>
      <c r="E11048" s="4" t="s">
        <v>21</v>
      </c>
    </row>
    <row r="11049" spans="1:23">
      <c r="A11049" t="n">
        <v>93364</v>
      </c>
      <c r="B11049" s="21" t="n">
        <v>58</v>
      </c>
      <c r="C11049" s="7" t="n">
        <v>0</v>
      </c>
      <c r="D11049" s="7" t="n">
        <v>300</v>
      </c>
      <c r="E11049" s="7" t="n">
        <v>1</v>
      </c>
    </row>
    <row r="11050" spans="1:23">
      <c r="A11050" t="s">
        <v>4</v>
      </c>
      <c r="B11050" s="4" t="s">
        <v>5</v>
      </c>
      <c r="C11050" s="4" t="s">
        <v>14</v>
      </c>
      <c r="D11050" s="4" t="s">
        <v>10</v>
      </c>
    </row>
    <row r="11051" spans="1:23">
      <c r="A11051" t="n">
        <v>93372</v>
      </c>
      <c r="B11051" s="21" t="n">
        <v>58</v>
      </c>
      <c r="C11051" s="7" t="n">
        <v>255</v>
      </c>
      <c r="D11051" s="7" t="n">
        <v>0</v>
      </c>
    </row>
    <row r="11052" spans="1:23">
      <c r="A11052" t="s">
        <v>4</v>
      </c>
      <c r="B11052" s="4" t="s">
        <v>5</v>
      </c>
      <c r="C11052" s="4" t="s">
        <v>14</v>
      </c>
      <c r="D11052" s="4" t="s">
        <v>14</v>
      </c>
      <c r="E11052" s="4" t="s">
        <v>14</v>
      </c>
      <c r="F11052" s="4" t="s">
        <v>14</v>
      </c>
    </row>
    <row r="11053" spans="1:23">
      <c r="A11053" t="n">
        <v>93376</v>
      </c>
      <c r="B11053" s="19" t="n">
        <v>14</v>
      </c>
      <c r="C11053" s="7" t="n">
        <v>0</v>
      </c>
      <c r="D11053" s="7" t="n">
        <v>0</v>
      </c>
      <c r="E11053" s="7" t="n">
        <v>0</v>
      </c>
      <c r="F11053" s="7" t="n">
        <v>64</v>
      </c>
    </row>
    <row r="11054" spans="1:23">
      <c r="A11054" t="s">
        <v>4</v>
      </c>
      <c r="B11054" s="4" t="s">
        <v>5</v>
      </c>
      <c r="C11054" s="4" t="s">
        <v>14</v>
      </c>
      <c r="D11054" s="4" t="s">
        <v>10</v>
      </c>
    </row>
    <row r="11055" spans="1:23">
      <c r="A11055" t="n">
        <v>93381</v>
      </c>
      <c r="B11055" s="24" t="n">
        <v>22</v>
      </c>
      <c r="C11055" s="7" t="n">
        <v>0</v>
      </c>
      <c r="D11055" s="7" t="n">
        <v>16466</v>
      </c>
    </row>
    <row r="11056" spans="1:23">
      <c r="A11056" t="s">
        <v>4</v>
      </c>
      <c r="B11056" s="4" t="s">
        <v>5</v>
      </c>
      <c r="C11056" s="4" t="s">
        <v>14</v>
      </c>
      <c r="D11056" s="4" t="s">
        <v>10</v>
      </c>
    </row>
    <row r="11057" spans="1:31">
      <c r="A11057" t="n">
        <v>93385</v>
      </c>
      <c r="B11057" s="21" t="n">
        <v>58</v>
      </c>
      <c r="C11057" s="7" t="n">
        <v>5</v>
      </c>
      <c r="D11057" s="7" t="n">
        <v>300</v>
      </c>
    </row>
    <row r="11058" spans="1:31">
      <c r="A11058" t="s">
        <v>4</v>
      </c>
      <c r="B11058" s="4" t="s">
        <v>5</v>
      </c>
      <c r="C11058" s="4" t="s">
        <v>21</v>
      </c>
      <c r="D11058" s="4" t="s">
        <v>10</v>
      </c>
    </row>
    <row r="11059" spans="1:31">
      <c r="A11059" t="n">
        <v>93389</v>
      </c>
      <c r="B11059" s="25" t="n">
        <v>103</v>
      </c>
      <c r="C11059" s="7" t="n">
        <v>0</v>
      </c>
      <c r="D11059" s="7" t="n">
        <v>300</v>
      </c>
    </row>
    <row r="11060" spans="1:31">
      <c r="A11060" t="s">
        <v>4</v>
      </c>
      <c r="B11060" s="4" t="s">
        <v>5</v>
      </c>
      <c r="C11060" s="4" t="s">
        <v>14</v>
      </c>
    </row>
    <row r="11061" spans="1:31">
      <c r="A11061" t="n">
        <v>93396</v>
      </c>
      <c r="B11061" s="26" t="n">
        <v>64</v>
      </c>
      <c r="C11061" s="7" t="n">
        <v>7</v>
      </c>
    </row>
    <row r="11062" spans="1:31">
      <c r="A11062" t="s">
        <v>4</v>
      </c>
      <c r="B11062" s="4" t="s">
        <v>5</v>
      </c>
      <c r="C11062" s="4" t="s">
        <v>14</v>
      </c>
      <c r="D11062" s="4" t="s">
        <v>10</v>
      </c>
    </row>
    <row r="11063" spans="1:31">
      <c r="A11063" t="n">
        <v>93398</v>
      </c>
      <c r="B11063" s="27" t="n">
        <v>72</v>
      </c>
      <c r="C11063" s="7" t="n">
        <v>5</v>
      </c>
      <c r="D11063" s="7" t="n">
        <v>0</v>
      </c>
    </row>
    <row r="11064" spans="1:31">
      <c r="A11064" t="s">
        <v>4</v>
      </c>
      <c r="B11064" s="4" t="s">
        <v>5</v>
      </c>
      <c r="C11064" s="4" t="s">
        <v>14</v>
      </c>
      <c r="D11064" s="20" t="s">
        <v>28</v>
      </c>
      <c r="E11064" s="4" t="s">
        <v>5</v>
      </c>
      <c r="F11064" s="4" t="s">
        <v>14</v>
      </c>
      <c r="G11064" s="4" t="s">
        <v>10</v>
      </c>
      <c r="H11064" s="20" t="s">
        <v>29</v>
      </c>
      <c r="I11064" s="4" t="s">
        <v>14</v>
      </c>
      <c r="J11064" s="4" t="s">
        <v>9</v>
      </c>
      <c r="K11064" s="4" t="s">
        <v>14</v>
      </c>
      <c r="L11064" s="4" t="s">
        <v>14</v>
      </c>
      <c r="M11064" s="4" t="s">
        <v>19</v>
      </c>
    </row>
    <row r="11065" spans="1:31">
      <c r="A11065" t="n">
        <v>93402</v>
      </c>
      <c r="B11065" s="10" t="n">
        <v>5</v>
      </c>
      <c r="C11065" s="7" t="n">
        <v>28</v>
      </c>
      <c r="D11065" s="20" t="s">
        <v>3</v>
      </c>
      <c r="E11065" s="9" t="n">
        <v>162</v>
      </c>
      <c r="F11065" s="7" t="n">
        <v>4</v>
      </c>
      <c r="G11065" s="7" t="n">
        <v>16466</v>
      </c>
      <c r="H11065" s="20" t="s">
        <v>3</v>
      </c>
      <c r="I11065" s="7" t="n">
        <v>0</v>
      </c>
      <c r="J11065" s="7" t="n">
        <v>1</v>
      </c>
      <c r="K11065" s="7" t="n">
        <v>2</v>
      </c>
      <c r="L11065" s="7" t="n">
        <v>1</v>
      </c>
      <c r="M11065" s="11" t="n">
        <f t="normal" ca="1">A11071</f>
        <v>0</v>
      </c>
    </row>
    <row r="11066" spans="1:31">
      <c r="A11066" t="s">
        <v>4</v>
      </c>
      <c r="B11066" s="4" t="s">
        <v>5</v>
      </c>
      <c r="C11066" s="4" t="s">
        <v>14</v>
      </c>
      <c r="D11066" s="4" t="s">
        <v>6</v>
      </c>
    </row>
    <row r="11067" spans="1:31">
      <c r="A11067" t="n">
        <v>93419</v>
      </c>
      <c r="B11067" s="8" t="n">
        <v>2</v>
      </c>
      <c r="C11067" s="7" t="n">
        <v>10</v>
      </c>
      <c r="D11067" s="7" t="s">
        <v>32</v>
      </c>
    </row>
    <row r="11068" spans="1:31">
      <c r="A11068" t="s">
        <v>4</v>
      </c>
      <c r="B11068" s="4" t="s">
        <v>5</v>
      </c>
      <c r="C11068" s="4" t="s">
        <v>10</v>
      </c>
    </row>
    <row r="11069" spans="1:31">
      <c r="A11069" t="n">
        <v>93436</v>
      </c>
      <c r="B11069" s="28" t="n">
        <v>16</v>
      </c>
      <c r="C11069" s="7" t="n">
        <v>0</v>
      </c>
    </row>
    <row r="11070" spans="1:31">
      <c r="A11070" t="s">
        <v>4</v>
      </c>
      <c r="B11070" s="4" t="s">
        <v>5</v>
      </c>
      <c r="C11070" s="4" t="s">
        <v>10</v>
      </c>
    </row>
    <row r="11071" spans="1:31">
      <c r="A11071" t="n">
        <v>93439</v>
      </c>
      <c r="B11071" s="13" t="n">
        <v>13</v>
      </c>
      <c r="C11071" s="7" t="n">
        <v>6469</v>
      </c>
    </row>
    <row r="11072" spans="1:31">
      <c r="A11072" t="s">
        <v>4</v>
      </c>
      <c r="B11072" s="4" t="s">
        <v>5</v>
      </c>
      <c r="C11072" s="4" t="s">
        <v>14</v>
      </c>
      <c r="D11072" s="4" t="s">
        <v>10</v>
      </c>
    </row>
    <row r="11073" spans="1:13">
      <c r="A11073" t="n">
        <v>93442</v>
      </c>
      <c r="B11073" s="9" t="n">
        <v>162</v>
      </c>
      <c r="C11073" s="7" t="n">
        <v>1</v>
      </c>
      <c r="D11073" s="7" t="n">
        <v>0</v>
      </c>
    </row>
    <row r="11074" spans="1:13">
      <c r="A11074" t="s">
        <v>4</v>
      </c>
      <c r="B11074" s="4" t="s">
        <v>5</v>
      </c>
    </row>
    <row r="11075" spans="1:13">
      <c r="A11075" t="n">
        <v>93446</v>
      </c>
      <c r="B11075" s="5" t="n">
        <v>1</v>
      </c>
    </row>
    <row r="11076" spans="1:13" s="3" customFormat="1" customHeight="0">
      <c r="A11076" s="3" t="s">
        <v>2</v>
      </c>
      <c r="B11076" s="3" t="s">
        <v>680</v>
      </c>
    </row>
    <row r="11077" spans="1:13">
      <c r="A11077" t="s">
        <v>4</v>
      </c>
      <c r="B11077" s="4" t="s">
        <v>5</v>
      </c>
      <c r="C11077" s="4" t="s">
        <v>10</v>
      </c>
      <c r="D11077" s="4" t="s">
        <v>10</v>
      </c>
      <c r="E11077" s="4" t="s">
        <v>10</v>
      </c>
    </row>
    <row r="11078" spans="1:13">
      <c r="A11078" t="n">
        <v>93448</v>
      </c>
      <c r="B11078" s="42" t="n">
        <v>61</v>
      </c>
      <c r="C11078" s="7" t="n">
        <v>65534</v>
      </c>
      <c r="D11078" s="7" t="n">
        <v>0</v>
      </c>
      <c r="E11078" s="7" t="n">
        <v>1000</v>
      </c>
    </row>
    <row r="11079" spans="1:13">
      <c r="A11079" t="s">
        <v>4</v>
      </c>
      <c r="B11079" s="4" t="s">
        <v>5</v>
      </c>
      <c r="C11079" s="4" t="s">
        <v>10</v>
      </c>
      <c r="D11079" s="4" t="s">
        <v>10</v>
      </c>
      <c r="E11079" s="4" t="s">
        <v>21</v>
      </c>
      <c r="F11079" s="4" t="s">
        <v>21</v>
      </c>
      <c r="G11079" s="4" t="s">
        <v>21</v>
      </c>
      <c r="H11079" s="4" t="s">
        <v>21</v>
      </c>
      <c r="I11079" s="4" t="s">
        <v>14</v>
      </c>
      <c r="J11079" s="4" t="s">
        <v>10</v>
      </c>
    </row>
    <row r="11080" spans="1:13">
      <c r="A11080" t="n">
        <v>93455</v>
      </c>
      <c r="B11080" s="52" t="n">
        <v>55</v>
      </c>
      <c r="C11080" s="7" t="n">
        <v>65534</v>
      </c>
      <c r="D11080" s="7" t="n">
        <v>65533</v>
      </c>
      <c r="E11080" s="7" t="n">
        <v>6.44999980926514</v>
      </c>
      <c r="F11080" s="7" t="n">
        <v>18.3700008392334</v>
      </c>
      <c r="G11080" s="7" t="n">
        <v>48.0499992370605</v>
      </c>
      <c r="H11080" s="7" t="n">
        <v>2.79999995231628</v>
      </c>
      <c r="I11080" s="7" t="n">
        <v>2</v>
      </c>
      <c r="J11080" s="7" t="n">
        <v>0</v>
      </c>
    </row>
    <row r="11081" spans="1:13">
      <c r="A11081" t="s">
        <v>4</v>
      </c>
      <c r="B11081" s="4" t="s">
        <v>5</v>
      </c>
      <c r="C11081" s="4" t="s">
        <v>10</v>
      </c>
      <c r="D11081" s="4" t="s">
        <v>14</v>
      </c>
    </row>
    <row r="11082" spans="1:13">
      <c r="A11082" t="n">
        <v>93479</v>
      </c>
      <c r="B11082" s="53" t="n">
        <v>56</v>
      </c>
      <c r="C11082" s="7" t="n">
        <v>65534</v>
      </c>
      <c r="D11082" s="7" t="n">
        <v>0</v>
      </c>
    </row>
    <row r="11083" spans="1:13">
      <c r="A11083" t="s">
        <v>4</v>
      </c>
      <c r="B11083" s="4" t="s">
        <v>5</v>
      </c>
      <c r="C11083" s="4" t="s">
        <v>10</v>
      </c>
      <c r="D11083" s="4" t="s">
        <v>10</v>
      </c>
      <c r="E11083" s="4" t="s">
        <v>21</v>
      </c>
      <c r="F11083" s="4" t="s">
        <v>14</v>
      </c>
    </row>
    <row r="11084" spans="1:13">
      <c r="A11084" t="n">
        <v>93483</v>
      </c>
      <c r="B11084" s="60" t="n">
        <v>53</v>
      </c>
      <c r="C11084" s="7" t="n">
        <v>65534</v>
      </c>
      <c r="D11084" s="7" t="n">
        <v>0</v>
      </c>
      <c r="E11084" s="7" t="n">
        <v>10</v>
      </c>
      <c r="F11084" s="7" t="n">
        <v>0</v>
      </c>
    </row>
    <row r="11085" spans="1:13">
      <c r="A11085" t="s">
        <v>4</v>
      </c>
      <c r="B11085" s="4" t="s">
        <v>5</v>
      </c>
      <c r="C11085" s="4" t="s">
        <v>10</v>
      </c>
    </row>
    <row r="11086" spans="1:13">
      <c r="A11086" t="n">
        <v>93493</v>
      </c>
      <c r="B11086" s="56" t="n">
        <v>54</v>
      </c>
      <c r="C11086" s="7" t="n">
        <v>65534</v>
      </c>
    </row>
    <row r="11087" spans="1:13">
      <c r="A11087" t="s">
        <v>4</v>
      </c>
      <c r="B11087" s="4" t="s">
        <v>5</v>
      </c>
    </row>
    <row r="11088" spans="1:13">
      <c r="A11088" t="n">
        <v>93496</v>
      </c>
      <c r="B11088" s="5" t="n">
        <v>1</v>
      </c>
    </row>
    <row r="11089" spans="1:10" s="3" customFormat="1" customHeight="0">
      <c r="A11089" s="3" t="s">
        <v>2</v>
      </c>
      <c r="B11089" s="3" t="s">
        <v>681</v>
      </c>
    </row>
    <row r="11090" spans="1:10">
      <c r="A11090" t="s">
        <v>4</v>
      </c>
      <c r="B11090" s="4" t="s">
        <v>5</v>
      </c>
      <c r="C11090" s="4" t="s">
        <v>10</v>
      </c>
    </row>
    <row r="11091" spans="1:10">
      <c r="A11091" t="n">
        <v>93500</v>
      </c>
      <c r="B11091" s="28" t="n">
        <v>16</v>
      </c>
      <c r="C11091" s="7" t="n">
        <v>300</v>
      </c>
    </row>
    <row r="11092" spans="1:10">
      <c r="A11092" t="s">
        <v>4</v>
      </c>
      <c r="B11092" s="4" t="s">
        <v>5</v>
      </c>
      <c r="C11092" s="4" t="s">
        <v>10</v>
      </c>
      <c r="D11092" s="4" t="s">
        <v>10</v>
      </c>
      <c r="E11092" s="4" t="s">
        <v>10</v>
      </c>
    </row>
    <row r="11093" spans="1:10">
      <c r="A11093" t="n">
        <v>93503</v>
      </c>
      <c r="B11093" s="42" t="n">
        <v>61</v>
      </c>
      <c r="C11093" s="7" t="n">
        <v>65534</v>
      </c>
      <c r="D11093" s="7" t="n">
        <v>0</v>
      </c>
      <c r="E11093" s="7" t="n">
        <v>1000</v>
      </c>
    </row>
    <row r="11094" spans="1:10">
      <c r="A11094" t="s">
        <v>4</v>
      </c>
      <c r="B11094" s="4" t="s">
        <v>5</v>
      </c>
      <c r="C11094" s="4" t="s">
        <v>10</v>
      </c>
      <c r="D11094" s="4" t="s">
        <v>10</v>
      </c>
      <c r="E11094" s="4" t="s">
        <v>21</v>
      </c>
      <c r="F11094" s="4" t="s">
        <v>21</v>
      </c>
      <c r="G11094" s="4" t="s">
        <v>21</v>
      </c>
      <c r="H11094" s="4" t="s">
        <v>21</v>
      </c>
      <c r="I11094" s="4" t="s">
        <v>14</v>
      </c>
      <c r="J11094" s="4" t="s">
        <v>10</v>
      </c>
    </row>
    <row r="11095" spans="1:10">
      <c r="A11095" t="n">
        <v>93510</v>
      </c>
      <c r="B11095" s="52" t="n">
        <v>55</v>
      </c>
      <c r="C11095" s="7" t="n">
        <v>7032</v>
      </c>
      <c r="D11095" s="7" t="n">
        <v>65533</v>
      </c>
      <c r="E11095" s="7" t="n">
        <v>6.23000001907349</v>
      </c>
      <c r="F11095" s="7" t="n">
        <v>18.3700008392334</v>
      </c>
      <c r="G11095" s="7" t="n">
        <v>47.5999984741211</v>
      </c>
      <c r="H11095" s="7" t="n">
        <v>2.79999995231628</v>
      </c>
      <c r="I11095" s="7" t="n">
        <v>2</v>
      </c>
      <c r="J11095" s="7" t="n">
        <v>0</v>
      </c>
    </row>
    <row r="11096" spans="1:10">
      <c r="A11096" t="s">
        <v>4</v>
      </c>
      <c r="B11096" s="4" t="s">
        <v>5</v>
      </c>
      <c r="C11096" s="4" t="s">
        <v>10</v>
      </c>
      <c r="D11096" s="4" t="s">
        <v>14</v>
      </c>
    </row>
    <row r="11097" spans="1:10">
      <c r="A11097" t="n">
        <v>93534</v>
      </c>
      <c r="B11097" s="53" t="n">
        <v>56</v>
      </c>
      <c r="C11097" s="7" t="n">
        <v>65534</v>
      </c>
      <c r="D11097" s="7" t="n">
        <v>0</v>
      </c>
    </row>
    <row r="11098" spans="1:10">
      <c r="A11098" t="s">
        <v>4</v>
      </c>
      <c r="B11098" s="4" t="s">
        <v>5</v>
      </c>
      <c r="C11098" s="4" t="s">
        <v>10</v>
      </c>
      <c r="D11098" s="4" t="s">
        <v>10</v>
      </c>
      <c r="E11098" s="4" t="s">
        <v>21</v>
      </c>
      <c r="F11098" s="4" t="s">
        <v>14</v>
      </c>
    </row>
    <row r="11099" spans="1:10">
      <c r="A11099" t="n">
        <v>93538</v>
      </c>
      <c r="B11099" s="60" t="n">
        <v>53</v>
      </c>
      <c r="C11099" s="7" t="n">
        <v>65534</v>
      </c>
      <c r="D11099" s="7" t="n">
        <v>0</v>
      </c>
      <c r="E11099" s="7" t="n">
        <v>10</v>
      </c>
      <c r="F11099" s="7" t="n">
        <v>0</v>
      </c>
    </row>
    <row r="11100" spans="1:10">
      <c r="A11100" t="s">
        <v>4</v>
      </c>
      <c r="B11100" s="4" t="s">
        <v>5</v>
      </c>
      <c r="C11100" s="4" t="s">
        <v>10</v>
      </c>
    </row>
    <row r="11101" spans="1:10">
      <c r="A11101" t="n">
        <v>93548</v>
      </c>
      <c r="B11101" s="56" t="n">
        <v>54</v>
      </c>
      <c r="C11101" s="7" t="n">
        <v>65534</v>
      </c>
    </row>
    <row r="11102" spans="1:10">
      <c r="A11102" t="s">
        <v>4</v>
      </c>
      <c r="B11102" s="4" t="s">
        <v>5</v>
      </c>
    </row>
    <row r="11103" spans="1:10">
      <c r="A11103" t="n">
        <v>93551</v>
      </c>
      <c r="B11103" s="5" t="n">
        <v>1</v>
      </c>
    </row>
    <row r="11104" spans="1:10" s="3" customFormat="1" customHeight="0">
      <c r="A11104" s="3" t="s">
        <v>2</v>
      </c>
      <c r="B11104" s="3" t="s">
        <v>682</v>
      </c>
    </row>
    <row r="11105" spans="1:10">
      <c r="A11105" t="s">
        <v>4</v>
      </c>
      <c r="B11105" s="4" t="s">
        <v>5</v>
      </c>
      <c r="C11105" s="4" t="s">
        <v>10</v>
      </c>
    </row>
    <row r="11106" spans="1:10">
      <c r="A11106" t="n">
        <v>93552</v>
      </c>
      <c r="B11106" s="28" t="n">
        <v>16</v>
      </c>
      <c r="C11106" s="7" t="n">
        <v>400</v>
      </c>
    </row>
    <row r="11107" spans="1:10">
      <c r="A11107" t="s">
        <v>4</v>
      </c>
      <c r="B11107" s="4" t="s">
        <v>5</v>
      </c>
      <c r="C11107" s="4" t="s">
        <v>10</v>
      </c>
      <c r="D11107" s="4" t="s">
        <v>10</v>
      </c>
      <c r="E11107" s="4" t="s">
        <v>10</v>
      </c>
    </row>
    <row r="11108" spans="1:10">
      <c r="A11108" t="n">
        <v>93555</v>
      </c>
      <c r="B11108" s="42" t="n">
        <v>61</v>
      </c>
      <c r="C11108" s="7" t="n">
        <v>65534</v>
      </c>
      <c r="D11108" s="7" t="n">
        <v>0</v>
      </c>
      <c r="E11108" s="7" t="n">
        <v>1000</v>
      </c>
    </row>
    <row r="11109" spans="1:10">
      <c r="A11109" t="s">
        <v>4</v>
      </c>
      <c r="B11109" s="4" t="s">
        <v>5</v>
      </c>
      <c r="C11109" s="4" t="s">
        <v>10</v>
      </c>
      <c r="D11109" s="4" t="s">
        <v>10</v>
      </c>
      <c r="E11109" s="4" t="s">
        <v>21</v>
      </c>
      <c r="F11109" s="4" t="s">
        <v>21</v>
      </c>
      <c r="G11109" s="4" t="s">
        <v>21</v>
      </c>
      <c r="H11109" s="4" t="s">
        <v>21</v>
      </c>
      <c r="I11109" s="4" t="s">
        <v>14</v>
      </c>
      <c r="J11109" s="4" t="s">
        <v>10</v>
      </c>
    </row>
    <row r="11110" spans="1:10">
      <c r="A11110" t="n">
        <v>93562</v>
      </c>
      <c r="B11110" s="52" t="n">
        <v>55</v>
      </c>
      <c r="C11110" s="7" t="n">
        <v>65534</v>
      </c>
      <c r="D11110" s="7" t="n">
        <v>65533</v>
      </c>
      <c r="E11110" s="7" t="n">
        <v>5.73000001907349</v>
      </c>
      <c r="F11110" s="7" t="n">
        <v>18.3700008392334</v>
      </c>
      <c r="G11110" s="7" t="n">
        <v>48.25</v>
      </c>
      <c r="H11110" s="7" t="n">
        <v>2.79999995231628</v>
      </c>
      <c r="I11110" s="7" t="n">
        <v>2</v>
      </c>
      <c r="J11110" s="7" t="n">
        <v>0</v>
      </c>
    </row>
    <row r="11111" spans="1:10">
      <c r="A11111" t="s">
        <v>4</v>
      </c>
      <c r="B11111" s="4" t="s">
        <v>5</v>
      </c>
      <c r="C11111" s="4" t="s">
        <v>10</v>
      </c>
      <c r="D11111" s="4" t="s">
        <v>14</v>
      </c>
    </row>
    <row r="11112" spans="1:10">
      <c r="A11112" t="n">
        <v>93586</v>
      </c>
      <c r="B11112" s="53" t="n">
        <v>56</v>
      </c>
      <c r="C11112" s="7" t="n">
        <v>65534</v>
      </c>
      <c r="D11112" s="7" t="n">
        <v>0</v>
      </c>
    </row>
    <row r="11113" spans="1:10">
      <c r="A11113" t="s">
        <v>4</v>
      </c>
      <c r="B11113" s="4" t="s">
        <v>5</v>
      </c>
      <c r="C11113" s="4" t="s">
        <v>10</v>
      </c>
      <c r="D11113" s="4" t="s">
        <v>10</v>
      </c>
      <c r="E11113" s="4" t="s">
        <v>21</v>
      </c>
      <c r="F11113" s="4" t="s">
        <v>14</v>
      </c>
    </row>
    <row r="11114" spans="1:10">
      <c r="A11114" t="n">
        <v>93590</v>
      </c>
      <c r="B11114" s="60" t="n">
        <v>53</v>
      </c>
      <c r="C11114" s="7" t="n">
        <v>65534</v>
      </c>
      <c r="D11114" s="7" t="n">
        <v>0</v>
      </c>
      <c r="E11114" s="7" t="n">
        <v>10</v>
      </c>
      <c r="F11114" s="7" t="n">
        <v>0</v>
      </c>
    </row>
    <row r="11115" spans="1:10">
      <c r="A11115" t="s">
        <v>4</v>
      </c>
      <c r="B11115" s="4" t="s">
        <v>5</v>
      </c>
      <c r="C11115" s="4" t="s">
        <v>10</v>
      </c>
    </row>
    <row r="11116" spans="1:10">
      <c r="A11116" t="n">
        <v>93600</v>
      </c>
      <c r="B11116" s="56" t="n">
        <v>54</v>
      </c>
      <c r="C11116" s="7" t="n">
        <v>65534</v>
      </c>
    </row>
    <row r="11117" spans="1:10">
      <c r="A11117" t="s">
        <v>4</v>
      </c>
      <c r="B11117" s="4" t="s">
        <v>5</v>
      </c>
    </row>
    <row r="11118" spans="1:10">
      <c r="A11118" t="n">
        <v>93603</v>
      </c>
      <c r="B11118" s="5" t="n">
        <v>1</v>
      </c>
    </row>
    <row r="11119" spans="1:10" s="3" customFormat="1" customHeight="0">
      <c r="A11119" s="3" t="s">
        <v>2</v>
      </c>
      <c r="B11119" s="3" t="s">
        <v>683</v>
      </c>
    </row>
    <row r="11120" spans="1:10">
      <c r="A11120" t="s">
        <v>4</v>
      </c>
      <c r="B11120" s="4" t="s">
        <v>5</v>
      </c>
      <c r="C11120" s="4" t="s">
        <v>10</v>
      </c>
    </row>
    <row r="11121" spans="1:10">
      <c r="A11121" t="n">
        <v>93604</v>
      </c>
      <c r="B11121" s="28" t="n">
        <v>16</v>
      </c>
      <c r="C11121" s="7" t="n">
        <v>500</v>
      </c>
    </row>
    <row r="11122" spans="1:10">
      <c r="A11122" t="s">
        <v>4</v>
      </c>
      <c r="B11122" s="4" t="s">
        <v>5</v>
      </c>
      <c r="C11122" s="4" t="s">
        <v>10</v>
      </c>
      <c r="D11122" s="4" t="s">
        <v>10</v>
      </c>
      <c r="E11122" s="4" t="s">
        <v>10</v>
      </c>
    </row>
    <row r="11123" spans="1:10">
      <c r="A11123" t="n">
        <v>93607</v>
      </c>
      <c r="B11123" s="42" t="n">
        <v>61</v>
      </c>
      <c r="C11123" s="7" t="n">
        <v>65534</v>
      </c>
      <c r="D11123" s="7" t="n">
        <v>0</v>
      </c>
      <c r="E11123" s="7" t="n">
        <v>1000</v>
      </c>
    </row>
    <row r="11124" spans="1:10">
      <c r="A11124" t="s">
        <v>4</v>
      </c>
      <c r="B11124" s="4" t="s">
        <v>5</v>
      </c>
      <c r="C11124" s="4" t="s">
        <v>10</v>
      </c>
      <c r="D11124" s="4" t="s">
        <v>10</v>
      </c>
      <c r="E11124" s="4" t="s">
        <v>21</v>
      </c>
      <c r="F11124" s="4" t="s">
        <v>21</v>
      </c>
      <c r="G11124" s="4" t="s">
        <v>21</v>
      </c>
      <c r="H11124" s="4" t="s">
        <v>21</v>
      </c>
      <c r="I11124" s="4" t="s">
        <v>14</v>
      </c>
      <c r="J11124" s="4" t="s">
        <v>10</v>
      </c>
    </row>
    <row r="11125" spans="1:10">
      <c r="A11125" t="n">
        <v>93614</v>
      </c>
      <c r="B11125" s="52" t="n">
        <v>55</v>
      </c>
      <c r="C11125" s="7" t="n">
        <v>65534</v>
      </c>
      <c r="D11125" s="7" t="n">
        <v>65533</v>
      </c>
      <c r="E11125" s="7" t="n">
        <v>7.03000020980835</v>
      </c>
      <c r="F11125" s="7" t="n">
        <v>18.3700008392334</v>
      </c>
      <c r="G11125" s="7" t="n">
        <v>48.6300010681152</v>
      </c>
      <c r="H11125" s="7" t="n">
        <v>2.79999995231628</v>
      </c>
      <c r="I11125" s="7" t="n">
        <v>2</v>
      </c>
      <c r="J11125" s="7" t="n">
        <v>0</v>
      </c>
    </row>
    <row r="11126" spans="1:10">
      <c r="A11126" t="s">
        <v>4</v>
      </c>
      <c r="B11126" s="4" t="s">
        <v>5</v>
      </c>
      <c r="C11126" s="4" t="s">
        <v>10</v>
      </c>
      <c r="D11126" s="4" t="s">
        <v>14</v>
      </c>
    </row>
    <row r="11127" spans="1:10">
      <c r="A11127" t="n">
        <v>93638</v>
      </c>
      <c r="B11127" s="53" t="n">
        <v>56</v>
      </c>
      <c r="C11127" s="7" t="n">
        <v>65534</v>
      </c>
      <c r="D11127" s="7" t="n">
        <v>0</v>
      </c>
    </row>
    <row r="11128" spans="1:10">
      <c r="A11128" t="s">
        <v>4</v>
      </c>
      <c r="B11128" s="4" t="s">
        <v>5</v>
      </c>
      <c r="C11128" s="4" t="s">
        <v>10</v>
      </c>
      <c r="D11128" s="4" t="s">
        <v>10</v>
      </c>
      <c r="E11128" s="4" t="s">
        <v>21</v>
      </c>
      <c r="F11128" s="4" t="s">
        <v>14</v>
      </c>
    </row>
    <row r="11129" spans="1:10">
      <c r="A11129" t="n">
        <v>93642</v>
      </c>
      <c r="B11129" s="60" t="n">
        <v>53</v>
      </c>
      <c r="C11129" s="7" t="n">
        <v>65534</v>
      </c>
      <c r="D11129" s="7" t="n">
        <v>0</v>
      </c>
      <c r="E11129" s="7" t="n">
        <v>10</v>
      </c>
      <c r="F11129" s="7" t="n">
        <v>0</v>
      </c>
    </row>
    <row r="11130" spans="1:10">
      <c r="A11130" t="s">
        <v>4</v>
      </c>
      <c r="B11130" s="4" t="s">
        <v>5</v>
      </c>
      <c r="C11130" s="4" t="s">
        <v>10</v>
      </c>
    </row>
    <row r="11131" spans="1:10">
      <c r="A11131" t="n">
        <v>93652</v>
      </c>
      <c r="B11131" s="56" t="n">
        <v>54</v>
      </c>
      <c r="C11131" s="7" t="n">
        <v>65534</v>
      </c>
    </row>
    <row r="11132" spans="1:10">
      <c r="A11132" t="s">
        <v>4</v>
      </c>
      <c r="B11132" s="4" t="s">
        <v>5</v>
      </c>
    </row>
    <row r="11133" spans="1:10">
      <c r="A11133" t="n">
        <v>93655</v>
      </c>
      <c r="B11133" s="5" t="n">
        <v>1</v>
      </c>
    </row>
    <row r="11134" spans="1:10" s="3" customFormat="1" customHeight="0">
      <c r="A11134" s="3" t="s">
        <v>2</v>
      </c>
      <c r="B11134" s="3" t="s">
        <v>684</v>
      </c>
    </row>
    <row r="11135" spans="1:10">
      <c r="A11135" t="s">
        <v>4</v>
      </c>
      <c r="B11135" s="4" t="s">
        <v>5</v>
      </c>
      <c r="C11135" s="4" t="s">
        <v>10</v>
      </c>
    </row>
    <row r="11136" spans="1:10">
      <c r="A11136" t="n">
        <v>93656</v>
      </c>
      <c r="B11136" s="28" t="n">
        <v>16</v>
      </c>
      <c r="C11136" s="7" t="n">
        <v>600</v>
      </c>
    </row>
    <row r="11137" spans="1:10">
      <c r="A11137" t="s">
        <v>4</v>
      </c>
      <c r="B11137" s="4" t="s">
        <v>5</v>
      </c>
      <c r="C11137" s="4" t="s">
        <v>10</v>
      </c>
      <c r="D11137" s="4" t="s">
        <v>10</v>
      </c>
      <c r="E11137" s="4" t="s">
        <v>10</v>
      </c>
    </row>
    <row r="11138" spans="1:10">
      <c r="A11138" t="n">
        <v>93659</v>
      </c>
      <c r="B11138" s="42" t="n">
        <v>61</v>
      </c>
      <c r="C11138" s="7" t="n">
        <v>65534</v>
      </c>
      <c r="D11138" s="7" t="n">
        <v>0</v>
      </c>
      <c r="E11138" s="7" t="n">
        <v>1000</v>
      </c>
    </row>
    <row r="11139" spans="1:10">
      <c r="A11139" t="s">
        <v>4</v>
      </c>
      <c r="B11139" s="4" t="s">
        <v>5</v>
      </c>
      <c r="C11139" s="4" t="s">
        <v>10</v>
      </c>
      <c r="D11139" s="4" t="s">
        <v>10</v>
      </c>
      <c r="E11139" s="4" t="s">
        <v>21</v>
      </c>
      <c r="F11139" s="4" t="s">
        <v>21</v>
      </c>
      <c r="G11139" s="4" t="s">
        <v>21</v>
      </c>
      <c r="H11139" s="4" t="s">
        <v>21</v>
      </c>
      <c r="I11139" s="4" t="s">
        <v>14</v>
      </c>
      <c r="J11139" s="4" t="s">
        <v>10</v>
      </c>
    </row>
    <row r="11140" spans="1:10">
      <c r="A11140" t="n">
        <v>93666</v>
      </c>
      <c r="B11140" s="52" t="n">
        <v>55</v>
      </c>
      <c r="C11140" s="7" t="n">
        <v>65534</v>
      </c>
      <c r="D11140" s="7" t="n">
        <v>65533</v>
      </c>
      <c r="E11140" s="7" t="n">
        <v>7.8899998664856</v>
      </c>
      <c r="F11140" s="7" t="n">
        <v>18.3700008392334</v>
      </c>
      <c r="G11140" s="7" t="n">
        <v>48.5299987792969</v>
      </c>
      <c r="H11140" s="7" t="n">
        <v>2.79999995231628</v>
      </c>
      <c r="I11140" s="7" t="n">
        <v>2</v>
      </c>
      <c r="J11140" s="7" t="n">
        <v>0</v>
      </c>
    </row>
    <row r="11141" spans="1:10">
      <c r="A11141" t="s">
        <v>4</v>
      </c>
      <c r="B11141" s="4" t="s">
        <v>5</v>
      </c>
      <c r="C11141" s="4" t="s">
        <v>10</v>
      </c>
      <c r="D11141" s="4" t="s">
        <v>14</v>
      </c>
    </row>
    <row r="11142" spans="1:10">
      <c r="A11142" t="n">
        <v>93690</v>
      </c>
      <c r="B11142" s="53" t="n">
        <v>56</v>
      </c>
      <c r="C11142" s="7" t="n">
        <v>65534</v>
      </c>
      <c r="D11142" s="7" t="n">
        <v>0</v>
      </c>
    </row>
    <row r="11143" spans="1:10">
      <c r="A11143" t="s">
        <v>4</v>
      </c>
      <c r="B11143" s="4" t="s">
        <v>5</v>
      </c>
      <c r="C11143" s="4" t="s">
        <v>10</v>
      </c>
      <c r="D11143" s="4" t="s">
        <v>10</v>
      </c>
      <c r="E11143" s="4" t="s">
        <v>21</v>
      </c>
      <c r="F11143" s="4" t="s">
        <v>14</v>
      </c>
    </row>
    <row r="11144" spans="1:10">
      <c r="A11144" t="n">
        <v>93694</v>
      </c>
      <c r="B11144" s="60" t="n">
        <v>53</v>
      </c>
      <c r="C11144" s="7" t="n">
        <v>65534</v>
      </c>
      <c r="D11144" s="7" t="n">
        <v>0</v>
      </c>
      <c r="E11144" s="7" t="n">
        <v>10</v>
      </c>
      <c r="F11144" s="7" t="n">
        <v>0</v>
      </c>
    </row>
    <row r="11145" spans="1:10">
      <c r="A11145" t="s">
        <v>4</v>
      </c>
      <c r="B11145" s="4" t="s">
        <v>5</v>
      </c>
      <c r="C11145" s="4" t="s">
        <v>10</v>
      </c>
    </row>
    <row r="11146" spans="1:10">
      <c r="A11146" t="n">
        <v>93704</v>
      </c>
      <c r="B11146" s="56" t="n">
        <v>54</v>
      </c>
      <c r="C11146" s="7" t="n">
        <v>65534</v>
      </c>
    </row>
    <row r="11147" spans="1:10">
      <c r="A11147" t="s">
        <v>4</v>
      </c>
      <c r="B11147" s="4" t="s">
        <v>5</v>
      </c>
    </row>
    <row r="11148" spans="1:10">
      <c r="A11148" t="n">
        <v>93707</v>
      </c>
      <c r="B11148" s="5" t="n">
        <v>1</v>
      </c>
    </row>
    <row r="11149" spans="1:10" s="3" customFormat="1" customHeight="0">
      <c r="A11149" s="3" t="s">
        <v>2</v>
      </c>
      <c r="B11149" s="3" t="s">
        <v>685</v>
      </c>
    </row>
    <row r="11150" spans="1:10">
      <c r="A11150" t="s">
        <v>4</v>
      </c>
      <c r="B11150" s="4" t="s">
        <v>5</v>
      </c>
      <c r="C11150" s="4" t="s">
        <v>10</v>
      </c>
    </row>
    <row r="11151" spans="1:10">
      <c r="A11151" t="n">
        <v>93708</v>
      </c>
      <c r="B11151" s="28" t="n">
        <v>16</v>
      </c>
      <c r="C11151" s="7" t="n">
        <v>700</v>
      </c>
    </row>
    <row r="11152" spans="1:10">
      <c r="A11152" t="s">
        <v>4</v>
      </c>
      <c r="B11152" s="4" t="s">
        <v>5</v>
      </c>
      <c r="C11152" s="4" t="s">
        <v>10</v>
      </c>
      <c r="D11152" s="4" t="s">
        <v>10</v>
      </c>
      <c r="E11152" s="4" t="s">
        <v>10</v>
      </c>
    </row>
    <row r="11153" spans="1:10">
      <c r="A11153" t="n">
        <v>93711</v>
      </c>
      <c r="B11153" s="42" t="n">
        <v>61</v>
      </c>
      <c r="C11153" s="7" t="n">
        <v>65534</v>
      </c>
      <c r="D11153" s="7" t="n">
        <v>0</v>
      </c>
      <c r="E11153" s="7" t="n">
        <v>1000</v>
      </c>
    </row>
    <row r="11154" spans="1:10">
      <c r="A11154" t="s">
        <v>4</v>
      </c>
      <c r="B11154" s="4" t="s">
        <v>5</v>
      </c>
      <c r="C11154" s="4" t="s">
        <v>10</v>
      </c>
      <c r="D11154" s="4" t="s">
        <v>10</v>
      </c>
      <c r="E11154" s="4" t="s">
        <v>21</v>
      </c>
      <c r="F11154" s="4" t="s">
        <v>21</v>
      </c>
      <c r="G11154" s="4" t="s">
        <v>21</v>
      </c>
      <c r="H11154" s="4" t="s">
        <v>21</v>
      </c>
      <c r="I11154" s="4" t="s">
        <v>14</v>
      </c>
      <c r="J11154" s="4" t="s">
        <v>10</v>
      </c>
    </row>
    <row r="11155" spans="1:10">
      <c r="A11155" t="n">
        <v>93718</v>
      </c>
      <c r="B11155" s="52" t="n">
        <v>55</v>
      </c>
      <c r="C11155" s="7" t="n">
        <v>65534</v>
      </c>
      <c r="D11155" s="7" t="n">
        <v>65533</v>
      </c>
      <c r="E11155" s="7" t="n">
        <v>6.32999992370605</v>
      </c>
      <c r="F11155" s="7" t="n">
        <v>18.3700008392334</v>
      </c>
      <c r="G11155" s="7" t="n">
        <v>48.9300003051758</v>
      </c>
      <c r="H11155" s="7" t="n">
        <v>2.79999995231628</v>
      </c>
      <c r="I11155" s="7" t="n">
        <v>2</v>
      </c>
      <c r="J11155" s="7" t="n">
        <v>0</v>
      </c>
    </row>
    <row r="11156" spans="1:10">
      <c r="A11156" t="s">
        <v>4</v>
      </c>
      <c r="B11156" s="4" t="s">
        <v>5</v>
      </c>
      <c r="C11156" s="4" t="s">
        <v>10</v>
      </c>
      <c r="D11156" s="4" t="s">
        <v>14</v>
      </c>
    </row>
    <row r="11157" spans="1:10">
      <c r="A11157" t="n">
        <v>93742</v>
      </c>
      <c r="B11157" s="53" t="n">
        <v>56</v>
      </c>
      <c r="C11157" s="7" t="n">
        <v>65534</v>
      </c>
      <c r="D11157" s="7" t="n">
        <v>0</v>
      </c>
    </row>
    <row r="11158" spans="1:10">
      <c r="A11158" t="s">
        <v>4</v>
      </c>
      <c r="B11158" s="4" t="s">
        <v>5</v>
      </c>
      <c r="C11158" s="4" t="s">
        <v>10</v>
      </c>
      <c r="D11158" s="4" t="s">
        <v>10</v>
      </c>
      <c r="E11158" s="4" t="s">
        <v>21</v>
      </c>
      <c r="F11158" s="4" t="s">
        <v>14</v>
      </c>
    </row>
    <row r="11159" spans="1:10">
      <c r="A11159" t="n">
        <v>93746</v>
      </c>
      <c r="B11159" s="60" t="n">
        <v>53</v>
      </c>
      <c r="C11159" s="7" t="n">
        <v>65534</v>
      </c>
      <c r="D11159" s="7" t="n">
        <v>0</v>
      </c>
      <c r="E11159" s="7" t="n">
        <v>10</v>
      </c>
      <c r="F11159" s="7" t="n">
        <v>0</v>
      </c>
    </row>
    <row r="11160" spans="1:10">
      <c r="A11160" t="s">
        <v>4</v>
      </c>
      <c r="B11160" s="4" t="s">
        <v>5</v>
      </c>
      <c r="C11160" s="4" t="s">
        <v>10</v>
      </c>
    </row>
    <row r="11161" spans="1:10">
      <c r="A11161" t="n">
        <v>93756</v>
      </c>
      <c r="B11161" s="56" t="n">
        <v>54</v>
      </c>
      <c r="C11161" s="7" t="n">
        <v>65534</v>
      </c>
    </row>
    <row r="11162" spans="1:10">
      <c r="A11162" t="s">
        <v>4</v>
      </c>
      <c r="B11162" s="4" t="s">
        <v>5</v>
      </c>
    </row>
    <row r="11163" spans="1:10">
      <c r="A11163" t="n">
        <v>93759</v>
      </c>
      <c r="B11163" s="5" t="n">
        <v>1</v>
      </c>
    </row>
    <row r="11164" spans="1:10" s="3" customFormat="1" customHeight="0">
      <c r="A11164" s="3" t="s">
        <v>2</v>
      </c>
      <c r="B11164" s="3" t="s">
        <v>686</v>
      </c>
    </row>
    <row r="11165" spans="1:10">
      <c r="A11165" t="s">
        <v>4</v>
      </c>
      <c r="B11165" s="4" t="s">
        <v>5</v>
      </c>
      <c r="C11165" s="4" t="s">
        <v>10</v>
      </c>
    </row>
    <row r="11166" spans="1:10">
      <c r="A11166" t="n">
        <v>93760</v>
      </c>
      <c r="B11166" s="28" t="n">
        <v>16</v>
      </c>
      <c r="C11166" s="7" t="n">
        <v>800</v>
      </c>
    </row>
    <row r="11167" spans="1:10">
      <c r="A11167" t="s">
        <v>4</v>
      </c>
      <c r="B11167" s="4" t="s">
        <v>5</v>
      </c>
      <c r="C11167" s="4" t="s">
        <v>10</v>
      </c>
      <c r="D11167" s="4" t="s">
        <v>10</v>
      </c>
      <c r="E11167" s="4" t="s">
        <v>10</v>
      </c>
    </row>
    <row r="11168" spans="1:10">
      <c r="A11168" t="n">
        <v>93763</v>
      </c>
      <c r="B11168" s="42" t="n">
        <v>61</v>
      </c>
      <c r="C11168" s="7" t="n">
        <v>65534</v>
      </c>
      <c r="D11168" s="7" t="n">
        <v>0</v>
      </c>
      <c r="E11168" s="7" t="n">
        <v>1000</v>
      </c>
    </row>
    <row r="11169" spans="1:10">
      <c r="A11169" t="s">
        <v>4</v>
      </c>
      <c r="B11169" s="4" t="s">
        <v>5</v>
      </c>
      <c r="C11169" s="4" t="s">
        <v>10</v>
      </c>
      <c r="D11169" s="4" t="s">
        <v>10</v>
      </c>
      <c r="E11169" s="4" t="s">
        <v>21</v>
      </c>
      <c r="F11169" s="4" t="s">
        <v>21</v>
      </c>
      <c r="G11169" s="4" t="s">
        <v>21</v>
      </c>
      <c r="H11169" s="4" t="s">
        <v>21</v>
      </c>
      <c r="I11169" s="4" t="s">
        <v>14</v>
      </c>
      <c r="J11169" s="4" t="s">
        <v>10</v>
      </c>
    </row>
    <row r="11170" spans="1:10">
      <c r="A11170" t="n">
        <v>93770</v>
      </c>
      <c r="B11170" s="52" t="n">
        <v>55</v>
      </c>
      <c r="C11170" s="7" t="n">
        <v>65534</v>
      </c>
      <c r="D11170" s="7" t="n">
        <v>65533</v>
      </c>
      <c r="E11170" s="7" t="n">
        <v>5.09000015258789</v>
      </c>
      <c r="F11170" s="7" t="n">
        <v>18.3700008392334</v>
      </c>
      <c r="G11170" s="7" t="n">
        <v>48.689998626709</v>
      </c>
      <c r="H11170" s="7" t="n">
        <v>2.79999995231628</v>
      </c>
      <c r="I11170" s="7" t="n">
        <v>2</v>
      </c>
      <c r="J11170" s="7" t="n">
        <v>0</v>
      </c>
    </row>
    <row r="11171" spans="1:10">
      <c r="A11171" t="s">
        <v>4</v>
      </c>
      <c r="B11171" s="4" t="s">
        <v>5</v>
      </c>
      <c r="C11171" s="4" t="s">
        <v>10</v>
      </c>
      <c r="D11171" s="4" t="s">
        <v>14</v>
      </c>
    </row>
    <row r="11172" spans="1:10">
      <c r="A11172" t="n">
        <v>93794</v>
      </c>
      <c r="B11172" s="53" t="n">
        <v>56</v>
      </c>
      <c r="C11172" s="7" t="n">
        <v>65534</v>
      </c>
      <c r="D11172" s="7" t="n">
        <v>0</v>
      </c>
    </row>
    <row r="11173" spans="1:10">
      <c r="A11173" t="s">
        <v>4</v>
      </c>
      <c r="B11173" s="4" t="s">
        <v>5</v>
      </c>
      <c r="C11173" s="4" t="s">
        <v>10</v>
      </c>
      <c r="D11173" s="4" t="s">
        <v>10</v>
      </c>
      <c r="E11173" s="4" t="s">
        <v>21</v>
      </c>
      <c r="F11173" s="4" t="s">
        <v>14</v>
      </c>
    </row>
    <row r="11174" spans="1:10">
      <c r="A11174" t="n">
        <v>93798</v>
      </c>
      <c r="B11174" s="60" t="n">
        <v>53</v>
      </c>
      <c r="C11174" s="7" t="n">
        <v>65534</v>
      </c>
      <c r="D11174" s="7" t="n">
        <v>0</v>
      </c>
      <c r="E11174" s="7" t="n">
        <v>10</v>
      </c>
      <c r="F11174" s="7" t="n">
        <v>0</v>
      </c>
    </row>
    <row r="11175" spans="1:10">
      <c r="A11175" t="s">
        <v>4</v>
      </c>
      <c r="B11175" s="4" t="s">
        <v>5</v>
      </c>
      <c r="C11175" s="4" t="s">
        <v>10</v>
      </c>
    </row>
    <row r="11176" spans="1:10">
      <c r="A11176" t="n">
        <v>93808</v>
      </c>
      <c r="B11176" s="56" t="n">
        <v>54</v>
      </c>
      <c r="C11176" s="7" t="n">
        <v>65534</v>
      </c>
    </row>
    <row r="11177" spans="1:10">
      <c r="A11177" t="s">
        <v>4</v>
      </c>
      <c r="B11177" s="4" t="s">
        <v>5</v>
      </c>
    </row>
    <row r="11178" spans="1:10">
      <c r="A11178" t="n">
        <v>93811</v>
      </c>
      <c r="B11178" s="5" t="n">
        <v>1</v>
      </c>
    </row>
    <row r="11179" spans="1:10" s="3" customFormat="1" customHeight="0">
      <c r="A11179" s="3" t="s">
        <v>2</v>
      </c>
      <c r="B11179" s="3" t="s">
        <v>687</v>
      </c>
    </row>
    <row r="11180" spans="1:10">
      <c r="A11180" t="s">
        <v>4</v>
      </c>
      <c r="B11180" s="4" t="s">
        <v>5</v>
      </c>
      <c r="C11180" s="4" t="s">
        <v>10</v>
      </c>
    </row>
    <row r="11181" spans="1:10">
      <c r="A11181" t="n">
        <v>93812</v>
      </c>
      <c r="B11181" s="28" t="n">
        <v>16</v>
      </c>
      <c r="C11181" s="7" t="n">
        <v>900</v>
      </c>
    </row>
    <row r="11182" spans="1:10">
      <c r="A11182" t="s">
        <v>4</v>
      </c>
      <c r="B11182" s="4" t="s">
        <v>5</v>
      </c>
      <c r="C11182" s="4" t="s">
        <v>10</v>
      </c>
      <c r="D11182" s="4" t="s">
        <v>10</v>
      </c>
      <c r="E11182" s="4" t="s">
        <v>10</v>
      </c>
    </row>
    <row r="11183" spans="1:10">
      <c r="A11183" t="n">
        <v>93815</v>
      </c>
      <c r="B11183" s="42" t="n">
        <v>61</v>
      </c>
      <c r="C11183" s="7" t="n">
        <v>65534</v>
      </c>
      <c r="D11183" s="7" t="n">
        <v>0</v>
      </c>
      <c r="E11183" s="7" t="n">
        <v>1000</v>
      </c>
    </row>
    <row r="11184" spans="1:10">
      <c r="A11184" t="s">
        <v>4</v>
      </c>
      <c r="B11184" s="4" t="s">
        <v>5</v>
      </c>
      <c r="C11184" s="4" t="s">
        <v>10</v>
      </c>
      <c r="D11184" s="4" t="s">
        <v>10</v>
      </c>
      <c r="E11184" s="4" t="s">
        <v>21</v>
      </c>
      <c r="F11184" s="4" t="s">
        <v>21</v>
      </c>
      <c r="G11184" s="4" t="s">
        <v>21</v>
      </c>
      <c r="H11184" s="4" t="s">
        <v>21</v>
      </c>
      <c r="I11184" s="4" t="s">
        <v>14</v>
      </c>
      <c r="J11184" s="4" t="s">
        <v>10</v>
      </c>
    </row>
    <row r="11185" spans="1:10">
      <c r="A11185" t="n">
        <v>93822</v>
      </c>
      <c r="B11185" s="52" t="n">
        <v>55</v>
      </c>
      <c r="C11185" s="7" t="n">
        <v>65534</v>
      </c>
      <c r="D11185" s="7" t="n">
        <v>65533</v>
      </c>
      <c r="E11185" s="7" t="n">
        <v>7.80000019073486</v>
      </c>
      <c r="F11185" s="7" t="n">
        <v>18.3700008392334</v>
      </c>
      <c r="G11185" s="7" t="n">
        <v>49.4000015258789</v>
      </c>
      <c r="H11185" s="7" t="n">
        <v>2.79999995231628</v>
      </c>
      <c r="I11185" s="7" t="n">
        <v>2</v>
      </c>
      <c r="J11185" s="7" t="n">
        <v>0</v>
      </c>
    </row>
    <row r="11186" spans="1:10">
      <c r="A11186" t="s">
        <v>4</v>
      </c>
      <c r="B11186" s="4" t="s">
        <v>5</v>
      </c>
      <c r="C11186" s="4" t="s">
        <v>10</v>
      </c>
      <c r="D11186" s="4" t="s">
        <v>14</v>
      </c>
    </row>
    <row r="11187" spans="1:10">
      <c r="A11187" t="n">
        <v>93846</v>
      </c>
      <c r="B11187" s="53" t="n">
        <v>56</v>
      </c>
      <c r="C11187" s="7" t="n">
        <v>65534</v>
      </c>
      <c r="D11187" s="7" t="n">
        <v>0</v>
      </c>
    </row>
    <row r="11188" spans="1:10">
      <c r="A11188" t="s">
        <v>4</v>
      </c>
      <c r="B11188" s="4" t="s">
        <v>5</v>
      </c>
      <c r="C11188" s="4" t="s">
        <v>10</v>
      </c>
      <c r="D11188" s="4" t="s">
        <v>10</v>
      </c>
      <c r="E11188" s="4" t="s">
        <v>21</v>
      </c>
      <c r="F11188" s="4" t="s">
        <v>14</v>
      </c>
    </row>
    <row r="11189" spans="1:10">
      <c r="A11189" t="n">
        <v>93850</v>
      </c>
      <c r="B11189" s="60" t="n">
        <v>53</v>
      </c>
      <c r="C11189" s="7" t="n">
        <v>65534</v>
      </c>
      <c r="D11189" s="7" t="n">
        <v>0</v>
      </c>
      <c r="E11189" s="7" t="n">
        <v>10</v>
      </c>
      <c r="F11189" s="7" t="n">
        <v>0</v>
      </c>
    </row>
    <row r="11190" spans="1:10">
      <c r="A11190" t="s">
        <v>4</v>
      </c>
      <c r="B11190" s="4" t="s">
        <v>5</v>
      </c>
      <c r="C11190" s="4" t="s">
        <v>10</v>
      </c>
    </row>
    <row r="11191" spans="1:10">
      <c r="A11191" t="n">
        <v>93860</v>
      </c>
      <c r="B11191" s="56" t="n">
        <v>54</v>
      </c>
      <c r="C11191" s="7" t="n">
        <v>65534</v>
      </c>
    </row>
    <row r="11192" spans="1:10">
      <c r="A11192" t="s">
        <v>4</v>
      </c>
      <c r="B11192" s="4" t="s">
        <v>5</v>
      </c>
    </row>
    <row r="11193" spans="1:10">
      <c r="A11193" t="n">
        <v>93863</v>
      </c>
      <c r="B11193" s="5" t="n">
        <v>1</v>
      </c>
    </row>
    <row r="11194" spans="1:10" s="3" customFormat="1" customHeight="0">
      <c r="A11194" s="3" t="s">
        <v>2</v>
      </c>
      <c r="B11194" s="3" t="s">
        <v>688</v>
      </c>
    </row>
    <row r="11195" spans="1:10">
      <c r="A11195" t="s">
        <v>4</v>
      </c>
      <c r="B11195" s="4" t="s">
        <v>5</v>
      </c>
      <c r="C11195" s="4" t="s">
        <v>10</v>
      </c>
    </row>
    <row r="11196" spans="1:10">
      <c r="A11196" t="n">
        <v>93864</v>
      </c>
      <c r="B11196" s="28" t="n">
        <v>16</v>
      </c>
      <c r="C11196" s="7" t="n">
        <v>1000</v>
      </c>
    </row>
    <row r="11197" spans="1:10">
      <c r="A11197" t="s">
        <v>4</v>
      </c>
      <c r="B11197" s="4" t="s">
        <v>5</v>
      </c>
      <c r="C11197" s="4" t="s">
        <v>10</v>
      </c>
      <c r="D11197" s="4" t="s">
        <v>10</v>
      </c>
      <c r="E11197" s="4" t="s">
        <v>10</v>
      </c>
    </row>
    <row r="11198" spans="1:10">
      <c r="A11198" t="n">
        <v>93867</v>
      </c>
      <c r="B11198" s="42" t="n">
        <v>61</v>
      </c>
      <c r="C11198" s="7" t="n">
        <v>65534</v>
      </c>
      <c r="D11198" s="7" t="n">
        <v>0</v>
      </c>
      <c r="E11198" s="7" t="n">
        <v>1000</v>
      </c>
    </row>
    <row r="11199" spans="1:10">
      <c r="A11199" t="s">
        <v>4</v>
      </c>
      <c r="B11199" s="4" t="s">
        <v>5</v>
      </c>
      <c r="C11199" s="4" t="s">
        <v>10</v>
      </c>
      <c r="D11199" s="4" t="s">
        <v>10</v>
      </c>
      <c r="E11199" s="4" t="s">
        <v>21</v>
      </c>
      <c r="F11199" s="4" t="s">
        <v>21</v>
      </c>
      <c r="G11199" s="4" t="s">
        <v>21</v>
      </c>
      <c r="H11199" s="4" t="s">
        <v>21</v>
      </c>
      <c r="I11199" s="4" t="s">
        <v>14</v>
      </c>
      <c r="J11199" s="4" t="s">
        <v>10</v>
      </c>
    </row>
    <row r="11200" spans="1:10">
      <c r="A11200" t="n">
        <v>93874</v>
      </c>
      <c r="B11200" s="52" t="n">
        <v>55</v>
      </c>
      <c r="C11200" s="7" t="n">
        <v>65534</v>
      </c>
      <c r="D11200" s="7" t="n">
        <v>65533</v>
      </c>
      <c r="E11200" s="7" t="n">
        <v>5.82999992370605</v>
      </c>
      <c r="F11200" s="7" t="n">
        <v>18.3700008392334</v>
      </c>
      <c r="G11200" s="7" t="n">
        <v>49.7900009155273</v>
      </c>
      <c r="H11200" s="7" t="n">
        <v>2.79999995231628</v>
      </c>
      <c r="I11200" s="7" t="n">
        <v>2</v>
      </c>
      <c r="J11200" s="7" t="n">
        <v>0</v>
      </c>
    </row>
    <row r="11201" spans="1:10">
      <c r="A11201" t="s">
        <v>4</v>
      </c>
      <c r="B11201" s="4" t="s">
        <v>5</v>
      </c>
      <c r="C11201" s="4" t="s">
        <v>10</v>
      </c>
      <c r="D11201" s="4" t="s">
        <v>14</v>
      </c>
    </row>
    <row r="11202" spans="1:10">
      <c r="A11202" t="n">
        <v>93898</v>
      </c>
      <c r="B11202" s="53" t="n">
        <v>56</v>
      </c>
      <c r="C11202" s="7" t="n">
        <v>65534</v>
      </c>
      <c r="D11202" s="7" t="n">
        <v>0</v>
      </c>
    </row>
    <row r="11203" spans="1:10">
      <c r="A11203" t="s">
        <v>4</v>
      </c>
      <c r="B11203" s="4" t="s">
        <v>5</v>
      </c>
      <c r="C11203" s="4" t="s">
        <v>10</v>
      </c>
      <c r="D11203" s="4" t="s">
        <v>10</v>
      </c>
      <c r="E11203" s="4" t="s">
        <v>21</v>
      </c>
      <c r="F11203" s="4" t="s">
        <v>14</v>
      </c>
    </row>
    <row r="11204" spans="1:10">
      <c r="A11204" t="n">
        <v>93902</v>
      </c>
      <c r="B11204" s="60" t="n">
        <v>53</v>
      </c>
      <c r="C11204" s="7" t="n">
        <v>65534</v>
      </c>
      <c r="D11204" s="7" t="n">
        <v>0</v>
      </c>
      <c r="E11204" s="7" t="n">
        <v>10</v>
      </c>
      <c r="F11204" s="7" t="n">
        <v>0</v>
      </c>
    </row>
    <row r="11205" spans="1:10">
      <c r="A11205" t="s">
        <v>4</v>
      </c>
      <c r="B11205" s="4" t="s">
        <v>5</v>
      </c>
      <c r="C11205" s="4" t="s">
        <v>10</v>
      </c>
    </row>
    <row r="11206" spans="1:10">
      <c r="A11206" t="n">
        <v>93912</v>
      </c>
      <c r="B11206" s="56" t="n">
        <v>54</v>
      </c>
      <c r="C11206" s="7" t="n">
        <v>65534</v>
      </c>
    </row>
    <row r="11207" spans="1:10">
      <c r="A11207" t="s">
        <v>4</v>
      </c>
      <c r="B11207" s="4" t="s">
        <v>5</v>
      </c>
    </row>
    <row r="11208" spans="1:10">
      <c r="A11208" t="n">
        <v>93915</v>
      </c>
      <c r="B11208" s="5" t="n">
        <v>1</v>
      </c>
    </row>
    <row r="11209" spans="1:10" s="3" customFormat="1" customHeight="0">
      <c r="A11209" s="3" t="s">
        <v>2</v>
      </c>
      <c r="B11209" s="3" t="s">
        <v>689</v>
      </c>
    </row>
    <row r="11210" spans="1:10">
      <c r="A11210" t="s">
        <v>4</v>
      </c>
      <c r="B11210" s="4" t="s">
        <v>5</v>
      </c>
      <c r="C11210" s="4" t="s">
        <v>10</v>
      </c>
    </row>
    <row r="11211" spans="1:10">
      <c r="A11211" t="n">
        <v>93916</v>
      </c>
      <c r="B11211" s="28" t="n">
        <v>16</v>
      </c>
      <c r="C11211" s="7" t="n">
        <v>1100</v>
      </c>
    </row>
    <row r="11212" spans="1:10">
      <c r="A11212" t="s">
        <v>4</v>
      </c>
      <c r="B11212" s="4" t="s">
        <v>5</v>
      </c>
      <c r="C11212" s="4" t="s">
        <v>10</v>
      </c>
      <c r="D11212" s="4" t="s">
        <v>10</v>
      </c>
      <c r="E11212" s="4" t="s">
        <v>10</v>
      </c>
    </row>
    <row r="11213" spans="1:10">
      <c r="A11213" t="n">
        <v>93919</v>
      </c>
      <c r="B11213" s="42" t="n">
        <v>61</v>
      </c>
      <c r="C11213" s="7" t="n">
        <v>65534</v>
      </c>
      <c r="D11213" s="7" t="n">
        <v>0</v>
      </c>
      <c r="E11213" s="7" t="n">
        <v>1000</v>
      </c>
    </row>
    <row r="11214" spans="1:10">
      <c r="A11214" t="s">
        <v>4</v>
      </c>
      <c r="B11214" s="4" t="s">
        <v>5</v>
      </c>
      <c r="C11214" s="4" t="s">
        <v>10</v>
      </c>
      <c r="D11214" s="4" t="s">
        <v>10</v>
      </c>
      <c r="E11214" s="4" t="s">
        <v>21</v>
      </c>
      <c r="F11214" s="4" t="s">
        <v>21</v>
      </c>
      <c r="G11214" s="4" t="s">
        <v>21</v>
      </c>
      <c r="H11214" s="4" t="s">
        <v>21</v>
      </c>
      <c r="I11214" s="4" t="s">
        <v>14</v>
      </c>
      <c r="J11214" s="4" t="s">
        <v>10</v>
      </c>
    </row>
    <row r="11215" spans="1:10">
      <c r="A11215" t="n">
        <v>93926</v>
      </c>
      <c r="B11215" s="52" t="n">
        <v>55</v>
      </c>
      <c r="C11215" s="7" t="n">
        <v>65534</v>
      </c>
      <c r="D11215" s="7" t="n">
        <v>65533</v>
      </c>
      <c r="E11215" s="7" t="n">
        <v>6.92999982833862</v>
      </c>
      <c r="F11215" s="7" t="n">
        <v>18.3700008392334</v>
      </c>
      <c r="G11215" s="7" t="n">
        <v>49.7900009155273</v>
      </c>
      <c r="H11215" s="7" t="n">
        <v>2.79999995231628</v>
      </c>
      <c r="I11215" s="7" t="n">
        <v>2</v>
      </c>
      <c r="J11215" s="7" t="n">
        <v>0</v>
      </c>
    </row>
    <row r="11216" spans="1:10">
      <c r="A11216" t="s">
        <v>4</v>
      </c>
      <c r="B11216" s="4" t="s">
        <v>5</v>
      </c>
      <c r="C11216" s="4" t="s">
        <v>10</v>
      </c>
      <c r="D11216" s="4" t="s">
        <v>14</v>
      </c>
    </row>
    <row r="11217" spans="1:10">
      <c r="A11217" t="n">
        <v>93950</v>
      </c>
      <c r="B11217" s="53" t="n">
        <v>56</v>
      </c>
      <c r="C11217" s="7" t="n">
        <v>65534</v>
      </c>
      <c r="D11217" s="7" t="n">
        <v>0</v>
      </c>
    </row>
    <row r="11218" spans="1:10">
      <c r="A11218" t="s">
        <v>4</v>
      </c>
      <c r="B11218" s="4" t="s">
        <v>5</v>
      </c>
      <c r="C11218" s="4" t="s">
        <v>10</v>
      </c>
      <c r="D11218" s="4" t="s">
        <v>10</v>
      </c>
      <c r="E11218" s="4" t="s">
        <v>21</v>
      </c>
      <c r="F11218" s="4" t="s">
        <v>14</v>
      </c>
    </row>
    <row r="11219" spans="1:10">
      <c r="A11219" t="n">
        <v>93954</v>
      </c>
      <c r="B11219" s="60" t="n">
        <v>53</v>
      </c>
      <c r="C11219" s="7" t="n">
        <v>65534</v>
      </c>
      <c r="D11219" s="7" t="n">
        <v>0</v>
      </c>
      <c r="E11219" s="7" t="n">
        <v>10</v>
      </c>
      <c r="F11219" s="7" t="n">
        <v>0</v>
      </c>
    </row>
    <row r="11220" spans="1:10">
      <c r="A11220" t="s">
        <v>4</v>
      </c>
      <c r="B11220" s="4" t="s">
        <v>5</v>
      </c>
      <c r="C11220" s="4" t="s">
        <v>10</v>
      </c>
    </row>
    <row r="11221" spans="1:10">
      <c r="A11221" t="n">
        <v>93964</v>
      </c>
      <c r="B11221" s="56" t="n">
        <v>54</v>
      </c>
      <c r="C11221" s="7" t="n">
        <v>65534</v>
      </c>
    </row>
    <row r="11222" spans="1:10">
      <c r="A11222" t="s">
        <v>4</v>
      </c>
      <c r="B11222" s="4" t="s">
        <v>5</v>
      </c>
    </row>
    <row r="11223" spans="1:10">
      <c r="A11223" t="n">
        <v>93967</v>
      </c>
      <c r="B11223" s="5" t="n">
        <v>1</v>
      </c>
    </row>
    <row r="11224" spans="1:10" s="3" customFormat="1" customHeight="0">
      <c r="A11224" s="3" t="s">
        <v>2</v>
      </c>
      <c r="B11224" s="3" t="s">
        <v>690</v>
      </c>
    </row>
    <row r="11225" spans="1:10">
      <c r="A11225" t="s">
        <v>4</v>
      </c>
      <c r="B11225" s="4" t="s">
        <v>5</v>
      </c>
      <c r="C11225" s="4" t="s">
        <v>10</v>
      </c>
    </row>
    <row r="11226" spans="1:10">
      <c r="A11226" t="n">
        <v>93968</v>
      </c>
      <c r="B11226" s="28" t="n">
        <v>16</v>
      </c>
      <c r="C11226" s="7" t="n">
        <v>1200</v>
      </c>
    </row>
    <row r="11227" spans="1:10">
      <c r="A11227" t="s">
        <v>4</v>
      </c>
      <c r="B11227" s="4" t="s">
        <v>5</v>
      </c>
      <c r="C11227" s="4" t="s">
        <v>10</v>
      </c>
      <c r="D11227" s="4" t="s">
        <v>10</v>
      </c>
      <c r="E11227" s="4" t="s">
        <v>10</v>
      </c>
    </row>
    <row r="11228" spans="1:10">
      <c r="A11228" t="n">
        <v>93971</v>
      </c>
      <c r="B11228" s="42" t="n">
        <v>61</v>
      </c>
      <c r="C11228" s="7" t="n">
        <v>65534</v>
      </c>
      <c r="D11228" s="7" t="n">
        <v>0</v>
      </c>
      <c r="E11228" s="7" t="n">
        <v>1000</v>
      </c>
    </row>
    <row r="11229" spans="1:10">
      <c r="A11229" t="s">
        <v>4</v>
      </c>
      <c r="B11229" s="4" t="s">
        <v>5</v>
      </c>
      <c r="C11229" s="4" t="s">
        <v>10</v>
      </c>
      <c r="D11229" s="4" t="s">
        <v>10</v>
      </c>
      <c r="E11229" s="4" t="s">
        <v>21</v>
      </c>
      <c r="F11229" s="4" t="s">
        <v>21</v>
      </c>
      <c r="G11229" s="4" t="s">
        <v>21</v>
      </c>
      <c r="H11229" s="4" t="s">
        <v>21</v>
      </c>
      <c r="I11229" s="4" t="s">
        <v>14</v>
      </c>
      <c r="J11229" s="4" t="s">
        <v>10</v>
      </c>
    </row>
    <row r="11230" spans="1:10">
      <c r="A11230" t="n">
        <v>93978</v>
      </c>
      <c r="B11230" s="52" t="n">
        <v>55</v>
      </c>
      <c r="C11230" s="7" t="n">
        <v>65534</v>
      </c>
      <c r="D11230" s="7" t="n">
        <v>65533</v>
      </c>
      <c r="E11230" s="7" t="n">
        <v>5.69999980926514</v>
      </c>
      <c r="F11230" s="7" t="n">
        <v>18.3700008392334</v>
      </c>
      <c r="G11230" s="7" t="n">
        <v>49.0999984741211</v>
      </c>
      <c r="H11230" s="7" t="n">
        <v>2.79999995231628</v>
      </c>
      <c r="I11230" s="7" t="n">
        <v>2</v>
      </c>
      <c r="J11230" s="7" t="n">
        <v>0</v>
      </c>
    </row>
    <row r="11231" spans="1:10">
      <c r="A11231" t="s">
        <v>4</v>
      </c>
      <c r="B11231" s="4" t="s">
        <v>5</v>
      </c>
      <c r="C11231" s="4" t="s">
        <v>10</v>
      </c>
      <c r="D11231" s="4" t="s">
        <v>14</v>
      </c>
    </row>
    <row r="11232" spans="1:10">
      <c r="A11232" t="n">
        <v>94002</v>
      </c>
      <c r="B11232" s="53" t="n">
        <v>56</v>
      </c>
      <c r="C11232" s="7" t="n">
        <v>65534</v>
      </c>
      <c r="D11232" s="7" t="n">
        <v>0</v>
      </c>
    </row>
    <row r="11233" spans="1:10">
      <c r="A11233" t="s">
        <v>4</v>
      </c>
      <c r="B11233" s="4" t="s">
        <v>5</v>
      </c>
      <c r="C11233" s="4" t="s">
        <v>10</v>
      </c>
      <c r="D11233" s="4" t="s">
        <v>10</v>
      </c>
      <c r="E11233" s="4" t="s">
        <v>21</v>
      </c>
      <c r="F11233" s="4" t="s">
        <v>14</v>
      </c>
    </row>
    <row r="11234" spans="1:10">
      <c r="A11234" t="n">
        <v>94006</v>
      </c>
      <c r="B11234" s="60" t="n">
        <v>53</v>
      </c>
      <c r="C11234" s="7" t="n">
        <v>65534</v>
      </c>
      <c r="D11234" s="7" t="n">
        <v>0</v>
      </c>
      <c r="E11234" s="7" t="n">
        <v>10</v>
      </c>
      <c r="F11234" s="7" t="n">
        <v>0</v>
      </c>
    </row>
    <row r="11235" spans="1:10">
      <c r="A11235" t="s">
        <v>4</v>
      </c>
      <c r="B11235" s="4" t="s">
        <v>5</v>
      </c>
      <c r="C11235" s="4" t="s">
        <v>10</v>
      </c>
    </row>
    <row r="11236" spans="1:10">
      <c r="A11236" t="n">
        <v>94016</v>
      </c>
      <c r="B11236" s="56" t="n">
        <v>54</v>
      </c>
      <c r="C11236" s="7" t="n">
        <v>65534</v>
      </c>
    </row>
    <row r="11237" spans="1:10">
      <c r="A11237" t="s">
        <v>4</v>
      </c>
      <c r="B11237" s="4" t="s">
        <v>5</v>
      </c>
    </row>
    <row r="11238" spans="1:10">
      <c r="A11238" t="n">
        <v>94019</v>
      </c>
      <c r="B11238" s="5" t="n">
        <v>1</v>
      </c>
    </row>
    <row r="11239" spans="1:10" s="3" customFormat="1" customHeight="0">
      <c r="A11239" s="3" t="s">
        <v>2</v>
      </c>
      <c r="B11239" s="3" t="s">
        <v>691</v>
      </c>
    </row>
    <row r="11240" spans="1:10">
      <c r="A11240" t="s">
        <v>4</v>
      </c>
      <c r="B11240" s="4" t="s">
        <v>5</v>
      </c>
      <c r="C11240" s="4" t="s">
        <v>10</v>
      </c>
      <c r="D11240" s="4" t="s">
        <v>21</v>
      </c>
      <c r="E11240" s="4" t="s">
        <v>21</v>
      </c>
      <c r="F11240" s="4" t="s">
        <v>21</v>
      </c>
      <c r="G11240" s="4" t="s">
        <v>10</v>
      </c>
      <c r="H11240" s="4" t="s">
        <v>10</v>
      </c>
    </row>
    <row r="11241" spans="1:10">
      <c r="A11241" t="n">
        <v>94020</v>
      </c>
      <c r="B11241" s="54" t="n">
        <v>60</v>
      </c>
      <c r="C11241" s="7" t="n">
        <v>0</v>
      </c>
      <c r="D11241" s="7" t="n">
        <v>0</v>
      </c>
      <c r="E11241" s="7" t="n">
        <v>0</v>
      </c>
      <c r="F11241" s="7" t="n">
        <v>0</v>
      </c>
      <c r="G11241" s="7" t="n">
        <v>0</v>
      </c>
      <c r="H11241" s="7" t="n">
        <v>0</v>
      </c>
    </row>
    <row r="11242" spans="1:10">
      <c r="A11242" t="s">
        <v>4</v>
      </c>
      <c r="B11242" s="4" t="s">
        <v>5</v>
      </c>
      <c r="C11242" s="4" t="s">
        <v>10</v>
      </c>
      <c r="D11242" s="4" t="s">
        <v>10</v>
      </c>
      <c r="E11242" s="4" t="s">
        <v>10</v>
      </c>
    </row>
    <row r="11243" spans="1:10">
      <c r="A11243" t="n">
        <v>94039</v>
      </c>
      <c r="B11243" s="42" t="n">
        <v>61</v>
      </c>
      <c r="C11243" s="7" t="n">
        <v>65534</v>
      </c>
      <c r="D11243" s="7" t="n">
        <v>23</v>
      </c>
      <c r="E11243" s="7" t="n">
        <v>1000</v>
      </c>
    </row>
    <row r="11244" spans="1:10">
      <c r="A11244" t="s">
        <v>4</v>
      </c>
      <c r="B11244" s="4" t="s">
        <v>5</v>
      </c>
      <c r="C11244" s="4" t="s">
        <v>14</v>
      </c>
      <c r="D11244" s="4" t="s">
        <v>10</v>
      </c>
      <c r="E11244" s="4" t="s">
        <v>6</v>
      </c>
      <c r="F11244" s="4" t="s">
        <v>6</v>
      </c>
      <c r="G11244" s="4" t="s">
        <v>6</v>
      </c>
      <c r="H11244" s="4" t="s">
        <v>6</v>
      </c>
    </row>
    <row r="11245" spans="1:10">
      <c r="A11245" t="n">
        <v>94046</v>
      </c>
      <c r="B11245" s="41" t="n">
        <v>51</v>
      </c>
      <c r="C11245" s="7" t="n">
        <v>3</v>
      </c>
      <c r="D11245" s="7" t="n">
        <v>65534</v>
      </c>
      <c r="E11245" s="7" t="s">
        <v>513</v>
      </c>
      <c r="F11245" s="7" t="s">
        <v>95</v>
      </c>
      <c r="G11245" s="7" t="s">
        <v>96</v>
      </c>
      <c r="H11245" s="7" t="s">
        <v>97</v>
      </c>
    </row>
    <row r="11246" spans="1:10">
      <c r="A11246" t="s">
        <v>4</v>
      </c>
      <c r="B11246" s="4" t="s">
        <v>5</v>
      </c>
      <c r="C11246" s="4" t="s">
        <v>10</v>
      </c>
      <c r="D11246" s="4" t="s">
        <v>14</v>
      </c>
    </row>
    <row r="11247" spans="1:10">
      <c r="A11247" t="n">
        <v>94067</v>
      </c>
      <c r="B11247" s="77" t="n">
        <v>96</v>
      </c>
      <c r="C11247" s="7" t="n">
        <v>0</v>
      </c>
      <c r="D11247" s="7" t="n">
        <v>1</v>
      </c>
    </row>
    <row r="11248" spans="1:10">
      <c r="A11248" t="s">
        <v>4</v>
      </c>
      <c r="B11248" s="4" t="s">
        <v>5</v>
      </c>
      <c r="C11248" s="4" t="s">
        <v>10</v>
      </c>
      <c r="D11248" s="4" t="s">
        <v>14</v>
      </c>
      <c r="E11248" s="4" t="s">
        <v>21</v>
      </c>
      <c r="F11248" s="4" t="s">
        <v>21</v>
      </c>
      <c r="G11248" s="4" t="s">
        <v>21</v>
      </c>
    </row>
    <row r="11249" spans="1:8">
      <c r="A11249" t="n">
        <v>94071</v>
      </c>
      <c r="B11249" s="77" t="n">
        <v>96</v>
      </c>
      <c r="C11249" s="7" t="n">
        <v>0</v>
      </c>
      <c r="D11249" s="7" t="n">
        <v>2</v>
      </c>
      <c r="E11249" s="7" t="n">
        <v>-4.26000022888184</v>
      </c>
      <c r="F11249" s="7" t="n">
        <v>18.3700008392334</v>
      </c>
      <c r="G11249" s="7" t="n">
        <v>47.2099990844727</v>
      </c>
    </row>
    <row r="11250" spans="1:8">
      <c r="A11250" t="s">
        <v>4</v>
      </c>
      <c r="B11250" s="4" t="s">
        <v>5</v>
      </c>
      <c r="C11250" s="4" t="s">
        <v>10</v>
      </c>
      <c r="D11250" s="4" t="s">
        <v>14</v>
      </c>
      <c r="E11250" s="4" t="s">
        <v>21</v>
      </c>
      <c r="F11250" s="4" t="s">
        <v>21</v>
      </c>
      <c r="G11250" s="4" t="s">
        <v>21</v>
      </c>
    </row>
    <row r="11251" spans="1:8">
      <c r="A11251" t="n">
        <v>94087</v>
      </c>
      <c r="B11251" s="77" t="n">
        <v>96</v>
      </c>
      <c r="C11251" s="7" t="n">
        <v>0</v>
      </c>
      <c r="D11251" s="7" t="n">
        <v>2</v>
      </c>
      <c r="E11251" s="7" t="n">
        <v>-4.42000007629395</v>
      </c>
      <c r="F11251" s="7" t="n">
        <v>18.3700008392334</v>
      </c>
      <c r="G11251" s="7" t="n">
        <v>46.2900009155273</v>
      </c>
    </row>
    <row r="11252" spans="1:8">
      <c r="A11252" t="s">
        <v>4</v>
      </c>
      <c r="B11252" s="4" t="s">
        <v>5</v>
      </c>
      <c r="C11252" s="4" t="s">
        <v>10</v>
      </c>
      <c r="D11252" s="4" t="s">
        <v>14</v>
      </c>
      <c r="E11252" s="4" t="s">
        <v>9</v>
      </c>
      <c r="F11252" s="4" t="s">
        <v>14</v>
      </c>
      <c r="G11252" s="4" t="s">
        <v>10</v>
      </c>
    </row>
    <row r="11253" spans="1:8">
      <c r="A11253" t="n">
        <v>94103</v>
      </c>
      <c r="B11253" s="77" t="n">
        <v>96</v>
      </c>
      <c r="C11253" s="7" t="n">
        <v>0</v>
      </c>
      <c r="D11253" s="7" t="n">
        <v>0</v>
      </c>
      <c r="E11253" s="7" t="n">
        <v>1077097267</v>
      </c>
      <c r="F11253" s="7" t="n">
        <v>2</v>
      </c>
      <c r="G11253" s="7" t="n">
        <v>0</v>
      </c>
    </row>
    <row r="11254" spans="1:8">
      <c r="A11254" t="s">
        <v>4</v>
      </c>
      <c r="B11254" s="4" t="s">
        <v>5</v>
      </c>
      <c r="C11254" s="4" t="s">
        <v>10</v>
      </c>
      <c r="D11254" s="4" t="s">
        <v>14</v>
      </c>
    </row>
    <row r="11255" spans="1:8">
      <c r="A11255" t="n">
        <v>94114</v>
      </c>
      <c r="B11255" s="53" t="n">
        <v>56</v>
      </c>
      <c r="C11255" s="7" t="n">
        <v>65534</v>
      </c>
      <c r="D11255" s="7" t="n">
        <v>0</v>
      </c>
    </row>
    <row r="11256" spans="1:8">
      <c r="A11256" t="s">
        <v>4</v>
      </c>
      <c r="B11256" s="4" t="s">
        <v>5</v>
      </c>
      <c r="C11256" s="4" t="s">
        <v>10</v>
      </c>
      <c r="D11256" s="4" t="s">
        <v>21</v>
      </c>
      <c r="E11256" s="4" t="s">
        <v>21</v>
      </c>
      <c r="F11256" s="4" t="s">
        <v>14</v>
      </c>
    </row>
    <row r="11257" spans="1:8">
      <c r="A11257" t="n">
        <v>94118</v>
      </c>
      <c r="B11257" s="55" t="n">
        <v>52</v>
      </c>
      <c r="C11257" s="7" t="n">
        <v>65534</v>
      </c>
      <c r="D11257" s="7" t="n">
        <v>140</v>
      </c>
      <c r="E11257" s="7" t="n">
        <v>10</v>
      </c>
      <c r="F11257" s="7" t="n">
        <v>0</v>
      </c>
    </row>
    <row r="11258" spans="1:8">
      <c r="A11258" t="s">
        <v>4</v>
      </c>
      <c r="B11258" s="4" t="s">
        <v>5</v>
      </c>
      <c r="C11258" s="4" t="s">
        <v>10</v>
      </c>
    </row>
    <row r="11259" spans="1:8">
      <c r="A11259" t="n">
        <v>94130</v>
      </c>
      <c r="B11259" s="56" t="n">
        <v>54</v>
      </c>
      <c r="C11259" s="7" t="n">
        <v>65534</v>
      </c>
    </row>
    <row r="11260" spans="1:8">
      <c r="A11260" t="s">
        <v>4</v>
      </c>
      <c r="B11260" s="4" t="s">
        <v>5</v>
      </c>
      <c r="C11260" s="4" t="s">
        <v>10</v>
      </c>
      <c r="D11260" s="4" t="s">
        <v>14</v>
      </c>
      <c r="E11260" s="4" t="s">
        <v>6</v>
      </c>
      <c r="F11260" s="4" t="s">
        <v>21</v>
      </c>
      <c r="G11260" s="4" t="s">
        <v>21</v>
      </c>
      <c r="H11260" s="4" t="s">
        <v>21</v>
      </c>
    </row>
    <row r="11261" spans="1:8">
      <c r="A11261" t="n">
        <v>94133</v>
      </c>
      <c r="B11261" s="37" t="n">
        <v>48</v>
      </c>
      <c r="C11261" s="7" t="n">
        <v>0</v>
      </c>
      <c r="D11261" s="7" t="n">
        <v>0</v>
      </c>
      <c r="E11261" s="7" t="s">
        <v>692</v>
      </c>
      <c r="F11261" s="7" t="n">
        <v>-1</v>
      </c>
      <c r="G11261" s="7" t="n">
        <v>1</v>
      </c>
      <c r="H11261" s="7" t="n">
        <v>0</v>
      </c>
    </row>
    <row r="11262" spans="1:8">
      <c r="A11262" t="s">
        <v>4</v>
      </c>
      <c r="B11262" s="4" t="s">
        <v>5</v>
      </c>
      <c r="C11262" s="4" t="s">
        <v>10</v>
      </c>
    </row>
    <row r="11263" spans="1:8">
      <c r="A11263" t="n">
        <v>94160</v>
      </c>
      <c r="B11263" s="28" t="n">
        <v>16</v>
      </c>
      <c r="C11263" s="7" t="n">
        <v>2000</v>
      </c>
    </row>
    <row r="11264" spans="1:8">
      <c r="A11264" t="s">
        <v>4</v>
      </c>
      <c r="B11264" s="4" t="s">
        <v>5</v>
      </c>
      <c r="C11264" s="4" t="s">
        <v>14</v>
      </c>
      <c r="D11264" s="4" t="s">
        <v>10</v>
      </c>
      <c r="E11264" s="4" t="s">
        <v>21</v>
      </c>
      <c r="F11264" s="4" t="s">
        <v>10</v>
      </c>
      <c r="G11264" s="4" t="s">
        <v>9</v>
      </c>
      <c r="H11264" s="4" t="s">
        <v>9</v>
      </c>
      <c r="I11264" s="4" t="s">
        <v>10</v>
      </c>
      <c r="J11264" s="4" t="s">
        <v>10</v>
      </c>
      <c r="K11264" s="4" t="s">
        <v>9</v>
      </c>
      <c r="L11264" s="4" t="s">
        <v>9</v>
      </c>
      <c r="M11264" s="4" t="s">
        <v>9</v>
      </c>
      <c r="N11264" s="4" t="s">
        <v>9</v>
      </c>
      <c r="O11264" s="4" t="s">
        <v>6</v>
      </c>
    </row>
    <row r="11265" spans="1:15">
      <c r="A11265" t="n">
        <v>94163</v>
      </c>
      <c r="B11265" s="14" t="n">
        <v>50</v>
      </c>
      <c r="C11265" s="7" t="n">
        <v>0</v>
      </c>
      <c r="D11265" s="7" t="n">
        <v>2004</v>
      </c>
      <c r="E11265" s="7" t="n">
        <v>0.699999988079071</v>
      </c>
      <c r="F11265" s="7" t="n">
        <v>0</v>
      </c>
      <c r="G11265" s="7" t="n">
        <v>0</v>
      </c>
      <c r="H11265" s="7" t="n">
        <v>0</v>
      </c>
      <c r="I11265" s="7" t="n">
        <v>0</v>
      </c>
      <c r="J11265" s="7" t="n">
        <v>65533</v>
      </c>
      <c r="K11265" s="7" t="n">
        <v>0</v>
      </c>
      <c r="L11265" s="7" t="n">
        <v>0</v>
      </c>
      <c r="M11265" s="7" t="n">
        <v>0</v>
      </c>
      <c r="N11265" s="7" t="n">
        <v>0</v>
      </c>
      <c r="O11265" s="7" t="s">
        <v>13</v>
      </c>
    </row>
    <row r="11266" spans="1:15">
      <c r="A11266" t="s">
        <v>4</v>
      </c>
      <c r="B11266" s="4" t="s">
        <v>5</v>
      </c>
      <c r="C11266" s="4" t="s">
        <v>10</v>
      </c>
      <c r="D11266" s="4" t="s">
        <v>14</v>
      </c>
      <c r="E11266" s="4" t="s">
        <v>6</v>
      </c>
      <c r="F11266" s="4" t="s">
        <v>21</v>
      </c>
      <c r="G11266" s="4" t="s">
        <v>21</v>
      </c>
      <c r="H11266" s="4" t="s">
        <v>21</v>
      </c>
    </row>
    <row r="11267" spans="1:15">
      <c r="A11267" t="n">
        <v>94202</v>
      </c>
      <c r="B11267" s="37" t="n">
        <v>48</v>
      </c>
      <c r="C11267" s="7" t="n">
        <v>0</v>
      </c>
      <c r="D11267" s="7" t="n">
        <v>0</v>
      </c>
      <c r="E11267" s="7" t="s">
        <v>693</v>
      </c>
      <c r="F11267" s="7" t="n">
        <v>-1</v>
      </c>
      <c r="G11267" s="7" t="n">
        <v>1</v>
      </c>
      <c r="H11267" s="7" t="n">
        <v>0</v>
      </c>
    </row>
    <row r="11268" spans="1:15">
      <c r="A11268" t="s">
        <v>4</v>
      </c>
      <c r="B11268" s="4" t="s">
        <v>5</v>
      </c>
      <c r="C11268" s="4" t="s">
        <v>10</v>
      </c>
      <c r="D11268" s="4" t="s">
        <v>14</v>
      </c>
      <c r="E11268" s="4" t="s">
        <v>6</v>
      </c>
      <c r="F11268" s="4" t="s">
        <v>21</v>
      </c>
      <c r="G11268" s="4" t="s">
        <v>21</v>
      </c>
      <c r="H11268" s="4" t="s">
        <v>21</v>
      </c>
    </row>
    <row r="11269" spans="1:15">
      <c r="A11269" t="n">
        <v>94228</v>
      </c>
      <c r="B11269" s="37" t="n">
        <v>48</v>
      </c>
      <c r="C11269" s="7" t="n">
        <v>23</v>
      </c>
      <c r="D11269" s="7" t="n">
        <v>0</v>
      </c>
      <c r="E11269" s="7" t="s">
        <v>693</v>
      </c>
      <c r="F11269" s="7" t="n">
        <v>-1</v>
      </c>
      <c r="G11269" s="7" t="n">
        <v>1</v>
      </c>
      <c r="H11269" s="7" t="n">
        <v>0</v>
      </c>
    </row>
    <row r="11270" spans="1:15">
      <c r="A11270" t="s">
        <v>4</v>
      </c>
      <c r="B11270" s="4" t="s">
        <v>5</v>
      </c>
      <c r="C11270" s="4" t="s">
        <v>10</v>
      </c>
    </row>
    <row r="11271" spans="1:15">
      <c r="A11271" t="n">
        <v>94254</v>
      </c>
      <c r="B11271" s="28" t="n">
        <v>16</v>
      </c>
      <c r="C11271" s="7" t="n">
        <v>2000</v>
      </c>
    </row>
    <row r="11272" spans="1:15">
      <c r="A11272" t="s">
        <v>4</v>
      </c>
      <c r="B11272" s="4" t="s">
        <v>5</v>
      </c>
    </row>
    <row r="11273" spans="1:15">
      <c r="A11273" t="n">
        <v>94257</v>
      </c>
      <c r="B11273" s="5" t="n">
        <v>1</v>
      </c>
    </row>
    <row r="11274" spans="1:15" s="3" customFormat="1" customHeight="0">
      <c r="A11274" s="3" t="s">
        <v>2</v>
      </c>
      <c r="B11274" s="3" t="s">
        <v>694</v>
      </c>
    </row>
    <row r="11275" spans="1:15">
      <c r="A11275" t="s">
        <v>4</v>
      </c>
      <c r="B11275" s="4" t="s">
        <v>5</v>
      </c>
      <c r="C11275" s="4" t="s">
        <v>10</v>
      </c>
      <c r="D11275" s="4" t="s">
        <v>10</v>
      </c>
      <c r="E11275" s="4" t="s">
        <v>10</v>
      </c>
    </row>
    <row r="11276" spans="1:15">
      <c r="A11276" t="n">
        <v>94260</v>
      </c>
      <c r="B11276" s="42" t="n">
        <v>61</v>
      </c>
      <c r="C11276" s="7" t="n">
        <v>65534</v>
      </c>
      <c r="D11276" s="7" t="n">
        <v>23</v>
      </c>
      <c r="E11276" s="7" t="n">
        <v>1000</v>
      </c>
    </row>
    <row r="11277" spans="1:15">
      <c r="A11277" t="s">
        <v>4</v>
      </c>
      <c r="B11277" s="4" t="s">
        <v>5</v>
      </c>
      <c r="C11277" s="4" t="s">
        <v>14</v>
      </c>
      <c r="D11277" s="4" t="s">
        <v>10</v>
      </c>
      <c r="E11277" s="4" t="s">
        <v>6</v>
      </c>
      <c r="F11277" s="4" t="s">
        <v>6</v>
      </c>
      <c r="G11277" s="4" t="s">
        <v>6</v>
      </c>
      <c r="H11277" s="4" t="s">
        <v>6</v>
      </c>
    </row>
    <row r="11278" spans="1:15">
      <c r="A11278" t="n">
        <v>94267</v>
      </c>
      <c r="B11278" s="41" t="n">
        <v>51</v>
      </c>
      <c r="C11278" s="7" t="n">
        <v>3</v>
      </c>
      <c r="D11278" s="7" t="n">
        <v>65534</v>
      </c>
      <c r="E11278" s="7" t="s">
        <v>513</v>
      </c>
      <c r="F11278" s="7" t="s">
        <v>95</v>
      </c>
      <c r="G11278" s="7" t="s">
        <v>96</v>
      </c>
      <c r="H11278" s="7" t="s">
        <v>97</v>
      </c>
    </row>
    <row r="11279" spans="1:15">
      <c r="A11279" t="s">
        <v>4</v>
      </c>
      <c r="B11279" s="4" t="s">
        <v>5</v>
      </c>
      <c r="C11279" s="4" t="s">
        <v>10</v>
      </c>
      <c r="D11279" s="4" t="s">
        <v>10</v>
      </c>
      <c r="E11279" s="4" t="s">
        <v>21</v>
      </c>
      <c r="F11279" s="4" t="s">
        <v>21</v>
      </c>
      <c r="G11279" s="4" t="s">
        <v>21</v>
      </c>
      <c r="H11279" s="4" t="s">
        <v>21</v>
      </c>
      <c r="I11279" s="4" t="s">
        <v>14</v>
      </c>
      <c r="J11279" s="4" t="s">
        <v>10</v>
      </c>
    </row>
    <row r="11280" spans="1:15">
      <c r="A11280" t="n">
        <v>94288</v>
      </c>
      <c r="B11280" s="52" t="n">
        <v>55</v>
      </c>
      <c r="C11280" s="7" t="n">
        <v>1</v>
      </c>
      <c r="D11280" s="7" t="n">
        <v>65533</v>
      </c>
      <c r="E11280" s="7" t="n">
        <v>-4.6399998664856</v>
      </c>
      <c r="F11280" s="7" t="n">
        <v>18.3700008392334</v>
      </c>
      <c r="G11280" s="7" t="n">
        <v>47.1399993896484</v>
      </c>
      <c r="H11280" s="7" t="n">
        <v>2.79999995231628</v>
      </c>
      <c r="I11280" s="7" t="n">
        <v>2</v>
      </c>
      <c r="J11280" s="7" t="n">
        <v>0</v>
      </c>
    </row>
    <row r="11281" spans="1:15">
      <c r="A11281" t="s">
        <v>4</v>
      </c>
      <c r="B11281" s="4" t="s">
        <v>5</v>
      </c>
      <c r="C11281" s="4" t="s">
        <v>10</v>
      </c>
      <c r="D11281" s="4" t="s">
        <v>14</v>
      </c>
    </row>
    <row r="11282" spans="1:15">
      <c r="A11282" t="n">
        <v>94312</v>
      </c>
      <c r="B11282" s="53" t="n">
        <v>56</v>
      </c>
      <c r="C11282" s="7" t="n">
        <v>65534</v>
      </c>
      <c r="D11282" s="7" t="n">
        <v>0</v>
      </c>
    </row>
    <row r="11283" spans="1:15">
      <c r="A11283" t="s">
        <v>4</v>
      </c>
      <c r="B11283" s="4" t="s">
        <v>5</v>
      </c>
      <c r="C11283" s="4" t="s">
        <v>10</v>
      </c>
      <c r="D11283" s="4" t="s">
        <v>10</v>
      </c>
      <c r="E11283" s="4" t="s">
        <v>21</v>
      </c>
      <c r="F11283" s="4" t="s">
        <v>14</v>
      </c>
    </row>
    <row r="11284" spans="1:15">
      <c r="A11284" t="n">
        <v>94316</v>
      </c>
      <c r="B11284" s="60" t="n">
        <v>53</v>
      </c>
      <c r="C11284" s="7" t="n">
        <v>65534</v>
      </c>
      <c r="D11284" s="7" t="n">
        <v>23</v>
      </c>
      <c r="E11284" s="7" t="n">
        <v>10</v>
      </c>
      <c r="F11284" s="7" t="n">
        <v>0</v>
      </c>
    </row>
    <row r="11285" spans="1:15">
      <c r="A11285" t="s">
        <v>4</v>
      </c>
      <c r="B11285" s="4" t="s">
        <v>5</v>
      </c>
      <c r="C11285" s="4" t="s">
        <v>10</v>
      </c>
    </row>
    <row r="11286" spans="1:15">
      <c r="A11286" t="n">
        <v>94326</v>
      </c>
      <c r="B11286" s="56" t="n">
        <v>54</v>
      </c>
      <c r="C11286" s="7" t="n">
        <v>65534</v>
      </c>
    </row>
    <row r="11287" spans="1:15">
      <c r="A11287" t="s">
        <v>4</v>
      </c>
      <c r="B11287" s="4" t="s">
        <v>5</v>
      </c>
      <c r="C11287" s="4" t="s">
        <v>10</v>
      </c>
      <c r="D11287" s="4" t="s">
        <v>9</v>
      </c>
    </row>
    <row r="11288" spans="1:15">
      <c r="A11288" t="n">
        <v>94329</v>
      </c>
      <c r="B11288" s="33" t="n">
        <v>43</v>
      </c>
      <c r="C11288" s="7" t="n">
        <v>1</v>
      </c>
      <c r="D11288" s="7" t="n">
        <v>32768</v>
      </c>
    </row>
    <row r="11289" spans="1:15">
      <c r="A11289" t="s">
        <v>4</v>
      </c>
      <c r="B11289" s="4" t="s">
        <v>5</v>
      </c>
      <c r="C11289" s="4" t="s">
        <v>10</v>
      </c>
      <c r="D11289" s="4" t="s">
        <v>14</v>
      </c>
      <c r="E11289" s="4" t="s">
        <v>6</v>
      </c>
      <c r="F11289" s="4" t="s">
        <v>21</v>
      </c>
      <c r="G11289" s="4" t="s">
        <v>21</v>
      </c>
      <c r="H11289" s="4" t="s">
        <v>21</v>
      </c>
    </row>
    <row r="11290" spans="1:15">
      <c r="A11290" t="n">
        <v>94336</v>
      </c>
      <c r="B11290" s="37" t="n">
        <v>48</v>
      </c>
      <c r="C11290" s="7" t="n">
        <v>1</v>
      </c>
      <c r="D11290" s="7" t="n">
        <v>0</v>
      </c>
      <c r="E11290" s="7" t="s">
        <v>440</v>
      </c>
      <c r="F11290" s="7" t="n">
        <v>-1</v>
      </c>
      <c r="G11290" s="7" t="n">
        <v>1</v>
      </c>
      <c r="H11290" s="7" t="n">
        <v>0</v>
      </c>
    </row>
    <row r="11291" spans="1:15">
      <c r="A11291" t="s">
        <v>4</v>
      </c>
      <c r="B11291" s="4" t="s">
        <v>5</v>
      </c>
    </row>
    <row r="11292" spans="1:15">
      <c r="A11292" t="n">
        <v>94361</v>
      </c>
      <c r="B11292" s="5" t="n">
        <v>1</v>
      </c>
    </row>
    <row r="11293" spans="1:15" s="3" customFormat="1" customHeight="0">
      <c r="A11293" s="3" t="s">
        <v>2</v>
      </c>
      <c r="B11293" s="3" t="s">
        <v>695</v>
      </c>
    </row>
    <row r="11294" spans="1:15">
      <c r="A11294" t="s">
        <v>4</v>
      </c>
      <c r="B11294" s="4" t="s">
        <v>5</v>
      </c>
      <c r="C11294" s="4" t="s">
        <v>10</v>
      </c>
      <c r="D11294" s="4" t="s">
        <v>10</v>
      </c>
      <c r="E11294" s="4" t="s">
        <v>10</v>
      </c>
    </row>
    <row r="11295" spans="1:15">
      <c r="A11295" t="n">
        <v>94364</v>
      </c>
      <c r="B11295" s="42" t="n">
        <v>61</v>
      </c>
      <c r="C11295" s="7" t="n">
        <v>65534</v>
      </c>
      <c r="D11295" s="7" t="n">
        <v>23</v>
      </c>
      <c r="E11295" s="7" t="n">
        <v>1000</v>
      </c>
    </row>
    <row r="11296" spans="1:15">
      <c r="A11296" t="s">
        <v>4</v>
      </c>
      <c r="B11296" s="4" t="s">
        <v>5</v>
      </c>
      <c r="C11296" s="4" t="s">
        <v>14</v>
      </c>
      <c r="D11296" s="4" t="s">
        <v>10</v>
      </c>
      <c r="E11296" s="4" t="s">
        <v>6</v>
      </c>
      <c r="F11296" s="4" t="s">
        <v>6</v>
      </c>
      <c r="G11296" s="4" t="s">
        <v>6</v>
      </c>
      <c r="H11296" s="4" t="s">
        <v>6</v>
      </c>
    </row>
    <row r="11297" spans="1:8">
      <c r="A11297" t="n">
        <v>94371</v>
      </c>
      <c r="B11297" s="41" t="n">
        <v>51</v>
      </c>
      <c r="C11297" s="7" t="n">
        <v>3</v>
      </c>
      <c r="D11297" s="7" t="n">
        <v>65534</v>
      </c>
      <c r="E11297" s="7" t="s">
        <v>513</v>
      </c>
      <c r="F11297" s="7" t="s">
        <v>95</v>
      </c>
      <c r="G11297" s="7" t="s">
        <v>96</v>
      </c>
      <c r="H11297" s="7" t="s">
        <v>97</v>
      </c>
    </row>
    <row r="11298" spans="1:8">
      <c r="A11298" t="s">
        <v>4</v>
      </c>
      <c r="B11298" s="4" t="s">
        <v>5</v>
      </c>
      <c r="C11298" s="4" t="s">
        <v>10</v>
      </c>
      <c r="D11298" s="4" t="s">
        <v>10</v>
      </c>
      <c r="E11298" s="4" t="s">
        <v>21</v>
      </c>
      <c r="F11298" s="4" t="s">
        <v>21</v>
      </c>
      <c r="G11298" s="4" t="s">
        <v>21</v>
      </c>
      <c r="H11298" s="4" t="s">
        <v>21</v>
      </c>
      <c r="I11298" s="4" t="s">
        <v>14</v>
      </c>
      <c r="J11298" s="4" t="s">
        <v>10</v>
      </c>
    </row>
    <row r="11299" spans="1:8">
      <c r="A11299" t="n">
        <v>94392</v>
      </c>
      <c r="B11299" s="52" t="n">
        <v>55</v>
      </c>
      <c r="C11299" s="7" t="n">
        <v>2</v>
      </c>
      <c r="D11299" s="7" t="n">
        <v>65533</v>
      </c>
      <c r="E11299" s="7" t="n">
        <v>-4</v>
      </c>
      <c r="F11299" s="7" t="n">
        <v>18.3700008392334</v>
      </c>
      <c r="G11299" s="7" t="n">
        <v>47.0400009155273</v>
      </c>
      <c r="H11299" s="7" t="n">
        <v>2.79999995231628</v>
      </c>
      <c r="I11299" s="7" t="n">
        <v>2</v>
      </c>
      <c r="J11299" s="7" t="n">
        <v>0</v>
      </c>
    </row>
    <row r="11300" spans="1:8">
      <c r="A11300" t="s">
        <v>4</v>
      </c>
      <c r="B11300" s="4" t="s">
        <v>5</v>
      </c>
      <c r="C11300" s="4" t="s">
        <v>10</v>
      </c>
      <c r="D11300" s="4" t="s">
        <v>14</v>
      </c>
    </row>
    <row r="11301" spans="1:8">
      <c r="A11301" t="n">
        <v>94416</v>
      </c>
      <c r="B11301" s="53" t="n">
        <v>56</v>
      </c>
      <c r="C11301" s="7" t="n">
        <v>65534</v>
      </c>
      <c r="D11301" s="7" t="n">
        <v>0</v>
      </c>
    </row>
    <row r="11302" spans="1:8">
      <c r="A11302" t="s">
        <v>4</v>
      </c>
      <c r="B11302" s="4" t="s">
        <v>5</v>
      </c>
      <c r="C11302" s="4" t="s">
        <v>10</v>
      </c>
      <c r="D11302" s="4" t="s">
        <v>10</v>
      </c>
      <c r="E11302" s="4" t="s">
        <v>21</v>
      </c>
      <c r="F11302" s="4" t="s">
        <v>14</v>
      </c>
    </row>
    <row r="11303" spans="1:8">
      <c r="A11303" t="n">
        <v>94420</v>
      </c>
      <c r="B11303" s="60" t="n">
        <v>53</v>
      </c>
      <c r="C11303" s="7" t="n">
        <v>65534</v>
      </c>
      <c r="D11303" s="7" t="n">
        <v>23</v>
      </c>
      <c r="E11303" s="7" t="n">
        <v>10</v>
      </c>
      <c r="F11303" s="7" t="n">
        <v>0</v>
      </c>
    </row>
    <row r="11304" spans="1:8">
      <c r="A11304" t="s">
        <v>4</v>
      </c>
      <c r="B11304" s="4" t="s">
        <v>5</v>
      </c>
      <c r="C11304" s="4" t="s">
        <v>10</v>
      </c>
    </row>
    <row r="11305" spans="1:8">
      <c r="A11305" t="n">
        <v>94430</v>
      </c>
      <c r="B11305" s="56" t="n">
        <v>54</v>
      </c>
      <c r="C11305" s="7" t="n">
        <v>65534</v>
      </c>
    </row>
    <row r="11306" spans="1:8">
      <c r="A11306" t="s">
        <v>4</v>
      </c>
      <c r="B11306" s="4" t="s">
        <v>5</v>
      </c>
      <c r="C11306" s="4" t="s">
        <v>10</v>
      </c>
      <c r="D11306" s="4" t="s">
        <v>14</v>
      </c>
      <c r="E11306" s="4" t="s">
        <v>6</v>
      </c>
      <c r="F11306" s="4" t="s">
        <v>21</v>
      </c>
      <c r="G11306" s="4" t="s">
        <v>21</v>
      </c>
      <c r="H11306" s="4" t="s">
        <v>21</v>
      </c>
    </row>
    <row r="11307" spans="1:8">
      <c r="A11307" t="n">
        <v>94433</v>
      </c>
      <c r="B11307" s="37" t="n">
        <v>48</v>
      </c>
      <c r="C11307" s="7" t="n">
        <v>2</v>
      </c>
      <c r="D11307" s="7" t="n">
        <v>0</v>
      </c>
      <c r="E11307" s="7" t="s">
        <v>416</v>
      </c>
      <c r="F11307" s="7" t="n">
        <v>-1</v>
      </c>
      <c r="G11307" s="7" t="n">
        <v>1</v>
      </c>
      <c r="H11307" s="7" t="n">
        <v>0</v>
      </c>
    </row>
    <row r="11308" spans="1:8">
      <c r="A11308" t="s">
        <v>4</v>
      </c>
      <c r="B11308" s="4" t="s">
        <v>5</v>
      </c>
    </row>
    <row r="11309" spans="1:8">
      <c r="A11309" t="n">
        <v>94462</v>
      </c>
      <c r="B11309" s="5" t="n">
        <v>1</v>
      </c>
    </row>
    <row r="11310" spans="1:8" s="3" customFormat="1" customHeight="0">
      <c r="A11310" s="3" t="s">
        <v>2</v>
      </c>
      <c r="B11310" s="3" t="s">
        <v>696</v>
      </c>
    </row>
    <row r="11311" spans="1:8">
      <c r="A11311" t="s">
        <v>4</v>
      </c>
      <c r="B11311" s="4" t="s">
        <v>5</v>
      </c>
      <c r="C11311" s="4" t="s">
        <v>10</v>
      </c>
      <c r="D11311" s="4" t="s">
        <v>10</v>
      </c>
      <c r="E11311" s="4" t="s">
        <v>10</v>
      </c>
    </row>
    <row r="11312" spans="1:8">
      <c r="A11312" t="n">
        <v>94464</v>
      </c>
      <c r="B11312" s="42" t="n">
        <v>61</v>
      </c>
      <c r="C11312" s="7" t="n">
        <v>65534</v>
      </c>
      <c r="D11312" s="7" t="n">
        <v>23</v>
      </c>
      <c r="E11312" s="7" t="n">
        <v>1000</v>
      </c>
    </row>
    <row r="11313" spans="1:10">
      <c r="A11313" t="s">
        <v>4</v>
      </c>
      <c r="B11313" s="4" t="s">
        <v>5</v>
      </c>
      <c r="C11313" s="4" t="s">
        <v>14</v>
      </c>
      <c r="D11313" s="4" t="s">
        <v>10</v>
      </c>
      <c r="E11313" s="4" t="s">
        <v>6</v>
      </c>
      <c r="F11313" s="4" t="s">
        <v>6</v>
      </c>
      <c r="G11313" s="4" t="s">
        <v>6</v>
      </c>
      <c r="H11313" s="4" t="s">
        <v>6</v>
      </c>
    </row>
    <row r="11314" spans="1:10">
      <c r="A11314" t="n">
        <v>94471</v>
      </c>
      <c r="B11314" s="41" t="n">
        <v>51</v>
      </c>
      <c r="C11314" s="7" t="n">
        <v>3</v>
      </c>
      <c r="D11314" s="7" t="n">
        <v>65534</v>
      </c>
      <c r="E11314" s="7" t="s">
        <v>513</v>
      </c>
      <c r="F11314" s="7" t="s">
        <v>95</v>
      </c>
      <c r="G11314" s="7" t="s">
        <v>96</v>
      </c>
      <c r="H11314" s="7" t="s">
        <v>97</v>
      </c>
    </row>
    <row r="11315" spans="1:10">
      <c r="A11315" t="s">
        <v>4</v>
      </c>
      <c r="B11315" s="4" t="s">
        <v>5</v>
      </c>
      <c r="C11315" s="4" t="s">
        <v>10</v>
      </c>
      <c r="D11315" s="4" t="s">
        <v>10</v>
      </c>
      <c r="E11315" s="4" t="s">
        <v>21</v>
      </c>
      <c r="F11315" s="4" t="s">
        <v>21</v>
      </c>
      <c r="G11315" s="4" t="s">
        <v>21</v>
      </c>
      <c r="H11315" s="4" t="s">
        <v>21</v>
      </c>
      <c r="I11315" s="4" t="s">
        <v>14</v>
      </c>
      <c r="J11315" s="4" t="s">
        <v>10</v>
      </c>
    </row>
    <row r="11316" spans="1:10">
      <c r="A11316" t="n">
        <v>94492</v>
      </c>
      <c r="B11316" s="52" t="n">
        <v>55</v>
      </c>
      <c r="C11316" s="7" t="n">
        <v>3</v>
      </c>
      <c r="D11316" s="7" t="n">
        <v>65533</v>
      </c>
      <c r="E11316" s="7" t="n">
        <v>-5.55000019073486</v>
      </c>
      <c r="F11316" s="7" t="n">
        <v>18.3700008392334</v>
      </c>
      <c r="G11316" s="7" t="n">
        <v>47.1100006103516</v>
      </c>
      <c r="H11316" s="7" t="n">
        <v>2.79999995231628</v>
      </c>
      <c r="I11316" s="7" t="n">
        <v>2</v>
      </c>
      <c r="J11316" s="7" t="n">
        <v>0</v>
      </c>
    </row>
    <row r="11317" spans="1:10">
      <c r="A11317" t="s">
        <v>4</v>
      </c>
      <c r="B11317" s="4" t="s">
        <v>5</v>
      </c>
      <c r="C11317" s="4" t="s">
        <v>10</v>
      </c>
      <c r="D11317" s="4" t="s">
        <v>14</v>
      </c>
    </row>
    <row r="11318" spans="1:10">
      <c r="A11318" t="n">
        <v>94516</v>
      </c>
      <c r="B11318" s="53" t="n">
        <v>56</v>
      </c>
      <c r="C11318" s="7" t="n">
        <v>65534</v>
      </c>
      <c r="D11318" s="7" t="n">
        <v>0</v>
      </c>
    </row>
    <row r="11319" spans="1:10">
      <c r="A11319" t="s">
        <v>4</v>
      </c>
      <c r="B11319" s="4" t="s">
        <v>5</v>
      </c>
      <c r="C11319" s="4" t="s">
        <v>10</v>
      </c>
      <c r="D11319" s="4" t="s">
        <v>10</v>
      </c>
      <c r="E11319" s="4" t="s">
        <v>21</v>
      </c>
      <c r="F11319" s="4" t="s">
        <v>14</v>
      </c>
    </row>
    <row r="11320" spans="1:10">
      <c r="A11320" t="n">
        <v>94520</v>
      </c>
      <c r="B11320" s="60" t="n">
        <v>53</v>
      </c>
      <c r="C11320" s="7" t="n">
        <v>65534</v>
      </c>
      <c r="D11320" s="7" t="n">
        <v>23</v>
      </c>
      <c r="E11320" s="7" t="n">
        <v>10</v>
      </c>
      <c r="F11320" s="7" t="n">
        <v>0</v>
      </c>
    </row>
    <row r="11321" spans="1:10">
      <c r="A11321" t="s">
        <v>4</v>
      </c>
      <c r="B11321" s="4" t="s">
        <v>5</v>
      </c>
      <c r="C11321" s="4" t="s">
        <v>10</v>
      </c>
    </row>
    <row r="11322" spans="1:10">
      <c r="A11322" t="n">
        <v>94530</v>
      </c>
      <c r="B11322" s="56" t="n">
        <v>54</v>
      </c>
      <c r="C11322" s="7" t="n">
        <v>65534</v>
      </c>
    </row>
    <row r="11323" spans="1:10">
      <c r="A11323" t="s">
        <v>4</v>
      </c>
      <c r="B11323" s="4" t="s">
        <v>5</v>
      </c>
      <c r="C11323" s="4" t="s">
        <v>10</v>
      </c>
      <c r="D11323" s="4" t="s">
        <v>9</v>
      </c>
    </row>
    <row r="11324" spans="1:10">
      <c r="A11324" t="n">
        <v>94533</v>
      </c>
      <c r="B11324" s="33" t="n">
        <v>43</v>
      </c>
      <c r="C11324" s="7" t="n">
        <v>3</v>
      </c>
      <c r="D11324" s="7" t="n">
        <v>32768</v>
      </c>
    </row>
    <row r="11325" spans="1:10">
      <c r="A11325" t="s">
        <v>4</v>
      </c>
      <c r="B11325" s="4" t="s">
        <v>5</v>
      </c>
      <c r="C11325" s="4" t="s">
        <v>10</v>
      </c>
      <c r="D11325" s="4" t="s">
        <v>14</v>
      </c>
      <c r="E11325" s="4" t="s">
        <v>6</v>
      </c>
      <c r="F11325" s="4" t="s">
        <v>21</v>
      </c>
      <c r="G11325" s="4" t="s">
        <v>21</v>
      </c>
      <c r="H11325" s="4" t="s">
        <v>21</v>
      </c>
    </row>
    <row r="11326" spans="1:10">
      <c r="A11326" t="n">
        <v>94540</v>
      </c>
      <c r="B11326" s="37" t="n">
        <v>48</v>
      </c>
      <c r="C11326" s="7" t="n">
        <v>3</v>
      </c>
      <c r="D11326" s="7" t="n">
        <v>0</v>
      </c>
      <c r="E11326" s="7" t="s">
        <v>440</v>
      </c>
      <c r="F11326" s="7" t="n">
        <v>-1</v>
      </c>
      <c r="G11326" s="7" t="n">
        <v>1</v>
      </c>
      <c r="H11326" s="7" t="n">
        <v>0</v>
      </c>
    </row>
    <row r="11327" spans="1:10">
      <c r="A11327" t="s">
        <v>4</v>
      </c>
      <c r="B11327" s="4" t="s">
        <v>5</v>
      </c>
    </row>
    <row r="11328" spans="1:10">
      <c r="A11328" t="n">
        <v>94565</v>
      </c>
      <c r="B11328" s="5" t="n">
        <v>1</v>
      </c>
    </row>
    <row r="11329" spans="1:10" s="3" customFormat="1" customHeight="0">
      <c r="A11329" s="3" t="s">
        <v>2</v>
      </c>
      <c r="B11329" s="3" t="s">
        <v>697</v>
      </c>
    </row>
    <row r="11330" spans="1:10">
      <c r="A11330" t="s">
        <v>4</v>
      </c>
      <c r="B11330" s="4" t="s">
        <v>5</v>
      </c>
      <c r="C11330" s="4" t="s">
        <v>10</v>
      </c>
      <c r="D11330" s="4" t="s">
        <v>10</v>
      </c>
      <c r="E11330" s="4" t="s">
        <v>10</v>
      </c>
    </row>
    <row r="11331" spans="1:10">
      <c r="A11331" t="n">
        <v>94568</v>
      </c>
      <c r="B11331" s="42" t="n">
        <v>61</v>
      </c>
      <c r="C11331" s="7" t="n">
        <v>65534</v>
      </c>
      <c r="D11331" s="7" t="n">
        <v>23</v>
      </c>
      <c r="E11331" s="7" t="n">
        <v>1000</v>
      </c>
    </row>
    <row r="11332" spans="1:10">
      <c r="A11332" t="s">
        <v>4</v>
      </c>
      <c r="B11332" s="4" t="s">
        <v>5</v>
      </c>
      <c r="C11332" s="4" t="s">
        <v>14</v>
      </c>
      <c r="D11332" s="4" t="s">
        <v>10</v>
      </c>
      <c r="E11332" s="4" t="s">
        <v>6</v>
      </c>
      <c r="F11332" s="4" t="s">
        <v>6</v>
      </c>
      <c r="G11332" s="4" t="s">
        <v>6</v>
      </c>
      <c r="H11332" s="4" t="s">
        <v>6</v>
      </c>
    </row>
    <row r="11333" spans="1:10">
      <c r="A11333" t="n">
        <v>94575</v>
      </c>
      <c r="B11333" s="41" t="n">
        <v>51</v>
      </c>
      <c r="C11333" s="7" t="n">
        <v>3</v>
      </c>
      <c r="D11333" s="7" t="n">
        <v>65534</v>
      </c>
      <c r="E11333" s="7" t="s">
        <v>513</v>
      </c>
      <c r="F11333" s="7" t="s">
        <v>95</v>
      </c>
      <c r="G11333" s="7" t="s">
        <v>96</v>
      </c>
      <c r="H11333" s="7" t="s">
        <v>97</v>
      </c>
    </row>
    <row r="11334" spans="1:10">
      <c r="A11334" t="s">
        <v>4</v>
      </c>
      <c r="B11334" s="4" t="s">
        <v>5</v>
      </c>
      <c r="C11334" s="4" t="s">
        <v>10</v>
      </c>
      <c r="D11334" s="4" t="s">
        <v>10</v>
      </c>
      <c r="E11334" s="4" t="s">
        <v>21</v>
      </c>
      <c r="F11334" s="4" t="s">
        <v>21</v>
      </c>
      <c r="G11334" s="4" t="s">
        <v>21</v>
      </c>
      <c r="H11334" s="4" t="s">
        <v>21</v>
      </c>
      <c r="I11334" s="4" t="s">
        <v>14</v>
      </c>
      <c r="J11334" s="4" t="s">
        <v>10</v>
      </c>
    </row>
    <row r="11335" spans="1:10">
      <c r="A11335" t="n">
        <v>94596</v>
      </c>
      <c r="B11335" s="52" t="n">
        <v>55</v>
      </c>
      <c r="C11335" s="7" t="n">
        <v>4</v>
      </c>
      <c r="D11335" s="7" t="n">
        <v>65533</v>
      </c>
      <c r="E11335" s="7" t="n">
        <v>-4.23000001907349</v>
      </c>
      <c r="F11335" s="7" t="n">
        <v>18.3700008392334</v>
      </c>
      <c r="G11335" s="7" t="n">
        <v>47.6199989318848</v>
      </c>
      <c r="H11335" s="7" t="n">
        <v>2.79999995231628</v>
      </c>
      <c r="I11335" s="7" t="n">
        <v>2</v>
      </c>
      <c r="J11335" s="7" t="n">
        <v>0</v>
      </c>
    </row>
    <row r="11336" spans="1:10">
      <c r="A11336" t="s">
        <v>4</v>
      </c>
      <c r="B11336" s="4" t="s">
        <v>5</v>
      </c>
      <c r="C11336" s="4" t="s">
        <v>10</v>
      </c>
      <c r="D11336" s="4" t="s">
        <v>14</v>
      </c>
    </row>
    <row r="11337" spans="1:10">
      <c r="A11337" t="n">
        <v>94620</v>
      </c>
      <c r="B11337" s="53" t="n">
        <v>56</v>
      </c>
      <c r="C11337" s="7" t="n">
        <v>65534</v>
      </c>
      <c r="D11337" s="7" t="n">
        <v>0</v>
      </c>
    </row>
    <row r="11338" spans="1:10">
      <c r="A11338" t="s">
        <v>4</v>
      </c>
      <c r="B11338" s="4" t="s">
        <v>5</v>
      </c>
      <c r="C11338" s="4" t="s">
        <v>10</v>
      </c>
      <c r="D11338" s="4" t="s">
        <v>10</v>
      </c>
      <c r="E11338" s="4" t="s">
        <v>21</v>
      </c>
      <c r="F11338" s="4" t="s">
        <v>14</v>
      </c>
    </row>
    <row r="11339" spans="1:10">
      <c r="A11339" t="n">
        <v>94624</v>
      </c>
      <c r="B11339" s="60" t="n">
        <v>53</v>
      </c>
      <c r="C11339" s="7" t="n">
        <v>65534</v>
      </c>
      <c r="D11339" s="7" t="n">
        <v>23</v>
      </c>
      <c r="E11339" s="7" t="n">
        <v>10</v>
      </c>
      <c r="F11339" s="7" t="n">
        <v>0</v>
      </c>
    </row>
    <row r="11340" spans="1:10">
      <c r="A11340" t="s">
        <v>4</v>
      </c>
      <c r="B11340" s="4" t="s">
        <v>5</v>
      </c>
      <c r="C11340" s="4" t="s">
        <v>10</v>
      </c>
    </row>
    <row r="11341" spans="1:10">
      <c r="A11341" t="n">
        <v>94634</v>
      </c>
      <c r="B11341" s="56" t="n">
        <v>54</v>
      </c>
      <c r="C11341" s="7" t="n">
        <v>65534</v>
      </c>
    </row>
    <row r="11342" spans="1:10">
      <c r="A11342" t="s">
        <v>4</v>
      </c>
      <c r="B11342" s="4" t="s">
        <v>5</v>
      </c>
      <c r="C11342" s="4" t="s">
        <v>10</v>
      </c>
      <c r="D11342" s="4" t="s">
        <v>9</v>
      </c>
    </row>
    <row r="11343" spans="1:10">
      <c r="A11343" t="n">
        <v>94637</v>
      </c>
      <c r="B11343" s="33" t="n">
        <v>43</v>
      </c>
      <c r="C11343" s="7" t="n">
        <v>65534</v>
      </c>
      <c r="D11343" s="7" t="n">
        <v>32768</v>
      </c>
    </row>
    <row r="11344" spans="1:10">
      <c r="A11344" t="s">
        <v>4</v>
      </c>
      <c r="B11344" s="4" t="s">
        <v>5</v>
      </c>
      <c r="C11344" s="4" t="s">
        <v>10</v>
      </c>
      <c r="D11344" s="4" t="s">
        <v>14</v>
      </c>
      <c r="E11344" s="4" t="s">
        <v>6</v>
      </c>
      <c r="F11344" s="4" t="s">
        <v>21</v>
      </c>
      <c r="G11344" s="4" t="s">
        <v>21</v>
      </c>
      <c r="H11344" s="4" t="s">
        <v>21</v>
      </c>
    </row>
    <row r="11345" spans="1:10">
      <c r="A11345" t="n">
        <v>94644</v>
      </c>
      <c r="B11345" s="37" t="n">
        <v>48</v>
      </c>
      <c r="C11345" s="7" t="n">
        <v>4</v>
      </c>
      <c r="D11345" s="7" t="n">
        <v>0</v>
      </c>
      <c r="E11345" s="7" t="s">
        <v>440</v>
      </c>
      <c r="F11345" s="7" t="n">
        <v>-1</v>
      </c>
      <c r="G11345" s="7" t="n">
        <v>1</v>
      </c>
      <c r="H11345" s="7" t="n">
        <v>0</v>
      </c>
    </row>
    <row r="11346" spans="1:10">
      <c r="A11346" t="s">
        <v>4</v>
      </c>
      <c r="B11346" s="4" t="s">
        <v>5</v>
      </c>
    </row>
    <row r="11347" spans="1:10">
      <c r="A11347" t="n">
        <v>94669</v>
      </c>
      <c r="B11347" s="5" t="n">
        <v>1</v>
      </c>
    </row>
    <row r="11348" spans="1:10" s="3" customFormat="1" customHeight="0">
      <c r="A11348" s="3" t="s">
        <v>2</v>
      </c>
      <c r="B11348" s="3" t="s">
        <v>698</v>
      </c>
    </row>
    <row r="11349" spans="1:10">
      <c r="A11349" t="s">
        <v>4</v>
      </c>
      <c r="B11349" s="4" t="s">
        <v>5</v>
      </c>
      <c r="C11349" s="4" t="s">
        <v>10</v>
      </c>
      <c r="D11349" s="4" t="s">
        <v>10</v>
      </c>
      <c r="E11349" s="4" t="s">
        <v>10</v>
      </c>
    </row>
    <row r="11350" spans="1:10">
      <c r="A11350" t="n">
        <v>94672</v>
      </c>
      <c r="B11350" s="42" t="n">
        <v>61</v>
      </c>
      <c r="C11350" s="7" t="n">
        <v>65534</v>
      </c>
      <c r="D11350" s="7" t="n">
        <v>23</v>
      </c>
      <c r="E11350" s="7" t="n">
        <v>1000</v>
      </c>
    </row>
    <row r="11351" spans="1:10">
      <c r="A11351" t="s">
        <v>4</v>
      </c>
      <c r="B11351" s="4" t="s">
        <v>5</v>
      </c>
      <c r="C11351" s="4" t="s">
        <v>14</v>
      </c>
      <c r="D11351" s="4" t="s">
        <v>10</v>
      </c>
      <c r="E11351" s="4" t="s">
        <v>6</v>
      </c>
      <c r="F11351" s="4" t="s">
        <v>6</v>
      </c>
      <c r="G11351" s="4" t="s">
        <v>6</v>
      </c>
      <c r="H11351" s="4" t="s">
        <v>6</v>
      </c>
    </row>
    <row r="11352" spans="1:10">
      <c r="A11352" t="n">
        <v>94679</v>
      </c>
      <c r="B11352" s="41" t="n">
        <v>51</v>
      </c>
      <c r="C11352" s="7" t="n">
        <v>3</v>
      </c>
      <c r="D11352" s="7" t="n">
        <v>65534</v>
      </c>
      <c r="E11352" s="7" t="s">
        <v>513</v>
      </c>
      <c r="F11352" s="7" t="s">
        <v>95</v>
      </c>
      <c r="G11352" s="7" t="s">
        <v>96</v>
      </c>
      <c r="H11352" s="7" t="s">
        <v>97</v>
      </c>
    </row>
    <row r="11353" spans="1:10">
      <c r="A11353" t="s">
        <v>4</v>
      </c>
      <c r="B11353" s="4" t="s">
        <v>5</v>
      </c>
      <c r="C11353" s="4" t="s">
        <v>10</v>
      </c>
      <c r="D11353" s="4" t="s">
        <v>10</v>
      </c>
      <c r="E11353" s="4" t="s">
        <v>21</v>
      </c>
      <c r="F11353" s="4" t="s">
        <v>21</v>
      </c>
      <c r="G11353" s="4" t="s">
        <v>21</v>
      </c>
      <c r="H11353" s="4" t="s">
        <v>21</v>
      </c>
      <c r="I11353" s="4" t="s">
        <v>14</v>
      </c>
      <c r="J11353" s="4" t="s">
        <v>10</v>
      </c>
    </row>
    <row r="11354" spans="1:10">
      <c r="A11354" t="n">
        <v>94700</v>
      </c>
      <c r="B11354" s="52" t="n">
        <v>55</v>
      </c>
      <c r="C11354" s="7" t="n">
        <v>5</v>
      </c>
      <c r="D11354" s="7" t="n">
        <v>65533</v>
      </c>
      <c r="E11354" s="7" t="n">
        <v>-3.51999998092651</v>
      </c>
      <c r="F11354" s="7" t="n">
        <v>18.3700008392334</v>
      </c>
      <c r="G11354" s="7" t="n">
        <v>45.5</v>
      </c>
      <c r="H11354" s="7" t="n">
        <v>2.79999995231628</v>
      </c>
      <c r="I11354" s="7" t="n">
        <v>2</v>
      </c>
      <c r="J11354" s="7" t="n">
        <v>0</v>
      </c>
    </row>
    <row r="11355" spans="1:10">
      <c r="A11355" t="s">
        <v>4</v>
      </c>
      <c r="B11355" s="4" t="s">
        <v>5</v>
      </c>
      <c r="C11355" s="4" t="s">
        <v>10</v>
      </c>
      <c r="D11355" s="4" t="s">
        <v>14</v>
      </c>
    </row>
    <row r="11356" spans="1:10">
      <c r="A11356" t="n">
        <v>94724</v>
      </c>
      <c r="B11356" s="53" t="n">
        <v>56</v>
      </c>
      <c r="C11356" s="7" t="n">
        <v>65534</v>
      </c>
      <c r="D11356" s="7" t="n">
        <v>0</v>
      </c>
    </row>
    <row r="11357" spans="1:10">
      <c r="A11357" t="s">
        <v>4</v>
      </c>
      <c r="B11357" s="4" t="s">
        <v>5</v>
      </c>
      <c r="C11357" s="4" t="s">
        <v>10</v>
      </c>
      <c r="D11357" s="4" t="s">
        <v>10</v>
      </c>
      <c r="E11357" s="4" t="s">
        <v>21</v>
      </c>
      <c r="F11357" s="4" t="s">
        <v>14</v>
      </c>
    </row>
    <row r="11358" spans="1:10">
      <c r="A11358" t="n">
        <v>94728</v>
      </c>
      <c r="B11358" s="60" t="n">
        <v>53</v>
      </c>
      <c r="C11358" s="7" t="n">
        <v>65534</v>
      </c>
      <c r="D11358" s="7" t="n">
        <v>23</v>
      </c>
      <c r="E11358" s="7" t="n">
        <v>10</v>
      </c>
      <c r="F11358" s="7" t="n">
        <v>0</v>
      </c>
    </row>
    <row r="11359" spans="1:10">
      <c r="A11359" t="s">
        <v>4</v>
      </c>
      <c r="B11359" s="4" t="s">
        <v>5</v>
      </c>
      <c r="C11359" s="4" t="s">
        <v>10</v>
      </c>
    </row>
    <row r="11360" spans="1:10">
      <c r="A11360" t="n">
        <v>94738</v>
      </c>
      <c r="B11360" s="56" t="n">
        <v>54</v>
      </c>
      <c r="C11360" s="7" t="n">
        <v>65534</v>
      </c>
    </row>
    <row r="11361" spans="1:10">
      <c r="A11361" t="s">
        <v>4</v>
      </c>
      <c r="B11361" s="4" t="s">
        <v>5</v>
      </c>
      <c r="C11361" s="4" t="s">
        <v>10</v>
      </c>
      <c r="D11361" s="4" t="s">
        <v>14</v>
      </c>
      <c r="E11361" s="4" t="s">
        <v>6</v>
      </c>
      <c r="F11361" s="4" t="s">
        <v>21</v>
      </c>
      <c r="G11361" s="4" t="s">
        <v>21</v>
      </c>
      <c r="H11361" s="4" t="s">
        <v>21</v>
      </c>
    </row>
    <row r="11362" spans="1:10">
      <c r="A11362" t="n">
        <v>94741</v>
      </c>
      <c r="B11362" s="37" t="n">
        <v>48</v>
      </c>
      <c r="C11362" s="7" t="n">
        <v>5</v>
      </c>
      <c r="D11362" s="7" t="n">
        <v>0</v>
      </c>
      <c r="E11362" s="7" t="s">
        <v>416</v>
      </c>
      <c r="F11362" s="7" t="n">
        <v>-1</v>
      </c>
      <c r="G11362" s="7" t="n">
        <v>1</v>
      </c>
      <c r="H11362" s="7" t="n">
        <v>0</v>
      </c>
    </row>
    <row r="11363" spans="1:10">
      <c r="A11363" t="s">
        <v>4</v>
      </c>
      <c r="B11363" s="4" t="s">
        <v>5</v>
      </c>
    </row>
    <row r="11364" spans="1:10">
      <c r="A11364" t="n">
        <v>94770</v>
      </c>
      <c r="B11364" s="5" t="n">
        <v>1</v>
      </c>
    </row>
    <row r="11365" spans="1:10" s="3" customFormat="1" customHeight="0">
      <c r="A11365" s="3" t="s">
        <v>2</v>
      </c>
      <c r="B11365" s="3" t="s">
        <v>699</v>
      </c>
    </row>
    <row r="11366" spans="1:10">
      <c r="A11366" t="s">
        <v>4</v>
      </c>
      <c r="B11366" s="4" t="s">
        <v>5</v>
      </c>
      <c r="C11366" s="4" t="s">
        <v>10</v>
      </c>
      <c r="D11366" s="4" t="s">
        <v>10</v>
      </c>
      <c r="E11366" s="4" t="s">
        <v>10</v>
      </c>
    </row>
    <row r="11367" spans="1:10">
      <c r="A11367" t="n">
        <v>94772</v>
      </c>
      <c r="B11367" s="42" t="n">
        <v>61</v>
      </c>
      <c r="C11367" s="7" t="n">
        <v>65534</v>
      </c>
      <c r="D11367" s="7" t="n">
        <v>23</v>
      </c>
      <c r="E11367" s="7" t="n">
        <v>1000</v>
      </c>
    </row>
    <row r="11368" spans="1:10">
      <c r="A11368" t="s">
        <v>4</v>
      </c>
      <c r="B11368" s="4" t="s">
        <v>5</v>
      </c>
      <c r="C11368" s="4" t="s">
        <v>14</v>
      </c>
      <c r="D11368" s="4" t="s">
        <v>10</v>
      </c>
      <c r="E11368" s="4" t="s">
        <v>6</v>
      </c>
      <c r="F11368" s="4" t="s">
        <v>6</v>
      </c>
      <c r="G11368" s="4" t="s">
        <v>6</v>
      </c>
      <c r="H11368" s="4" t="s">
        <v>6</v>
      </c>
    </row>
    <row r="11369" spans="1:10">
      <c r="A11369" t="n">
        <v>94779</v>
      </c>
      <c r="B11369" s="41" t="n">
        <v>51</v>
      </c>
      <c r="C11369" s="7" t="n">
        <v>3</v>
      </c>
      <c r="D11369" s="7" t="n">
        <v>65534</v>
      </c>
      <c r="E11369" s="7" t="s">
        <v>513</v>
      </c>
      <c r="F11369" s="7" t="s">
        <v>95</v>
      </c>
      <c r="G11369" s="7" t="s">
        <v>96</v>
      </c>
      <c r="H11369" s="7" t="s">
        <v>97</v>
      </c>
    </row>
    <row r="11370" spans="1:10">
      <c r="A11370" t="s">
        <v>4</v>
      </c>
      <c r="B11370" s="4" t="s">
        <v>5</v>
      </c>
      <c r="C11370" s="4" t="s">
        <v>10</v>
      </c>
      <c r="D11370" s="4" t="s">
        <v>10</v>
      </c>
      <c r="E11370" s="4" t="s">
        <v>21</v>
      </c>
      <c r="F11370" s="4" t="s">
        <v>21</v>
      </c>
      <c r="G11370" s="4" t="s">
        <v>21</v>
      </c>
      <c r="H11370" s="4" t="s">
        <v>21</v>
      </c>
      <c r="I11370" s="4" t="s">
        <v>14</v>
      </c>
      <c r="J11370" s="4" t="s">
        <v>10</v>
      </c>
    </row>
    <row r="11371" spans="1:10">
      <c r="A11371" t="n">
        <v>94800</v>
      </c>
      <c r="B11371" s="52" t="n">
        <v>55</v>
      </c>
      <c r="C11371" s="7" t="n">
        <v>6</v>
      </c>
      <c r="D11371" s="7" t="n">
        <v>65533</v>
      </c>
      <c r="E11371" s="7" t="n">
        <v>-4.90000009536743</v>
      </c>
      <c r="F11371" s="7" t="n">
        <v>18.3700008392334</v>
      </c>
      <c r="G11371" s="7" t="n">
        <v>47.9500007629395</v>
      </c>
      <c r="H11371" s="7" t="n">
        <v>2.79999995231628</v>
      </c>
      <c r="I11371" s="7" t="n">
        <v>2</v>
      </c>
      <c r="J11371" s="7" t="n">
        <v>0</v>
      </c>
    </row>
    <row r="11372" spans="1:10">
      <c r="A11372" t="s">
        <v>4</v>
      </c>
      <c r="B11372" s="4" t="s">
        <v>5</v>
      </c>
      <c r="C11372" s="4" t="s">
        <v>10</v>
      </c>
      <c r="D11372" s="4" t="s">
        <v>14</v>
      </c>
    </row>
    <row r="11373" spans="1:10">
      <c r="A11373" t="n">
        <v>94824</v>
      </c>
      <c r="B11373" s="53" t="n">
        <v>56</v>
      </c>
      <c r="C11373" s="7" t="n">
        <v>65534</v>
      </c>
      <c r="D11373" s="7" t="n">
        <v>0</v>
      </c>
    </row>
    <row r="11374" spans="1:10">
      <c r="A11374" t="s">
        <v>4</v>
      </c>
      <c r="B11374" s="4" t="s">
        <v>5</v>
      </c>
      <c r="C11374" s="4" t="s">
        <v>10</v>
      </c>
      <c r="D11374" s="4" t="s">
        <v>10</v>
      </c>
      <c r="E11374" s="4" t="s">
        <v>21</v>
      </c>
      <c r="F11374" s="4" t="s">
        <v>14</v>
      </c>
    </row>
    <row r="11375" spans="1:10">
      <c r="A11375" t="n">
        <v>94828</v>
      </c>
      <c r="B11375" s="60" t="n">
        <v>53</v>
      </c>
      <c r="C11375" s="7" t="n">
        <v>65534</v>
      </c>
      <c r="D11375" s="7" t="n">
        <v>23</v>
      </c>
      <c r="E11375" s="7" t="n">
        <v>10</v>
      </c>
      <c r="F11375" s="7" t="n">
        <v>0</v>
      </c>
    </row>
    <row r="11376" spans="1:10">
      <c r="A11376" t="s">
        <v>4</v>
      </c>
      <c r="B11376" s="4" t="s">
        <v>5</v>
      </c>
      <c r="C11376" s="4" t="s">
        <v>10</v>
      </c>
    </row>
    <row r="11377" spans="1:10">
      <c r="A11377" t="n">
        <v>94838</v>
      </c>
      <c r="B11377" s="56" t="n">
        <v>54</v>
      </c>
      <c r="C11377" s="7" t="n">
        <v>65534</v>
      </c>
    </row>
    <row r="11378" spans="1:10">
      <c r="A11378" t="s">
        <v>4</v>
      </c>
      <c r="B11378" s="4" t="s">
        <v>5</v>
      </c>
    </row>
    <row r="11379" spans="1:10">
      <c r="A11379" t="n">
        <v>94841</v>
      </c>
      <c r="B11379" s="5" t="n">
        <v>1</v>
      </c>
    </row>
    <row r="11380" spans="1:10" s="3" customFormat="1" customHeight="0">
      <c r="A11380" s="3" t="s">
        <v>2</v>
      </c>
      <c r="B11380" s="3" t="s">
        <v>700</v>
      </c>
    </row>
    <row r="11381" spans="1:10">
      <c r="A11381" t="s">
        <v>4</v>
      </c>
      <c r="B11381" s="4" t="s">
        <v>5</v>
      </c>
      <c r="C11381" s="4" t="s">
        <v>10</v>
      </c>
      <c r="D11381" s="4" t="s">
        <v>10</v>
      </c>
      <c r="E11381" s="4" t="s">
        <v>10</v>
      </c>
    </row>
    <row r="11382" spans="1:10">
      <c r="A11382" t="n">
        <v>94844</v>
      </c>
      <c r="B11382" s="42" t="n">
        <v>61</v>
      </c>
      <c r="C11382" s="7" t="n">
        <v>65534</v>
      </c>
      <c r="D11382" s="7" t="n">
        <v>23</v>
      </c>
      <c r="E11382" s="7" t="n">
        <v>1000</v>
      </c>
    </row>
    <row r="11383" spans="1:10">
      <c r="A11383" t="s">
        <v>4</v>
      </c>
      <c r="B11383" s="4" t="s">
        <v>5</v>
      </c>
      <c r="C11383" s="4" t="s">
        <v>14</v>
      </c>
      <c r="D11383" s="4" t="s">
        <v>10</v>
      </c>
      <c r="E11383" s="4" t="s">
        <v>6</v>
      </c>
      <c r="F11383" s="4" t="s">
        <v>6</v>
      </c>
      <c r="G11383" s="4" t="s">
        <v>6</v>
      </c>
      <c r="H11383" s="4" t="s">
        <v>6</v>
      </c>
    </row>
    <row r="11384" spans="1:10">
      <c r="A11384" t="n">
        <v>94851</v>
      </c>
      <c r="B11384" s="41" t="n">
        <v>51</v>
      </c>
      <c r="C11384" s="7" t="n">
        <v>3</v>
      </c>
      <c r="D11384" s="7" t="n">
        <v>65534</v>
      </c>
      <c r="E11384" s="7" t="s">
        <v>513</v>
      </c>
      <c r="F11384" s="7" t="s">
        <v>95</v>
      </c>
      <c r="G11384" s="7" t="s">
        <v>96</v>
      </c>
      <c r="H11384" s="7" t="s">
        <v>97</v>
      </c>
    </row>
    <row r="11385" spans="1:10">
      <c r="A11385" t="s">
        <v>4</v>
      </c>
      <c r="B11385" s="4" t="s">
        <v>5</v>
      </c>
      <c r="C11385" s="4" t="s">
        <v>10</v>
      </c>
      <c r="D11385" s="4" t="s">
        <v>14</v>
      </c>
    </row>
    <row r="11386" spans="1:10">
      <c r="A11386" t="n">
        <v>94872</v>
      </c>
      <c r="B11386" s="77" t="n">
        <v>96</v>
      </c>
      <c r="C11386" s="7" t="n">
        <v>7</v>
      </c>
      <c r="D11386" s="7" t="n">
        <v>1</v>
      </c>
    </row>
    <row r="11387" spans="1:10">
      <c r="A11387" t="s">
        <v>4</v>
      </c>
      <c r="B11387" s="4" t="s">
        <v>5</v>
      </c>
      <c r="C11387" s="4" t="s">
        <v>10</v>
      </c>
      <c r="D11387" s="4" t="s">
        <v>14</v>
      </c>
      <c r="E11387" s="4" t="s">
        <v>21</v>
      </c>
      <c r="F11387" s="4" t="s">
        <v>21</v>
      </c>
      <c r="G11387" s="4" t="s">
        <v>21</v>
      </c>
    </row>
    <row r="11388" spans="1:10">
      <c r="A11388" t="n">
        <v>94876</v>
      </c>
      <c r="B11388" s="77" t="n">
        <v>96</v>
      </c>
      <c r="C11388" s="7" t="n">
        <v>7</v>
      </c>
      <c r="D11388" s="7" t="n">
        <v>2</v>
      </c>
      <c r="E11388" s="7" t="n">
        <v>-4.26000022888184</v>
      </c>
      <c r="F11388" s="7" t="n">
        <v>18.3700008392334</v>
      </c>
      <c r="G11388" s="7" t="n">
        <v>47.2099990844727</v>
      </c>
    </row>
    <row r="11389" spans="1:10">
      <c r="A11389" t="s">
        <v>4</v>
      </c>
      <c r="B11389" s="4" t="s">
        <v>5</v>
      </c>
      <c r="C11389" s="4" t="s">
        <v>10</v>
      </c>
      <c r="D11389" s="4" t="s">
        <v>14</v>
      </c>
      <c r="E11389" s="4" t="s">
        <v>21</v>
      </c>
      <c r="F11389" s="4" t="s">
        <v>21</v>
      </c>
      <c r="G11389" s="4" t="s">
        <v>21</v>
      </c>
    </row>
    <row r="11390" spans="1:10">
      <c r="A11390" t="n">
        <v>94892</v>
      </c>
      <c r="B11390" s="77" t="n">
        <v>96</v>
      </c>
      <c r="C11390" s="7" t="n">
        <v>7</v>
      </c>
      <c r="D11390" s="7" t="n">
        <v>2</v>
      </c>
      <c r="E11390" s="7" t="n">
        <v>-5</v>
      </c>
      <c r="F11390" s="7" t="n">
        <v>18.3700008392334</v>
      </c>
      <c r="G11390" s="7" t="n">
        <v>46.5299987792969</v>
      </c>
    </row>
    <row r="11391" spans="1:10">
      <c r="A11391" t="s">
        <v>4</v>
      </c>
      <c r="B11391" s="4" t="s">
        <v>5</v>
      </c>
      <c r="C11391" s="4" t="s">
        <v>10</v>
      </c>
      <c r="D11391" s="4" t="s">
        <v>14</v>
      </c>
      <c r="E11391" s="4" t="s">
        <v>9</v>
      </c>
      <c r="F11391" s="4" t="s">
        <v>14</v>
      </c>
      <c r="G11391" s="4" t="s">
        <v>10</v>
      </c>
    </row>
    <row r="11392" spans="1:10">
      <c r="A11392" t="n">
        <v>94908</v>
      </c>
      <c r="B11392" s="77" t="n">
        <v>96</v>
      </c>
      <c r="C11392" s="7" t="n">
        <v>7</v>
      </c>
      <c r="D11392" s="7" t="n">
        <v>0</v>
      </c>
      <c r="E11392" s="7" t="n">
        <v>1077097267</v>
      </c>
      <c r="F11392" s="7" t="n">
        <v>2</v>
      </c>
      <c r="G11392" s="7" t="n">
        <v>0</v>
      </c>
    </row>
    <row r="11393" spans="1:8">
      <c r="A11393" t="s">
        <v>4</v>
      </c>
      <c r="B11393" s="4" t="s">
        <v>5</v>
      </c>
      <c r="C11393" s="4" t="s">
        <v>10</v>
      </c>
      <c r="D11393" s="4" t="s">
        <v>14</v>
      </c>
    </row>
    <row r="11394" spans="1:8">
      <c r="A11394" t="n">
        <v>94919</v>
      </c>
      <c r="B11394" s="53" t="n">
        <v>56</v>
      </c>
      <c r="C11394" s="7" t="n">
        <v>65534</v>
      </c>
      <c r="D11394" s="7" t="n">
        <v>0</v>
      </c>
    </row>
    <row r="11395" spans="1:8">
      <c r="A11395" t="s">
        <v>4</v>
      </c>
      <c r="B11395" s="4" t="s">
        <v>5</v>
      </c>
      <c r="C11395" s="4" t="s">
        <v>10</v>
      </c>
      <c r="D11395" s="4" t="s">
        <v>10</v>
      </c>
      <c r="E11395" s="4" t="s">
        <v>21</v>
      </c>
      <c r="F11395" s="4" t="s">
        <v>14</v>
      </c>
    </row>
    <row r="11396" spans="1:8">
      <c r="A11396" t="n">
        <v>94923</v>
      </c>
      <c r="B11396" s="60" t="n">
        <v>53</v>
      </c>
      <c r="C11396" s="7" t="n">
        <v>65534</v>
      </c>
      <c r="D11396" s="7" t="n">
        <v>23</v>
      </c>
      <c r="E11396" s="7" t="n">
        <v>10</v>
      </c>
      <c r="F11396" s="7" t="n">
        <v>0</v>
      </c>
    </row>
    <row r="11397" spans="1:8">
      <c r="A11397" t="s">
        <v>4</v>
      </c>
      <c r="B11397" s="4" t="s">
        <v>5</v>
      </c>
      <c r="C11397" s="4" t="s">
        <v>10</v>
      </c>
    </row>
    <row r="11398" spans="1:8">
      <c r="A11398" t="n">
        <v>94933</v>
      </c>
      <c r="B11398" s="56" t="n">
        <v>54</v>
      </c>
      <c r="C11398" s="7" t="n">
        <v>65534</v>
      </c>
    </row>
    <row r="11399" spans="1:8">
      <c r="A11399" t="s">
        <v>4</v>
      </c>
      <c r="B11399" s="4" t="s">
        <v>5</v>
      </c>
    </row>
    <row r="11400" spans="1:8">
      <c r="A11400" t="n">
        <v>94936</v>
      </c>
      <c r="B11400" s="5" t="n">
        <v>1</v>
      </c>
    </row>
    <row r="11401" spans="1:8" s="3" customFormat="1" customHeight="0">
      <c r="A11401" s="3" t="s">
        <v>2</v>
      </c>
      <c r="B11401" s="3" t="s">
        <v>701</v>
      </c>
    </row>
    <row r="11402" spans="1:8">
      <c r="A11402" t="s">
        <v>4</v>
      </c>
      <c r="B11402" s="4" t="s">
        <v>5</v>
      </c>
      <c r="C11402" s="4" t="s">
        <v>10</v>
      </c>
      <c r="D11402" s="4" t="s">
        <v>10</v>
      </c>
      <c r="E11402" s="4" t="s">
        <v>10</v>
      </c>
    </row>
    <row r="11403" spans="1:8">
      <c r="A11403" t="n">
        <v>94940</v>
      </c>
      <c r="B11403" s="42" t="n">
        <v>61</v>
      </c>
      <c r="C11403" s="7" t="n">
        <v>65534</v>
      </c>
      <c r="D11403" s="7" t="n">
        <v>23</v>
      </c>
      <c r="E11403" s="7" t="n">
        <v>1000</v>
      </c>
    </row>
    <row r="11404" spans="1:8">
      <c r="A11404" t="s">
        <v>4</v>
      </c>
      <c r="B11404" s="4" t="s">
        <v>5</v>
      </c>
      <c r="C11404" s="4" t="s">
        <v>14</v>
      </c>
      <c r="D11404" s="4" t="s">
        <v>10</v>
      </c>
      <c r="E11404" s="4" t="s">
        <v>6</v>
      </c>
      <c r="F11404" s="4" t="s">
        <v>6</v>
      </c>
      <c r="G11404" s="4" t="s">
        <v>6</v>
      </c>
      <c r="H11404" s="4" t="s">
        <v>6</v>
      </c>
    </row>
    <row r="11405" spans="1:8">
      <c r="A11405" t="n">
        <v>94947</v>
      </c>
      <c r="B11405" s="41" t="n">
        <v>51</v>
      </c>
      <c r="C11405" s="7" t="n">
        <v>3</v>
      </c>
      <c r="D11405" s="7" t="n">
        <v>65534</v>
      </c>
      <c r="E11405" s="7" t="s">
        <v>513</v>
      </c>
      <c r="F11405" s="7" t="s">
        <v>95</v>
      </c>
      <c r="G11405" s="7" t="s">
        <v>96</v>
      </c>
      <c r="H11405" s="7" t="s">
        <v>97</v>
      </c>
    </row>
    <row r="11406" spans="1:8">
      <c r="A11406" t="s">
        <v>4</v>
      </c>
      <c r="B11406" s="4" t="s">
        <v>5</v>
      </c>
      <c r="C11406" s="4" t="s">
        <v>10</v>
      </c>
      <c r="D11406" s="4" t="s">
        <v>14</v>
      </c>
    </row>
    <row r="11407" spans="1:8">
      <c r="A11407" t="n">
        <v>94968</v>
      </c>
      <c r="B11407" s="77" t="n">
        <v>96</v>
      </c>
      <c r="C11407" s="7" t="n">
        <v>8</v>
      </c>
      <c r="D11407" s="7" t="n">
        <v>1</v>
      </c>
    </row>
    <row r="11408" spans="1:8">
      <c r="A11408" t="s">
        <v>4</v>
      </c>
      <c r="B11408" s="4" t="s">
        <v>5</v>
      </c>
      <c r="C11408" s="4" t="s">
        <v>10</v>
      </c>
      <c r="D11408" s="4" t="s">
        <v>14</v>
      </c>
      <c r="E11408" s="4" t="s">
        <v>21</v>
      </c>
      <c r="F11408" s="4" t="s">
        <v>21</v>
      </c>
      <c r="G11408" s="4" t="s">
        <v>21</v>
      </c>
    </row>
    <row r="11409" spans="1:8">
      <c r="A11409" t="n">
        <v>94972</v>
      </c>
      <c r="B11409" s="77" t="n">
        <v>96</v>
      </c>
      <c r="C11409" s="7" t="n">
        <v>8</v>
      </c>
      <c r="D11409" s="7" t="n">
        <v>2</v>
      </c>
      <c r="E11409" s="7" t="n">
        <v>-5</v>
      </c>
      <c r="F11409" s="7" t="n">
        <v>18.3700008392334</v>
      </c>
      <c r="G11409" s="7" t="n">
        <v>46.7400016784668</v>
      </c>
    </row>
    <row r="11410" spans="1:8">
      <c r="A11410" t="s">
        <v>4</v>
      </c>
      <c r="B11410" s="4" t="s">
        <v>5</v>
      </c>
      <c r="C11410" s="4" t="s">
        <v>10</v>
      </c>
      <c r="D11410" s="4" t="s">
        <v>14</v>
      </c>
      <c r="E11410" s="4" t="s">
        <v>21</v>
      </c>
      <c r="F11410" s="4" t="s">
        <v>21</v>
      </c>
      <c r="G11410" s="4" t="s">
        <v>21</v>
      </c>
    </row>
    <row r="11411" spans="1:8">
      <c r="A11411" t="n">
        <v>94988</v>
      </c>
      <c r="B11411" s="77" t="n">
        <v>96</v>
      </c>
      <c r="C11411" s="7" t="n">
        <v>8</v>
      </c>
      <c r="D11411" s="7" t="n">
        <v>2</v>
      </c>
      <c r="E11411" s="7" t="n">
        <v>-5.73000001907349</v>
      </c>
      <c r="F11411" s="7" t="n">
        <v>18.3700008392334</v>
      </c>
      <c r="G11411" s="7" t="n">
        <v>46.1399993896484</v>
      </c>
    </row>
    <row r="11412" spans="1:8">
      <c r="A11412" t="s">
        <v>4</v>
      </c>
      <c r="B11412" s="4" t="s">
        <v>5</v>
      </c>
      <c r="C11412" s="4" t="s">
        <v>10</v>
      </c>
      <c r="D11412" s="4" t="s">
        <v>14</v>
      </c>
      <c r="E11412" s="4" t="s">
        <v>9</v>
      </c>
      <c r="F11412" s="4" t="s">
        <v>14</v>
      </c>
      <c r="G11412" s="4" t="s">
        <v>10</v>
      </c>
    </row>
    <row r="11413" spans="1:8">
      <c r="A11413" t="n">
        <v>95004</v>
      </c>
      <c r="B11413" s="77" t="n">
        <v>96</v>
      </c>
      <c r="C11413" s="7" t="n">
        <v>8</v>
      </c>
      <c r="D11413" s="7" t="n">
        <v>0</v>
      </c>
      <c r="E11413" s="7" t="n">
        <v>1077097267</v>
      </c>
      <c r="F11413" s="7" t="n">
        <v>2</v>
      </c>
      <c r="G11413" s="7" t="n">
        <v>0</v>
      </c>
    </row>
    <row r="11414" spans="1:8">
      <c r="A11414" t="s">
        <v>4</v>
      </c>
      <c r="B11414" s="4" t="s">
        <v>5</v>
      </c>
      <c r="C11414" s="4" t="s">
        <v>10</v>
      </c>
      <c r="D11414" s="4" t="s">
        <v>14</v>
      </c>
    </row>
    <row r="11415" spans="1:8">
      <c r="A11415" t="n">
        <v>95015</v>
      </c>
      <c r="B11415" s="53" t="n">
        <v>56</v>
      </c>
      <c r="C11415" s="7" t="n">
        <v>65534</v>
      </c>
      <c r="D11415" s="7" t="n">
        <v>0</v>
      </c>
    </row>
    <row r="11416" spans="1:8">
      <c r="A11416" t="s">
        <v>4</v>
      </c>
      <c r="B11416" s="4" t="s">
        <v>5</v>
      </c>
      <c r="C11416" s="4" t="s">
        <v>10</v>
      </c>
      <c r="D11416" s="4" t="s">
        <v>10</v>
      </c>
      <c r="E11416" s="4" t="s">
        <v>21</v>
      </c>
      <c r="F11416" s="4" t="s">
        <v>14</v>
      </c>
    </row>
    <row r="11417" spans="1:8">
      <c r="A11417" t="n">
        <v>95019</v>
      </c>
      <c r="B11417" s="60" t="n">
        <v>53</v>
      </c>
      <c r="C11417" s="7" t="n">
        <v>65534</v>
      </c>
      <c r="D11417" s="7" t="n">
        <v>23</v>
      </c>
      <c r="E11417" s="7" t="n">
        <v>10</v>
      </c>
      <c r="F11417" s="7" t="n">
        <v>0</v>
      </c>
    </row>
    <row r="11418" spans="1:8">
      <c r="A11418" t="s">
        <v>4</v>
      </c>
      <c r="B11418" s="4" t="s">
        <v>5</v>
      </c>
      <c r="C11418" s="4" t="s">
        <v>10</v>
      </c>
    </row>
    <row r="11419" spans="1:8">
      <c r="A11419" t="n">
        <v>95029</v>
      </c>
      <c r="B11419" s="56" t="n">
        <v>54</v>
      </c>
      <c r="C11419" s="7" t="n">
        <v>65534</v>
      </c>
    </row>
    <row r="11420" spans="1:8">
      <c r="A11420" t="s">
        <v>4</v>
      </c>
      <c r="B11420" s="4" t="s">
        <v>5</v>
      </c>
    </row>
    <row r="11421" spans="1:8">
      <c r="A11421" t="n">
        <v>95032</v>
      </c>
      <c r="B11421" s="5" t="n">
        <v>1</v>
      </c>
    </row>
    <row r="11422" spans="1:8" s="3" customFormat="1" customHeight="0">
      <c r="A11422" s="3" t="s">
        <v>2</v>
      </c>
      <c r="B11422" s="3" t="s">
        <v>702</v>
      </c>
    </row>
    <row r="11423" spans="1:8">
      <c r="A11423" t="s">
        <v>4</v>
      </c>
      <c r="B11423" s="4" t="s">
        <v>5</v>
      </c>
      <c r="C11423" s="4" t="s">
        <v>10</v>
      </c>
      <c r="D11423" s="4" t="s">
        <v>10</v>
      </c>
      <c r="E11423" s="4" t="s">
        <v>10</v>
      </c>
    </row>
    <row r="11424" spans="1:8">
      <c r="A11424" t="n">
        <v>95036</v>
      </c>
      <c r="B11424" s="42" t="n">
        <v>61</v>
      </c>
      <c r="C11424" s="7" t="n">
        <v>65534</v>
      </c>
      <c r="D11424" s="7" t="n">
        <v>23</v>
      </c>
      <c r="E11424" s="7" t="n">
        <v>1000</v>
      </c>
    </row>
    <row r="11425" spans="1:7">
      <c r="A11425" t="s">
        <v>4</v>
      </c>
      <c r="B11425" s="4" t="s">
        <v>5</v>
      </c>
      <c r="C11425" s="4" t="s">
        <v>14</v>
      </c>
      <c r="D11425" s="4" t="s">
        <v>10</v>
      </c>
      <c r="E11425" s="4" t="s">
        <v>6</v>
      </c>
      <c r="F11425" s="4" t="s">
        <v>6</v>
      </c>
      <c r="G11425" s="4" t="s">
        <v>6</v>
      </c>
      <c r="H11425" s="4" t="s">
        <v>6</v>
      </c>
    </row>
    <row r="11426" spans="1:7">
      <c r="A11426" t="n">
        <v>95043</v>
      </c>
      <c r="B11426" s="41" t="n">
        <v>51</v>
      </c>
      <c r="C11426" s="7" t="n">
        <v>3</v>
      </c>
      <c r="D11426" s="7" t="n">
        <v>65534</v>
      </c>
      <c r="E11426" s="7" t="s">
        <v>513</v>
      </c>
      <c r="F11426" s="7" t="s">
        <v>95</v>
      </c>
      <c r="G11426" s="7" t="s">
        <v>96</v>
      </c>
      <c r="H11426" s="7" t="s">
        <v>97</v>
      </c>
    </row>
    <row r="11427" spans="1:7">
      <c r="A11427" t="s">
        <v>4</v>
      </c>
      <c r="B11427" s="4" t="s">
        <v>5</v>
      </c>
      <c r="C11427" s="4" t="s">
        <v>10</v>
      </c>
      <c r="D11427" s="4" t="s">
        <v>14</v>
      </c>
    </row>
    <row r="11428" spans="1:7">
      <c r="A11428" t="n">
        <v>95064</v>
      </c>
      <c r="B11428" s="77" t="n">
        <v>96</v>
      </c>
      <c r="C11428" s="7" t="n">
        <v>9</v>
      </c>
      <c r="D11428" s="7" t="n">
        <v>1</v>
      </c>
    </row>
    <row r="11429" spans="1:7">
      <c r="A11429" t="s">
        <v>4</v>
      </c>
      <c r="B11429" s="4" t="s">
        <v>5</v>
      </c>
      <c r="C11429" s="4" t="s">
        <v>10</v>
      </c>
      <c r="D11429" s="4" t="s">
        <v>14</v>
      </c>
      <c r="E11429" s="4" t="s">
        <v>21</v>
      </c>
      <c r="F11429" s="4" t="s">
        <v>21</v>
      </c>
      <c r="G11429" s="4" t="s">
        <v>21</v>
      </c>
    </row>
    <row r="11430" spans="1:7">
      <c r="A11430" t="n">
        <v>95068</v>
      </c>
      <c r="B11430" s="77" t="n">
        <v>96</v>
      </c>
      <c r="C11430" s="7" t="n">
        <v>9</v>
      </c>
      <c r="D11430" s="7" t="n">
        <v>2</v>
      </c>
      <c r="E11430" s="7" t="n">
        <v>-5</v>
      </c>
      <c r="F11430" s="7" t="n">
        <v>18.3700008392334</v>
      </c>
      <c r="G11430" s="7" t="n">
        <v>46.7400016784668</v>
      </c>
    </row>
    <row r="11431" spans="1:7">
      <c r="A11431" t="s">
        <v>4</v>
      </c>
      <c r="B11431" s="4" t="s">
        <v>5</v>
      </c>
      <c r="C11431" s="4" t="s">
        <v>10</v>
      </c>
      <c r="D11431" s="4" t="s">
        <v>14</v>
      </c>
      <c r="E11431" s="4" t="s">
        <v>21</v>
      </c>
      <c r="F11431" s="4" t="s">
        <v>21</v>
      </c>
      <c r="G11431" s="4" t="s">
        <v>21</v>
      </c>
    </row>
    <row r="11432" spans="1:7">
      <c r="A11432" t="n">
        <v>95084</v>
      </c>
      <c r="B11432" s="77" t="n">
        <v>96</v>
      </c>
      <c r="C11432" s="7" t="n">
        <v>9</v>
      </c>
      <c r="D11432" s="7" t="n">
        <v>2</v>
      </c>
      <c r="E11432" s="7" t="n">
        <v>-5.26999998092651</v>
      </c>
      <c r="F11432" s="7" t="n">
        <v>18.3700008392334</v>
      </c>
      <c r="G11432" s="7" t="n">
        <v>45.7400016784668</v>
      </c>
    </row>
    <row r="11433" spans="1:7">
      <c r="A11433" t="s">
        <v>4</v>
      </c>
      <c r="B11433" s="4" t="s">
        <v>5</v>
      </c>
      <c r="C11433" s="4" t="s">
        <v>10</v>
      </c>
      <c r="D11433" s="4" t="s">
        <v>14</v>
      </c>
      <c r="E11433" s="4" t="s">
        <v>9</v>
      </c>
      <c r="F11433" s="4" t="s">
        <v>14</v>
      </c>
      <c r="G11433" s="4" t="s">
        <v>10</v>
      </c>
    </row>
    <row r="11434" spans="1:7">
      <c r="A11434" t="n">
        <v>95100</v>
      </c>
      <c r="B11434" s="77" t="n">
        <v>96</v>
      </c>
      <c r="C11434" s="7" t="n">
        <v>9</v>
      </c>
      <c r="D11434" s="7" t="n">
        <v>0</v>
      </c>
      <c r="E11434" s="7" t="n">
        <v>1077097267</v>
      </c>
      <c r="F11434" s="7" t="n">
        <v>2</v>
      </c>
      <c r="G11434" s="7" t="n">
        <v>0</v>
      </c>
    </row>
    <row r="11435" spans="1:7">
      <c r="A11435" t="s">
        <v>4</v>
      </c>
      <c r="B11435" s="4" t="s">
        <v>5</v>
      </c>
      <c r="C11435" s="4" t="s">
        <v>10</v>
      </c>
      <c r="D11435" s="4" t="s">
        <v>14</v>
      </c>
    </row>
    <row r="11436" spans="1:7">
      <c r="A11436" t="n">
        <v>95111</v>
      </c>
      <c r="B11436" s="53" t="n">
        <v>56</v>
      </c>
      <c r="C11436" s="7" t="n">
        <v>65534</v>
      </c>
      <c r="D11436" s="7" t="n">
        <v>0</v>
      </c>
    </row>
    <row r="11437" spans="1:7">
      <c r="A11437" t="s">
        <v>4</v>
      </c>
      <c r="B11437" s="4" t="s">
        <v>5</v>
      </c>
      <c r="C11437" s="4" t="s">
        <v>10</v>
      </c>
      <c r="D11437" s="4" t="s">
        <v>10</v>
      </c>
      <c r="E11437" s="4" t="s">
        <v>21</v>
      </c>
      <c r="F11437" s="4" t="s">
        <v>14</v>
      </c>
    </row>
    <row r="11438" spans="1:7">
      <c r="A11438" t="n">
        <v>95115</v>
      </c>
      <c r="B11438" s="60" t="n">
        <v>53</v>
      </c>
      <c r="C11438" s="7" t="n">
        <v>65534</v>
      </c>
      <c r="D11438" s="7" t="n">
        <v>23</v>
      </c>
      <c r="E11438" s="7" t="n">
        <v>10</v>
      </c>
      <c r="F11438" s="7" t="n">
        <v>0</v>
      </c>
    </row>
    <row r="11439" spans="1:7">
      <c r="A11439" t="s">
        <v>4</v>
      </c>
      <c r="B11439" s="4" t="s">
        <v>5</v>
      </c>
      <c r="C11439" s="4" t="s">
        <v>10</v>
      </c>
    </row>
    <row r="11440" spans="1:7">
      <c r="A11440" t="n">
        <v>95125</v>
      </c>
      <c r="B11440" s="56" t="n">
        <v>54</v>
      </c>
      <c r="C11440" s="7" t="n">
        <v>65534</v>
      </c>
    </row>
    <row r="11441" spans="1:8">
      <c r="A11441" t="s">
        <v>4</v>
      </c>
      <c r="B11441" s="4" t="s">
        <v>5</v>
      </c>
    </row>
    <row r="11442" spans="1:8">
      <c r="A11442" t="n">
        <v>95128</v>
      </c>
      <c r="B11442" s="5" t="n">
        <v>1</v>
      </c>
    </row>
    <row r="11443" spans="1:8" s="3" customFormat="1" customHeight="0">
      <c r="A11443" s="3" t="s">
        <v>2</v>
      </c>
      <c r="B11443" s="3" t="s">
        <v>703</v>
      </c>
    </row>
    <row r="11444" spans="1:8">
      <c r="A11444" t="s">
        <v>4</v>
      </c>
      <c r="B11444" s="4" t="s">
        <v>5</v>
      </c>
      <c r="C11444" s="4" t="s">
        <v>10</v>
      </c>
      <c r="D11444" s="4" t="s">
        <v>10</v>
      </c>
      <c r="E11444" s="4" t="s">
        <v>10</v>
      </c>
    </row>
    <row r="11445" spans="1:8">
      <c r="A11445" t="n">
        <v>95132</v>
      </c>
      <c r="B11445" s="42" t="n">
        <v>61</v>
      </c>
      <c r="C11445" s="7" t="n">
        <v>65534</v>
      </c>
      <c r="D11445" s="7" t="n">
        <v>23</v>
      </c>
      <c r="E11445" s="7" t="n">
        <v>1000</v>
      </c>
    </row>
    <row r="11446" spans="1:8">
      <c r="A11446" t="s">
        <v>4</v>
      </c>
      <c r="B11446" s="4" t="s">
        <v>5</v>
      </c>
      <c r="C11446" s="4" t="s">
        <v>14</v>
      </c>
      <c r="D11446" s="4" t="s">
        <v>10</v>
      </c>
      <c r="E11446" s="4" t="s">
        <v>6</v>
      </c>
      <c r="F11446" s="4" t="s">
        <v>6</v>
      </c>
      <c r="G11446" s="4" t="s">
        <v>6</v>
      </c>
      <c r="H11446" s="4" t="s">
        <v>6</v>
      </c>
    </row>
    <row r="11447" spans="1:8">
      <c r="A11447" t="n">
        <v>95139</v>
      </c>
      <c r="B11447" s="41" t="n">
        <v>51</v>
      </c>
      <c r="C11447" s="7" t="n">
        <v>3</v>
      </c>
      <c r="D11447" s="7" t="n">
        <v>65534</v>
      </c>
      <c r="E11447" s="7" t="s">
        <v>513</v>
      </c>
      <c r="F11447" s="7" t="s">
        <v>95</v>
      </c>
      <c r="G11447" s="7" t="s">
        <v>96</v>
      </c>
      <c r="H11447" s="7" t="s">
        <v>97</v>
      </c>
    </row>
    <row r="11448" spans="1:8">
      <c r="A11448" t="s">
        <v>4</v>
      </c>
      <c r="B11448" s="4" t="s">
        <v>5</v>
      </c>
      <c r="C11448" s="4" t="s">
        <v>10</v>
      </c>
      <c r="D11448" s="4" t="s">
        <v>10</v>
      </c>
      <c r="E11448" s="4" t="s">
        <v>21</v>
      </c>
      <c r="F11448" s="4" t="s">
        <v>21</v>
      </c>
      <c r="G11448" s="4" t="s">
        <v>21</v>
      </c>
      <c r="H11448" s="4" t="s">
        <v>21</v>
      </c>
      <c r="I11448" s="4" t="s">
        <v>14</v>
      </c>
      <c r="J11448" s="4" t="s">
        <v>10</v>
      </c>
    </row>
    <row r="11449" spans="1:8">
      <c r="A11449" t="n">
        <v>95160</v>
      </c>
      <c r="B11449" s="52" t="n">
        <v>55</v>
      </c>
      <c r="C11449" s="7" t="n">
        <v>7032</v>
      </c>
      <c r="D11449" s="7" t="n">
        <v>65533</v>
      </c>
      <c r="E11449" s="7" t="n">
        <v>-3.23000001907349</v>
      </c>
      <c r="F11449" s="7" t="n">
        <v>18.3700008392334</v>
      </c>
      <c r="G11449" s="7" t="n">
        <v>46.0499992370605</v>
      </c>
      <c r="H11449" s="7" t="n">
        <v>2.79999995231628</v>
      </c>
      <c r="I11449" s="7" t="n">
        <v>2</v>
      </c>
      <c r="J11449" s="7" t="n">
        <v>0</v>
      </c>
    </row>
    <row r="11450" spans="1:8">
      <c r="A11450" t="s">
        <v>4</v>
      </c>
      <c r="B11450" s="4" t="s">
        <v>5</v>
      </c>
      <c r="C11450" s="4" t="s">
        <v>10</v>
      </c>
      <c r="D11450" s="4" t="s">
        <v>14</v>
      </c>
    </row>
    <row r="11451" spans="1:8">
      <c r="A11451" t="n">
        <v>95184</v>
      </c>
      <c r="B11451" s="53" t="n">
        <v>56</v>
      </c>
      <c r="C11451" s="7" t="n">
        <v>65534</v>
      </c>
      <c r="D11451" s="7" t="n">
        <v>0</v>
      </c>
    </row>
    <row r="11452" spans="1:8">
      <c r="A11452" t="s">
        <v>4</v>
      </c>
      <c r="B11452" s="4" t="s">
        <v>5</v>
      </c>
      <c r="C11452" s="4" t="s">
        <v>10</v>
      </c>
      <c r="D11452" s="4" t="s">
        <v>10</v>
      </c>
      <c r="E11452" s="4" t="s">
        <v>21</v>
      </c>
      <c r="F11452" s="4" t="s">
        <v>14</v>
      </c>
    </row>
    <row r="11453" spans="1:8">
      <c r="A11453" t="n">
        <v>95188</v>
      </c>
      <c r="B11453" s="60" t="n">
        <v>53</v>
      </c>
      <c r="C11453" s="7" t="n">
        <v>65534</v>
      </c>
      <c r="D11453" s="7" t="n">
        <v>23</v>
      </c>
      <c r="E11453" s="7" t="n">
        <v>10</v>
      </c>
      <c r="F11453" s="7" t="n">
        <v>0</v>
      </c>
    </row>
    <row r="11454" spans="1:8">
      <c r="A11454" t="s">
        <v>4</v>
      </c>
      <c r="B11454" s="4" t="s">
        <v>5</v>
      </c>
      <c r="C11454" s="4" t="s">
        <v>10</v>
      </c>
    </row>
    <row r="11455" spans="1:8">
      <c r="A11455" t="n">
        <v>95198</v>
      </c>
      <c r="B11455" s="56" t="n">
        <v>54</v>
      </c>
      <c r="C11455" s="7" t="n">
        <v>65534</v>
      </c>
    </row>
    <row r="11456" spans="1:8">
      <c r="A11456" t="s">
        <v>4</v>
      </c>
      <c r="B11456" s="4" t="s">
        <v>5</v>
      </c>
    </row>
    <row r="11457" spans="1:10">
      <c r="A11457" t="n">
        <v>95201</v>
      </c>
      <c r="B11457" s="5" t="n">
        <v>1</v>
      </c>
    </row>
    <row r="11458" spans="1:10" s="3" customFormat="1" customHeight="0">
      <c r="A11458" s="3" t="s">
        <v>2</v>
      </c>
      <c r="B11458" s="3" t="s">
        <v>704</v>
      </c>
    </row>
    <row r="11459" spans="1:10">
      <c r="A11459" t="s">
        <v>4</v>
      </c>
      <c r="B11459" s="4" t="s">
        <v>5</v>
      </c>
      <c r="C11459" s="4" t="s">
        <v>10</v>
      </c>
      <c r="D11459" s="4" t="s">
        <v>10</v>
      </c>
      <c r="E11459" s="4" t="s">
        <v>10</v>
      </c>
    </row>
    <row r="11460" spans="1:10">
      <c r="A11460" t="n">
        <v>95204</v>
      </c>
      <c r="B11460" s="42" t="n">
        <v>61</v>
      </c>
      <c r="C11460" s="7" t="n">
        <v>65534</v>
      </c>
      <c r="D11460" s="7" t="n">
        <v>23</v>
      </c>
      <c r="E11460" s="7" t="n">
        <v>1000</v>
      </c>
    </row>
    <row r="11461" spans="1:10">
      <c r="A11461" t="s">
        <v>4</v>
      </c>
      <c r="B11461" s="4" t="s">
        <v>5</v>
      </c>
      <c r="C11461" s="4" t="s">
        <v>14</v>
      </c>
      <c r="D11461" s="4" t="s">
        <v>10</v>
      </c>
      <c r="E11461" s="4" t="s">
        <v>6</v>
      </c>
      <c r="F11461" s="4" t="s">
        <v>6</v>
      </c>
      <c r="G11461" s="4" t="s">
        <v>6</v>
      </c>
      <c r="H11461" s="4" t="s">
        <v>6</v>
      </c>
    </row>
    <row r="11462" spans="1:10">
      <c r="A11462" t="n">
        <v>95211</v>
      </c>
      <c r="B11462" s="41" t="n">
        <v>51</v>
      </c>
      <c r="C11462" s="7" t="n">
        <v>3</v>
      </c>
      <c r="D11462" s="7" t="n">
        <v>65534</v>
      </c>
      <c r="E11462" s="7" t="s">
        <v>513</v>
      </c>
      <c r="F11462" s="7" t="s">
        <v>95</v>
      </c>
      <c r="G11462" s="7" t="s">
        <v>96</v>
      </c>
      <c r="H11462" s="7" t="s">
        <v>97</v>
      </c>
    </row>
    <row r="11463" spans="1:10">
      <c r="A11463" t="s">
        <v>4</v>
      </c>
      <c r="B11463" s="4" t="s">
        <v>5</v>
      </c>
      <c r="C11463" s="4" t="s">
        <v>10</v>
      </c>
      <c r="D11463" s="4" t="s">
        <v>10</v>
      </c>
      <c r="E11463" s="4" t="s">
        <v>21</v>
      </c>
      <c r="F11463" s="4" t="s">
        <v>21</v>
      </c>
      <c r="G11463" s="4" t="s">
        <v>21</v>
      </c>
      <c r="H11463" s="4" t="s">
        <v>21</v>
      </c>
      <c r="I11463" s="4" t="s">
        <v>14</v>
      </c>
      <c r="J11463" s="4" t="s">
        <v>10</v>
      </c>
    </row>
    <row r="11464" spans="1:10">
      <c r="A11464" t="n">
        <v>95232</v>
      </c>
      <c r="B11464" s="52" t="n">
        <v>55</v>
      </c>
      <c r="C11464" s="7" t="n">
        <v>11</v>
      </c>
      <c r="D11464" s="7" t="n">
        <v>65533</v>
      </c>
      <c r="E11464" s="7" t="n">
        <v>-4.15999984741211</v>
      </c>
      <c r="F11464" s="7" t="n">
        <v>18.3700008392334</v>
      </c>
      <c r="G11464" s="7" t="n">
        <v>44.689998626709</v>
      </c>
      <c r="H11464" s="7" t="n">
        <v>2.79999995231628</v>
      </c>
      <c r="I11464" s="7" t="n">
        <v>2</v>
      </c>
      <c r="J11464" s="7" t="n">
        <v>0</v>
      </c>
    </row>
    <row r="11465" spans="1:10">
      <c r="A11465" t="s">
        <v>4</v>
      </c>
      <c r="B11465" s="4" t="s">
        <v>5</v>
      </c>
      <c r="C11465" s="4" t="s">
        <v>10</v>
      </c>
      <c r="D11465" s="4" t="s">
        <v>14</v>
      </c>
    </row>
    <row r="11466" spans="1:10">
      <c r="A11466" t="n">
        <v>95256</v>
      </c>
      <c r="B11466" s="53" t="n">
        <v>56</v>
      </c>
      <c r="C11466" s="7" t="n">
        <v>65534</v>
      </c>
      <c r="D11466" s="7" t="n">
        <v>0</v>
      </c>
    </row>
    <row r="11467" spans="1:10">
      <c r="A11467" t="s">
        <v>4</v>
      </c>
      <c r="B11467" s="4" t="s">
        <v>5</v>
      </c>
      <c r="C11467" s="4" t="s">
        <v>10</v>
      </c>
      <c r="D11467" s="4" t="s">
        <v>10</v>
      </c>
      <c r="E11467" s="4" t="s">
        <v>21</v>
      </c>
      <c r="F11467" s="4" t="s">
        <v>14</v>
      </c>
    </row>
    <row r="11468" spans="1:10">
      <c r="A11468" t="n">
        <v>95260</v>
      </c>
      <c r="B11468" s="60" t="n">
        <v>53</v>
      </c>
      <c r="C11468" s="7" t="n">
        <v>65534</v>
      </c>
      <c r="D11468" s="7" t="n">
        <v>23</v>
      </c>
      <c r="E11468" s="7" t="n">
        <v>10</v>
      </c>
      <c r="F11468" s="7" t="n">
        <v>0</v>
      </c>
    </row>
    <row r="11469" spans="1:10">
      <c r="A11469" t="s">
        <v>4</v>
      </c>
      <c r="B11469" s="4" t="s">
        <v>5</v>
      </c>
      <c r="C11469" s="4" t="s">
        <v>10</v>
      </c>
    </row>
    <row r="11470" spans="1:10">
      <c r="A11470" t="n">
        <v>95270</v>
      </c>
      <c r="B11470" s="56" t="n">
        <v>54</v>
      </c>
      <c r="C11470" s="7" t="n">
        <v>65534</v>
      </c>
    </row>
    <row r="11471" spans="1:10">
      <c r="A11471" t="s">
        <v>4</v>
      </c>
      <c r="B11471" s="4" t="s">
        <v>5</v>
      </c>
    </row>
    <row r="11472" spans="1:10">
      <c r="A11472" t="n">
        <v>95273</v>
      </c>
      <c r="B11472" s="5" t="n">
        <v>1</v>
      </c>
    </row>
    <row r="11473" spans="1:10" s="3" customFormat="1" customHeight="0">
      <c r="A11473" s="3" t="s">
        <v>2</v>
      </c>
      <c r="B11473" s="3" t="s">
        <v>705</v>
      </c>
    </row>
    <row r="11474" spans="1:10">
      <c r="A11474" t="s">
        <v>4</v>
      </c>
      <c r="B11474" s="4" t="s">
        <v>5</v>
      </c>
      <c r="C11474" s="4" t="s">
        <v>10</v>
      </c>
      <c r="D11474" s="4" t="s">
        <v>14</v>
      </c>
      <c r="E11474" s="4" t="s">
        <v>6</v>
      </c>
      <c r="F11474" s="4" t="s">
        <v>21</v>
      </c>
      <c r="G11474" s="4" t="s">
        <v>21</v>
      </c>
      <c r="H11474" s="4" t="s">
        <v>21</v>
      </c>
    </row>
    <row r="11475" spans="1:10">
      <c r="A11475" t="n">
        <v>95276</v>
      </c>
      <c r="B11475" s="37" t="n">
        <v>48</v>
      </c>
      <c r="C11475" s="7" t="n">
        <v>26</v>
      </c>
      <c r="D11475" s="7" t="n">
        <v>0</v>
      </c>
      <c r="E11475" s="7" t="s">
        <v>706</v>
      </c>
      <c r="F11475" s="7" t="n">
        <v>-1</v>
      </c>
      <c r="G11475" s="7" t="n">
        <v>1</v>
      </c>
      <c r="H11475" s="7" t="n">
        <v>0</v>
      </c>
    </row>
    <row r="11476" spans="1:10">
      <c r="A11476" t="s">
        <v>4</v>
      </c>
      <c r="B11476" s="4" t="s">
        <v>5</v>
      </c>
      <c r="C11476" s="4" t="s">
        <v>10</v>
      </c>
    </row>
    <row r="11477" spans="1:10">
      <c r="A11477" t="n">
        <v>95303</v>
      </c>
      <c r="B11477" s="28" t="n">
        <v>16</v>
      </c>
      <c r="C11477" s="7" t="n">
        <v>150</v>
      </c>
    </row>
    <row r="11478" spans="1:10">
      <c r="A11478" t="s">
        <v>4</v>
      </c>
      <c r="B11478" s="4" t="s">
        <v>5</v>
      </c>
      <c r="C11478" s="4" t="s">
        <v>14</v>
      </c>
      <c r="D11478" s="4" t="s">
        <v>10</v>
      </c>
      <c r="E11478" s="4" t="s">
        <v>10</v>
      </c>
      <c r="F11478" s="4" t="s">
        <v>10</v>
      </c>
      <c r="G11478" s="4" t="s">
        <v>10</v>
      </c>
      <c r="H11478" s="4" t="s">
        <v>10</v>
      </c>
      <c r="I11478" s="4" t="s">
        <v>6</v>
      </c>
      <c r="J11478" s="4" t="s">
        <v>21</v>
      </c>
      <c r="K11478" s="4" t="s">
        <v>21</v>
      </c>
      <c r="L11478" s="4" t="s">
        <v>21</v>
      </c>
      <c r="M11478" s="4" t="s">
        <v>9</v>
      </c>
      <c r="N11478" s="4" t="s">
        <v>9</v>
      </c>
      <c r="O11478" s="4" t="s">
        <v>21</v>
      </c>
      <c r="P11478" s="4" t="s">
        <v>21</v>
      </c>
      <c r="Q11478" s="4" t="s">
        <v>21</v>
      </c>
      <c r="R11478" s="4" t="s">
        <v>21</v>
      </c>
      <c r="S11478" s="4" t="s">
        <v>14</v>
      </c>
    </row>
    <row r="11479" spans="1:10">
      <c r="A11479" t="n">
        <v>95306</v>
      </c>
      <c r="B11479" s="31" t="n">
        <v>39</v>
      </c>
      <c r="C11479" s="7" t="n">
        <v>12</v>
      </c>
      <c r="D11479" s="7" t="n">
        <v>65533</v>
      </c>
      <c r="E11479" s="7" t="n">
        <v>213</v>
      </c>
      <c r="F11479" s="7" t="n">
        <v>0</v>
      </c>
      <c r="G11479" s="7" t="n">
        <v>26</v>
      </c>
      <c r="H11479" s="7" t="n">
        <v>3</v>
      </c>
      <c r="I11479" s="7" t="s">
        <v>13</v>
      </c>
      <c r="J11479" s="7" t="n">
        <v>0</v>
      </c>
      <c r="K11479" s="7" t="n">
        <v>1.10000002384186</v>
      </c>
      <c r="L11479" s="7" t="n">
        <v>0</v>
      </c>
      <c r="M11479" s="7" t="n">
        <v>0</v>
      </c>
      <c r="N11479" s="7" t="n">
        <v>0</v>
      </c>
      <c r="O11479" s="7" t="n">
        <v>-30</v>
      </c>
      <c r="P11479" s="7" t="n">
        <v>0.699999988079071</v>
      </c>
      <c r="Q11479" s="7" t="n">
        <v>0.699999988079071</v>
      </c>
      <c r="R11479" s="7" t="n">
        <v>0.699999988079071</v>
      </c>
      <c r="S11479" s="7" t="n">
        <v>255</v>
      </c>
    </row>
    <row r="11480" spans="1:10">
      <c r="A11480" t="s">
        <v>4</v>
      </c>
      <c r="B11480" s="4" t="s">
        <v>5</v>
      </c>
    </row>
    <row r="11481" spans="1:10">
      <c r="A11481" t="n">
        <v>95356</v>
      </c>
      <c r="B11481" s="5" t="n">
        <v>1</v>
      </c>
    </row>
    <row r="11482" spans="1:10" s="3" customFormat="1" customHeight="0">
      <c r="A11482" s="3" t="s">
        <v>2</v>
      </c>
      <c r="B11482" s="3" t="s">
        <v>707</v>
      </c>
    </row>
    <row r="11483" spans="1:10">
      <c r="A11483" t="s">
        <v>4</v>
      </c>
      <c r="B11483" s="4" t="s">
        <v>5</v>
      </c>
      <c r="C11483" s="4" t="s">
        <v>10</v>
      </c>
      <c r="D11483" s="4" t="s">
        <v>14</v>
      </c>
      <c r="E11483" s="4" t="s">
        <v>6</v>
      </c>
      <c r="F11483" s="4" t="s">
        <v>21</v>
      </c>
      <c r="G11483" s="4" t="s">
        <v>21</v>
      </c>
      <c r="H11483" s="4" t="s">
        <v>21</v>
      </c>
    </row>
    <row r="11484" spans="1:10">
      <c r="A11484" t="n">
        <v>95360</v>
      </c>
      <c r="B11484" s="37" t="n">
        <v>48</v>
      </c>
      <c r="C11484" s="7" t="n">
        <v>26</v>
      </c>
      <c r="D11484" s="7" t="n">
        <v>0</v>
      </c>
      <c r="E11484" s="7" t="s">
        <v>708</v>
      </c>
      <c r="F11484" s="7" t="n">
        <v>-1</v>
      </c>
      <c r="G11484" s="7" t="n">
        <v>1</v>
      </c>
      <c r="H11484" s="7" t="n">
        <v>0</v>
      </c>
    </row>
    <row r="11485" spans="1:10">
      <c r="A11485" t="s">
        <v>4</v>
      </c>
      <c r="B11485" s="4" t="s">
        <v>5</v>
      </c>
      <c r="C11485" s="4" t="s">
        <v>14</v>
      </c>
      <c r="D11485" s="4" t="s">
        <v>10</v>
      </c>
      <c r="E11485" s="4" t="s">
        <v>21</v>
      </c>
      <c r="F11485" s="4" t="s">
        <v>10</v>
      </c>
      <c r="G11485" s="4" t="s">
        <v>9</v>
      </c>
      <c r="H11485" s="4" t="s">
        <v>9</v>
      </c>
      <c r="I11485" s="4" t="s">
        <v>10</v>
      </c>
      <c r="J11485" s="4" t="s">
        <v>10</v>
      </c>
      <c r="K11485" s="4" t="s">
        <v>9</v>
      </c>
      <c r="L11485" s="4" t="s">
        <v>9</v>
      </c>
      <c r="M11485" s="4" t="s">
        <v>9</v>
      </c>
      <c r="N11485" s="4" t="s">
        <v>9</v>
      </c>
      <c r="O11485" s="4" t="s">
        <v>6</v>
      </c>
    </row>
    <row r="11486" spans="1:10">
      <c r="A11486" t="n">
        <v>95386</v>
      </c>
      <c r="B11486" s="14" t="n">
        <v>50</v>
      </c>
      <c r="C11486" s="7" t="n">
        <v>0</v>
      </c>
      <c r="D11486" s="7" t="n">
        <v>4020</v>
      </c>
      <c r="E11486" s="7" t="n">
        <v>1</v>
      </c>
      <c r="F11486" s="7" t="n">
        <v>0</v>
      </c>
      <c r="G11486" s="7" t="n">
        <v>0</v>
      </c>
      <c r="H11486" s="7" t="n">
        <v>0</v>
      </c>
      <c r="I11486" s="7" t="n">
        <v>0</v>
      </c>
      <c r="J11486" s="7" t="n">
        <v>65533</v>
      </c>
      <c r="K11486" s="7" t="n">
        <v>0</v>
      </c>
      <c r="L11486" s="7" t="n">
        <v>0</v>
      </c>
      <c r="M11486" s="7" t="n">
        <v>0</v>
      </c>
      <c r="N11486" s="7" t="n">
        <v>0</v>
      </c>
      <c r="O11486" s="7" t="s">
        <v>13</v>
      </c>
    </row>
    <row r="11487" spans="1:10">
      <c r="A11487" t="s">
        <v>4</v>
      </c>
      <c r="B11487" s="4" t="s">
        <v>5</v>
      </c>
      <c r="C11487" s="4" t="s">
        <v>10</v>
      </c>
    </row>
    <row r="11488" spans="1:10">
      <c r="A11488" t="n">
        <v>95425</v>
      </c>
      <c r="B11488" s="28" t="n">
        <v>16</v>
      </c>
      <c r="C11488" s="7" t="n">
        <v>200</v>
      </c>
    </row>
    <row r="11489" spans="1:19">
      <c r="A11489" t="s">
        <v>4</v>
      </c>
      <c r="B11489" s="4" t="s">
        <v>5</v>
      </c>
      <c r="C11489" s="4" t="s">
        <v>14</v>
      </c>
      <c r="D11489" s="4" t="s">
        <v>10</v>
      </c>
      <c r="E11489" s="4" t="s">
        <v>21</v>
      </c>
      <c r="F11489" s="4" t="s">
        <v>10</v>
      </c>
      <c r="G11489" s="4" t="s">
        <v>9</v>
      </c>
      <c r="H11489" s="4" t="s">
        <v>9</v>
      </c>
      <c r="I11489" s="4" t="s">
        <v>10</v>
      </c>
      <c r="J11489" s="4" t="s">
        <v>10</v>
      </c>
      <c r="K11489" s="4" t="s">
        <v>9</v>
      </c>
      <c r="L11489" s="4" t="s">
        <v>9</v>
      </c>
      <c r="M11489" s="4" t="s">
        <v>9</v>
      </c>
      <c r="N11489" s="4" t="s">
        <v>9</v>
      </c>
      <c r="O11489" s="4" t="s">
        <v>6</v>
      </c>
    </row>
    <row r="11490" spans="1:19">
      <c r="A11490" t="n">
        <v>95428</v>
      </c>
      <c r="B11490" s="14" t="n">
        <v>50</v>
      </c>
      <c r="C11490" s="7" t="n">
        <v>0</v>
      </c>
      <c r="D11490" s="7" t="n">
        <v>4106</v>
      </c>
      <c r="E11490" s="7" t="n">
        <v>0.5</v>
      </c>
      <c r="F11490" s="7" t="n">
        <v>400</v>
      </c>
      <c r="G11490" s="7" t="n">
        <v>0</v>
      </c>
      <c r="H11490" s="7" t="n">
        <v>1077936128</v>
      </c>
      <c r="I11490" s="7" t="n">
        <v>0</v>
      </c>
      <c r="J11490" s="7" t="n">
        <v>65533</v>
      </c>
      <c r="K11490" s="7" t="n">
        <v>0</v>
      </c>
      <c r="L11490" s="7" t="n">
        <v>0</v>
      </c>
      <c r="M11490" s="7" t="n">
        <v>0</v>
      </c>
      <c r="N11490" s="7" t="n">
        <v>0</v>
      </c>
      <c r="O11490" s="7" t="s">
        <v>13</v>
      </c>
    </row>
    <row r="11491" spans="1:19">
      <c r="A11491" t="s">
        <v>4</v>
      </c>
      <c r="B11491" s="4" t="s">
        <v>5</v>
      </c>
      <c r="C11491" s="4" t="s">
        <v>14</v>
      </c>
      <c r="D11491" s="4" t="s">
        <v>10</v>
      </c>
      <c r="E11491" s="4" t="s">
        <v>21</v>
      </c>
      <c r="F11491" s="4" t="s">
        <v>10</v>
      </c>
      <c r="G11491" s="4" t="s">
        <v>9</v>
      </c>
      <c r="H11491" s="4" t="s">
        <v>9</v>
      </c>
      <c r="I11491" s="4" t="s">
        <v>10</v>
      </c>
      <c r="J11491" s="4" t="s">
        <v>10</v>
      </c>
      <c r="K11491" s="4" t="s">
        <v>9</v>
      </c>
      <c r="L11491" s="4" t="s">
        <v>9</v>
      </c>
      <c r="M11491" s="4" t="s">
        <v>9</v>
      </c>
      <c r="N11491" s="4" t="s">
        <v>9</v>
      </c>
      <c r="O11491" s="4" t="s">
        <v>6</v>
      </c>
    </row>
    <row r="11492" spans="1:19">
      <c r="A11492" t="n">
        <v>95467</v>
      </c>
      <c r="B11492" s="14" t="n">
        <v>50</v>
      </c>
      <c r="C11492" s="7" t="n">
        <v>0</v>
      </c>
      <c r="D11492" s="7" t="n">
        <v>4178</v>
      </c>
      <c r="E11492" s="7" t="n">
        <v>1</v>
      </c>
      <c r="F11492" s="7" t="n">
        <v>200</v>
      </c>
      <c r="G11492" s="7" t="n">
        <v>0</v>
      </c>
      <c r="H11492" s="7" t="n">
        <v>0</v>
      </c>
      <c r="I11492" s="7" t="n">
        <v>65534</v>
      </c>
      <c r="J11492" s="7" t="n">
        <v>65533</v>
      </c>
      <c r="K11492" s="7" t="n">
        <v>0</v>
      </c>
      <c r="L11492" s="7" t="n">
        <v>0</v>
      </c>
      <c r="M11492" s="7" t="n">
        <v>0</v>
      </c>
      <c r="N11492" s="7" t="n">
        <v>0</v>
      </c>
      <c r="O11492" s="7" t="s">
        <v>13</v>
      </c>
    </row>
    <row r="11493" spans="1:19">
      <c r="A11493" t="s">
        <v>4</v>
      </c>
      <c r="B11493" s="4" t="s">
        <v>5</v>
      </c>
      <c r="C11493" s="4" t="s">
        <v>14</v>
      </c>
      <c r="D11493" s="4" t="s">
        <v>10</v>
      </c>
      <c r="E11493" s="4" t="s">
        <v>21</v>
      </c>
      <c r="F11493" s="4" t="s">
        <v>10</v>
      </c>
      <c r="G11493" s="4" t="s">
        <v>9</v>
      </c>
      <c r="H11493" s="4" t="s">
        <v>9</v>
      </c>
      <c r="I11493" s="4" t="s">
        <v>10</v>
      </c>
      <c r="J11493" s="4" t="s">
        <v>10</v>
      </c>
      <c r="K11493" s="4" t="s">
        <v>9</v>
      </c>
      <c r="L11493" s="4" t="s">
        <v>9</v>
      </c>
      <c r="M11493" s="4" t="s">
        <v>9</v>
      </c>
      <c r="N11493" s="4" t="s">
        <v>9</v>
      </c>
      <c r="O11493" s="4" t="s">
        <v>6</v>
      </c>
    </row>
    <row r="11494" spans="1:19">
      <c r="A11494" t="n">
        <v>95506</v>
      </c>
      <c r="B11494" s="14" t="n">
        <v>50</v>
      </c>
      <c r="C11494" s="7" t="n">
        <v>0</v>
      </c>
      <c r="D11494" s="7" t="n">
        <v>4181</v>
      </c>
      <c r="E11494" s="7" t="n">
        <v>0.800000011920929</v>
      </c>
      <c r="F11494" s="7" t="n">
        <v>100</v>
      </c>
      <c r="G11494" s="7" t="n">
        <v>0</v>
      </c>
      <c r="H11494" s="7" t="n">
        <v>0</v>
      </c>
      <c r="I11494" s="7" t="n">
        <v>0</v>
      </c>
      <c r="J11494" s="7" t="n">
        <v>65533</v>
      </c>
      <c r="K11494" s="7" t="n">
        <v>0</v>
      </c>
      <c r="L11494" s="7" t="n">
        <v>0</v>
      </c>
      <c r="M11494" s="7" t="n">
        <v>0</v>
      </c>
      <c r="N11494" s="7" t="n">
        <v>0</v>
      </c>
      <c r="O11494" s="7" t="s">
        <v>13</v>
      </c>
    </row>
    <row r="11495" spans="1:19">
      <c r="A11495" t="s">
        <v>4</v>
      </c>
      <c r="B11495" s="4" t="s">
        <v>5</v>
      </c>
      <c r="C11495" s="4" t="s">
        <v>14</v>
      </c>
      <c r="D11495" s="4" t="s">
        <v>10</v>
      </c>
      <c r="E11495" s="4" t="s">
        <v>10</v>
      </c>
      <c r="F11495" s="4" t="s">
        <v>10</v>
      </c>
      <c r="G11495" s="4" t="s">
        <v>10</v>
      </c>
      <c r="H11495" s="4" t="s">
        <v>10</v>
      </c>
      <c r="I11495" s="4" t="s">
        <v>6</v>
      </c>
      <c r="J11495" s="4" t="s">
        <v>21</v>
      </c>
      <c r="K11495" s="4" t="s">
        <v>21</v>
      </c>
      <c r="L11495" s="4" t="s">
        <v>21</v>
      </c>
      <c r="M11495" s="4" t="s">
        <v>9</v>
      </c>
      <c r="N11495" s="4" t="s">
        <v>9</v>
      </c>
      <c r="O11495" s="4" t="s">
        <v>21</v>
      </c>
      <c r="P11495" s="4" t="s">
        <v>21</v>
      </c>
      <c r="Q11495" s="4" t="s">
        <v>21</v>
      </c>
      <c r="R11495" s="4" t="s">
        <v>21</v>
      </c>
      <c r="S11495" s="4" t="s">
        <v>14</v>
      </c>
    </row>
    <row r="11496" spans="1:19">
      <c r="A11496" t="n">
        <v>95545</v>
      </c>
      <c r="B11496" s="31" t="n">
        <v>39</v>
      </c>
      <c r="C11496" s="7" t="n">
        <v>12</v>
      </c>
      <c r="D11496" s="7" t="n">
        <v>65533</v>
      </c>
      <c r="E11496" s="7" t="n">
        <v>213</v>
      </c>
      <c r="F11496" s="7" t="n">
        <v>0</v>
      </c>
      <c r="G11496" s="7" t="n">
        <v>26</v>
      </c>
      <c r="H11496" s="7" t="n">
        <v>3</v>
      </c>
      <c r="I11496" s="7" t="s">
        <v>13</v>
      </c>
      <c r="J11496" s="7" t="n">
        <v>0</v>
      </c>
      <c r="K11496" s="7" t="n">
        <v>1.39999997615814</v>
      </c>
      <c r="L11496" s="7" t="n">
        <v>0.400000005960464</v>
      </c>
      <c r="M11496" s="7" t="n">
        <v>0</v>
      </c>
      <c r="N11496" s="7" t="n">
        <v>0</v>
      </c>
      <c r="O11496" s="7" t="n">
        <v>215</v>
      </c>
      <c r="P11496" s="7" t="n">
        <v>0.699999988079071</v>
      </c>
      <c r="Q11496" s="7" t="n">
        <v>0.699999988079071</v>
      </c>
      <c r="R11496" s="7" t="n">
        <v>0.699999988079071</v>
      </c>
      <c r="S11496" s="7" t="n">
        <v>255</v>
      </c>
    </row>
    <row r="11497" spans="1:19">
      <c r="A11497" t="s">
        <v>4</v>
      </c>
      <c r="B11497" s="4" t="s">
        <v>5</v>
      </c>
    </row>
    <row r="11498" spans="1:19">
      <c r="A11498" t="n">
        <v>95595</v>
      </c>
      <c r="B11498" s="5" t="n">
        <v>1</v>
      </c>
    </row>
    <row r="11499" spans="1:19" s="3" customFormat="1" customHeight="0">
      <c r="A11499" s="3" t="s">
        <v>2</v>
      </c>
      <c r="B11499" s="3" t="s">
        <v>709</v>
      </c>
    </row>
    <row r="11500" spans="1:19">
      <c r="A11500" t="s">
        <v>4</v>
      </c>
      <c r="B11500" s="4" t="s">
        <v>5</v>
      </c>
      <c r="C11500" s="4" t="s">
        <v>14</v>
      </c>
      <c r="D11500" s="4" t="s">
        <v>14</v>
      </c>
      <c r="E11500" s="4" t="s">
        <v>14</v>
      </c>
      <c r="F11500" s="4" t="s">
        <v>14</v>
      </c>
    </row>
    <row r="11501" spans="1:19">
      <c r="A11501" t="n">
        <v>95596</v>
      </c>
      <c r="B11501" s="19" t="n">
        <v>14</v>
      </c>
      <c r="C11501" s="7" t="n">
        <v>2</v>
      </c>
      <c r="D11501" s="7" t="n">
        <v>0</v>
      </c>
      <c r="E11501" s="7" t="n">
        <v>0</v>
      </c>
      <c r="F11501" s="7" t="n">
        <v>0</v>
      </c>
    </row>
    <row r="11502" spans="1:19">
      <c r="A11502" t="s">
        <v>4</v>
      </c>
      <c r="B11502" s="4" t="s">
        <v>5</v>
      </c>
      <c r="C11502" s="4" t="s">
        <v>14</v>
      </c>
      <c r="D11502" s="20" t="s">
        <v>28</v>
      </c>
      <c r="E11502" s="4" t="s">
        <v>5</v>
      </c>
      <c r="F11502" s="4" t="s">
        <v>14</v>
      </c>
      <c r="G11502" s="4" t="s">
        <v>10</v>
      </c>
      <c r="H11502" s="20" t="s">
        <v>29</v>
      </c>
      <c r="I11502" s="4" t="s">
        <v>14</v>
      </c>
      <c r="J11502" s="4" t="s">
        <v>9</v>
      </c>
      <c r="K11502" s="4" t="s">
        <v>14</v>
      </c>
      <c r="L11502" s="4" t="s">
        <v>14</v>
      </c>
      <c r="M11502" s="20" t="s">
        <v>28</v>
      </c>
      <c r="N11502" s="4" t="s">
        <v>5</v>
      </c>
      <c r="O11502" s="4" t="s">
        <v>14</v>
      </c>
      <c r="P11502" s="4" t="s">
        <v>10</v>
      </c>
      <c r="Q11502" s="20" t="s">
        <v>29</v>
      </c>
      <c r="R11502" s="4" t="s">
        <v>14</v>
      </c>
      <c r="S11502" s="4" t="s">
        <v>9</v>
      </c>
      <c r="T11502" s="4" t="s">
        <v>14</v>
      </c>
      <c r="U11502" s="4" t="s">
        <v>14</v>
      </c>
      <c r="V11502" s="4" t="s">
        <v>14</v>
      </c>
      <c r="W11502" s="4" t="s">
        <v>19</v>
      </c>
    </row>
    <row r="11503" spans="1:19">
      <c r="A11503" t="n">
        <v>95601</v>
      </c>
      <c r="B11503" s="10" t="n">
        <v>5</v>
      </c>
      <c r="C11503" s="7" t="n">
        <v>28</v>
      </c>
      <c r="D11503" s="20" t="s">
        <v>3</v>
      </c>
      <c r="E11503" s="9" t="n">
        <v>162</v>
      </c>
      <c r="F11503" s="7" t="n">
        <v>3</v>
      </c>
      <c r="G11503" s="7" t="n">
        <v>16468</v>
      </c>
      <c r="H11503" s="20" t="s">
        <v>3</v>
      </c>
      <c r="I11503" s="7" t="n">
        <v>0</v>
      </c>
      <c r="J11503" s="7" t="n">
        <v>1</v>
      </c>
      <c r="K11503" s="7" t="n">
        <v>2</v>
      </c>
      <c r="L11503" s="7" t="n">
        <v>28</v>
      </c>
      <c r="M11503" s="20" t="s">
        <v>3</v>
      </c>
      <c r="N11503" s="9" t="n">
        <v>162</v>
      </c>
      <c r="O11503" s="7" t="n">
        <v>3</v>
      </c>
      <c r="P11503" s="7" t="n">
        <v>16468</v>
      </c>
      <c r="Q11503" s="20" t="s">
        <v>3</v>
      </c>
      <c r="R11503" s="7" t="n">
        <v>0</v>
      </c>
      <c r="S11503" s="7" t="n">
        <v>2</v>
      </c>
      <c r="T11503" s="7" t="n">
        <v>2</v>
      </c>
      <c r="U11503" s="7" t="n">
        <v>11</v>
      </c>
      <c r="V11503" s="7" t="n">
        <v>1</v>
      </c>
      <c r="W11503" s="11" t="n">
        <f t="normal" ca="1">A11507</f>
        <v>0</v>
      </c>
    </row>
    <row r="11504" spans="1:19">
      <c r="A11504" t="s">
        <v>4</v>
      </c>
      <c r="B11504" s="4" t="s">
        <v>5</v>
      </c>
      <c r="C11504" s="4" t="s">
        <v>14</v>
      </c>
      <c r="D11504" s="4" t="s">
        <v>10</v>
      </c>
      <c r="E11504" s="4" t="s">
        <v>21</v>
      </c>
    </row>
    <row r="11505" spans="1:23">
      <c r="A11505" t="n">
        <v>95630</v>
      </c>
      <c r="B11505" s="21" t="n">
        <v>58</v>
      </c>
      <c r="C11505" s="7" t="n">
        <v>0</v>
      </c>
      <c r="D11505" s="7" t="n">
        <v>0</v>
      </c>
      <c r="E11505" s="7" t="n">
        <v>1</v>
      </c>
    </row>
    <row r="11506" spans="1:23">
      <c r="A11506" t="s">
        <v>4</v>
      </c>
      <c r="B11506" s="4" t="s">
        <v>5</v>
      </c>
      <c r="C11506" s="4" t="s">
        <v>14</v>
      </c>
      <c r="D11506" s="20" t="s">
        <v>28</v>
      </c>
      <c r="E11506" s="4" t="s">
        <v>5</v>
      </c>
      <c r="F11506" s="4" t="s">
        <v>14</v>
      </c>
      <c r="G11506" s="4" t="s">
        <v>10</v>
      </c>
      <c r="H11506" s="20" t="s">
        <v>29</v>
      </c>
      <c r="I11506" s="4" t="s">
        <v>14</v>
      </c>
      <c r="J11506" s="4" t="s">
        <v>9</v>
      </c>
      <c r="K11506" s="4" t="s">
        <v>14</v>
      </c>
      <c r="L11506" s="4" t="s">
        <v>14</v>
      </c>
      <c r="M11506" s="20" t="s">
        <v>28</v>
      </c>
      <c r="N11506" s="4" t="s">
        <v>5</v>
      </c>
      <c r="O11506" s="4" t="s">
        <v>14</v>
      </c>
      <c r="P11506" s="4" t="s">
        <v>10</v>
      </c>
      <c r="Q11506" s="20" t="s">
        <v>29</v>
      </c>
      <c r="R11506" s="4" t="s">
        <v>14</v>
      </c>
      <c r="S11506" s="4" t="s">
        <v>9</v>
      </c>
      <c r="T11506" s="4" t="s">
        <v>14</v>
      </c>
      <c r="U11506" s="4" t="s">
        <v>14</v>
      </c>
      <c r="V11506" s="4" t="s">
        <v>14</v>
      </c>
      <c r="W11506" s="4" t="s">
        <v>19</v>
      </c>
    </row>
    <row r="11507" spans="1:23">
      <c r="A11507" t="n">
        <v>95638</v>
      </c>
      <c r="B11507" s="10" t="n">
        <v>5</v>
      </c>
      <c r="C11507" s="7" t="n">
        <v>28</v>
      </c>
      <c r="D11507" s="20" t="s">
        <v>3</v>
      </c>
      <c r="E11507" s="9" t="n">
        <v>162</v>
      </c>
      <c r="F11507" s="7" t="n">
        <v>3</v>
      </c>
      <c r="G11507" s="7" t="n">
        <v>16468</v>
      </c>
      <c r="H11507" s="20" t="s">
        <v>3</v>
      </c>
      <c r="I11507" s="7" t="n">
        <v>0</v>
      </c>
      <c r="J11507" s="7" t="n">
        <v>1</v>
      </c>
      <c r="K11507" s="7" t="n">
        <v>3</v>
      </c>
      <c r="L11507" s="7" t="n">
        <v>28</v>
      </c>
      <c r="M11507" s="20" t="s">
        <v>3</v>
      </c>
      <c r="N11507" s="9" t="n">
        <v>162</v>
      </c>
      <c r="O11507" s="7" t="n">
        <v>3</v>
      </c>
      <c r="P11507" s="7" t="n">
        <v>16468</v>
      </c>
      <c r="Q11507" s="20" t="s">
        <v>3</v>
      </c>
      <c r="R11507" s="7" t="n">
        <v>0</v>
      </c>
      <c r="S11507" s="7" t="n">
        <v>2</v>
      </c>
      <c r="T11507" s="7" t="n">
        <v>3</v>
      </c>
      <c r="U11507" s="7" t="n">
        <v>9</v>
      </c>
      <c r="V11507" s="7" t="n">
        <v>1</v>
      </c>
      <c r="W11507" s="11" t="n">
        <f t="normal" ca="1">A11517</f>
        <v>0</v>
      </c>
    </row>
    <row r="11508" spans="1:23">
      <c r="A11508" t="s">
        <v>4</v>
      </c>
      <c r="B11508" s="4" t="s">
        <v>5</v>
      </c>
      <c r="C11508" s="4" t="s">
        <v>14</v>
      </c>
      <c r="D11508" s="20" t="s">
        <v>28</v>
      </c>
      <c r="E11508" s="4" t="s">
        <v>5</v>
      </c>
      <c r="F11508" s="4" t="s">
        <v>10</v>
      </c>
      <c r="G11508" s="4" t="s">
        <v>14</v>
      </c>
      <c r="H11508" s="4" t="s">
        <v>14</v>
      </c>
      <c r="I11508" s="4" t="s">
        <v>6</v>
      </c>
      <c r="J11508" s="20" t="s">
        <v>29</v>
      </c>
      <c r="K11508" s="4" t="s">
        <v>14</v>
      </c>
      <c r="L11508" s="4" t="s">
        <v>14</v>
      </c>
      <c r="M11508" s="20" t="s">
        <v>28</v>
      </c>
      <c r="N11508" s="4" t="s">
        <v>5</v>
      </c>
      <c r="O11508" s="4" t="s">
        <v>14</v>
      </c>
      <c r="P11508" s="20" t="s">
        <v>29</v>
      </c>
      <c r="Q11508" s="4" t="s">
        <v>14</v>
      </c>
      <c r="R11508" s="4" t="s">
        <v>9</v>
      </c>
      <c r="S11508" s="4" t="s">
        <v>14</v>
      </c>
      <c r="T11508" s="4" t="s">
        <v>14</v>
      </c>
      <c r="U11508" s="4" t="s">
        <v>14</v>
      </c>
      <c r="V11508" s="20" t="s">
        <v>28</v>
      </c>
      <c r="W11508" s="4" t="s">
        <v>5</v>
      </c>
      <c r="X11508" s="4" t="s">
        <v>14</v>
      </c>
      <c r="Y11508" s="20" t="s">
        <v>29</v>
      </c>
      <c r="Z11508" s="4" t="s">
        <v>14</v>
      </c>
      <c r="AA11508" s="4" t="s">
        <v>9</v>
      </c>
      <c r="AB11508" s="4" t="s">
        <v>14</v>
      </c>
      <c r="AC11508" s="4" t="s">
        <v>14</v>
      </c>
      <c r="AD11508" s="4" t="s">
        <v>14</v>
      </c>
      <c r="AE11508" s="4" t="s">
        <v>19</v>
      </c>
    </row>
    <row r="11509" spans="1:23">
      <c r="A11509" t="n">
        <v>95667</v>
      </c>
      <c r="B11509" s="10" t="n">
        <v>5</v>
      </c>
      <c r="C11509" s="7" t="n">
        <v>28</v>
      </c>
      <c r="D11509" s="20" t="s">
        <v>3</v>
      </c>
      <c r="E11509" s="22" t="n">
        <v>47</v>
      </c>
      <c r="F11509" s="7" t="n">
        <v>61456</v>
      </c>
      <c r="G11509" s="7" t="n">
        <v>2</v>
      </c>
      <c r="H11509" s="7" t="n">
        <v>0</v>
      </c>
      <c r="I11509" s="7" t="s">
        <v>30</v>
      </c>
      <c r="J11509" s="20" t="s">
        <v>3</v>
      </c>
      <c r="K11509" s="7" t="n">
        <v>8</v>
      </c>
      <c r="L11509" s="7" t="n">
        <v>28</v>
      </c>
      <c r="M11509" s="20" t="s">
        <v>3</v>
      </c>
      <c r="N11509" s="23" t="n">
        <v>74</v>
      </c>
      <c r="O11509" s="7" t="n">
        <v>65</v>
      </c>
      <c r="P11509" s="20" t="s">
        <v>3</v>
      </c>
      <c r="Q11509" s="7" t="n">
        <v>0</v>
      </c>
      <c r="R11509" s="7" t="n">
        <v>1</v>
      </c>
      <c r="S11509" s="7" t="n">
        <v>3</v>
      </c>
      <c r="T11509" s="7" t="n">
        <v>9</v>
      </c>
      <c r="U11509" s="7" t="n">
        <v>28</v>
      </c>
      <c r="V11509" s="20" t="s">
        <v>3</v>
      </c>
      <c r="W11509" s="23" t="n">
        <v>74</v>
      </c>
      <c r="X11509" s="7" t="n">
        <v>65</v>
      </c>
      <c r="Y11509" s="20" t="s">
        <v>3</v>
      </c>
      <c r="Z11509" s="7" t="n">
        <v>0</v>
      </c>
      <c r="AA11509" s="7" t="n">
        <v>2</v>
      </c>
      <c r="AB11509" s="7" t="n">
        <v>3</v>
      </c>
      <c r="AC11509" s="7" t="n">
        <v>9</v>
      </c>
      <c r="AD11509" s="7" t="n">
        <v>1</v>
      </c>
      <c r="AE11509" s="11" t="n">
        <f t="normal" ca="1">A11513</f>
        <v>0</v>
      </c>
    </row>
    <row r="11510" spans="1:23">
      <c r="A11510" t="s">
        <v>4</v>
      </c>
      <c r="B11510" s="4" t="s">
        <v>5</v>
      </c>
      <c r="C11510" s="4" t="s">
        <v>10</v>
      </c>
      <c r="D11510" s="4" t="s">
        <v>14</v>
      </c>
      <c r="E11510" s="4" t="s">
        <v>14</v>
      </c>
      <c r="F11510" s="4" t="s">
        <v>6</v>
      </c>
    </row>
    <row r="11511" spans="1:23">
      <c r="A11511" t="n">
        <v>95715</v>
      </c>
      <c r="B11511" s="22" t="n">
        <v>47</v>
      </c>
      <c r="C11511" s="7" t="n">
        <v>61456</v>
      </c>
      <c r="D11511" s="7" t="n">
        <v>0</v>
      </c>
      <c r="E11511" s="7" t="n">
        <v>0</v>
      </c>
      <c r="F11511" s="7" t="s">
        <v>31</v>
      </c>
    </row>
    <row r="11512" spans="1:23">
      <c r="A11512" t="s">
        <v>4</v>
      </c>
      <c r="B11512" s="4" t="s">
        <v>5</v>
      </c>
      <c r="C11512" s="4" t="s">
        <v>14</v>
      </c>
      <c r="D11512" s="4" t="s">
        <v>10</v>
      </c>
      <c r="E11512" s="4" t="s">
        <v>21</v>
      </c>
    </row>
    <row r="11513" spans="1:23">
      <c r="A11513" t="n">
        <v>95728</v>
      </c>
      <c r="B11513" s="21" t="n">
        <v>58</v>
      </c>
      <c r="C11513" s="7" t="n">
        <v>0</v>
      </c>
      <c r="D11513" s="7" t="n">
        <v>300</v>
      </c>
      <c r="E11513" s="7" t="n">
        <v>1</v>
      </c>
    </row>
    <row r="11514" spans="1:23">
      <c r="A11514" t="s">
        <v>4</v>
      </c>
      <c r="B11514" s="4" t="s">
        <v>5</v>
      </c>
      <c r="C11514" s="4" t="s">
        <v>14</v>
      </c>
      <c r="D11514" s="4" t="s">
        <v>10</v>
      </c>
    </row>
    <row r="11515" spans="1:23">
      <c r="A11515" t="n">
        <v>95736</v>
      </c>
      <c r="B11515" s="21" t="n">
        <v>58</v>
      </c>
      <c r="C11515" s="7" t="n">
        <v>255</v>
      </c>
      <c r="D11515" s="7" t="n">
        <v>0</v>
      </c>
    </row>
    <row r="11516" spans="1:23">
      <c r="A11516" t="s">
        <v>4</v>
      </c>
      <c r="B11516" s="4" t="s">
        <v>5</v>
      </c>
      <c r="C11516" s="4" t="s">
        <v>14</v>
      </c>
      <c r="D11516" s="4" t="s">
        <v>14</v>
      </c>
      <c r="E11516" s="4" t="s">
        <v>14</v>
      </c>
      <c r="F11516" s="4" t="s">
        <v>14</v>
      </c>
    </row>
    <row r="11517" spans="1:23">
      <c r="A11517" t="n">
        <v>95740</v>
      </c>
      <c r="B11517" s="19" t="n">
        <v>14</v>
      </c>
      <c r="C11517" s="7" t="n">
        <v>0</v>
      </c>
      <c r="D11517" s="7" t="n">
        <v>0</v>
      </c>
      <c r="E11517" s="7" t="n">
        <v>0</v>
      </c>
      <c r="F11517" s="7" t="n">
        <v>64</v>
      </c>
    </row>
    <row r="11518" spans="1:23">
      <c r="A11518" t="s">
        <v>4</v>
      </c>
      <c r="B11518" s="4" t="s">
        <v>5</v>
      </c>
      <c r="C11518" s="4" t="s">
        <v>14</v>
      </c>
      <c r="D11518" s="4" t="s">
        <v>10</v>
      </c>
    </row>
    <row r="11519" spans="1:23">
      <c r="A11519" t="n">
        <v>95745</v>
      </c>
      <c r="B11519" s="24" t="n">
        <v>22</v>
      </c>
      <c r="C11519" s="7" t="n">
        <v>0</v>
      </c>
      <c r="D11519" s="7" t="n">
        <v>16468</v>
      </c>
    </row>
    <row r="11520" spans="1:23">
      <c r="A11520" t="s">
        <v>4</v>
      </c>
      <c r="B11520" s="4" t="s">
        <v>5</v>
      </c>
      <c r="C11520" s="4" t="s">
        <v>14</v>
      </c>
      <c r="D11520" s="4" t="s">
        <v>10</v>
      </c>
    </row>
    <row r="11521" spans="1:31">
      <c r="A11521" t="n">
        <v>95749</v>
      </c>
      <c r="B11521" s="21" t="n">
        <v>58</v>
      </c>
      <c r="C11521" s="7" t="n">
        <v>5</v>
      </c>
      <c r="D11521" s="7" t="n">
        <v>300</v>
      </c>
    </row>
    <row r="11522" spans="1:31">
      <c r="A11522" t="s">
        <v>4</v>
      </c>
      <c r="B11522" s="4" t="s">
        <v>5</v>
      </c>
      <c r="C11522" s="4" t="s">
        <v>21</v>
      </c>
      <c r="D11522" s="4" t="s">
        <v>10</v>
      </c>
    </row>
    <row r="11523" spans="1:31">
      <c r="A11523" t="n">
        <v>95753</v>
      </c>
      <c r="B11523" s="25" t="n">
        <v>103</v>
      </c>
      <c r="C11523" s="7" t="n">
        <v>0</v>
      </c>
      <c r="D11523" s="7" t="n">
        <v>300</v>
      </c>
    </row>
    <row r="11524" spans="1:31">
      <c r="A11524" t="s">
        <v>4</v>
      </c>
      <c r="B11524" s="4" t="s">
        <v>5</v>
      </c>
      <c r="C11524" s="4" t="s">
        <v>14</v>
      </c>
    </row>
    <row r="11525" spans="1:31">
      <c r="A11525" t="n">
        <v>95760</v>
      </c>
      <c r="B11525" s="26" t="n">
        <v>64</v>
      </c>
      <c r="C11525" s="7" t="n">
        <v>7</v>
      </c>
    </row>
    <row r="11526" spans="1:31">
      <c r="A11526" t="s">
        <v>4</v>
      </c>
      <c r="B11526" s="4" t="s">
        <v>5</v>
      </c>
      <c r="C11526" s="4" t="s">
        <v>14</v>
      </c>
      <c r="D11526" s="4" t="s">
        <v>10</v>
      </c>
    </row>
    <row r="11527" spans="1:31">
      <c r="A11527" t="n">
        <v>95762</v>
      </c>
      <c r="B11527" s="27" t="n">
        <v>72</v>
      </c>
      <c r="C11527" s="7" t="n">
        <v>5</v>
      </c>
      <c r="D11527" s="7" t="n">
        <v>0</v>
      </c>
    </row>
    <row r="11528" spans="1:31">
      <c r="A11528" t="s">
        <v>4</v>
      </c>
      <c r="B11528" s="4" t="s">
        <v>5</v>
      </c>
      <c r="C11528" s="4" t="s">
        <v>14</v>
      </c>
      <c r="D11528" s="20" t="s">
        <v>28</v>
      </c>
      <c r="E11528" s="4" t="s">
        <v>5</v>
      </c>
      <c r="F11528" s="4" t="s">
        <v>14</v>
      </c>
      <c r="G11528" s="4" t="s">
        <v>10</v>
      </c>
      <c r="H11528" s="20" t="s">
        <v>29</v>
      </c>
      <c r="I11528" s="4" t="s">
        <v>14</v>
      </c>
      <c r="J11528" s="4" t="s">
        <v>9</v>
      </c>
      <c r="K11528" s="4" t="s">
        <v>14</v>
      </c>
      <c r="L11528" s="4" t="s">
        <v>14</v>
      </c>
      <c r="M11528" s="4" t="s">
        <v>19</v>
      </c>
    </row>
    <row r="11529" spans="1:31">
      <c r="A11529" t="n">
        <v>95766</v>
      </c>
      <c r="B11529" s="10" t="n">
        <v>5</v>
      </c>
      <c r="C11529" s="7" t="n">
        <v>28</v>
      </c>
      <c r="D11529" s="20" t="s">
        <v>3</v>
      </c>
      <c r="E11529" s="9" t="n">
        <v>162</v>
      </c>
      <c r="F11529" s="7" t="n">
        <v>4</v>
      </c>
      <c r="G11529" s="7" t="n">
        <v>16468</v>
      </c>
      <c r="H11529" s="20" t="s">
        <v>3</v>
      </c>
      <c r="I11529" s="7" t="n">
        <v>0</v>
      </c>
      <c r="J11529" s="7" t="n">
        <v>1</v>
      </c>
      <c r="K11529" s="7" t="n">
        <v>2</v>
      </c>
      <c r="L11529" s="7" t="n">
        <v>1</v>
      </c>
      <c r="M11529" s="11" t="n">
        <f t="normal" ca="1">A11535</f>
        <v>0</v>
      </c>
    </row>
    <row r="11530" spans="1:31">
      <c r="A11530" t="s">
        <v>4</v>
      </c>
      <c r="B11530" s="4" t="s">
        <v>5</v>
      </c>
      <c r="C11530" s="4" t="s">
        <v>14</v>
      </c>
      <c r="D11530" s="4" t="s">
        <v>6</v>
      </c>
    </row>
    <row r="11531" spans="1:31">
      <c r="A11531" t="n">
        <v>95783</v>
      </c>
      <c r="B11531" s="8" t="n">
        <v>2</v>
      </c>
      <c r="C11531" s="7" t="n">
        <v>10</v>
      </c>
      <c r="D11531" s="7" t="s">
        <v>32</v>
      </c>
    </row>
    <row r="11532" spans="1:31">
      <c r="A11532" t="s">
        <v>4</v>
      </c>
      <c r="B11532" s="4" t="s">
        <v>5</v>
      </c>
      <c r="C11532" s="4" t="s">
        <v>10</v>
      </c>
    </row>
    <row r="11533" spans="1:31">
      <c r="A11533" t="n">
        <v>95800</v>
      </c>
      <c r="B11533" s="28" t="n">
        <v>16</v>
      </c>
      <c r="C11533" s="7" t="n">
        <v>0</v>
      </c>
    </row>
    <row r="11534" spans="1:31">
      <c r="A11534" t="s">
        <v>4</v>
      </c>
      <c r="B11534" s="4" t="s">
        <v>5</v>
      </c>
      <c r="C11534" s="4" t="s">
        <v>14</v>
      </c>
      <c r="D11534" s="4" t="s">
        <v>10</v>
      </c>
      <c r="E11534" s="4" t="s">
        <v>10</v>
      </c>
      <c r="F11534" s="4" t="s">
        <v>10</v>
      </c>
      <c r="G11534" s="4" t="s">
        <v>10</v>
      </c>
      <c r="H11534" s="4" t="s">
        <v>10</v>
      </c>
      <c r="I11534" s="4" t="s">
        <v>10</v>
      </c>
      <c r="J11534" s="4" t="s">
        <v>10</v>
      </c>
      <c r="K11534" s="4" t="s">
        <v>10</v>
      </c>
      <c r="L11534" s="4" t="s">
        <v>10</v>
      </c>
      <c r="M11534" s="4" t="s">
        <v>10</v>
      </c>
      <c r="N11534" s="4" t="s">
        <v>9</v>
      </c>
      <c r="O11534" s="4" t="s">
        <v>9</v>
      </c>
      <c r="P11534" s="4" t="s">
        <v>9</v>
      </c>
      <c r="Q11534" s="4" t="s">
        <v>9</v>
      </c>
      <c r="R11534" s="4" t="s">
        <v>14</v>
      </c>
      <c r="S11534" s="4" t="s">
        <v>6</v>
      </c>
    </row>
    <row r="11535" spans="1:31">
      <c r="A11535" t="n">
        <v>95803</v>
      </c>
      <c r="B11535" s="29" t="n">
        <v>75</v>
      </c>
      <c r="C11535" s="7" t="n">
        <v>0</v>
      </c>
      <c r="D11535" s="7" t="n">
        <v>0</v>
      </c>
      <c r="E11535" s="7" t="n">
        <v>0</v>
      </c>
      <c r="F11535" s="7" t="n">
        <v>1024</v>
      </c>
      <c r="G11535" s="7" t="n">
        <v>720</v>
      </c>
      <c r="H11535" s="7" t="n">
        <v>0</v>
      </c>
      <c r="I11535" s="7" t="n">
        <v>0</v>
      </c>
      <c r="J11535" s="7" t="n">
        <v>0</v>
      </c>
      <c r="K11535" s="7" t="n">
        <v>0</v>
      </c>
      <c r="L11535" s="7" t="n">
        <v>1024</v>
      </c>
      <c r="M11535" s="7" t="n">
        <v>720</v>
      </c>
      <c r="N11535" s="7" t="n">
        <v>1065353216</v>
      </c>
      <c r="O11535" s="7" t="n">
        <v>1065353216</v>
      </c>
      <c r="P11535" s="7" t="n">
        <v>1065353216</v>
      </c>
      <c r="Q11535" s="7" t="n">
        <v>0</v>
      </c>
      <c r="R11535" s="7" t="n">
        <v>0</v>
      </c>
      <c r="S11535" s="7" t="s">
        <v>313</v>
      </c>
    </row>
    <row r="11536" spans="1:31">
      <c r="A11536" t="s">
        <v>4</v>
      </c>
      <c r="B11536" s="4" t="s">
        <v>5</v>
      </c>
      <c r="C11536" s="4" t="s">
        <v>14</v>
      </c>
      <c r="D11536" s="4" t="s">
        <v>14</v>
      </c>
      <c r="E11536" s="4" t="s">
        <v>14</v>
      </c>
      <c r="F11536" s="4" t="s">
        <v>21</v>
      </c>
      <c r="G11536" s="4" t="s">
        <v>21</v>
      </c>
      <c r="H11536" s="4" t="s">
        <v>21</v>
      </c>
      <c r="I11536" s="4" t="s">
        <v>21</v>
      </c>
      <c r="J11536" s="4" t="s">
        <v>21</v>
      </c>
    </row>
    <row r="11537" spans="1:19">
      <c r="A11537" t="n">
        <v>95852</v>
      </c>
      <c r="B11537" s="30" t="n">
        <v>76</v>
      </c>
      <c r="C11537" s="7" t="n">
        <v>0</v>
      </c>
      <c r="D11537" s="7" t="n">
        <v>9</v>
      </c>
      <c r="E11537" s="7" t="n">
        <v>2</v>
      </c>
      <c r="F11537" s="7" t="n">
        <v>0</v>
      </c>
      <c r="G11537" s="7" t="n">
        <v>0</v>
      </c>
      <c r="H11537" s="7" t="n">
        <v>0</v>
      </c>
      <c r="I11537" s="7" t="n">
        <v>0</v>
      </c>
      <c r="J11537" s="7" t="n">
        <v>0</v>
      </c>
    </row>
    <row r="11538" spans="1:19">
      <c r="A11538" t="s">
        <v>4</v>
      </c>
      <c r="B11538" s="4" t="s">
        <v>5</v>
      </c>
      <c r="C11538" s="4" t="s">
        <v>14</v>
      </c>
      <c r="D11538" s="4" t="s">
        <v>10</v>
      </c>
      <c r="E11538" s="4" t="s">
        <v>10</v>
      </c>
      <c r="F11538" s="4" t="s">
        <v>10</v>
      </c>
      <c r="G11538" s="4" t="s">
        <v>10</v>
      </c>
      <c r="H11538" s="4" t="s">
        <v>10</v>
      </c>
      <c r="I11538" s="4" t="s">
        <v>10</v>
      </c>
      <c r="J11538" s="4" t="s">
        <v>10</v>
      </c>
      <c r="K11538" s="4" t="s">
        <v>10</v>
      </c>
      <c r="L11538" s="4" t="s">
        <v>10</v>
      </c>
      <c r="M11538" s="4" t="s">
        <v>10</v>
      </c>
      <c r="N11538" s="4" t="s">
        <v>9</v>
      </c>
      <c r="O11538" s="4" t="s">
        <v>9</v>
      </c>
      <c r="P11538" s="4" t="s">
        <v>9</v>
      </c>
      <c r="Q11538" s="4" t="s">
        <v>9</v>
      </c>
      <c r="R11538" s="4" t="s">
        <v>14</v>
      </c>
      <c r="S11538" s="4" t="s">
        <v>6</v>
      </c>
    </row>
    <row r="11539" spans="1:19">
      <c r="A11539" t="n">
        <v>95876</v>
      </c>
      <c r="B11539" s="29" t="n">
        <v>75</v>
      </c>
      <c r="C11539" s="7" t="n">
        <v>1</v>
      </c>
      <c r="D11539" s="7" t="n">
        <v>0</v>
      </c>
      <c r="E11539" s="7" t="n">
        <v>0</v>
      </c>
      <c r="F11539" s="7" t="n">
        <v>1024</v>
      </c>
      <c r="G11539" s="7" t="n">
        <v>720</v>
      </c>
      <c r="H11539" s="7" t="n">
        <v>0</v>
      </c>
      <c r="I11539" s="7" t="n">
        <v>0</v>
      </c>
      <c r="J11539" s="7" t="n">
        <v>0</v>
      </c>
      <c r="K11539" s="7" t="n">
        <v>0</v>
      </c>
      <c r="L11539" s="7" t="n">
        <v>1024</v>
      </c>
      <c r="M11539" s="7" t="n">
        <v>720</v>
      </c>
      <c r="N11539" s="7" t="n">
        <v>1065353216</v>
      </c>
      <c r="O11539" s="7" t="n">
        <v>1065353216</v>
      </c>
      <c r="P11539" s="7" t="n">
        <v>1065353216</v>
      </c>
      <c r="Q11539" s="7" t="n">
        <v>0</v>
      </c>
      <c r="R11539" s="7" t="n">
        <v>0</v>
      </c>
      <c r="S11539" s="7" t="s">
        <v>710</v>
      </c>
    </row>
    <row r="11540" spans="1:19">
      <c r="A11540" t="s">
        <v>4</v>
      </c>
      <c r="B11540" s="4" t="s">
        <v>5</v>
      </c>
      <c r="C11540" s="4" t="s">
        <v>14</v>
      </c>
      <c r="D11540" s="4" t="s">
        <v>14</v>
      </c>
      <c r="E11540" s="4" t="s">
        <v>14</v>
      </c>
      <c r="F11540" s="4" t="s">
        <v>21</v>
      </c>
      <c r="G11540" s="4" t="s">
        <v>21</v>
      </c>
      <c r="H11540" s="4" t="s">
        <v>21</v>
      </c>
      <c r="I11540" s="4" t="s">
        <v>21</v>
      </c>
      <c r="J11540" s="4" t="s">
        <v>21</v>
      </c>
    </row>
    <row r="11541" spans="1:19">
      <c r="A11541" t="n">
        <v>95925</v>
      </c>
      <c r="B11541" s="30" t="n">
        <v>76</v>
      </c>
      <c r="C11541" s="7" t="n">
        <v>1</v>
      </c>
      <c r="D11541" s="7" t="n">
        <v>9</v>
      </c>
      <c r="E11541" s="7" t="n">
        <v>2</v>
      </c>
      <c r="F11541" s="7" t="n">
        <v>0</v>
      </c>
      <c r="G11541" s="7" t="n">
        <v>0</v>
      </c>
      <c r="H11541" s="7" t="n">
        <v>0</v>
      </c>
      <c r="I11541" s="7" t="n">
        <v>0</v>
      </c>
      <c r="J11541" s="7" t="n">
        <v>0</v>
      </c>
    </row>
    <row r="11542" spans="1:19">
      <c r="A11542" t="s">
        <v>4</v>
      </c>
      <c r="B11542" s="4" t="s">
        <v>5</v>
      </c>
      <c r="C11542" s="4" t="s">
        <v>14</v>
      </c>
      <c r="D11542" s="4" t="s">
        <v>10</v>
      </c>
      <c r="E11542" s="4" t="s">
        <v>10</v>
      </c>
      <c r="F11542" s="4" t="s">
        <v>10</v>
      </c>
      <c r="G11542" s="4" t="s">
        <v>10</v>
      </c>
      <c r="H11542" s="4" t="s">
        <v>10</v>
      </c>
      <c r="I11542" s="4" t="s">
        <v>10</v>
      </c>
      <c r="J11542" s="4" t="s">
        <v>10</v>
      </c>
      <c r="K11542" s="4" t="s">
        <v>10</v>
      </c>
      <c r="L11542" s="4" t="s">
        <v>10</v>
      </c>
      <c r="M11542" s="4" t="s">
        <v>10</v>
      </c>
      <c r="N11542" s="4" t="s">
        <v>9</v>
      </c>
      <c r="O11542" s="4" t="s">
        <v>9</v>
      </c>
      <c r="P11542" s="4" t="s">
        <v>9</v>
      </c>
      <c r="Q11542" s="4" t="s">
        <v>9</v>
      </c>
      <c r="R11542" s="4" t="s">
        <v>14</v>
      </c>
      <c r="S11542" s="4" t="s">
        <v>6</v>
      </c>
    </row>
    <row r="11543" spans="1:19">
      <c r="A11543" t="n">
        <v>95949</v>
      </c>
      <c r="B11543" s="29" t="n">
        <v>75</v>
      </c>
      <c r="C11543" s="7" t="n">
        <v>2</v>
      </c>
      <c r="D11543" s="7" t="n">
        <v>0</v>
      </c>
      <c r="E11543" s="7" t="n">
        <v>0</v>
      </c>
      <c r="F11543" s="7" t="n">
        <v>1024</v>
      </c>
      <c r="G11543" s="7" t="n">
        <v>720</v>
      </c>
      <c r="H11543" s="7" t="n">
        <v>0</v>
      </c>
      <c r="I11543" s="7" t="n">
        <v>0</v>
      </c>
      <c r="J11543" s="7" t="n">
        <v>0</v>
      </c>
      <c r="K11543" s="7" t="n">
        <v>0</v>
      </c>
      <c r="L11543" s="7" t="n">
        <v>1024</v>
      </c>
      <c r="M11543" s="7" t="n">
        <v>720</v>
      </c>
      <c r="N11543" s="7" t="n">
        <v>1065353216</v>
      </c>
      <c r="O11543" s="7" t="n">
        <v>1065353216</v>
      </c>
      <c r="P11543" s="7" t="n">
        <v>1065353216</v>
      </c>
      <c r="Q11543" s="7" t="n">
        <v>0</v>
      </c>
      <c r="R11543" s="7" t="n">
        <v>0</v>
      </c>
      <c r="S11543" s="7" t="s">
        <v>711</v>
      </c>
    </row>
    <row r="11544" spans="1:19">
      <c r="A11544" t="s">
        <v>4</v>
      </c>
      <c r="B11544" s="4" t="s">
        <v>5</v>
      </c>
      <c r="C11544" s="4" t="s">
        <v>14</v>
      </c>
      <c r="D11544" s="4" t="s">
        <v>14</v>
      </c>
      <c r="E11544" s="4" t="s">
        <v>14</v>
      </c>
      <c r="F11544" s="4" t="s">
        <v>21</v>
      </c>
      <c r="G11544" s="4" t="s">
        <v>21</v>
      </c>
      <c r="H11544" s="4" t="s">
        <v>21</v>
      </c>
      <c r="I11544" s="4" t="s">
        <v>21</v>
      </c>
      <c r="J11544" s="4" t="s">
        <v>21</v>
      </c>
    </row>
    <row r="11545" spans="1:19">
      <c r="A11545" t="n">
        <v>95998</v>
      </c>
      <c r="B11545" s="30" t="n">
        <v>76</v>
      </c>
      <c r="C11545" s="7" t="n">
        <v>2</v>
      </c>
      <c r="D11545" s="7" t="n">
        <v>9</v>
      </c>
      <c r="E11545" s="7" t="n">
        <v>2</v>
      </c>
      <c r="F11545" s="7" t="n">
        <v>0</v>
      </c>
      <c r="G11545" s="7" t="n">
        <v>0</v>
      </c>
      <c r="H11545" s="7" t="n">
        <v>0</v>
      </c>
      <c r="I11545" s="7" t="n">
        <v>0</v>
      </c>
      <c r="J11545" s="7" t="n">
        <v>0</v>
      </c>
    </row>
    <row r="11546" spans="1:19">
      <c r="A11546" t="s">
        <v>4</v>
      </c>
      <c r="B11546" s="4" t="s">
        <v>5</v>
      </c>
      <c r="C11546" s="4" t="s">
        <v>14</v>
      </c>
      <c r="D11546" s="4" t="s">
        <v>10</v>
      </c>
      <c r="E11546" s="4" t="s">
        <v>10</v>
      </c>
      <c r="F11546" s="4" t="s">
        <v>10</v>
      </c>
      <c r="G11546" s="4" t="s">
        <v>10</v>
      </c>
      <c r="H11546" s="4" t="s">
        <v>10</v>
      </c>
      <c r="I11546" s="4" t="s">
        <v>10</v>
      </c>
      <c r="J11546" s="4" t="s">
        <v>10</v>
      </c>
      <c r="K11546" s="4" t="s">
        <v>10</v>
      </c>
      <c r="L11546" s="4" t="s">
        <v>10</v>
      </c>
      <c r="M11546" s="4" t="s">
        <v>10</v>
      </c>
      <c r="N11546" s="4" t="s">
        <v>9</v>
      </c>
      <c r="O11546" s="4" t="s">
        <v>9</v>
      </c>
      <c r="P11546" s="4" t="s">
        <v>9</v>
      </c>
      <c r="Q11546" s="4" t="s">
        <v>9</v>
      </c>
      <c r="R11546" s="4" t="s">
        <v>14</v>
      </c>
      <c r="S11546" s="4" t="s">
        <v>6</v>
      </c>
    </row>
    <row r="11547" spans="1:19">
      <c r="A11547" t="n">
        <v>96022</v>
      </c>
      <c r="B11547" s="29" t="n">
        <v>75</v>
      </c>
      <c r="C11547" s="7" t="n">
        <v>3</v>
      </c>
      <c r="D11547" s="7" t="n">
        <v>0</v>
      </c>
      <c r="E11547" s="7" t="n">
        <v>0</v>
      </c>
      <c r="F11547" s="7" t="n">
        <v>1024</v>
      </c>
      <c r="G11547" s="7" t="n">
        <v>720</v>
      </c>
      <c r="H11547" s="7" t="n">
        <v>0</v>
      </c>
      <c r="I11547" s="7" t="n">
        <v>0</v>
      </c>
      <c r="J11547" s="7" t="n">
        <v>0</v>
      </c>
      <c r="K11547" s="7" t="n">
        <v>0</v>
      </c>
      <c r="L11547" s="7" t="n">
        <v>1024</v>
      </c>
      <c r="M11547" s="7" t="n">
        <v>720</v>
      </c>
      <c r="N11547" s="7" t="n">
        <v>1065353216</v>
      </c>
      <c r="O11547" s="7" t="n">
        <v>1065353216</v>
      </c>
      <c r="P11547" s="7" t="n">
        <v>1065353216</v>
      </c>
      <c r="Q11547" s="7" t="n">
        <v>0</v>
      </c>
      <c r="R11547" s="7" t="n">
        <v>0</v>
      </c>
      <c r="S11547" s="7" t="s">
        <v>315</v>
      </c>
    </row>
    <row r="11548" spans="1:19">
      <c r="A11548" t="s">
        <v>4</v>
      </c>
      <c r="B11548" s="4" t="s">
        <v>5</v>
      </c>
      <c r="C11548" s="4" t="s">
        <v>14</v>
      </c>
      <c r="D11548" s="4" t="s">
        <v>14</v>
      </c>
      <c r="E11548" s="4" t="s">
        <v>14</v>
      </c>
      <c r="F11548" s="4" t="s">
        <v>21</v>
      </c>
      <c r="G11548" s="4" t="s">
        <v>21</v>
      </c>
      <c r="H11548" s="4" t="s">
        <v>21</v>
      </c>
      <c r="I11548" s="4" t="s">
        <v>21</v>
      </c>
      <c r="J11548" s="4" t="s">
        <v>21</v>
      </c>
    </row>
    <row r="11549" spans="1:19">
      <c r="A11549" t="n">
        <v>96071</v>
      </c>
      <c r="B11549" s="30" t="n">
        <v>76</v>
      </c>
      <c r="C11549" s="7" t="n">
        <v>3</v>
      </c>
      <c r="D11549" s="7" t="n">
        <v>9</v>
      </c>
      <c r="E11549" s="7" t="n">
        <v>2</v>
      </c>
      <c r="F11549" s="7" t="n">
        <v>0</v>
      </c>
      <c r="G11549" s="7" t="n">
        <v>0</v>
      </c>
      <c r="H11549" s="7" t="n">
        <v>0</v>
      </c>
      <c r="I11549" s="7" t="n">
        <v>0</v>
      </c>
      <c r="J11549" s="7" t="n">
        <v>0</v>
      </c>
    </row>
    <row r="11550" spans="1:19">
      <c r="A11550" t="s">
        <v>4</v>
      </c>
      <c r="B11550" s="4" t="s">
        <v>5</v>
      </c>
      <c r="C11550" s="4" t="s">
        <v>14</v>
      </c>
      <c r="D11550" s="4" t="s">
        <v>10</v>
      </c>
      <c r="E11550" s="4" t="s">
        <v>10</v>
      </c>
      <c r="F11550" s="4" t="s">
        <v>10</v>
      </c>
      <c r="G11550" s="4" t="s">
        <v>10</v>
      </c>
      <c r="H11550" s="4" t="s">
        <v>10</v>
      </c>
      <c r="I11550" s="4" t="s">
        <v>10</v>
      </c>
      <c r="J11550" s="4" t="s">
        <v>10</v>
      </c>
      <c r="K11550" s="4" t="s">
        <v>10</v>
      </c>
      <c r="L11550" s="4" t="s">
        <v>10</v>
      </c>
      <c r="M11550" s="4" t="s">
        <v>10</v>
      </c>
      <c r="N11550" s="4" t="s">
        <v>9</v>
      </c>
      <c r="O11550" s="4" t="s">
        <v>9</v>
      </c>
      <c r="P11550" s="4" t="s">
        <v>9</v>
      </c>
      <c r="Q11550" s="4" t="s">
        <v>9</v>
      </c>
      <c r="R11550" s="4" t="s">
        <v>14</v>
      </c>
      <c r="S11550" s="4" t="s">
        <v>6</v>
      </c>
    </row>
    <row r="11551" spans="1:19">
      <c r="A11551" t="n">
        <v>96095</v>
      </c>
      <c r="B11551" s="29" t="n">
        <v>75</v>
      </c>
      <c r="C11551" s="7" t="n">
        <v>4</v>
      </c>
      <c r="D11551" s="7" t="n">
        <v>0</v>
      </c>
      <c r="E11551" s="7" t="n">
        <v>0</v>
      </c>
      <c r="F11551" s="7" t="n">
        <v>1024</v>
      </c>
      <c r="G11551" s="7" t="n">
        <v>720</v>
      </c>
      <c r="H11551" s="7" t="n">
        <v>0</v>
      </c>
      <c r="I11551" s="7" t="n">
        <v>0</v>
      </c>
      <c r="J11551" s="7" t="n">
        <v>0</v>
      </c>
      <c r="K11551" s="7" t="n">
        <v>0</v>
      </c>
      <c r="L11551" s="7" t="n">
        <v>1024</v>
      </c>
      <c r="M11551" s="7" t="n">
        <v>720</v>
      </c>
      <c r="N11551" s="7" t="n">
        <v>1065353216</v>
      </c>
      <c r="O11551" s="7" t="n">
        <v>1065353216</v>
      </c>
      <c r="P11551" s="7" t="n">
        <v>1065353216</v>
      </c>
      <c r="Q11551" s="7" t="n">
        <v>0</v>
      </c>
      <c r="R11551" s="7" t="n">
        <v>0</v>
      </c>
      <c r="S11551" s="7" t="s">
        <v>712</v>
      </c>
    </row>
    <row r="11552" spans="1:19">
      <c r="A11552" t="s">
        <v>4</v>
      </c>
      <c r="B11552" s="4" t="s">
        <v>5</v>
      </c>
      <c r="C11552" s="4" t="s">
        <v>14</v>
      </c>
      <c r="D11552" s="4" t="s">
        <v>14</v>
      </c>
      <c r="E11552" s="4" t="s">
        <v>14</v>
      </c>
      <c r="F11552" s="4" t="s">
        <v>21</v>
      </c>
      <c r="G11552" s="4" t="s">
        <v>21</v>
      </c>
      <c r="H11552" s="4" t="s">
        <v>21</v>
      </c>
      <c r="I11552" s="4" t="s">
        <v>21</v>
      </c>
      <c r="J11552" s="4" t="s">
        <v>21</v>
      </c>
    </row>
    <row r="11553" spans="1:19">
      <c r="A11553" t="n">
        <v>96144</v>
      </c>
      <c r="B11553" s="30" t="n">
        <v>76</v>
      </c>
      <c r="C11553" s="7" t="n">
        <v>4</v>
      </c>
      <c r="D11553" s="7" t="n">
        <v>9</v>
      </c>
      <c r="E11553" s="7" t="n">
        <v>2</v>
      </c>
      <c r="F11553" s="7" t="n">
        <v>0</v>
      </c>
      <c r="G11553" s="7" t="n">
        <v>0</v>
      </c>
      <c r="H11553" s="7" t="n">
        <v>0</v>
      </c>
      <c r="I11553" s="7" t="n">
        <v>0</v>
      </c>
      <c r="J11553" s="7" t="n">
        <v>0</v>
      </c>
    </row>
    <row r="11554" spans="1:19">
      <c r="A11554" t="s">
        <v>4</v>
      </c>
      <c r="B11554" s="4" t="s">
        <v>5</v>
      </c>
      <c r="C11554" s="4" t="s">
        <v>14</v>
      </c>
      <c r="D11554" s="4" t="s">
        <v>10</v>
      </c>
      <c r="E11554" s="4" t="s">
        <v>10</v>
      </c>
      <c r="F11554" s="4" t="s">
        <v>10</v>
      </c>
      <c r="G11554" s="4" t="s">
        <v>10</v>
      </c>
      <c r="H11554" s="4" t="s">
        <v>10</v>
      </c>
      <c r="I11554" s="4" t="s">
        <v>10</v>
      </c>
      <c r="J11554" s="4" t="s">
        <v>10</v>
      </c>
      <c r="K11554" s="4" t="s">
        <v>10</v>
      </c>
      <c r="L11554" s="4" t="s">
        <v>10</v>
      </c>
      <c r="M11554" s="4" t="s">
        <v>10</v>
      </c>
      <c r="N11554" s="4" t="s">
        <v>9</v>
      </c>
      <c r="O11554" s="4" t="s">
        <v>9</v>
      </c>
      <c r="P11554" s="4" t="s">
        <v>9</v>
      </c>
      <c r="Q11554" s="4" t="s">
        <v>9</v>
      </c>
      <c r="R11554" s="4" t="s">
        <v>14</v>
      </c>
      <c r="S11554" s="4" t="s">
        <v>6</v>
      </c>
    </row>
    <row r="11555" spans="1:19">
      <c r="A11555" t="n">
        <v>96168</v>
      </c>
      <c r="B11555" s="29" t="n">
        <v>75</v>
      </c>
      <c r="C11555" s="7" t="n">
        <v>5</v>
      </c>
      <c r="D11555" s="7" t="n">
        <v>0</v>
      </c>
      <c r="E11555" s="7" t="n">
        <v>0</v>
      </c>
      <c r="F11555" s="7" t="n">
        <v>1024</v>
      </c>
      <c r="G11555" s="7" t="n">
        <v>720</v>
      </c>
      <c r="H11555" s="7" t="n">
        <v>0</v>
      </c>
      <c r="I11555" s="7" t="n">
        <v>0</v>
      </c>
      <c r="J11555" s="7" t="n">
        <v>0</v>
      </c>
      <c r="K11555" s="7" t="n">
        <v>0</v>
      </c>
      <c r="L11555" s="7" t="n">
        <v>1024</v>
      </c>
      <c r="M11555" s="7" t="n">
        <v>720</v>
      </c>
      <c r="N11555" s="7" t="n">
        <v>1065353216</v>
      </c>
      <c r="O11555" s="7" t="n">
        <v>1065353216</v>
      </c>
      <c r="P11555" s="7" t="n">
        <v>1065353216</v>
      </c>
      <c r="Q11555" s="7" t="n">
        <v>0</v>
      </c>
      <c r="R11555" s="7" t="n">
        <v>0</v>
      </c>
      <c r="S11555" s="7" t="s">
        <v>713</v>
      </c>
    </row>
    <row r="11556" spans="1:19">
      <c r="A11556" t="s">
        <v>4</v>
      </c>
      <c r="B11556" s="4" t="s">
        <v>5</v>
      </c>
      <c r="C11556" s="4" t="s">
        <v>14</v>
      </c>
      <c r="D11556" s="4" t="s">
        <v>14</v>
      </c>
      <c r="E11556" s="4" t="s">
        <v>14</v>
      </c>
      <c r="F11556" s="4" t="s">
        <v>21</v>
      </c>
      <c r="G11556" s="4" t="s">
        <v>21</v>
      </c>
      <c r="H11556" s="4" t="s">
        <v>21</v>
      </c>
      <c r="I11556" s="4" t="s">
        <v>21</v>
      </c>
      <c r="J11556" s="4" t="s">
        <v>21</v>
      </c>
    </row>
    <row r="11557" spans="1:19">
      <c r="A11557" t="n">
        <v>96217</v>
      </c>
      <c r="B11557" s="30" t="n">
        <v>76</v>
      </c>
      <c r="C11557" s="7" t="n">
        <v>5</v>
      </c>
      <c r="D11557" s="7" t="n">
        <v>9</v>
      </c>
      <c r="E11557" s="7" t="n">
        <v>2</v>
      </c>
      <c r="F11557" s="7" t="n">
        <v>0</v>
      </c>
      <c r="G11557" s="7" t="n">
        <v>0</v>
      </c>
      <c r="H11557" s="7" t="n">
        <v>0</v>
      </c>
      <c r="I11557" s="7" t="n">
        <v>0</v>
      </c>
      <c r="J11557" s="7" t="n">
        <v>0</v>
      </c>
    </row>
    <row r="11558" spans="1:19">
      <c r="A11558" t="s">
        <v>4</v>
      </c>
      <c r="B11558" s="4" t="s">
        <v>5</v>
      </c>
      <c r="C11558" s="4" t="s">
        <v>14</v>
      </c>
      <c r="D11558" s="4" t="s">
        <v>10</v>
      </c>
      <c r="E11558" s="4" t="s">
        <v>10</v>
      </c>
      <c r="F11558" s="4" t="s">
        <v>10</v>
      </c>
      <c r="G11558" s="4" t="s">
        <v>10</v>
      </c>
      <c r="H11558" s="4" t="s">
        <v>10</v>
      </c>
      <c r="I11558" s="4" t="s">
        <v>10</v>
      </c>
      <c r="J11558" s="4" t="s">
        <v>10</v>
      </c>
      <c r="K11558" s="4" t="s">
        <v>10</v>
      </c>
      <c r="L11558" s="4" t="s">
        <v>10</v>
      </c>
      <c r="M11558" s="4" t="s">
        <v>10</v>
      </c>
      <c r="N11558" s="4" t="s">
        <v>9</v>
      </c>
      <c r="O11558" s="4" t="s">
        <v>9</v>
      </c>
      <c r="P11558" s="4" t="s">
        <v>9</v>
      </c>
      <c r="Q11558" s="4" t="s">
        <v>9</v>
      </c>
      <c r="R11558" s="4" t="s">
        <v>14</v>
      </c>
      <c r="S11558" s="4" t="s">
        <v>6</v>
      </c>
    </row>
    <row r="11559" spans="1:19">
      <c r="A11559" t="n">
        <v>96241</v>
      </c>
      <c r="B11559" s="29" t="n">
        <v>75</v>
      </c>
      <c r="C11559" s="7" t="n">
        <v>6</v>
      </c>
      <c r="D11559" s="7" t="n">
        <v>0</v>
      </c>
      <c r="E11559" s="7" t="n">
        <v>0</v>
      </c>
      <c r="F11559" s="7" t="n">
        <v>1024</v>
      </c>
      <c r="G11559" s="7" t="n">
        <v>720</v>
      </c>
      <c r="H11559" s="7" t="n">
        <v>0</v>
      </c>
      <c r="I11559" s="7" t="n">
        <v>0</v>
      </c>
      <c r="J11559" s="7" t="n">
        <v>0</v>
      </c>
      <c r="K11559" s="7" t="n">
        <v>0</v>
      </c>
      <c r="L11559" s="7" t="n">
        <v>1024</v>
      </c>
      <c r="M11559" s="7" t="n">
        <v>720</v>
      </c>
      <c r="N11559" s="7" t="n">
        <v>1065353216</v>
      </c>
      <c r="O11559" s="7" t="n">
        <v>1065353216</v>
      </c>
      <c r="P11559" s="7" t="n">
        <v>1065353216</v>
      </c>
      <c r="Q11559" s="7" t="n">
        <v>0</v>
      </c>
      <c r="R11559" s="7" t="n">
        <v>0</v>
      </c>
      <c r="S11559" s="7" t="s">
        <v>714</v>
      </c>
    </row>
    <row r="11560" spans="1:19">
      <c r="A11560" t="s">
        <v>4</v>
      </c>
      <c r="B11560" s="4" t="s">
        <v>5</v>
      </c>
      <c r="C11560" s="4" t="s">
        <v>14</v>
      </c>
      <c r="D11560" s="4" t="s">
        <v>14</v>
      </c>
      <c r="E11560" s="4" t="s">
        <v>14</v>
      </c>
      <c r="F11560" s="4" t="s">
        <v>21</v>
      </c>
      <c r="G11560" s="4" t="s">
        <v>21</v>
      </c>
      <c r="H11560" s="4" t="s">
        <v>21</v>
      </c>
      <c r="I11560" s="4" t="s">
        <v>21</v>
      </c>
      <c r="J11560" s="4" t="s">
        <v>21</v>
      </c>
    </row>
    <row r="11561" spans="1:19">
      <c r="A11561" t="n">
        <v>96290</v>
      </c>
      <c r="B11561" s="30" t="n">
        <v>76</v>
      </c>
      <c r="C11561" s="7" t="n">
        <v>6</v>
      </c>
      <c r="D11561" s="7" t="n">
        <v>9</v>
      </c>
      <c r="E11561" s="7" t="n">
        <v>2</v>
      </c>
      <c r="F11561" s="7" t="n">
        <v>0</v>
      </c>
      <c r="G11561" s="7" t="n">
        <v>0</v>
      </c>
      <c r="H11561" s="7" t="n">
        <v>0</v>
      </c>
      <c r="I11561" s="7" t="n">
        <v>0</v>
      </c>
      <c r="J11561" s="7" t="n">
        <v>0</v>
      </c>
    </row>
    <row r="11562" spans="1:19">
      <c r="A11562" t="s">
        <v>4</v>
      </c>
      <c r="B11562" s="4" t="s">
        <v>5</v>
      </c>
      <c r="C11562" s="4" t="s">
        <v>14</v>
      </c>
      <c r="D11562" s="4" t="s">
        <v>10</v>
      </c>
      <c r="E11562" s="4" t="s">
        <v>10</v>
      </c>
      <c r="F11562" s="4" t="s">
        <v>10</v>
      </c>
      <c r="G11562" s="4" t="s">
        <v>10</v>
      </c>
      <c r="H11562" s="4" t="s">
        <v>10</v>
      </c>
      <c r="I11562" s="4" t="s">
        <v>10</v>
      </c>
      <c r="J11562" s="4" t="s">
        <v>10</v>
      </c>
      <c r="K11562" s="4" t="s">
        <v>10</v>
      </c>
      <c r="L11562" s="4" t="s">
        <v>10</v>
      </c>
      <c r="M11562" s="4" t="s">
        <v>10</v>
      </c>
      <c r="N11562" s="4" t="s">
        <v>9</v>
      </c>
      <c r="O11562" s="4" t="s">
        <v>9</v>
      </c>
      <c r="P11562" s="4" t="s">
        <v>9</v>
      </c>
      <c r="Q11562" s="4" t="s">
        <v>9</v>
      </c>
      <c r="R11562" s="4" t="s">
        <v>14</v>
      </c>
      <c r="S11562" s="4" t="s">
        <v>6</v>
      </c>
    </row>
    <row r="11563" spans="1:19">
      <c r="A11563" t="n">
        <v>96314</v>
      </c>
      <c r="B11563" s="29" t="n">
        <v>75</v>
      </c>
      <c r="C11563" s="7" t="n">
        <v>7</v>
      </c>
      <c r="D11563" s="7" t="n">
        <v>0</v>
      </c>
      <c r="E11563" s="7" t="n">
        <v>0</v>
      </c>
      <c r="F11563" s="7" t="n">
        <v>1024</v>
      </c>
      <c r="G11563" s="7" t="n">
        <v>720</v>
      </c>
      <c r="H11563" s="7" t="n">
        <v>0</v>
      </c>
      <c r="I11563" s="7" t="n">
        <v>0</v>
      </c>
      <c r="J11563" s="7" t="n">
        <v>0</v>
      </c>
      <c r="K11563" s="7" t="n">
        <v>0</v>
      </c>
      <c r="L11563" s="7" t="n">
        <v>1024</v>
      </c>
      <c r="M11563" s="7" t="n">
        <v>720</v>
      </c>
      <c r="N11563" s="7" t="n">
        <v>1065353216</v>
      </c>
      <c r="O11563" s="7" t="n">
        <v>1065353216</v>
      </c>
      <c r="P11563" s="7" t="n">
        <v>1065353216</v>
      </c>
      <c r="Q11563" s="7" t="n">
        <v>0</v>
      </c>
      <c r="R11563" s="7" t="n">
        <v>0</v>
      </c>
      <c r="S11563" s="7" t="s">
        <v>715</v>
      </c>
    </row>
    <row r="11564" spans="1:19">
      <c r="A11564" t="s">
        <v>4</v>
      </c>
      <c r="B11564" s="4" t="s">
        <v>5</v>
      </c>
      <c r="C11564" s="4" t="s">
        <v>14</v>
      </c>
      <c r="D11564" s="4" t="s">
        <v>14</v>
      </c>
      <c r="E11564" s="4" t="s">
        <v>14</v>
      </c>
      <c r="F11564" s="4" t="s">
        <v>21</v>
      </c>
      <c r="G11564" s="4" t="s">
        <v>21</v>
      </c>
      <c r="H11564" s="4" t="s">
        <v>21</v>
      </c>
      <c r="I11564" s="4" t="s">
        <v>21</v>
      </c>
      <c r="J11564" s="4" t="s">
        <v>21</v>
      </c>
    </row>
    <row r="11565" spans="1:19">
      <c r="A11565" t="n">
        <v>96363</v>
      </c>
      <c r="B11565" s="30" t="n">
        <v>76</v>
      </c>
      <c r="C11565" s="7" t="n">
        <v>7</v>
      </c>
      <c r="D11565" s="7" t="n">
        <v>9</v>
      </c>
      <c r="E11565" s="7" t="n">
        <v>2</v>
      </c>
      <c r="F11565" s="7" t="n">
        <v>0</v>
      </c>
      <c r="G11565" s="7" t="n">
        <v>0</v>
      </c>
      <c r="H11565" s="7" t="n">
        <v>0</v>
      </c>
      <c r="I11565" s="7" t="n">
        <v>0</v>
      </c>
      <c r="J11565" s="7" t="n">
        <v>0</v>
      </c>
    </row>
    <row r="11566" spans="1:19">
      <c r="A11566" t="s">
        <v>4</v>
      </c>
      <c r="B11566" s="4" t="s">
        <v>5</v>
      </c>
      <c r="C11566" s="4" t="s">
        <v>14</v>
      </c>
      <c r="D11566" s="4" t="s">
        <v>10</v>
      </c>
      <c r="E11566" s="4" t="s">
        <v>10</v>
      </c>
      <c r="F11566" s="4" t="s">
        <v>10</v>
      </c>
      <c r="G11566" s="4" t="s">
        <v>10</v>
      </c>
      <c r="H11566" s="4" t="s">
        <v>10</v>
      </c>
      <c r="I11566" s="4" t="s">
        <v>10</v>
      </c>
      <c r="J11566" s="4" t="s">
        <v>10</v>
      </c>
      <c r="K11566" s="4" t="s">
        <v>10</v>
      </c>
      <c r="L11566" s="4" t="s">
        <v>10</v>
      </c>
      <c r="M11566" s="4" t="s">
        <v>10</v>
      </c>
      <c r="N11566" s="4" t="s">
        <v>9</v>
      </c>
      <c r="O11566" s="4" t="s">
        <v>9</v>
      </c>
      <c r="P11566" s="4" t="s">
        <v>9</v>
      </c>
      <c r="Q11566" s="4" t="s">
        <v>9</v>
      </c>
      <c r="R11566" s="4" t="s">
        <v>14</v>
      </c>
      <c r="S11566" s="4" t="s">
        <v>6</v>
      </c>
    </row>
    <row r="11567" spans="1:19">
      <c r="A11567" t="n">
        <v>96387</v>
      </c>
      <c r="B11567" s="29" t="n">
        <v>75</v>
      </c>
      <c r="C11567" s="7" t="n">
        <v>8</v>
      </c>
      <c r="D11567" s="7" t="n">
        <v>0</v>
      </c>
      <c r="E11567" s="7" t="n">
        <v>0</v>
      </c>
      <c r="F11567" s="7" t="n">
        <v>1024</v>
      </c>
      <c r="G11567" s="7" t="n">
        <v>720</v>
      </c>
      <c r="H11567" s="7" t="n">
        <v>0</v>
      </c>
      <c r="I11567" s="7" t="n">
        <v>0</v>
      </c>
      <c r="J11567" s="7" t="n">
        <v>0</v>
      </c>
      <c r="K11567" s="7" t="n">
        <v>0</v>
      </c>
      <c r="L11567" s="7" t="n">
        <v>1024</v>
      </c>
      <c r="M11567" s="7" t="n">
        <v>720</v>
      </c>
      <c r="N11567" s="7" t="n">
        <v>1065353216</v>
      </c>
      <c r="O11567" s="7" t="n">
        <v>1065353216</v>
      </c>
      <c r="P11567" s="7" t="n">
        <v>1065353216</v>
      </c>
      <c r="Q11567" s="7" t="n">
        <v>0</v>
      </c>
      <c r="R11567" s="7" t="n">
        <v>0</v>
      </c>
      <c r="S11567" s="7" t="s">
        <v>716</v>
      </c>
    </row>
    <row r="11568" spans="1:19">
      <c r="A11568" t="s">
        <v>4</v>
      </c>
      <c r="B11568" s="4" t="s">
        <v>5</v>
      </c>
      <c r="C11568" s="4" t="s">
        <v>14</v>
      </c>
      <c r="D11568" s="4" t="s">
        <v>14</v>
      </c>
      <c r="E11568" s="4" t="s">
        <v>14</v>
      </c>
      <c r="F11568" s="4" t="s">
        <v>21</v>
      </c>
      <c r="G11568" s="4" t="s">
        <v>21</v>
      </c>
      <c r="H11568" s="4" t="s">
        <v>21</v>
      </c>
      <c r="I11568" s="4" t="s">
        <v>21</v>
      </c>
      <c r="J11568" s="4" t="s">
        <v>21</v>
      </c>
    </row>
    <row r="11569" spans="1:19">
      <c r="A11569" t="n">
        <v>96436</v>
      </c>
      <c r="B11569" s="30" t="n">
        <v>76</v>
      </c>
      <c r="C11569" s="7" t="n">
        <v>8</v>
      </c>
      <c r="D11569" s="7" t="n">
        <v>9</v>
      </c>
      <c r="E11569" s="7" t="n">
        <v>2</v>
      </c>
      <c r="F11569" s="7" t="n">
        <v>0</v>
      </c>
      <c r="G11569" s="7" t="n">
        <v>0</v>
      </c>
      <c r="H11569" s="7" t="n">
        <v>0</v>
      </c>
      <c r="I11569" s="7" t="n">
        <v>0</v>
      </c>
      <c r="J11569" s="7" t="n">
        <v>0</v>
      </c>
    </row>
    <row r="11570" spans="1:19">
      <c r="A11570" t="s">
        <v>4</v>
      </c>
      <c r="B11570" s="4" t="s">
        <v>5</v>
      </c>
      <c r="C11570" s="4" t="s">
        <v>14</v>
      </c>
      <c r="D11570" s="4" t="s">
        <v>10</v>
      </c>
      <c r="E11570" s="4" t="s">
        <v>10</v>
      </c>
      <c r="F11570" s="4" t="s">
        <v>10</v>
      </c>
      <c r="G11570" s="4" t="s">
        <v>10</v>
      </c>
      <c r="H11570" s="4" t="s">
        <v>10</v>
      </c>
      <c r="I11570" s="4" t="s">
        <v>10</v>
      </c>
      <c r="J11570" s="4" t="s">
        <v>10</v>
      </c>
      <c r="K11570" s="4" t="s">
        <v>10</v>
      </c>
      <c r="L11570" s="4" t="s">
        <v>10</v>
      </c>
      <c r="M11570" s="4" t="s">
        <v>10</v>
      </c>
      <c r="N11570" s="4" t="s">
        <v>9</v>
      </c>
      <c r="O11570" s="4" t="s">
        <v>9</v>
      </c>
      <c r="P11570" s="4" t="s">
        <v>9</v>
      </c>
      <c r="Q11570" s="4" t="s">
        <v>9</v>
      </c>
      <c r="R11570" s="4" t="s">
        <v>14</v>
      </c>
      <c r="S11570" s="4" t="s">
        <v>6</v>
      </c>
    </row>
    <row r="11571" spans="1:19">
      <c r="A11571" t="n">
        <v>96460</v>
      </c>
      <c r="B11571" s="29" t="n">
        <v>75</v>
      </c>
      <c r="C11571" s="7" t="n">
        <v>9</v>
      </c>
      <c r="D11571" s="7" t="n">
        <v>0</v>
      </c>
      <c r="E11571" s="7" t="n">
        <v>0</v>
      </c>
      <c r="F11571" s="7" t="n">
        <v>1024</v>
      </c>
      <c r="G11571" s="7" t="n">
        <v>720</v>
      </c>
      <c r="H11571" s="7" t="n">
        <v>0</v>
      </c>
      <c r="I11571" s="7" t="n">
        <v>0</v>
      </c>
      <c r="J11571" s="7" t="n">
        <v>0</v>
      </c>
      <c r="K11571" s="7" t="n">
        <v>0</v>
      </c>
      <c r="L11571" s="7" t="n">
        <v>1024</v>
      </c>
      <c r="M11571" s="7" t="n">
        <v>720</v>
      </c>
      <c r="N11571" s="7" t="n">
        <v>1065353216</v>
      </c>
      <c r="O11571" s="7" t="n">
        <v>1065353216</v>
      </c>
      <c r="P11571" s="7" t="n">
        <v>1065353216</v>
      </c>
      <c r="Q11571" s="7" t="n">
        <v>0</v>
      </c>
      <c r="R11571" s="7" t="n">
        <v>0</v>
      </c>
      <c r="S11571" s="7" t="s">
        <v>717</v>
      </c>
    </row>
    <row r="11572" spans="1:19">
      <c r="A11572" t="s">
        <v>4</v>
      </c>
      <c r="B11572" s="4" t="s">
        <v>5</v>
      </c>
      <c r="C11572" s="4" t="s">
        <v>14</v>
      </c>
      <c r="D11572" s="4" t="s">
        <v>14</v>
      </c>
      <c r="E11572" s="4" t="s">
        <v>14</v>
      </c>
      <c r="F11572" s="4" t="s">
        <v>21</v>
      </c>
      <c r="G11572" s="4" t="s">
        <v>21</v>
      </c>
      <c r="H11572" s="4" t="s">
        <v>21</v>
      </c>
      <c r="I11572" s="4" t="s">
        <v>21</v>
      </c>
      <c r="J11572" s="4" t="s">
        <v>21</v>
      </c>
    </row>
    <row r="11573" spans="1:19">
      <c r="A11573" t="n">
        <v>96509</v>
      </c>
      <c r="B11573" s="30" t="n">
        <v>76</v>
      </c>
      <c r="C11573" s="7" t="n">
        <v>9</v>
      </c>
      <c r="D11573" s="7" t="n">
        <v>9</v>
      </c>
      <c r="E11573" s="7" t="n">
        <v>2</v>
      </c>
      <c r="F11573" s="7" t="n">
        <v>0</v>
      </c>
      <c r="G11573" s="7" t="n">
        <v>0</v>
      </c>
      <c r="H11573" s="7" t="n">
        <v>0</v>
      </c>
      <c r="I11573" s="7" t="n">
        <v>0</v>
      </c>
      <c r="J11573" s="7" t="n">
        <v>0</v>
      </c>
    </row>
    <row r="11574" spans="1:19">
      <c r="A11574" t="s">
        <v>4</v>
      </c>
      <c r="B11574" s="4" t="s">
        <v>5</v>
      </c>
      <c r="C11574" s="4" t="s">
        <v>14</v>
      </c>
      <c r="D11574" s="4" t="s">
        <v>10</v>
      </c>
      <c r="E11574" s="4" t="s">
        <v>10</v>
      </c>
      <c r="F11574" s="4" t="s">
        <v>10</v>
      </c>
      <c r="G11574" s="4" t="s">
        <v>10</v>
      </c>
      <c r="H11574" s="4" t="s">
        <v>10</v>
      </c>
      <c r="I11574" s="4" t="s">
        <v>10</v>
      </c>
      <c r="J11574" s="4" t="s">
        <v>10</v>
      </c>
      <c r="K11574" s="4" t="s">
        <v>10</v>
      </c>
      <c r="L11574" s="4" t="s">
        <v>10</v>
      </c>
      <c r="M11574" s="4" t="s">
        <v>10</v>
      </c>
      <c r="N11574" s="4" t="s">
        <v>9</v>
      </c>
      <c r="O11574" s="4" t="s">
        <v>9</v>
      </c>
      <c r="P11574" s="4" t="s">
        <v>9</v>
      </c>
      <c r="Q11574" s="4" t="s">
        <v>9</v>
      </c>
      <c r="R11574" s="4" t="s">
        <v>14</v>
      </c>
      <c r="S11574" s="4" t="s">
        <v>6</v>
      </c>
    </row>
    <row r="11575" spans="1:19">
      <c r="A11575" t="n">
        <v>96533</v>
      </c>
      <c r="B11575" s="29" t="n">
        <v>75</v>
      </c>
      <c r="C11575" s="7" t="n">
        <v>10</v>
      </c>
      <c r="D11575" s="7" t="n">
        <v>0</v>
      </c>
      <c r="E11575" s="7" t="n">
        <v>0</v>
      </c>
      <c r="F11575" s="7" t="n">
        <v>1024</v>
      </c>
      <c r="G11575" s="7" t="n">
        <v>720</v>
      </c>
      <c r="H11575" s="7" t="n">
        <v>0</v>
      </c>
      <c r="I11575" s="7" t="n">
        <v>0</v>
      </c>
      <c r="J11575" s="7" t="n">
        <v>0</v>
      </c>
      <c r="K11575" s="7" t="n">
        <v>0</v>
      </c>
      <c r="L11575" s="7" t="n">
        <v>1024</v>
      </c>
      <c r="M11575" s="7" t="n">
        <v>720</v>
      </c>
      <c r="N11575" s="7" t="n">
        <v>1065353216</v>
      </c>
      <c r="O11575" s="7" t="n">
        <v>1065353216</v>
      </c>
      <c r="P11575" s="7" t="n">
        <v>1065353216</v>
      </c>
      <c r="Q11575" s="7" t="n">
        <v>0</v>
      </c>
      <c r="R11575" s="7" t="n">
        <v>0</v>
      </c>
      <c r="S11575" s="7" t="s">
        <v>718</v>
      </c>
    </row>
    <row r="11576" spans="1:19">
      <c r="A11576" t="s">
        <v>4</v>
      </c>
      <c r="B11576" s="4" t="s">
        <v>5</v>
      </c>
      <c r="C11576" s="4" t="s">
        <v>14</v>
      </c>
      <c r="D11576" s="4" t="s">
        <v>14</v>
      </c>
      <c r="E11576" s="4" t="s">
        <v>14</v>
      </c>
      <c r="F11576" s="4" t="s">
        <v>21</v>
      </c>
      <c r="G11576" s="4" t="s">
        <v>21</v>
      </c>
      <c r="H11576" s="4" t="s">
        <v>21</v>
      </c>
      <c r="I11576" s="4" t="s">
        <v>21</v>
      </c>
      <c r="J11576" s="4" t="s">
        <v>21</v>
      </c>
    </row>
    <row r="11577" spans="1:19">
      <c r="A11577" t="n">
        <v>96581</v>
      </c>
      <c r="B11577" s="30" t="n">
        <v>76</v>
      </c>
      <c r="C11577" s="7" t="n">
        <v>10</v>
      </c>
      <c r="D11577" s="7" t="n">
        <v>9</v>
      </c>
      <c r="E11577" s="7" t="n">
        <v>2</v>
      </c>
      <c r="F11577" s="7" t="n">
        <v>0</v>
      </c>
      <c r="G11577" s="7" t="n">
        <v>0</v>
      </c>
      <c r="H11577" s="7" t="n">
        <v>0</v>
      </c>
      <c r="I11577" s="7" t="n">
        <v>0</v>
      </c>
      <c r="J11577" s="7" t="n">
        <v>0</v>
      </c>
    </row>
    <row r="11578" spans="1:19">
      <c r="A11578" t="s">
        <v>4</v>
      </c>
      <c r="B11578" s="4" t="s">
        <v>5</v>
      </c>
      <c r="C11578" s="4" t="s">
        <v>14</v>
      </c>
      <c r="D11578" s="4" t="s">
        <v>10</v>
      </c>
      <c r="E11578" s="4" t="s">
        <v>10</v>
      </c>
      <c r="F11578" s="4" t="s">
        <v>10</v>
      </c>
      <c r="G11578" s="4" t="s">
        <v>10</v>
      </c>
      <c r="H11578" s="4" t="s">
        <v>10</v>
      </c>
      <c r="I11578" s="4" t="s">
        <v>10</v>
      </c>
      <c r="J11578" s="4" t="s">
        <v>10</v>
      </c>
      <c r="K11578" s="4" t="s">
        <v>10</v>
      </c>
      <c r="L11578" s="4" t="s">
        <v>10</v>
      </c>
      <c r="M11578" s="4" t="s">
        <v>10</v>
      </c>
      <c r="N11578" s="4" t="s">
        <v>9</v>
      </c>
      <c r="O11578" s="4" t="s">
        <v>9</v>
      </c>
      <c r="P11578" s="4" t="s">
        <v>9</v>
      </c>
      <c r="Q11578" s="4" t="s">
        <v>9</v>
      </c>
      <c r="R11578" s="4" t="s">
        <v>14</v>
      </c>
      <c r="S11578" s="4" t="s">
        <v>6</v>
      </c>
    </row>
    <row r="11579" spans="1:19">
      <c r="A11579" t="n">
        <v>96605</v>
      </c>
      <c r="B11579" s="29" t="n">
        <v>75</v>
      </c>
      <c r="C11579" s="7" t="n">
        <v>11</v>
      </c>
      <c r="D11579" s="7" t="n">
        <v>0</v>
      </c>
      <c r="E11579" s="7" t="n">
        <v>0</v>
      </c>
      <c r="F11579" s="7" t="n">
        <v>1024</v>
      </c>
      <c r="G11579" s="7" t="n">
        <v>720</v>
      </c>
      <c r="H11579" s="7" t="n">
        <v>0</v>
      </c>
      <c r="I11579" s="7" t="n">
        <v>0</v>
      </c>
      <c r="J11579" s="7" t="n">
        <v>0</v>
      </c>
      <c r="K11579" s="7" t="n">
        <v>0</v>
      </c>
      <c r="L11579" s="7" t="n">
        <v>1024</v>
      </c>
      <c r="M11579" s="7" t="n">
        <v>720</v>
      </c>
      <c r="N11579" s="7" t="n">
        <v>1065353216</v>
      </c>
      <c r="O11579" s="7" t="n">
        <v>1065353216</v>
      </c>
      <c r="P11579" s="7" t="n">
        <v>1065353216</v>
      </c>
      <c r="Q11579" s="7" t="n">
        <v>0</v>
      </c>
      <c r="R11579" s="7" t="n">
        <v>0</v>
      </c>
      <c r="S11579" s="7" t="s">
        <v>719</v>
      </c>
    </row>
    <row r="11580" spans="1:19">
      <c r="A11580" t="s">
        <v>4</v>
      </c>
      <c r="B11580" s="4" t="s">
        <v>5</v>
      </c>
      <c r="C11580" s="4" t="s">
        <v>14</v>
      </c>
      <c r="D11580" s="4" t="s">
        <v>14</v>
      </c>
      <c r="E11580" s="4" t="s">
        <v>14</v>
      </c>
      <c r="F11580" s="4" t="s">
        <v>21</v>
      </c>
      <c r="G11580" s="4" t="s">
        <v>21</v>
      </c>
      <c r="H11580" s="4" t="s">
        <v>21</v>
      </c>
      <c r="I11580" s="4" t="s">
        <v>21</v>
      </c>
      <c r="J11580" s="4" t="s">
        <v>21</v>
      </c>
    </row>
    <row r="11581" spans="1:19">
      <c r="A11581" t="n">
        <v>96653</v>
      </c>
      <c r="B11581" s="30" t="n">
        <v>76</v>
      </c>
      <c r="C11581" s="7" t="n">
        <v>11</v>
      </c>
      <c r="D11581" s="7" t="n">
        <v>9</v>
      </c>
      <c r="E11581" s="7" t="n">
        <v>2</v>
      </c>
      <c r="F11581" s="7" t="n">
        <v>0</v>
      </c>
      <c r="G11581" s="7" t="n">
        <v>0</v>
      </c>
      <c r="H11581" s="7" t="n">
        <v>0</v>
      </c>
      <c r="I11581" s="7" t="n">
        <v>0</v>
      </c>
      <c r="J11581" s="7" t="n">
        <v>0</v>
      </c>
    </row>
    <row r="11582" spans="1:19">
      <c r="A11582" t="s">
        <v>4</v>
      </c>
      <c r="B11582" s="4" t="s">
        <v>5</v>
      </c>
      <c r="C11582" s="4" t="s">
        <v>14</v>
      </c>
      <c r="D11582" s="4" t="s">
        <v>10</v>
      </c>
      <c r="E11582" s="4" t="s">
        <v>10</v>
      </c>
      <c r="F11582" s="4" t="s">
        <v>10</v>
      </c>
      <c r="G11582" s="4" t="s">
        <v>10</v>
      </c>
      <c r="H11582" s="4" t="s">
        <v>10</v>
      </c>
      <c r="I11582" s="4" t="s">
        <v>10</v>
      </c>
      <c r="J11582" s="4" t="s">
        <v>10</v>
      </c>
      <c r="K11582" s="4" t="s">
        <v>10</v>
      </c>
      <c r="L11582" s="4" t="s">
        <v>10</v>
      </c>
      <c r="M11582" s="4" t="s">
        <v>10</v>
      </c>
      <c r="N11582" s="4" t="s">
        <v>9</v>
      </c>
      <c r="O11582" s="4" t="s">
        <v>9</v>
      </c>
      <c r="P11582" s="4" t="s">
        <v>9</v>
      </c>
      <c r="Q11582" s="4" t="s">
        <v>9</v>
      </c>
      <c r="R11582" s="4" t="s">
        <v>14</v>
      </c>
      <c r="S11582" s="4" t="s">
        <v>6</v>
      </c>
    </row>
    <row r="11583" spans="1:19">
      <c r="A11583" t="n">
        <v>96677</v>
      </c>
      <c r="B11583" s="29" t="n">
        <v>75</v>
      </c>
      <c r="C11583" s="7" t="n">
        <v>12</v>
      </c>
      <c r="D11583" s="7" t="n">
        <v>0</v>
      </c>
      <c r="E11583" s="7" t="n">
        <v>0</v>
      </c>
      <c r="F11583" s="7" t="n">
        <v>1024</v>
      </c>
      <c r="G11583" s="7" t="n">
        <v>720</v>
      </c>
      <c r="H11583" s="7" t="n">
        <v>0</v>
      </c>
      <c r="I11583" s="7" t="n">
        <v>0</v>
      </c>
      <c r="J11583" s="7" t="n">
        <v>0</v>
      </c>
      <c r="K11583" s="7" t="n">
        <v>0</v>
      </c>
      <c r="L11583" s="7" t="n">
        <v>1024</v>
      </c>
      <c r="M11583" s="7" t="n">
        <v>720</v>
      </c>
      <c r="N11583" s="7" t="n">
        <v>1065353216</v>
      </c>
      <c r="O11583" s="7" t="n">
        <v>1065353216</v>
      </c>
      <c r="P11583" s="7" t="n">
        <v>1065353216</v>
      </c>
      <c r="Q11583" s="7" t="n">
        <v>0</v>
      </c>
      <c r="R11583" s="7" t="n">
        <v>0</v>
      </c>
      <c r="S11583" s="7" t="s">
        <v>720</v>
      </c>
    </row>
    <row r="11584" spans="1:19">
      <c r="A11584" t="s">
        <v>4</v>
      </c>
      <c r="B11584" s="4" t="s">
        <v>5</v>
      </c>
      <c r="C11584" s="4" t="s">
        <v>14</v>
      </c>
      <c r="D11584" s="4" t="s">
        <v>14</v>
      </c>
      <c r="E11584" s="4" t="s">
        <v>14</v>
      </c>
      <c r="F11584" s="4" t="s">
        <v>21</v>
      </c>
      <c r="G11584" s="4" t="s">
        <v>21</v>
      </c>
      <c r="H11584" s="4" t="s">
        <v>21</v>
      </c>
      <c r="I11584" s="4" t="s">
        <v>21</v>
      </c>
      <c r="J11584" s="4" t="s">
        <v>21</v>
      </c>
    </row>
    <row r="11585" spans="1:19">
      <c r="A11585" t="n">
        <v>96725</v>
      </c>
      <c r="B11585" s="30" t="n">
        <v>76</v>
      </c>
      <c r="C11585" s="7" t="n">
        <v>12</v>
      </c>
      <c r="D11585" s="7" t="n">
        <v>9</v>
      </c>
      <c r="E11585" s="7" t="n">
        <v>2</v>
      </c>
      <c r="F11585" s="7" t="n">
        <v>0</v>
      </c>
      <c r="G11585" s="7" t="n">
        <v>0</v>
      </c>
      <c r="H11585" s="7" t="n">
        <v>0</v>
      </c>
      <c r="I11585" s="7" t="n">
        <v>0</v>
      </c>
      <c r="J11585" s="7" t="n">
        <v>0</v>
      </c>
    </row>
    <row r="11586" spans="1:19">
      <c r="A11586" t="s">
        <v>4</v>
      </c>
      <c r="B11586" s="4" t="s">
        <v>5</v>
      </c>
      <c r="C11586" s="4" t="s">
        <v>14</v>
      </c>
      <c r="D11586" s="4" t="s">
        <v>10</v>
      </c>
      <c r="E11586" s="4" t="s">
        <v>10</v>
      </c>
      <c r="F11586" s="4" t="s">
        <v>10</v>
      </c>
      <c r="G11586" s="4" t="s">
        <v>10</v>
      </c>
      <c r="H11586" s="4" t="s">
        <v>10</v>
      </c>
      <c r="I11586" s="4" t="s">
        <v>10</v>
      </c>
      <c r="J11586" s="4" t="s">
        <v>10</v>
      </c>
      <c r="K11586" s="4" t="s">
        <v>10</v>
      </c>
      <c r="L11586" s="4" t="s">
        <v>10</v>
      </c>
      <c r="M11586" s="4" t="s">
        <v>10</v>
      </c>
      <c r="N11586" s="4" t="s">
        <v>9</v>
      </c>
      <c r="O11586" s="4" t="s">
        <v>9</v>
      </c>
      <c r="P11586" s="4" t="s">
        <v>9</v>
      </c>
      <c r="Q11586" s="4" t="s">
        <v>9</v>
      </c>
      <c r="R11586" s="4" t="s">
        <v>14</v>
      </c>
      <c r="S11586" s="4" t="s">
        <v>6</v>
      </c>
    </row>
    <row r="11587" spans="1:19">
      <c r="A11587" t="n">
        <v>96749</v>
      </c>
      <c r="B11587" s="29" t="n">
        <v>75</v>
      </c>
      <c r="C11587" s="7" t="n">
        <v>13</v>
      </c>
      <c r="D11587" s="7" t="n">
        <v>0</v>
      </c>
      <c r="E11587" s="7" t="n">
        <v>0</v>
      </c>
      <c r="F11587" s="7" t="n">
        <v>1024</v>
      </c>
      <c r="G11587" s="7" t="n">
        <v>720</v>
      </c>
      <c r="H11587" s="7" t="n">
        <v>0</v>
      </c>
      <c r="I11587" s="7" t="n">
        <v>0</v>
      </c>
      <c r="J11587" s="7" t="n">
        <v>0</v>
      </c>
      <c r="K11587" s="7" t="n">
        <v>0</v>
      </c>
      <c r="L11587" s="7" t="n">
        <v>1024</v>
      </c>
      <c r="M11587" s="7" t="n">
        <v>720</v>
      </c>
      <c r="N11587" s="7" t="n">
        <v>1065353216</v>
      </c>
      <c r="O11587" s="7" t="n">
        <v>1065353216</v>
      </c>
      <c r="P11587" s="7" t="n">
        <v>1065353216</v>
      </c>
      <c r="Q11587" s="7" t="n">
        <v>0</v>
      </c>
      <c r="R11587" s="7" t="n">
        <v>0</v>
      </c>
      <c r="S11587" s="7" t="s">
        <v>721</v>
      </c>
    </row>
    <row r="11588" spans="1:19">
      <c r="A11588" t="s">
        <v>4</v>
      </c>
      <c r="B11588" s="4" t="s">
        <v>5</v>
      </c>
      <c r="C11588" s="4" t="s">
        <v>14</v>
      </c>
      <c r="D11588" s="4" t="s">
        <v>14</v>
      </c>
      <c r="E11588" s="4" t="s">
        <v>14</v>
      </c>
      <c r="F11588" s="4" t="s">
        <v>21</v>
      </c>
      <c r="G11588" s="4" t="s">
        <v>21</v>
      </c>
      <c r="H11588" s="4" t="s">
        <v>21</v>
      </c>
      <c r="I11588" s="4" t="s">
        <v>21</v>
      </c>
      <c r="J11588" s="4" t="s">
        <v>21</v>
      </c>
    </row>
    <row r="11589" spans="1:19">
      <c r="A11589" t="n">
        <v>96797</v>
      </c>
      <c r="B11589" s="30" t="n">
        <v>76</v>
      </c>
      <c r="C11589" s="7" t="n">
        <v>13</v>
      </c>
      <c r="D11589" s="7" t="n">
        <v>9</v>
      </c>
      <c r="E11589" s="7" t="n">
        <v>2</v>
      </c>
      <c r="F11589" s="7" t="n">
        <v>0</v>
      </c>
      <c r="G11589" s="7" t="n">
        <v>0</v>
      </c>
      <c r="H11589" s="7" t="n">
        <v>0</v>
      </c>
      <c r="I11589" s="7" t="n">
        <v>0</v>
      </c>
      <c r="J11589" s="7" t="n">
        <v>0</v>
      </c>
    </row>
    <row r="11590" spans="1:19">
      <c r="A11590" t="s">
        <v>4</v>
      </c>
      <c r="B11590" s="4" t="s">
        <v>5</v>
      </c>
      <c r="C11590" s="4" t="s">
        <v>14</v>
      </c>
      <c r="D11590" s="4" t="s">
        <v>10</v>
      </c>
      <c r="E11590" s="4" t="s">
        <v>10</v>
      </c>
      <c r="F11590" s="4" t="s">
        <v>10</v>
      </c>
      <c r="G11590" s="4" t="s">
        <v>10</v>
      </c>
      <c r="H11590" s="4" t="s">
        <v>10</v>
      </c>
      <c r="I11590" s="4" t="s">
        <v>10</v>
      </c>
      <c r="J11590" s="4" t="s">
        <v>10</v>
      </c>
      <c r="K11590" s="4" t="s">
        <v>10</v>
      </c>
      <c r="L11590" s="4" t="s">
        <v>10</v>
      </c>
      <c r="M11590" s="4" t="s">
        <v>10</v>
      </c>
      <c r="N11590" s="4" t="s">
        <v>9</v>
      </c>
      <c r="O11590" s="4" t="s">
        <v>9</v>
      </c>
      <c r="P11590" s="4" t="s">
        <v>9</v>
      </c>
      <c r="Q11590" s="4" t="s">
        <v>9</v>
      </c>
      <c r="R11590" s="4" t="s">
        <v>14</v>
      </c>
      <c r="S11590" s="4" t="s">
        <v>6</v>
      </c>
    </row>
    <row r="11591" spans="1:19">
      <c r="A11591" t="n">
        <v>96821</v>
      </c>
      <c r="B11591" s="29" t="n">
        <v>75</v>
      </c>
      <c r="C11591" s="7" t="n">
        <v>14</v>
      </c>
      <c r="D11591" s="7" t="n">
        <v>0</v>
      </c>
      <c r="E11591" s="7" t="n">
        <v>0</v>
      </c>
      <c r="F11591" s="7" t="n">
        <v>1024</v>
      </c>
      <c r="G11591" s="7" t="n">
        <v>720</v>
      </c>
      <c r="H11591" s="7" t="n">
        <v>0</v>
      </c>
      <c r="I11591" s="7" t="n">
        <v>0</v>
      </c>
      <c r="J11591" s="7" t="n">
        <v>0</v>
      </c>
      <c r="K11591" s="7" t="n">
        <v>0</v>
      </c>
      <c r="L11591" s="7" t="n">
        <v>1024</v>
      </c>
      <c r="M11591" s="7" t="n">
        <v>720</v>
      </c>
      <c r="N11591" s="7" t="n">
        <v>1065353216</v>
      </c>
      <c r="O11591" s="7" t="n">
        <v>1065353216</v>
      </c>
      <c r="P11591" s="7" t="n">
        <v>1065353216</v>
      </c>
      <c r="Q11591" s="7" t="n">
        <v>0</v>
      </c>
      <c r="R11591" s="7" t="n">
        <v>0</v>
      </c>
      <c r="S11591" s="7" t="s">
        <v>722</v>
      </c>
    </row>
    <row r="11592" spans="1:19">
      <c r="A11592" t="s">
        <v>4</v>
      </c>
      <c r="B11592" s="4" t="s">
        <v>5</v>
      </c>
      <c r="C11592" s="4" t="s">
        <v>14</v>
      </c>
      <c r="D11592" s="4" t="s">
        <v>14</v>
      </c>
      <c r="E11592" s="4" t="s">
        <v>14</v>
      </c>
      <c r="F11592" s="4" t="s">
        <v>21</v>
      </c>
      <c r="G11592" s="4" t="s">
        <v>21</v>
      </c>
      <c r="H11592" s="4" t="s">
        <v>21</v>
      </c>
      <c r="I11592" s="4" t="s">
        <v>21</v>
      </c>
      <c r="J11592" s="4" t="s">
        <v>21</v>
      </c>
    </row>
    <row r="11593" spans="1:19">
      <c r="A11593" t="n">
        <v>96869</v>
      </c>
      <c r="B11593" s="30" t="n">
        <v>76</v>
      </c>
      <c r="C11593" s="7" t="n">
        <v>14</v>
      </c>
      <c r="D11593" s="7" t="n">
        <v>9</v>
      </c>
      <c r="E11593" s="7" t="n">
        <v>2</v>
      </c>
      <c r="F11593" s="7" t="n">
        <v>0</v>
      </c>
      <c r="G11593" s="7" t="n">
        <v>0</v>
      </c>
      <c r="H11593" s="7" t="n">
        <v>0</v>
      </c>
      <c r="I11593" s="7" t="n">
        <v>0</v>
      </c>
      <c r="J11593" s="7" t="n">
        <v>0</v>
      </c>
    </row>
    <row r="11594" spans="1:19">
      <c r="A11594" t="s">
        <v>4</v>
      </c>
      <c r="B11594" s="4" t="s">
        <v>5</v>
      </c>
      <c r="C11594" s="4" t="s">
        <v>14</v>
      </c>
      <c r="D11594" s="4" t="s">
        <v>10</v>
      </c>
      <c r="E11594" s="4" t="s">
        <v>14</v>
      </c>
      <c r="F11594" s="4" t="s">
        <v>6</v>
      </c>
    </row>
    <row r="11595" spans="1:19">
      <c r="A11595" t="n">
        <v>96893</v>
      </c>
      <c r="B11595" s="31" t="n">
        <v>39</v>
      </c>
      <c r="C11595" s="7" t="n">
        <v>10</v>
      </c>
      <c r="D11595" s="7" t="n">
        <v>65533</v>
      </c>
      <c r="E11595" s="7" t="n">
        <v>201</v>
      </c>
      <c r="F11595" s="7" t="s">
        <v>35</v>
      </c>
    </row>
    <row r="11596" spans="1:19">
      <c r="A11596" t="s">
        <v>4</v>
      </c>
      <c r="B11596" s="4" t="s">
        <v>5</v>
      </c>
      <c r="C11596" s="4" t="s">
        <v>14</v>
      </c>
      <c r="D11596" s="4" t="s">
        <v>10</v>
      </c>
      <c r="E11596" s="4" t="s">
        <v>14</v>
      </c>
      <c r="F11596" s="4" t="s">
        <v>6</v>
      </c>
    </row>
    <row r="11597" spans="1:19">
      <c r="A11597" t="n">
        <v>96917</v>
      </c>
      <c r="B11597" s="31" t="n">
        <v>39</v>
      </c>
      <c r="C11597" s="7" t="n">
        <v>10</v>
      </c>
      <c r="D11597" s="7" t="n">
        <v>65533</v>
      </c>
      <c r="E11597" s="7" t="n">
        <v>202</v>
      </c>
      <c r="F11597" s="7" t="s">
        <v>723</v>
      </c>
    </row>
    <row r="11598" spans="1:19">
      <c r="A11598" t="s">
        <v>4</v>
      </c>
      <c r="B11598" s="4" t="s">
        <v>5</v>
      </c>
      <c r="C11598" s="4" t="s">
        <v>14</v>
      </c>
      <c r="D11598" s="4" t="s">
        <v>10</v>
      </c>
      <c r="E11598" s="4" t="s">
        <v>14</v>
      </c>
      <c r="F11598" s="4" t="s">
        <v>6</v>
      </c>
    </row>
    <row r="11599" spans="1:19">
      <c r="A11599" t="n">
        <v>96941</v>
      </c>
      <c r="B11599" s="31" t="n">
        <v>39</v>
      </c>
      <c r="C11599" s="7" t="n">
        <v>10</v>
      </c>
      <c r="D11599" s="7" t="n">
        <v>65533</v>
      </c>
      <c r="E11599" s="7" t="n">
        <v>203</v>
      </c>
      <c r="F11599" s="7" t="s">
        <v>319</v>
      </c>
    </row>
    <row r="11600" spans="1:19">
      <c r="A11600" t="s">
        <v>4</v>
      </c>
      <c r="B11600" s="4" t="s">
        <v>5</v>
      </c>
      <c r="C11600" s="4" t="s">
        <v>14</v>
      </c>
      <c r="D11600" s="4" t="s">
        <v>10</v>
      </c>
      <c r="E11600" s="4" t="s">
        <v>14</v>
      </c>
      <c r="F11600" s="4" t="s">
        <v>6</v>
      </c>
    </row>
    <row r="11601" spans="1:19">
      <c r="A11601" t="n">
        <v>96965</v>
      </c>
      <c r="B11601" s="31" t="n">
        <v>39</v>
      </c>
      <c r="C11601" s="7" t="n">
        <v>10</v>
      </c>
      <c r="D11601" s="7" t="n">
        <v>65533</v>
      </c>
      <c r="E11601" s="7" t="n">
        <v>204</v>
      </c>
      <c r="F11601" s="7" t="s">
        <v>724</v>
      </c>
    </row>
    <row r="11602" spans="1:19">
      <c r="A11602" t="s">
        <v>4</v>
      </c>
      <c r="B11602" s="4" t="s">
        <v>5</v>
      </c>
      <c r="C11602" s="4" t="s">
        <v>14</v>
      </c>
      <c r="D11602" s="4" t="s">
        <v>10</v>
      </c>
      <c r="E11602" s="4" t="s">
        <v>14</v>
      </c>
      <c r="F11602" s="4" t="s">
        <v>6</v>
      </c>
    </row>
    <row r="11603" spans="1:19">
      <c r="A11603" t="n">
        <v>96989</v>
      </c>
      <c r="B11603" s="31" t="n">
        <v>39</v>
      </c>
      <c r="C11603" s="7" t="n">
        <v>10</v>
      </c>
      <c r="D11603" s="7" t="n">
        <v>65533</v>
      </c>
      <c r="E11603" s="7" t="n">
        <v>205</v>
      </c>
      <c r="F11603" s="7" t="s">
        <v>725</v>
      </c>
    </row>
    <row r="11604" spans="1:19">
      <c r="A11604" t="s">
        <v>4</v>
      </c>
      <c r="B11604" s="4" t="s">
        <v>5</v>
      </c>
      <c r="C11604" s="4" t="s">
        <v>14</v>
      </c>
      <c r="D11604" s="4" t="s">
        <v>10</v>
      </c>
      <c r="E11604" s="4" t="s">
        <v>14</v>
      </c>
      <c r="F11604" s="4" t="s">
        <v>6</v>
      </c>
    </row>
    <row r="11605" spans="1:19">
      <c r="A11605" t="n">
        <v>97013</v>
      </c>
      <c r="B11605" s="31" t="n">
        <v>39</v>
      </c>
      <c r="C11605" s="7" t="n">
        <v>10</v>
      </c>
      <c r="D11605" s="7" t="n">
        <v>65533</v>
      </c>
      <c r="E11605" s="7" t="n">
        <v>206</v>
      </c>
      <c r="F11605" s="7" t="s">
        <v>726</v>
      </c>
    </row>
    <row r="11606" spans="1:19">
      <c r="A11606" t="s">
        <v>4</v>
      </c>
      <c r="B11606" s="4" t="s">
        <v>5</v>
      </c>
      <c r="C11606" s="4" t="s">
        <v>14</v>
      </c>
      <c r="D11606" s="4" t="s">
        <v>10</v>
      </c>
      <c r="E11606" s="4" t="s">
        <v>14</v>
      </c>
      <c r="F11606" s="4" t="s">
        <v>6</v>
      </c>
    </row>
    <row r="11607" spans="1:19">
      <c r="A11607" t="n">
        <v>97037</v>
      </c>
      <c r="B11607" s="31" t="n">
        <v>39</v>
      </c>
      <c r="C11607" s="7" t="n">
        <v>10</v>
      </c>
      <c r="D11607" s="7" t="n">
        <v>65533</v>
      </c>
      <c r="E11607" s="7" t="n">
        <v>207</v>
      </c>
      <c r="F11607" s="7" t="s">
        <v>727</v>
      </c>
    </row>
    <row r="11608" spans="1:19">
      <c r="A11608" t="s">
        <v>4</v>
      </c>
      <c r="B11608" s="4" t="s">
        <v>5</v>
      </c>
      <c r="C11608" s="4" t="s">
        <v>14</v>
      </c>
      <c r="D11608" s="4" t="s">
        <v>10</v>
      </c>
      <c r="E11608" s="4" t="s">
        <v>14</v>
      </c>
      <c r="F11608" s="4" t="s">
        <v>6</v>
      </c>
    </row>
    <row r="11609" spans="1:19">
      <c r="A11609" t="n">
        <v>97061</v>
      </c>
      <c r="B11609" s="31" t="n">
        <v>39</v>
      </c>
      <c r="C11609" s="7" t="n">
        <v>10</v>
      </c>
      <c r="D11609" s="7" t="n">
        <v>65533</v>
      </c>
      <c r="E11609" s="7" t="n">
        <v>208</v>
      </c>
      <c r="F11609" s="7" t="s">
        <v>728</v>
      </c>
    </row>
    <row r="11610" spans="1:19">
      <c r="A11610" t="s">
        <v>4</v>
      </c>
      <c r="B11610" s="4" t="s">
        <v>5</v>
      </c>
      <c r="C11610" s="4" t="s">
        <v>14</v>
      </c>
      <c r="D11610" s="4" t="s">
        <v>10</v>
      </c>
      <c r="E11610" s="4" t="s">
        <v>14</v>
      </c>
      <c r="F11610" s="4" t="s">
        <v>6</v>
      </c>
    </row>
    <row r="11611" spans="1:19">
      <c r="A11611" t="n">
        <v>97085</v>
      </c>
      <c r="B11611" s="31" t="n">
        <v>39</v>
      </c>
      <c r="C11611" s="7" t="n">
        <v>10</v>
      </c>
      <c r="D11611" s="7" t="n">
        <v>65533</v>
      </c>
      <c r="E11611" s="7" t="n">
        <v>209</v>
      </c>
      <c r="F11611" s="7" t="s">
        <v>729</v>
      </c>
    </row>
    <row r="11612" spans="1:19">
      <c r="A11612" t="s">
        <v>4</v>
      </c>
      <c r="B11612" s="4" t="s">
        <v>5</v>
      </c>
      <c r="C11612" s="4" t="s">
        <v>14</v>
      </c>
      <c r="D11612" s="4" t="s">
        <v>10</v>
      </c>
      <c r="E11612" s="4" t="s">
        <v>14</v>
      </c>
      <c r="F11612" s="4" t="s">
        <v>6</v>
      </c>
    </row>
    <row r="11613" spans="1:19">
      <c r="A11613" t="n">
        <v>97109</v>
      </c>
      <c r="B11613" s="31" t="n">
        <v>39</v>
      </c>
      <c r="C11613" s="7" t="n">
        <v>10</v>
      </c>
      <c r="D11613" s="7" t="n">
        <v>65533</v>
      </c>
      <c r="E11613" s="7" t="n">
        <v>210</v>
      </c>
      <c r="F11613" s="7" t="s">
        <v>730</v>
      </c>
    </row>
    <row r="11614" spans="1:19">
      <c r="A11614" t="s">
        <v>4</v>
      </c>
      <c r="B11614" s="4" t="s">
        <v>5</v>
      </c>
      <c r="C11614" s="4" t="s">
        <v>14</v>
      </c>
      <c r="D11614" s="4" t="s">
        <v>10</v>
      </c>
      <c r="E11614" s="4" t="s">
        <v>14</v>
      </c>
      <c r="F11614" s="4" t="s">
        <v>6</v>
      </c>
    </row>
    <row r="11615" spans="1:19">
      <c r="A11615" t="n">
        <v>97133</v>
      </c>
      <c r="B11615" s="31" t="n">
        <v>39</v>
      </c>
      <c r="C11615" s="7" t="n">
        <v>10</v>
      </c>
      <c r="D11615" s="7" t="n">
        <v>65533</v>
      </c>
      <c r="E11615" s="7" t="n">
        <v>211</v>
      </c>
      <c r="F11615" s="7" t="s">
        <v>731</v>
      </c>
    </row>
    <row r="11616" spans="1:19">
      <c r="A11616" t="s">
        <v>4</v>
      </c>
      <c r="B11616" s="4" t="s">
        <v>5</v>
      </c>
      <c r="C11616" s="4" t="s">
        <v>14</v>
      </c>
      <c r="D11616" s="4" t="s">
        <v>10</v>
      </c>
      <c r="E11616" s="4" t="s">
        <v>14</v>
      </c>
      <c r="F11616" s="4" t="s">
        <v>6</v>
      </c>
    </row>
    <row r="11617" spans="1:6">
      <c r="A11617" t="n">
        <v>97157</v>
      </c>
      <c r="B11617" s="31" t="n">
        <v>39</v>
      </c>
      <c r="C11617" s="7" t="n">
        <v>10</v>
      </c>
      <c r="D11617" s="7" t="n">
        <v>65533</v>
      </c>
      <c r="E11617" s="7" t="n">
        <v>212</v>
      </c>
      <c r="F11617" s="7" t="s">
        <v>732</v>
      </c>
    </row>
    <row r="11618" spans="1:6">
      <c r="A11618" t="s">
        <v>4</v>
      </c>
      <c r="B11618" s="4" t="s">
        <v>5</v>
      </c>
      <c r="C11618" s="4" t="s">
        <v>14</v>
      </c>
      <c r="D11618" s="4" t="s">
        <v>10</v>
      </c>
      <c r="E11618" s="4" t="s">
        <v>14</v>
      </c>
      <c r="F11618" s="4" t="s">
        <v>6</v>
      </c>
    </row>
    <row r="11619" spans="1:6">
      <c r="A11619" t="n">
        <v>97181</v>
      </c>
      <c r="B11619" s="31" t="n">
        <v>39</v>
      </c>
      <c r="C11619" s="7" t="n">
        <v>10</v>
      </c>
      <c r="D11619" s="7" t="n">
        <v>65533</v>
      </c>
      <c r="E11619" s="7" t="n">
        <v>213</v>
      </c>
      <c r="F11619" s="7" t="s">
        <v>733</v>
      </c>
    </row>
    <row r="11620" spans="1:6">
      <c r="A11620" t="s">
        <v>4</v>
      </c>
      <c r="B11620" s="4" t="s">
        <v>5</v>
      </c>
      <c r="C11620" s="4" t="s">
        <v>14</v>
      </c>
      <c r="D11620" s="4" t="s">
        <v>10</v>
      </c>
      <c r="E11620" s="4" t="s">
        <v>14</v>
      </c>
      <c r="F11620" s="4" t="s">
        <v>6</v>
      </c>
    </row>
    <row r="11621" spans="1:6">
      <c r="A11621" t="n">
        <v>97204</v>
      </c>
      <c r="B11621" s="31" t="n">
        <v>39</v>
      </c>
      <c r="C11621" s="7" t="n">
        <v>10</v>
      </c>
      <c r="D11621" s="7" t="n">
        <v>65533</v>
      </c>
      <c r="E11621" s="7" t="n">
        <v>214</v>
      </c>
      <c r="F11621" s="7" t="s">
        <v>734</v>
      </c>
    </row>
    <row r="11622" spans="1:6">
      <c r="A11622" t="s">
        <v>4</v>
      </c>
      <c r="B11622" s="4" t="s">
        <v>5</v>
      </c>
      <c r="C11622" s="4" t="s">
        <v>14</v>
      </c>
      <c r="D11622" s="4" t="s">
        <v>10</v>
      </c>
      <c r="E11622" s="4" t="s">
        <v>14</v>
      </c>
      <c r="F11622" s="4" t="s">
        <v>6</v>
      </c>
    </row>
    <row r="11623" spans="1:6">
      <c r="A11623" t="n">
        <v>97228</v>
      </c>
      <c r="B11623" s="31" t="n">
        <v>39</v>
      </c>
      <c r="C11623" s="7" t="n">
        <v>10</v>
      </c>
      <c r="D11623" s="7" t="n">
        <v>65533</v>
      </c>
      <c r="E11623" s="7" t="n">
        <v>215</v>
      </c>
      <c r="F11623" s="7" t="s">
        <v>735</v>
      </c>
    </row>
    <row r="11624" spans="1:6">
      <c r="A11624" t="s">
        <v>4</v>
      </c>
      <c r="B11624" s="4" t="s">
        <v>5</v>
      </c>
      <c r="C11624" s="4" t="s">
        <v>14</v>
      </c>
      <c r="D11624" s="4" t="s">
        <v>10</v>
      </c>
      <c r="E11624" s="4" t="s">
        <v>14</v>
      </c>
      <c r="F11624" s="4" t="s">
        <v>6</v>
      </c>
    </row>
    <row r="11625" spans="1:6">
      <c r="A11625" t="n">
        <v>97252</v>
      </c>
      <c r="B11625" s="31" t="n">
        <v>39</v>
      </c>
      <c r="C11625" s="7" t="n">
        <v>10</v>
      </c>
      <c r="D11625" s="7" t="n">
        <v>65533</v>
      </c>
      <c r="E11625" s="7" t="n">
        <v>216</v>
      </c>
      <c r="F11625" s="7" t="s">
        <v>736</v>
      </c>
    </row>
    <row r="11626" spans="1:6">
      <c r="A11626" t="s">
        <v>4</v>
      </c>
      <c r="B11626" s="4" t="s">
        <v>5</v>
      </c>
      <c r="C11626" s="4" t="s">
        <v>14</v>
      </c>
      <c r="D11626" s="4" t="s">
        <v>10</v>
      </c>
      <c r="E11626" s="4" t="s">
        <v>14</v>
      </c>
      <c r="F11626" s="4" t="s">
        <v>6</v>
      </c>
    </row>
    <row r="11627" spans="1:6">
      <c r="A11627" t="n">
        <v>97276</v>
      </c>
      <c r="B11627" s="31" t="n">
        <v>39</v>
      </c>
      <c r="C11627" s="7" t="n">
        <v>10</v>
      </c>
      <c r="D11627" s="7" t="n">
        <v>65533</v>
      </c>
      <c r="E11627" s="7" t="n">
        <v>217</v>
      </c>
      <c r="F11627" s="7" t="s">
        <v>737</v>
      </c>
    </row>
    <row r="11628" spans="1:6">
      <c r="A11628" t="s">
        <v>4</v>
      </c>
      <c r="B11628" s="4" t="s">
        <v>5</v>
      </c>
      <c r="C11628" s="4" t="s">
        <v>14</v>
      </c>
      <c r="D11628" s="4" t="s">
        <v>10</v>
      </c>
      <c r="E11628" s="4" t="s">
        <v>14</v>
      </c>
      <c r="F11628" s="4" t="s">
        <v>6</v>
      </c>
    </row>
    <row r="11629" spans="1:6">
      <c r="A11629" t="n">
        <v>97300</v>
      </c>
      <c r="B11629" s="31" t="n">
        <v>39</v>
      </c>
      <c r="C11629" s="7" t="n">
        <v>10</v>
      </c>
      <c r="D11629" s="7" t="n">
        <v>65533</v>
      </c>
      <c r="E11629" s="7" t="n">
        <v>218</v>
      </c>
      <c r="F11629" s="7" t="s">
        <v>738</v>
      </c>
    </row>
    <row r="11630" spans="1:6">
      <c r="A11630" t="s">
        <v>4</v>
      </c>
      <c r="B11630" s="4" t="s">
        <v>5</v>
      </c>
      <c r="C11630" s="4" t="s">
        <v>14</v>
      </c>
      <c r="D11630" s="4" t="s">
        <v>10</v>
      </c>
      <c r="E11630" s="4" t="s">
        <v>14</v>
      </c>
      <c r="F11630" s="4" t="s">
        <v>6</v>
      </c>
    </row>
    <row r="11631" spans="1:6">
      <c r="A11631" t="n">
        <v>97324</v>
      </c>
      <c r="B11631" s="31" t="n">
        <v>39</v>
      </c>
      <c r="C11631" s="7" t="n">
        <v>10</v>
      </c>
      <c r="D11631" s="7" t="n">
        <v>65533</v>
      </c>
      <c r="E11631" s="7" t="n">
        <v>219</v>
      </c>
      <c r="F11631" s="7" t="s">
        <v>739</v>
      </c>
    </row>
    <row r="11632" spans="1:6">
      <c r="A11632" t="s">
        <v>4</v>
      </c>
      <c r="B11632" s="4" t="s">
        <v>5</v>
      </c>
      <c r="C11632" s="4" t="s">
        <v>14</v>
      </c>
      <c r="D11632" s="4" t="s">
        <v>10</v>
      </c>
      <c r="E11632" s="4" t="s">
        <v>14</v>
      </c>
      <c r="F11632" s="4" t="s">
        <v>6</v>
      </c>
    </row>
    <row r="11633" spans="1:6">
      <c r="A11633" t="n">
        <v>97348</v>
      </c>
      <c r="B11633" s="31" t="n">
        <v>39</v>
      </c>
      <c r="C11633" s="7" t="n">
        <v>10</v>
      </c>
      <c r="D11633" s="7" t="n">
        <v>65533</v>
      </c>
      <c r="E11633" s="7" t="n">
        <v>220</v>
      </c>
      <c r="F11633" s="7" t="s">
        <v>740</v>
      </c>
    </row>
    <row r="11634" spans="1:6">
      <c r="A11634" t="s">
        <v>4</v>
      </c>
      <c r="B11634" s="4" t="s">
        <v>5</v>
      </c>
      <c r="C11634" s="4" t="s">
        <v>14</v>
      </c>
      <c r="D11634" s="4" t="s">
        <v>10</v>
      </c>
      <c r="E11634" s="4" t="s">
        <v>14</v>
      </c>
      <c r="F11634" s="4" t="s">
        <v>6</v>
      </c>
    </row>
    <row r="11635" spans="1:6">
      <c r="A11635" t="n">
        <v>97372</v>
      </c>
      <c r="B11635" s="31" t="n">
        <v>39</v>
      </c>
      <c r="C11635" s="7" t="n">
        <v>10</v>
      </c>
      <c r="D11635" s="7" t="n">
        <v>65533</v>
      </c>
      <c r="E11635" s="7" t="n">
        <v>221</v>
      </c>
      <c r="F11635" s="7" t="s">
        <v>741</v>
      </c>
    </row>
    <row r="11636" spans="1:6">
      <c r="A11636" t="s">
        <v>4</v>
      </c>
      <c r="B11636" s="4" t="s">
        <v>5</v>
      </c>
      <c r="C11636" s="4" t="s">
        <v>10</v>
      </c>
      <c r="D11636" s="4" t="s">
        <v>6</v>
      </c>
      <c r="E11636" s="4" t="s">
        <v>6</v>
      </c>
      <c r="F11636" s="4" t="s">
        <v>6</v>
      </c>
      <c r="G11636" s="4" t="s">
        <v>14</v>
      </c>
      <c r="H11636" s="4" t="s">
        <v>9</v>
      </c>
      <c r="I11636" s="4" t="s">
        <v>21</v>
      </c>
      <c r="J11636" s="4" t="s">
        <v>21</v>
      </c>
      <c r="K11636" s="4" t="s">
        <v>21</v>
      </c>
      <c r="L11636" s="4" t="s">
        <v>21</v>
      </c>
      <c r="M11636" s="4" t="s">
        <v>21</v>
      </c>
      <c r="N11636" s="4" t="s">
        <v>21</v>
      </c>
      <c r="O11636" s="4" t="s">
        <v>21</v>
      </c>
      <c r="P11636" s="4" t="s">
        <v>6</v>
      </c>
      <c r="Q11636" s="4" t="s">
        <v>6</v>
      </c>
      <c r="R11636" s="4" t="s">
        <v>9</v>
      </c>
      <c r="S11636" s="4" t="s">
        <v>14</v>
      </c>
      <c r="T11636" s="4" t="s">
        <v>9</v>
      </c>
      <c r="U11636" s="4" t="s">
        <v>9</v>
      </c>
      <c r="V11636" s="4" t="s">
        <v>10</v>
      </c>
    </row>
    <row r="11637" spans="1:6">
      <c r="A11637" t="n">
        <v>97396</v>
      </c>
      <c r="B11637" s="32" t="n">
        <v>19</v>
      </c>
      <c r="C11637" s="7" t="n">
        <v>11</v>
      </c>
      <c r="D11637" s="7" t="s">
        <v>39</v>
      </c>
      <c r="E11637" s="7" t="s">
        <v>40</v>
      </c>
      <c r="F11637" s="7" t="s">
        <v>13</v>
      </c>
      <c r="G11637" s="7" t="n">
        <v>0</v>
      </c>
      <c r="H11637" s="7" t="n">
        <v>257</v>
      </c>
      <c r="I11637" s="7" t="n">
        <v>0</v>
      </c>
      <c r="J11637" s="7" t="n">
        <v>0</v>
      </c>
      <c r="K11637" s="7" t="n">
        <v>0</v>
      </c>
      <c r="L11637" s="7" t="n">
        <v>0</v>
      </c>
      <c r="M11637" s="7" t="n">
        <v>1</v>
      </c>
      <c r="N11637" s="7" t="n">
        <v>1.60000002384186</v>
      </c>
      <c r="O11637" s="7" t="n">
        <v>0.0900000035762787</v>
      </c>
      <c r="P11637" s="7" t="s">
        <v>13</v>
      </c>
      <c r="Q11637" s="7" t="s">
        <v>13</v>
      </c>
      <c r="R11637" s="7" t="n">
        <v>-1</v>
      </c>
      <c r="S11637" s="7" t="n">
        <v>0</v>
      </c>
      <c r="T11637" s="7" t="n">
        <v>0</v>
      </c>
      <c r="U11637" s="7" t="n">
        <v>0</v>
      </c>
      <c r="V11637" s="7" t="n">
        <v>0</v>
      </c>
    </row>
    <row r="11638" spans="1:6">
      <c r="A11638" t="s">
        <v>4</v>
      </c>
      <c r="B11638" s="4" t="s">
        <v>5</v>
      </c>
      <c r="C11638" s="4" t="s">
        <v>10</v>
      </c>
      <c r="D11638" s="4" t="s">
        <v>6</v>
      </c>
      <c r="E11638" s="4" t="s">
        <v>6</v>
      </c>
      <c r="F11638" s="4" t="s">
        <v>6</v>
      </c>
      <c r="G11638" s="4" t="s">
        <v>14</v>
      </c>
      <c r="H11638" s="4" t="s">
        <v>9</v>
      </c>
      <c r="I11638" s="4" t="s">
        <v>21</v>
      </c>
      <c r="J11638" s="4" t="s">
        <v>21</v>
      </c>
      <c r="K11638" s="4" t="s">
        <v>21</v>
      </c>
      <c r="L11638" s="4" t="s">
        <v>21</v>
      </c>
      <c r="M11638" s="4" t="s">
        <v>21</v>
      </c>
      <c r="N11638" s="4" t="s">
        <v>21</v>
      </c>
      <c r="O11638" s="4" t="s">
        <v>21</v>
      </c>
      <c r="P11638" s="4" t="s">
        <v>6</v>
      </c>
      <c r="Q11638" s="4" t="s">
        <v>6</v>
      </c>
      <c r="R11638" s="4" t="s">
        <v>9</v>
      </c>
      <c r="S11638" s="4" t="s">
        <v>14</v>
      </c>
      <c r="T11638" s="4" t="s">
        <v>9</v>
      </c>
      <c r="U11638" s="4" t="s">
        <v>9</v>
      </c>
      <c r="V11638" s="4" t="s">
        <v>10</v>
      </c>
    </row>
    <row r="11639" spans="1:6">
      <c r="A11639" t="n">
        <v>97475</v>
      </c>
      <c r="B11639" s="32" t="n">
        <v>19</v>
      </c>
      <c r="C11639" s="7" t="n">
        <v>1</v>
      </c>
      <c r="D11639" s="7" t="s">
        <v>41</v>
      </c>
      <c r="E11639" s="7" t="s">
        <v>42</v>
      </c>
      <c r="F11639" s="7" t="s">
        <v>13</v>
      </c>
      <c r="G11639" s="7" t="n">
        <v>0</v>
      </c>
      <c r="H11639" s="7" t="n">
        <v>257</v>
      </c>
      <c r="I11639" s="7" t="n">
        <v>0</v>
      </c>
      <c r="J11639" s="7" t="n">
        <v>0</v>
      </c>
      <c r="K11639" s="7" t="n">
        <v>0</v>
      </c>
      <c r="L11639" s="7" t="n">
        <v>0</v>
      </c>
      <c r="M11639" s="7" t="n">
        <v>1</v>
      </c>
      <c r="N11639" s="7" t="n">
        <v>1.60000002384186</v>
      </c>
      <c r="O11639" s="7" t="n">
        <v>0.0900000035762787</v>
      </c>
      <c r="P11639" s="7" t="s">
        <v>13</v>
      </c>
      <c r="Q11639" s="7" t="s">
        <v>13</v>
      </c>
      <c r="R11639" s="7" t="n">
        <v>-1</v>
      </c>
      <c r="S11639" s="7" t="n">
        <v>0</v>
      </c>
      <c r="T11639" s="7" t="n">
        <v>0</v>
      </c>
      <c r="U11639" s="7" t="n">
        <v>0</v>
      </c>
      <c r="V11639" s="7" t="n">
        <v>0</v>
      </c>
    </row>
    <row r="11640" spans="1:6">
      <c r="A11640" t="s">
        <v>4</v>
      </c>
      <c r="B11640" s="4" t="s">
        <v>5</v>
      </c>
      <c r="C11640" s="4" t="s">
        <v>10</v>
      </c>
      <c r="D11640" s="4" t="s">
        <v>6</v>
      </c>
      <c r="E11640" s="4" t="s">
        <v>6</v>
      </c>
      <c r="F11640" s="4" t="s">
        <v>6</v>
      </c>
      <c r="G11640" s="4" t="s">
        <v>14</v>
      </c>
      <c r="H11640" s="4" t="s">
        <v>9</v>
      </c>
      <c r="I11640" s="4" t="s">
        <v>21</v>
      </c>
      <c r="J11640" s="4" t="s">
        <v>21</v>
      </c>
      <c r="K11640" s="4" t="s">
        <v>21</v>
      </c>
      <c r="L11640" s="4" t="s">
        <v>21</v>
      </c>
      <c r="M11640" s="4" t="s">
        <v>21</v>
      </c>
      <c r="N11640" s="4" t="s">
        <v>21</v>
      </c>
      <c r="O11640" s="4" t="s">
        <v>21</v>
      </c>
      <c r="P11640" s="4" t="s">
        <v>6</v>
      </c>
      <c r="Q11640" s="4" t="s">
        <v>6</v>
      </c>
      <c r="R11640" s="4" t="s">
        <v>9</v>
      </c>
      <c r="S11640" s="4" t="s">
        <v>14</v>
      </c>
      <c r="T11640" s="4" t="s">
        <v>9</v>
      </c>
      <c r="U11640" s="4" t="s">
        <v>9</v>
      </c>
      <c r="V11640" s="4" t="s">
        <v>10</v>
      </c>
    </row>
    <row r="11641" spans="1:6">
      <c r="A11641" t="n">
        <v>97548</v>
      </c>
      <c r="B11641" s="32" t="n">
        <v>19</v>
      </c>
      <c r="C11641" s="7" t="n">
        <v>2</v>
      </c>
      <c r="D11641" s="7" t="s">
        <v>43</v>
      </c>
      <c r="E11641" s="7" t="s">
        <v>44</v>
      </c>
      <c r="F11641" s="7" t="s">
        <v>13</v>
      </c>
      <c r="G11641" s="7" t="n">
        <v>0</v>
      </c>
      <c r="H11641" s="7" t="n">
        <v>257</v>
      </c>
      <c r="I11641" s="7" t="n">
        <v>0</v>
      </c>
      <c r="J11641" s="7" t="n">
        <v>0</v>
      </c>
      <c r="K11641" s="7" t="n">
        <v>0</v>
      </c>
      <c r="L11641" s="7" t="n">
        <v>0</v>
      </c>
      <c r="M11641" s="7" t="n">
        <v>1</v>
      </c>
      <c r="N11641" s="7" t="n">
        <v>1.60000002384186</v>
      </c>
      <c r="O11641" s="7" t="n">
        <v>0.0900000035762787</v>
      </c>
      <c r="P11641" s="7" t="s">
        <v>13</v>
      </c>
      <c r="Q11641" s="7" t="s">
        <v>13</v>
      </c>
      <c r="R11641" s="7" t="n">
        <v>-1</v>
      </c>
      <c r="S11641" s="7" t="n">
        <v>0</v>
      </c>
      <c r="T11641" s="7" t="n">
        <v>0</v>
      </c>
      <c r="U11641" s="7" t="n">
        <v>0</v>
      </c>
      <c r="V11641" s="7" t="n">
        <v>0</v>
      </c>
    </row>
    <row r="11642" spans="1:6">
      <c r="A11642" t="s">
        <v>4</v>
      </c>
      <c r="B11642" s="4" t="s">
        <v>5</v>
      </c>
      <c r="C11642" s="4" t="s">
        <v>10</v>
      </c>
      <c r="D11642" s="4" t="s">
        <v>6</v>
      </c>
      <c r="E11642" s="4" t="s">
        <v>6</v>
      </c>
      <c r="F11642" s="4" t="s">
        <v>6</v>
      </c>
      <c r="G11642" s="4" t="s">
        <v>14</v>
      </c>
      <c r="H11642" s="4" t="s">
        <v>9</v>
      </c>
      <c r="I11642" s="4" t="s">
        <v>21</v>
      </c>
      <c r="J11642" s="4" t="s">
        <v>21</v>
      </c>
      <c r="K11642" s="4" t="s">
        <v>21</v>
      </c>
      <c r="L11642" s="4" t="s">
        <v>21</v>
      </c>
      <c r="M11642" s="4" t="s">
        <v>21</v>
      </c>
      <c r="N11642" s="4" t="s">
        <v>21</v>
      </c>
      <c r="O11642" s="4" t="s">
        <v>21</v>
      </c>
      <c r="P11642" s="4" t="s">
        <v>6</v>
      </c>
      <c r="Q11642" s="4" t="s">
        <v>6</v>
      </c>
      <c r="R11642" s="4" t="s">
        <v>9</v>
      </c>
      <c r="S11642" s="4" t="s">
        <v>14</v>
      </c>
      <c r="T11642" s="4" t="s">
        <v>9</v>
      </c>
      <c r="U11642" s="4" t="s">
        <v>9</v>
      </c>
      <c r="V11642" s="4" t="s">
        <v>10</v>
      </c>
    </row>
    <row r="11643" spans="1:6">
      <c r="A11643" t="n">
        <v>97622</v>
      </c>
      <c r="B11643" s="32" t="n">
        <v>19</v>
      </c>
      <c r="C11643" s="7" t="n">
        <v>3</v>
      </c>
      <c r="D11643" s="7" t="s">
        <v>45</v>
      </c>
      <c r="E11643" s="7" t="s">
        <v>46</v>
      </c>
      <c r="F11643" s="7" t="s">
        <v>13</v>
      </c>
      <c r="G11643" s="7" t="n">
        <v>0</v>
      </c>
      <c r="H11643" s="7" t="n">
        <v>257</v>
      </c>
      <c r="I11643" s="7" t="n">
        <v>0</v>
      </c>
      <c r="J11643" s="7" t="n">
        <v>0</v>
      </c>
      <c r="K11643" s="7" t="n">
        <v>0</v>
      </c>
      <c r="L11643" s="7" t="n">
        <v>0</v>
      </c>
      <c r="M11643" s="7" t="n">
        <v>1</v>
      </c>
      <c r="N11643" s="7" t="n">
        <v>1.60000002384186</v>
      </c>
      <c r="O11643" s="7" t="n">
        <v>0.0900000035762787</v>
      </c>
      <c r="P11643" s="7" t="s">
        <v>13</v>
      </c>
      <c r="Q11643" s="7" t="s">
        <v>13</v>
      </c>
      <c r="R11643" s="7" t="n">
        <v>-1</v>
      </c>
      <c r="S11643" s="7" t="n">
        <v>0</v>
      </c>
      <c r="T11643" s="7" t="n">
        <v>0</v>
      </c>
      <c r="U11643" s="7" t="n">
        <v>0</v>
      </c>
      <c r="V11643" s="7" t="n">
        <v>0</v>
      </c>
    </row>
    <row r="11644" spans="1:6">
      <c r="A11644" t="s">
        <v>4</v>
      </c>
      <c r="B11644" s="4" t="s">
        <v>5</v>
      </c>
      <c r="C11644" s="4" t="s">
        <v>10</v>
      </c>
      <c r="D11644" s="4" t="s">
        <v>6</v>
      </c>
      <c r="E11644" s="4" t="s">
        <v>6</v>
      </c>
      <c r="F11644" s="4" t="s">
        <v>6</v>
      </c>
      <c r="G11644" s="4" t="s">
        <v>14</v>
      </c>
      <c r="H11644" s="4" t="s">
        <v>9</v>
      </c>
      <c r="I11644" s="4" t="s">
        <v>21</v>
      </c>
      <c r="J11644" s="4" t="s">
        <v>21</v>
      </c>
      <c r="K11644" s="4" t="s">
        <v>21</v>
      </c>
      <c r="L11644" s="4" t="s">
        <v>21</v>
      </c>
      <c r="M11644" s="4" t="s">
        <v>21</v>
      </c>
      <c r="N11644" s="4" t="s">
        <v>21</v>
      </c>
      <c r="O11644" s="4" t="s">
        <v>21</v>
      </c>
      <c r="P11644" s="4" t="s">
        <v>6</v>
      </c>
      <c r="Q11644" s="4" t="s">
        <v>6</v>
      </c>
      <c r="R11644" s="4" t="s">
        <v>9</v>
      </c>
      <c r="S11644" s="4" t="s">
        <v>14</v>
      </c>
      <c r="T11644" s="4" t="s">
        <v>9</v>
      </c>
      <c r="U11644" s="4" t="s">
        <v>9</v>
      </c>
      <c r="V11644" s="4" t="s">
        <v>10</v>
      </c>
    </row>
    <row r="11645" spans="1:6">
      <c r="A11645" t="n">
        <v>97695</v>
      </c>
      <c r="B11645" s="32" t="n">
        <v>19</v>
      </c>
      <c r="C11645" s="7" t="n">
        <v>4</v>
      </c>
      <c r="D11645" s="7" t="s">
        <v>47</v>
      </c>
      <c r="E11645" s="7" t="s">
        <v>48</v>
      </c>
      <c r="F11645" s="7" t="s">
        <v>13</v>
      </c>
      <c r="G11645" s="7" t="n">
        <v>0</v>
      </c>
      <c r="H11645" s="7" t="n">
        <v>257</v>
      </c>
      <c r="I11645" s="7" t="n">
        <v>0</v>
      </c>
      <c r="J11645" s="7" t="n">
        <v>0</v>
      </c>
      <c r="K11645" s="7" t="n">
        <v>0</v>
      </c>
      <c r="L11645" s="7" t="n">
        <v>0</v>
      </c>
      <c r="M11645" s="7" t="n">
        <v>1</v>
      </c>
      <c r="N11645" s="7" t="n">
        <v>1.60000002384186</v>
      </c>
      <c r="O11645" s="7" t="n">
        <v>0.0900000035762787</v>
      </c>
      <c r="P11645" s="7" t="s">
        <v>13</v>
      </c>
      <c r="Q11645" s="7" t="s">
        <v>13</v>
      </c>
      <c r="R11645" s="7" t="n">
        <v>-1</v>
      </c>
      <c r="S11645" s="7" t="n">
        <v>0</v>
      </c>
      <c r="T11645" s="7" t="n">
        <v>0</v>
      </c>
      <c r="U11645" s="7" t="n">
        <v>0</v>
      </c>
      <c r="V11645" s="7" t="n">
        <v>0</v>
      </c>
    </row>
    <row r="11646" spans="1:6">
      <c r="A11646" t="s">
        <v>4</v>
      </c>
      <c r="B11646" s="4" t="s">
        <v>5</v>
      </c>
      <c r="C11646" s="4" t="s">
        <v>10</v>
      </c>
      <c r="D11646" s="4" t="s">
        <v>6</v>
      </c>
      <c r="E11646" s="4" t="s">
        <v>6</v>
      </c>
      <c r="F11646" s="4" t="s">
        <v>6</v>
      </c>
      <c r="G11646" s="4" t="s">
        <v>14</v>
      </c>
      <c r="H11646" s="4" t="s">
        <v>9</v>
      </c>
      <c r="I11646" s="4" t="s">
        <v>21</v>
      </c>
      <c r="J11646" s="4" t="s">
        <v>21</v>
      </c>
      <c r="K11646" s="4" t="s">
        <v>21</v>
      </c>
      <c r="L11646" s="4" t="s">
        <v>21</v>
      </c>
      <c r="M11646" s="4" t="s">
        <v>21</v>
      </c>
      <c r="N11646" s="4" t="s">
        <v>21</v>
      </c>
      <c r="O11646" s="4" t="s">
        <v>21</v>
      </c>
      <c r="P11646" s="4" t="s">
        <v>6</v>
      </c>
      <c r="Q11646" s="4" t="s">
        <v>6</v>
      </c>
      <c r="R11646" s="4" t="s">
        <v>9</v>
      </c>
      <c r="S11646" s="4" t="s">
        <v>14</v>
      </c>
      <c r="T11646" s="4" t="s">
        <v>9</v>
      </c>
      <c r="U11646" s="4" t="s">
        <v>9</v>
      </c>
      <c r="V11646" s="4" t="s">
        <v>10</v>
      </c>
    </row>
    <row r="11647" spans="1:6">
      <c r="A11647" t="n">
        <v>97770</v>
      </c>
      <c r="B11647" s="32" t="n">
        <v>19</v>
      </c>
      <c r="C11647" s="7" t="n">
        <v>5</v>
      </c>
      <c r="D11647" s="7" t="s">
        <v>49</v>
      </c>
      <c r="E11647" s="7" t="s">
        <v>50</v>
      </c>
      <c r="F11647" s="7" t="s">
        <v>13</v>
      </c>
      <c r="G11647" s="7" t="n">
        <v>0</v>
      </c>
      <c r="H11647" s="7" t="n">
        <v>257</v>
      </c>
      <c r="I11647" s="7" t="n">
        <v>0</v>
      </c>
      <c r="J11647" s="7" t="n">
        <v>0</v>
      </c>
      <c r="K11647" s="7" t="n">
        <v>0</v>
      </c>
      <c r="L11647" s="7" t="n">
        <v>0</v>
      </c>
      <c r="M11647" s="7" t="n">
        <v>1</v>
      </c>
      <c r="N11647" s="7" t="n">
        <v>1.60000002384186</v>
      </c>
      <c r="O11647" s="7" t="n">
        <v>0.0900000035762787</v>
      </c>
      <c r="P11647" s="7" t="s">
        <v>13</v>
      </c>
      <c r="Q11647" s="7" t="s">
        <v>13</v>
      </c>
      <c r="R11647" s="7" t="n">
        <v>-1</v>
      </c>
      <c r="S11647" s="7" t="n">
        <v>0</v>
      </c>
      <c r="T11647" s="7" t="n">
        <v>0</v>
      </c>
      <c r="U11647" s="7" t="n">
        <v>0</v>
      </c>
      <c r="V11647" s="7" t="n">
        <v>0</v>
      </c>
    </row>
    <row r="11648" spans="1:6">
      <c r="A11648" t="s">
        <v>4</v>
      </c>
      <c r="B11648" s="4" t="s">
        <v>5</v>
      </c>
      <c r="C11648" s="4" t="s">
        <v>10</v>
      </c>
      <c r="D11648" s="4" t="s">
        <v>6</v>
      </c>
      <c r="E11648" s="4" t="s">
        <v>6</v>
      </c>
      <c r="F11648" s="4" t="s">
        <v>6</v>
      </c>
      <c r="G11648" s="4" t="s">
        <v>14</v>
      </c>
      <c r="H11648" s="4" t="s">
        <v>9</v>
      </c>
      <c r="I11648" s="4" t="s">
        <v>21</v>
      </c>
      <c r="J11648" s="4" t="s">
        <v>21</v>
      </c>
      <c r="K11648" s="4" t="s">
        <v>21</v>
      </c>
      <c r="L11648" s="4" t="s">
        <v>21</v>
      </c>
      <c r="M11648" s="4" t="s">
        <v>21</v>
      </c>
      <c r="N11648" s="4" t="s">
        <v>21</v>
      </c>
      <c r="O11648" s="4" t="s">
        <v>21</v>
      </c>
      <c r="P11648" s="4" t="s">
        <v>6</v>
      </c>
      <c r="Q11648" s="4" t="s">
        <v>6</v>
      </c>
      <c r="R11648" s="4" t="s">
        <v>9</v>
      </c>
      <c r="S11648" s="4" t="s">
        <v>14</v>
      </c>
      <c r="T11648" s="4" t="s">
        <v>9</v>
      </c>
      <c r="U11648" s="4" t="s">
        <v>9</v>
      </c>
      <c r="V11648" s="4" t="s">
        <v>10</v>
      </c>
    </row>
    <row r="11649" spans="1:22">
      <c r="A11649" t="n">
        <v>97842</v>
      </c>
      <c r="B11649" s="32" t="n">
        <v>19</v>
      </c>
      <c r="C11649" s="7" t="n">
        <v>6</v>
      </c>
      <c r="D11649" s="7" t="s">
        <v>51</v>
      </c>
      <c r="E11649" s="7" t="s">
        <v>52</v>
      </c>
      <c r="F11649" s="7" t="s">
        <v>13</v>
      </c>
      <c r="G11649" s="7" t="n">
        <v>0</v>
      </c>
      <c r="H11649" s="7" t="n">
        <v>257</v>
      </c>
      <c r="I11649" s="7" t="n">
        <v>0</v>
      </c>
      <c r="J11649" s="7" t="n">
        <v>0</v>
      </c>
      <c r="K11649" s="7" t="n">
        <v>0</v>
      </c>
      <c r="L11649" s="7" t="n">
        <v>0</v>
      </c>
      <c r="M11649" s="7" t="n">
        <v>1</v>
      </c>
      <c r="N11649" s="7" t="n">
        <v>1.60000002384186</v>
      </c>
      <c r="O11649" s="7" t="n">
        <v>0.0900000035762787</v>
      </c>
      <c r="P11649" s="7" t="s">
        <v>13</v>
      </c>
      <c r="Q11649" s="7" t="s">
        <v>13</v>
      </c>
      <c r="R11649" s="7" t="n">
        <v>-1</v>
      </c>
      <c r="S11649" s="7" t="n">
        <v>0</v>
      </c>
      <c r="T11649" s="7" t="n">
        <v>0</v>
      </c>
      <c r="U11649" s="7" t="n">
        <v>0</v>
      </c>
      <c r="V11649" s="7" t="n">
        <v>0</v>
      </c>
    </row>
    <row r="11650" spans="1:22">
      <c r="A11650" t="s">
        <v>4</v>
      </c>
      <c r="B11650" s="4" t="s">
        <v>5</v>
      </c>
      <c r="C11650" s="4" t="s">
        <v>10</v>
      </c>
      <c r="D11650" s="4" t="s">
        <v>6</v>
      </c>
      <c r="E11650" s="4" t="s">
        <v>6</v>
      </c>
      <c r="F11650" s="4" t="s">
        <v>6</v>
      </c>
      <c r="G11650" s="4" t="s">
        <v>14</v>
      </c>
      <c r="H11650" s="4" t="s">
        <v>9</v>
      </c>
      <c r="I11650" s="4" t="s">
        <v>21</v>
      </c>
      <c r="J11650" s="4" t="s">
        <v>21</v>
      </c>
      <c r="K11650" s="4" t="s">
        <v>21</v>
      </c>
      <c r="L11650" s="4" t="s">
        <v>21</v>
      </c>
      <c r="M11650" s="4" t="s">
        <v>21</v>
      </c>
      <c r="N11650" s="4" t="s">
        <v>21</v>
      </c>
      <c r="O11650" s="4" t="s">
        <v>21</v>
      </c>
      <c r="P11650" s="4" t="s">
        <v>6</v>
      </c>
      <c r="Q11650" s="4" t="s">
        <v>6</v>
      </c>
      <c r="R11650" s="4" t="s">
        <v>9</v>
      </c>
      <c r="S11650" s="4" t="s">
        <v>14</v>
      </c>
      <c r="T11650" s="4" t="s">
        <v>9</v>
      </c>
      <c r="U11650" s="4" t="s">
        <v>9</v>
      </c>
      <c r="V11650" s="4" t="s">
        <v>10</v>
      </c>
    </row>
    <row r="11651" spans="1:22">
      <c r="A11651" t="n">
        <v>97915</v>
      </c>
      <c r="B11651" s="32" t="n">
        <v>19</v>
      </c>
      <c r="C11651" s="7" t="n">
        <v>7</v>
      </c>
      <c r="D11651" s="7" t="s">
        <v>53</v>
      </c>
      <c r="E11651" s="7" t="s">
        <v>54</v>
      </c>
      <c r="F11651" s="7" t="s">
        <v>13</v>
      </c>
      <c r="G11651" s="7" t="n">
        <v>0</v>
      </c>
      <c r="H11651" s="7" t="n">
        <v>257</v>
      </c>
      <c r="I11651" s="7" t="n">
        <v>0</v>
      </c>
      <c r="J11651" s="7" t="n">
        <v>0</v>
      </c>
      <c r="K11651" s="7" t="n">
        <v>0</v>
      </c>
      <c r="L11651" s="7" t="n">
        <v>0</v>
      </c>
      <c r="M11651" s="7" t="n">
        <v>1</v>
      </c>
      <c r="N11651" s="7" t="n">
        <v>1.60000002384186</v>
      </c>
      <c r="O11651" s="7" t="n">
        <v>0.0900000035762787</v>
      </c>
      <c r="P11651" s="7" t="s">
        <v>13</v>
      </c>
      <c r="Q11651" s="7" t="s">
        <v>13</v>
      </c>
      <c r="R11651" s="7" t="n">
        <v>-1</v>
      </c>
      <c r="S11651" s="7" t="n">
        <v>0</v>
      </c>
      <c r="T11651" s="7" t="n">
        <v>0</v>
      </c>
      <c r="U11651" s="7" t="n">
        <v>0</v>
      </c>
      <c r="V11651" s="7" t="n">
        <v>0</v>
      </c>
    </row>
    <row r="11652" spans="1:22">
      <c r="A11652" t="s">
        <v>4</v>
      </c>
      <c r="B11652" s="4" t="s">
        <v>5</v>
      </c>
      <c r="C11652" s="4" t="s">
        <v>10</v>
      </c>
      <c r="D11652" s="4" t="s">
        <v>6</v>
      </c>
      <c r="E11652" s="4" t="s">
        <v>6</v>
      </c>
      <c r="F11652" s="4" t="s">
        <v>6</v>
      </c>
      <c r="G11652" s="4" t="s">
        <v>14</v>
      </c>
      <c r="H11652" s="4" t="s">
        <v>9</v>
      </c>
      <c r="I11652" s="4" t="s">
        <v>21</v>
      </c>
      <c r="J11652" s="4" t="s">
        <v>21</v>
      </c>
      <c r="K11652" s="4" t="s">
        <v>21</v>
      </c>
      <c r="L11652" s="4" t="s">
        <v>21</v>
      </c>
      <c r="M11652" s="4" t="s">
        <v>21</v>
      </c>
      <c r="N11652" s="4" t="s">
        <v>21</v>
      </c>
      <c r="O11652" s="4" t="s">
        <v>21</v>
      </c>
      <c r="P11652" s="4" t="s">
        <v>6</v>
      </c>
      <c r="Q11652" s="4" t="s">
        <v>6</v>
      </c>
      <c r="R11652" s="4" t="s">
        <v>9</v>
      </c>
      <c r="S11652" s="4" t="s">
        <v>14</v>
      </c>
      <c r="T11652" s="4" t="s">
        <v>9</v>
      </c>
      <c r="U11652" s="4" t="s">
        <v>9</v>
      </c>
      <c r="V11652" s="4" t="s">
        <v>10</v>
      </c>
    </row>
    <row r="11653" spans="1:22">
      <c r="A11653" t="n">
        <v>97986</v>
      </c>
      <c r="B11653" s="32" t="n">
        <v>19</v>
      </c>
      <c r="C11653" s="7" t="n">
        <v>8</v>
      </c>
      <c r="D11653" s="7" t="s">
        <v>55</v>
      </c>
      <c r="E11653" s="7" t="s">
        <v>56</v>
      </c>
      <c r="F11653" s="7" t="s">
        <v>13</v>
      </c>
      <c r="G11653" s="7" t="n">
        <v>0</v>
      </c>
      <c r="H11653" s="7" t="n">
        <v>257</v>
      </c>
      <c r="I11653" s="7" t="n">
        <v>0</v>
      </c>
      <c r="J11653" s="7" t="n">
        <v>0</v>
      </c>
      <c r="K11653" s="7" t="n">
        <v>0</v>
      </c>
      <c r="L11653" s="7" t="n">
        <v>0</v>
      </c>
      <c r="M11653" s="7" t="n">
        <v>1</v>
      </c>
      <c r="N11653" s="7" t="n">
        <v>1.60000002384186</v>
      </c>
      <c r="O11653" s="7" t="n">
        <v>0.0900000035762787</v>
      </c>
      <c r="P11653" s="7" t="s">
        <v>13</v>
      </c>
      <c r="Q11653" s="7" t="s">
        <v>13</v>
      </c>
      <c r="R11653" s="7" t="n">
        <v>-1</v>
      </c>
      <c r="S11653" s="7" t="n">
        <v>0</v>
      </c>
      <c r="T11653" s="7" t="n">
        <v>0</v>
      </c>
      <c r="U11653" s="7" t="n">
        <v>0</v>
      </c>
      <c r="V11653" s="7" t="n">
        <v>0</v>
      </c>
    </row>
    <row r="11654" spans="1:22">
      <c r="A11654" t="s">
        <v>4</v>
      </c>
      <c r="B11654" s="4" t="s">
        <v>5</v>
      </c>
      <c r="C11654" s="4" t="s">
        <v>10</v>
      </c>
      <c r="D11654" s="4" t="s">
        <v>6</v>
      </c>
      <c r="E11654" s="4" t="s">
        <v>6</v>
      </c>
      <c r="F11654" s="4" t="s">
        <v>6</v>
      </c>
      <c r="G11654" s="4" t="s">
        <v>14</v>
      </c>
      <c r="H11654" s="4" t="s">
        <v>9</v>
      </c>
      <c r="I11654" s="4" t="s">
        <v>21</v>
      </c>
      <c r="J11654" s="4" t="s">
        <v>21</v>
      </c>
      <c r="K11654" s="4" t="s">
        <v>21</v>
      </c>
      <c r="L11654" s="4" t="s">
        <v>21</v>
      </c>
      <c r="M11654" s="4" t="s">
        <v>21</v>
      </c>
      <c r="N11654" s="4" t="s">
        <v>21</v>
      </c>
      <c r="O11654" s="4" t="s">
        <v>21</v>
      </c>
      <c r="P11654" s="4" t="s">
        <v>6</v>
      </c>
      <c r="Q11654" s="4" t="s">
        <v>6</v>
      </c>
      <c r="R11654" s="4" t="s">
        <v>9</v>
      </c>
      <c r="S11654" s="4" t="s">
        <v>14</v>
      </c>
      <c r="T11654" s="4" t="s">
        <v>9</v>
      </c>
      <c r="U11654" s="4" t="s">
        <v>9</v>
      </c>
      <c r="V11654" s="4" t="s">
        <v>10</v>
      </c>
    </row>
    <row r="11655" spans="1:22">
      <c r="A11655" t="n">
        <v>98059</v>
      </c>
      <c r="B11655" s="32" t="n">
        <v>19</v>
      </c>
      <c r="C11655" s="7" t="n">
        <v>9</v>
      </c>
      <c r="D11655" s="7" t="s">
        <v>57</v>
      </c>
      <c r="E11655" s="7" t="s">
        <v>58</v>
      </c>
      <c r="F11655" s="7" t="s">
        <v>13</v>
      </c>
      <c r="G11655" s="7" t="n">
        <v>0</v>
      </c>
      <c r="H11655" s="7" t="n">
        <v>257</v>
      </c>
      <c r="I11655" s="7" t="n">
        <v>0</v>
      </c>
      <c r="J11655" s="7" t="n">
        <v>0</v>
      </c>
      <c r="K11655" s="7" t="n">
        <v>0</v>
      </c>
      <c r="L11655" s="7" t="n">
        <v>0</v>
      </c>
      <c r="M11655" s="7" t="n">
        <v>1</v>
      </c>
      <c r="N11655" s="7" t="n">
        <v>1.60000002384186</v>
      </c>
      <c r="O11655" s="7" t="n">
        <v>0.0900000035762787</v>
      </c>
      <c r="P11655" s="7" t="s">
        <v>13</v>
      </c>
      <c r="Q11655" s="7" t="s">
        <v>13</v>
      </c>
      <c r="R11655" s="7" t="n">
        <v>-1</v>
      </c>
      <c r="S11655" s="7" t="n">
        <v>0</v>
      </c>
      <c r="T11655" s="7" t="n">
        <v>0</v>
      </c>
      <c r="U11655" s="7" t="n">
        <v>0</v>
      </c>
      <c r="V11655" s="7" t="n">
        <v>0</v>
      </c>
    </row>
    <row r="11656" spans="1:22">
      <c r="A11656" t="s">
        <v>4</v>
      </c>
      <c r="B11656" s="4" t="s">
        <v>5</v>
      </c>
      <c r="C11656" s="4" t="s">
        <v>10</v>
      </c>
      <c r="D11656" s="4" t="s">
        <v>6</v>
      </c>
      <c r="E11656" s="4" t="s">
        <v>6</v>
      </c>
      <c r="F11656" s="4" t="s">
        <v>6</v>
      </c>
      <c r="G11656" s="4" t="s">
        <v>14</v>
      </c>
      <c r="H11656" s="4" t="s">
        <v>9</v>
      </c>
      <c r="I11656" s="4" t="s">
        <v>21</v>
      </c>
      <c r="J11656" s="4" t="s">
        <v>21</v>
      </c>
      <c r="K11656" s="4" t="s">
        <v>21</v>
      </c>
      <c r="L11656" s="4" t="s">
        <v>21</v>
      </c>
      <c r="M11656" s="4" t="s">
        <v>21</v>
      </c>
      <c r="N11656" s="4" t="s">
        <v>21</v>
      </c>
      <c r="O11656" s="4" t="s">
        <v>21</v>
      </c>
      <c r="P11656" s="4" t="s">
        <v>6</v>
      </c>
      <c r="Q11656" s="4" t="s">
        <v>6</v>
      </c>
      <c r="R11656" s="4" t="s">
        <v>9</v>
      </c>
      <c r="S11656" s="4" t="s">
        <v>14</v>
      </c>
      <c r="T11656" s="4" t="s">
        <v>9</v>
      </c>
      <c r="U11656" s="4" t="s">
        <v>9</v>
      </c>
      <c r="V11656" s="4" t="s">
        <v>10</v>
      </c>
    </row>
    <row r="11657" spans="1:22">
      <c r="A11657" t="n">
        <v>98134</v>
      </c>
      <c r="B11657" s="32" t="n">
        <v>19</v>
      </c>
      <c r="C11657" s="7" t="n">
        <v>7032</v>
      </c>
      <c r="D11657" s="7" t="s">
        <v>59</v>
      </c>
      <c r="E11657" s="7" t="s">
        <v>60</v>
      </c>
      <c r="F11657" s="7" t="s">
        <v>13</v>
      </c>
      <c r="G11657" s="7" t="n">
        <v>0</v>
      </c>
      <c r="H11657" s="7" t="n">
        <v>257</v>
      </c>
      <c r="I11657" s="7" t="n">
        <v>0</v>
      </c>
      <c r="J11657" s="7" t="n">
        <v>0</v>
      </c>
      <c r="K11657" s="7" t="n">
        <v>0</v>
      </c>
      <c r="L11657" s="7" t="n">
        <v>0</v>
      </c>
      <c r="M11657" s="7" t="n">
        <v>1</v>
      </c>
      <c r="N11657" s="7" t="n">
        <v>1.60000002384186</v>
      </c>
      <c r="O11657" s="7" t="n">
        <v>0.0900000035762787</v>
      </c>
      <c r="P11657" s="7" t="s">
        <v>13</v>
      </c>
      <c r="Q11657" s="7" t="s">
        <v>13</v>
      </c>
      <c r="R11657" s="7" t="n">
        <v>-1</v>
      </c>
      <c r="S11657" s="7" t="n">
        <v>0</v>
      </c>
      <c r="T11657" s="7" t="n">
        <v>0</v>
      </c>
      <c r="U11657" s="7" t="n">
        <v>0</v>
      </c>
      <c r="V11657" s="7" t="n">
        <v>0</v>
      </c>
    </row>
    <row r="11658" spans="1:22">
      <c r="A11658" t="s">
        <v>4</v>
      </c>
      <c r="B11658" s="4" t="s">
        <v>5</v>
      </c>
      <c r="C11658" s="4" t="s">
        <v>10</v>
      </c>
      <c r="D11658" s="4" t="s">
        <v>6</v>
      </c>
      <c r="E11658" s="4" t="s">
        <v>6</v>
      </c>
      <c r="F11658" s="4" t="s">
        <v>6</v>
      </c>
      <c r="G11658" s="4" t="s">
        <v>14</v>
      </c>
      <c r="H11658" s="4" t="s">
        <v>9</v>
      </c>
      <c r="I11658" s="4" t="s">
        <v>21</v>
      </c>
      <c r="J11658" s="4" t="s">
        <v>21</v>
      </c>
      <c r="K11658" s="4" t="s">
        <v>21</v>
      </c>
      <c r="L11658" s="4" t="s">
        <v>21</v>
      </c>
      <c r="M11658" s="4" t="s">
        <v>21</v>
      </c>
      <c r="N11658" s="4" t="s">
        <v>21</v>
      </c>
      <c r="O11658" s="4" t="s">
        <v>21</v>
      </c>
      <c r="P11658" s="4" t="s">
        <v>6</v>
      </c>
      <c r="Q11658" s="4" t="s">
        <v>6</v>
      </c>
      <c r="R11658" s="4" t="s">
        <v>9</v>
      </c>
      <c r="S11658" s="4" t="s">
        <v>14</v>
      </c>
      <c r="T11658" s="4" t="s">
        <v>9</v>
      </c>
      <c r="U11658" s="4" t="s">
        <v>9</v>
      </c>
      <c r="V11658" s="4" t="s">
        <v>10</v>
      </c>
    </row>
    <row r="11659" spans="1:22">
      <c r="A11659" t="n">
        <v>98204</v>
      </c>
      <c r="B11659" s="32" t="n">
        <v>19</v>
      </c>
      <c r="C11659" s="7" t="n">
        <v>23</v>
      </c>
      <c r="D11659" s="7" t="s">
        <v>742</v>
      </c>
      <c r="E11659" s="7" t="s">
        <v>62</v>
      </c>
      <c r="F11659" s="7" t="s">
        <v>13</v>
      </c>
      <c r="G11659" s="7" t="n">
        <v>0</v>
      </c>
      <c r="H11659" s="7" t="n">
        <v>257</v>
      </c>
      <c r="I11659" s="7" t="n">
        <v>0</v>
      </c>
      <c r="J11659" s="7" t="n">
        <v>0</v>
      </c>
      <c r="K11659" s="7" t="n">
        <v>0</v>
      </c>
      <c r="L11659" s="7" t="n">
        <v>0</v>
      </c>
      <c r="M11659" s="7" t="n">
        <v>1</v>
      </c>
      <c r="N11659" s="7" t="n">
        <v>1.60000002384186</v>
      </c>
      <c r="O11659" s="7" t="n">
        <v>0.0900000035762787</v>
      </c>
      <c r="P11659" s="7" t="s">
        <v>743</v>
      </c>
      <c r="Q11659" s="7" t="s">
        <v>13</v>
      </c>
      <c r="R11659" s="7" t="n">
        <v>-1</v>
      </c>
      <c r="S11659" s="7" t="n">
        <v>0</v>
      </c>
      <c r="T11659" s="7" t="n">
        <v>0</v>
      </c>
      <c r="U11659" s="7" t="n">
        <v>0</v>
      </c>
      <c r="V11659" s="7" t="n">
        <v>0</v>
      </c>
    </row>
    <row r="11660" spans="1:22">
      <c r="A11660" t="s">
        <v>4</v>
      </c>
      <c r="B11660" s="4" t="s">
        <v>5</v>
      </c>
      <c r="C11660" s="4" t="s">
        <v>10</v>
      </c>
      <c r="D11660" s="4" t="s">
        <v>6</v>
      </c>
      <c r="E11660" s="4" t="s">
        <v>6</v>
      </c>
      <c r="F11660" s="4" t="s">
        <v>6</v>
      </c>
      <c r="G11660" s="4" t="s">
        <v>14</v>
      </c>
      <c r="H11660" s="4" t="s">
        <v>9</v>
      </c>
      <c r="I11660" s="4" t="s">
        <v>21</v>
      </c>
      <c r="J11660" s="4" t="s">
        <v>21</v>
      </c>
      <c r="K11660" s="4" t="s">
        <v>21</v>
      </c>
      <c r="L11660" s="4" t="s">
        <v>21</v>
      </c>
      <c r="M11660" s="4" t="s">
        <v>21</v>
      </c>
      <c r="N11660" s="4" t="s">
        <v>21</v>
      </c>
      <c r="O11660" s="4" t="s">
        <v>21</v>
      </c>
      <c r="P11660" s="4" t="s">
        <v>6</v>
      </c>
      <c r="Q11660" s="4" t="s">
        <v>6</v>
      </c>
      <c r="R11660" s="4" t="s">
        <v>9</v>
      </c>
      <c r="S11660" s="4" t="s">
        <v>14</v>
      </c>
      <c r="T11660" s="4" t="s">
        <v>9</v>
      </c>
      <c r="U11660" s="4" t="s">
        <v>9</v>
      </c>
      <c r="V11660" s="4" t="s">
        <v>10</v>
      </c>
    </row>
    <row r="11661" spans="1:22">
      <c r="A11661" t="n">
        <v>98282</v>
      </c>
      <c r="B11661" s="32" t="n">
        <v>19</v>
      </c>
      <c r="C11661" s="7" t="n">
        <v>1000</v>
      </c>
      <c r="D11661" s="7" t="s">
        <v>744</v>
      </c>
      <c r="E11661" s="7" t="s">
        <v>64</v>
      </c>
      <c r="F11661" s="7" t="s">
        <v>13</v>
      </c>
      <c r="G11661" s="7" t="n">
        <v>0</v>
      </c>
      <c r="H11661" s="7" t="n">
        <v>257</v>
      </c>
      <c r="I11661" s="7" t="n">
        <v>0</v>
      </c>
      <c r="J11661" s="7" t="n">
        <v>0</v>
      </c>
      <c r="K11661" s="7" t="n">
        <v>0</v>
      </c>
      <c r="L11661" s="7" t="n">
        <v>0</v>
      </c>
      <c r="M11661" s="7" t="n">
        <v>1</v>
      </c>
      <c r="N11661" s="7" t="n">
        <v>1.60000002384186</v>
      </c>
      <c r="O11661" s="7" t="n">
        <v>0.0900000035762787</v>
      </c>
      <c r="P11661" s="7" t="s">
        <v>745</v>
      </c>
      <c r="Q11661" s="7" t="s">
        <v>13</v>
      </c>
      <c r="R11661" s="7" t="n">
        <v>-1</v>
      </c>
      <c r="S11661" s="7" t="n">
        <v>0</v>
      </c>
      <c r="T11661" s="7" t="n">
        <v>0</v>
      </c>
      <c r="U11661" s="7" t="n">
        <v>0</v>
      </c>
      <c r="V11661" s="7" t="n">
        <v>0</v>
      </c>
    </row>
    <row r="11662" spans="1:22">
      <c r="A11662" t="s">
        <v>4</v>
      </c>
      <c r="B11662" s="4" t="s">
        <v>5</v>
      </c>
      <c r="C11662" s="4" t="s">
        <v>10</v>
      </c>
      <c r="D11662" s="4" t="s">
        <v>6</v>
      </c>
      <c r="E11662" s="4" t="s">
        <v>6</v>
      </c>
      <c r="F11662" s="4" t="s">
        <v>6</v>
      </c>
      <c r="G11662" s="4" t="s">
        <v>14</v>
      </c>
      <c r="H11662" s="4" t="s">
        <v>9</v>
      </c>
      <c r="I11662" s="4" t="s">
        <v>21</v>
      </c>
      <c r="J11662" s="4" t="s">
        <v>21</v>
      </c>
      <c r="K11662" s="4" t="s">
        <v>21</v>
      </c>
      <c r="L11662" s="4" t="s">
        <v>21</v>
      </c>
      <c r="M11662" s="4" t="s">
        <v>21</v>
      </c>
      <c r="N11662" s="4" t="s">
        <v>21</v>
      </c>
      <c r="O11662" s="4" t="s">
        <v>21</v>
      </c>
      <c r="P11662" s="4" t="s">
        <v>6</v>
      </c>
      <c r="Q11662" s="4" t="s">
        <v>6</v>
      </c>
      <c r="R11662" s="4" t="s">
        <v>9</v>
      </c>
      <c r="S11662" s="4" t="s">
        <v>14</v>
      </c>
      <c r="T11662" s="4" t="s">
        <v>9</v>
      </c>
      <c r="U11662" s="4" t="s">
        <v>9</v>
      </c>
      <c r="V11662" s="4" t="s">
        <v>10</v>
      </c>
    </row>
    <row r="11663" spans="1:22">
      <c r="A11663" t="n">
        <v>98362</v>
      </c>
      <c r="B11663" s="32" t="n">
        <v>19</v>
      </c>
      <c r="C11663" s="7" t="n">
        <v>7013</v>
      </c>
      <c r="D11663" s="7" t="s">
        <v>65</v>
      </c>
      <c r="E11663" s="7" t="s">
        <v>66</v>
      </c>
      <c r="F11663" s="7" t="s">
        <v>13</v>
      </c>
      <c r="G11663" s="7" t="n">
        <v>0</v>
      </c>
      <c r="H11663" s="7" t="n">
        <v>257</v>
      </c>
      <c r="I11663" s="7" t="n">
        <v>0</v>
      </c>
      <c r="J11663" s="7" t="n">
        <v>0</v>
      </c>
      <c r="K11663" s="7" t="n">
        <v>0</v>
      </c>
      <c r="L11663" s="7" t="n">
        <v>0</v>
      </c>
      <c r="M11663" s="7" t="n">
        <v>1</v>
      </c>
      <c r="N11663" s="7" t="n">
        <v>1.60000002384186</v>
      </c>
      <c r="O11663" s="7" t="n">
        <v>0.0900000035762787</v>
      </c>
      <c r="P11663" s="7" t="s">
        <v>13</v>
      </c>
      <c r="Q11663" s="7" t="s">
        <v>13</v>
      </c>
      <c r="R11663" s="7" t="n">
        <v>-1</v>
      </c>
      <c r="S11663" s="7" t="n">
        <v>0</v>
      </c>
      <c r="T11663" s="7" t="n">
        <v>0</v>
      </c>
      <c r="U11663" s="7" t="n">
        <v>0</v>
      </c>
      <c r="V11663" s="7" t="n">
        <v>0</v>
      </c>
    </row>
    <row r="11664" spans="1:22">
      <c r="A11664" t="s">
        <v>4</v>
      </c>
      <c r="B11664" s="4" t="s">
        <v>5</v>
      </c>
      <c r="C11664" s="4" t="s">
        <v>10</v>
      </c>
      <c r="D11664" s="4" t="s">
        <v>6</v>
      </c>
      <c r="E11664" s="4" t="s">
        <v>6</v>
      </c>
      <c r="F11664" s="4" t="s">
        <v>6</v>
      </c>
      <c r="G11664" s="4" t="s">
        <v>14</v>
      </c>
      <c r="H11664" s="4" t="s">
        <v>9</v>
      </c>
      <c r="I11664" s="4" t="s">
        <v>21</v>
      </c>
      <c r="J11664" s="4" t="s">
        <v>21</v>
      </c>
      <c r="K11664" s="4" t="s">
        <v>21</v>
      </c>
      <c r="L11664" s="4" t="s">
        <v>21</v>
      </c>
      <c r="M11664" s="4" t="s">
        <v>21</v>
      </c>
      <c r="N11664" s="4" t="s">
        <v>21</v>
      </c>
      <c r="O11664" s="4" t="s">
        <v>21</v>
      </c>
      <c r="P11664" s="4" t="s">
        <v>6</v>
      </c>
      <c r="Q11664" s="4" t="s">
        <v>6</v>
      </c>
      <c r="R11664" s="4" t="s">
        <v>9</v>
      </c>
      <c r="S11664" s="4" t="s">
        <v>14</v>
      </c>
      <c r="T11664" s="4" t="s">
        <v>9</v>
      </c>
      <c r="U11664" s="4" t="s">
        <v>9</v>
      </c>
      <c r="V11664" s="4" t="s">
        <v>10</v>
      </c>
    </row>
    <row r="11665" spans="1:22">
      <c r="A11665" t="n">
        <v>98438</v>
      </c>
      <c r="B11665" s="32" t="n">
        <v>19</v>
      </c>
      <c r="C11665" s="7" t="n">
        <v>7012</v>
      </c>
      <c r="D11665" s="7" t="s">
        <v>67</v>
      </c>
      <c r="E11665" s="7" t="s">
        <v>68</v>
      </c>
      <c r="F11665" s="7" t="s">
        <v>13</v>
      </c>
      <c r="G11665" s="7" t="n">
        <v>0</v>
      </c>
      <c r="H11665" s="7" t="n">
        <v>257</v>
      </c>
      <c r="I11665" s="7" t="n">
        <v>0</v>
      </c>
      <c r="J11665" s="7" t="n">
        <v>0</v>
      </c>
      <c r="K11665" s="7" t="n">
        <v>0</v>
      </c>
      <c r="L11665" s="7" t="n">
        <v>0</v>
      </c>
      <c r="M11665" s="7" t="n">
        <v>1</v>
      </c>
      <c r="N11665" s="7" t="n">
        <v>1.60000002384186</v>
      </c>
      <c r="O11665" s="7" t="n">
        <v>0.0900000035762787</v>
      </c>
      <c r="P11665" s="7" t="s">
        <v>13</v>
      </c>
      <c r="Q11665" s="7" t="s">
        <v>13</v>
      </c>
      <c r="R11665" s="7" t="n">
        <v>-1</v>
      </c>
      <c r="S11665" s="7" t="n">
        <v>0</v>
      </c>
      <c r="T11665" s="7" t="n">
        <v>0</v>
      </c>
      <c r="U11665" s="7" t="n">
        <v>0</v>
      </c>
      <c r="V11665" s="7" t="n">
        <v>0</v>
      </c>
    </row>
    <row r="11666" spans="1:22">
      <c r="A11666" t="s">
        <v>4</v>
      </c>
      <c r="B11666" s="4" t="s">
        <v>5</v>
      </c>
      <c r="C11666" s="4" t="s">
        <v>10</v>
      </c>
      <c r="D11666" s="4" t="s">
        <v>6</v>
      </c>
      <c r="E11666" s="4" t="s">
        <v>6</v>
      </c>
      <c r="F11666" s="4" t="s">
        <v>6</v>
      </c>
      <c r="G11666" s="4" t="s">
        <v>14</v>
      </c>
      <c r="H11666" s="4" t="s">
        <v>9</v>
      </c>
      <c r="I11666" s="4" t="s">
        <v>21</v>
      </c>
      <c r="J11666" s="4" t="s">
        <v>21</v>
      </c>
      <c r="K11666" s="4" t="s">
        <v>21</v>
      </c>
      <c r="L11666" s="4" t="s">
        <v>21</v>
      </c>
      <c r="M11666" s="4" t="s">
        <v>21</v>
      </c>
      <c r="N11666" s="4" t="s">
        <v>21</v>
      </c>
      <c r="O11666" s="4" t="s">
        <v>21</v>
      </c>
      <c r="P11666" s="4" t="s">
        <v>6</v>
      </c>
      <c r="Q11666" s="4" t="s">
        <v>6</v>
      </c>
      <c r="R11666" s="4" t="s">
        <v>9</v>
      </c>
      <c r="S11666" s="4" t="s">
        <v>14</v>
      </c>
      <c r="T11666" s="4" t="s">
        <v>9</v>
      </c>
      <c r="U11666" s="4" t="s">
        <v>9</v>
      </c>
      <c r="V11666" s="4" t="s">
        <v>10</v>
      </c>
    </row>
    <row r="11667" spans="1:22">
      <c r="A11667" t="n">
        <v>98521</v>
      </c>
      <c r="B11667" s="32" t="n">
        <v>19</v>
      </c>
      <c r="C11667" s="7" t="n">
        <v>19</v>
      </c>
      <c r="D11667" s="7" t="s">
        <v>69</v>
      </c>
      <c r="E11667" s="7" t="s">
        <v>70</v>
      </c>
      <c r="F11667" s="7" t="s">
        <v>13</v>
      </c>
      <c r="G11667" s="7" t="n">
        <v>0</v>
      </c>
      <c r="H11667" s="7" t="n">
        <v>257</v>
      </c>
      <c r="I11667" s="7" t="n">
        <v>0</v>
      </c>
      <c r="J11667" s="7" t="n">
        <v>0</v>
      </c>
      <c r="K11667" s="7" t="n">
        <v>0</v>
      </c>
      <c r="L11667" s="7" t="n">
        <v>0</v>
      </c>
      <c r="M11667" s="7" t="n">
        <v>1</v>
      </c>
      <c r="N11667" s="7" t="n">
        <v>1.60000002384186</v>
      </c>
      <c r="O11667" s="7" t="n">
        <v>0.0900000035762787</v>
      </c>
      <c r="P11667" s="7" t="s">
        <v>13</v>
      </c>
      <c r="Q11667" s="7" t="s">
        <v>13</v>
      </c>
      <c r="R11667" s="7" t="n">
        <v>-1</v>
      </c>
      <c r="S11667" s="7" t="n">
        <v>0</v>
      </c>
      <c r="T11667" s="7" t="n">
        <v>0</v>
      </c>
      <c r="U11667" s="7" t="n">
        <v>0</v>
      </c>
      <c r="V11667" s="7" t="n">
        <v>0</v>
      </c>
    </row>
    <row r="11668" spans="1:22">
      <c r="A11668" t="s">
        <v>4</v>
      </c>
      <c r="B11668" s="4" t="s">
        <v>5</v>
      </c>
      <c r="C11668" s="4" t="s">
        <v>10</v>
      </c>
      <c r="D11668" s="4" t="s">
        <v>6</v>
      </c>
      <c r="E11668" s="4" t="s">
        <v>6</v>
      </c>
      <c r="F11668" s="4" t="s">
        <v>6</v>
      </c>
      <c r="G11668" s="4" t="s">
        <v>14</v>
      </c>
      <c r="H11668" s="4" t="s">
        <v>9</v>
      </c>
      <c r="I11668" s="4" t="s">
        <v>21</v>
      </c>
      <c r="J11668" s="4" t="s">
        <v>21</v>
      </c>
      <c r="K11668" s="4" t="s">
        <v>21</v>
      </c>
      <c r="L11668" s="4" t="s">
        <v>21</v>
      </c>
      <c r="M11668" s="4" t="s">
        <v>21</v>
      </c>
      <c r="N11668" s="4" t="s">
        <v>21</v>
      </c>
      <c r="O11668" s="4" t="s">
        <v>21</v>
      </c>
      <c r="P11668" s="4" t="s">
        <v>6</v>
      </c>
      <c r="Q11668" s="4" t="s">
        <v>6</v>
      </c>
      <c r="R11668" s="4" t="s">
        <v>9</v>
      </c>
      <c r="S11668" s="4" t="s">
        <v>14</v>
      </c>
      <c r="T11668" s="4" t="s">
        <v>9</v>
      </c>
      <c r="U11668" s="4" t="s">
        <v>9</v>
      </c>
      <c r="V11668" s="4" t="s">
        <v>10</v>
      </c>
    </row>
    <row r="11669" spans="1:22">
      <c r="A11669" t="n">
        <v>98598</v>
      </c>
      <c r="B11669" s="32" t="n">
        <v>19</v>
      </c>
      <c r="C11669" s="7" t="n">
        <v>7024</v>
      </c>
      <c r="D11669" s="7" t="s">
        <v>71</v>
      </c>
      <c r="E11669" s="7" t="s">
        <v>72</v>
      </c>
      <c r="F11669" s="7" t="s">
        <v>13</v>
      </c>
      <c r="G11669" s="7" t="n">
        <v>0</v>
      </c>
      <c r="H11669" s="7" t="n">
        <v>769</v>
      </c>
      <c r="I11669" s="7" t="n">
        <v>0</v>
      </c>
      <c r="J11669" s="7" t="n">
        <v>0</v>
      </c>
      <c r="K11669" s="7" t="n">
        <v>0</v>
      </c>
      <c r="L11669" s="7" t="n">
        <v>0</v>
      </c>
      <c r="M11669" s="7" t="n">
        <v>1</v>
      </c>
      <c r="N11669" s="7" t="n">
        <v>1.60000002384186</v>
      </c>
      <c r="O11669" s="7" t="n">
        <v>0.0900000035762787</v>
      </c>
      <c r="P11669" s="7" t="s">
        <v>13</v>
      </c>
      <c r="Q11669" s="7" t="s">
        <v>13</v>
      </c>
      <c r="R11669" s="7" t="n">
        <v>-1</v>
      </c>
      <c r="S11669" s="7" t="n">
        <v>0</v>
      </c>
      <c r="T11669" s="7" t="n">
        <v>0</v>
      </c>
      <c r="U11669" s="7" t="n">
        <v>0</v>
      </c>
      <c r="V11669" s="7" t="n">
        <v>0</v>
      </c>
    </row>
    <row r="11670" spans="1:22">
      <c r="A11670" t="s">
        <v>4</v>
      </c>
      <c r="B11670" s="4" t="s">
        <v>5</v>
      </c>
      <c r="C11670" s="4" t="s">
        <v>10</v>
      </c>
      <c r="D11670" s="4" t="s">
        <v>6</v>
      </c>
      <c r="E11670" s="4" t="s">
        <v>6</v>
      </c>
      <c r="F11670" s="4" t="s">
        <v>6</v>
      </c>
      <c r="G11670" s="4" t="s">
        <v>14</v>
      </c>
      <c r="H11670" s="4" t="s">
        <v>9</v>
      </c>
      <c r="I11670" s="4" t="s">
        <v>21</v>
      </c>
      <c r="J11670" s="4" t="s">
        <v>21</v>
      </c>
      <c r="K11670" s="4" t="s">
        <v>21</v>
      </c>
      <c r="L11670" s="4" t="s">
        <v>21</v>
      </c>
      <c r="M11670" s="4" t="s">
        <v>21</v>
      </c>
      <c r="N11670" s="4" t="s">
        <v>21</v>
      </c>
      <c r="O11670" s="4" t="s">
        <v>21</v>
      </c>
      <c r="P11670" s="4" t="s">
        <v>6</v>
      </c>
      <c r="Q11670" s="4" t="s">
        <v>6</v>
      </c>
      <c r="R11670" s="4" t="s">
        <v>9</v>
      </c>
      <c r="S11670" s="4" t="s">
        <v>14</v>
      </c>
      <c r="T11670" s="4" t="s">
        <v>9</v>
      </c>
      <c r="U11670" s="4" t="s">
        <v>9</v>
      </c>
      <c r="V11670" s="4" t="s">
        <v>10</v>
      </c>
    </row>
    <row r="11671" spans="1:22">
      <c r="A11671" t="n">
        <v>98669</v>
      </c>
      <c r="B11671" s="32" t="n">
        <v>19</v>
      </c>
      <c r="C11671" s="7" t="n">
        <v>7033</v>
      </c>
      <c r="D11671" s="7" t="s">
        <v>323</v>
      </c>
      <c r="E11671" s="7" t="s">
        <v>324</v>
      </c>
      <c r="F11671" s="7" t="s">
        <v>13</v>
      </c>
      <c r="G11671" s="7" t="n">
        <v>0</v>
      </c>
      <c r="H11671" s="7" t="n">
        <v>257</v>
      </c>
      <c r="I11671" s="7" t="n">
        <v>0</v>
      </c>
      <c r="J11671" s="7" t="n">
        <v>0</v>
      </c>
      <c r="K11671" s="7" t="n">
        <v>0</v>
      </c>
      <c r="L11671" s="7" t="n">
        <v>0</v>
      </c>
      <c r="M11671" s="7" t="n">
        <v>1</v>
      </c>
      <c r="N11671" s="7" t="n">
        <v>1.60000002384186</v>
      </c>
      <c r="O11671" s="7" t="n">
        <v>0.0900000035762787</v>
      </c>
      <c r="P11671" s="7" t="s">
        <v>13</v>
      </c>
      <c r="Q11671" s="7" t="s">
        <v>13</v>
      </c>
      <c r="R11671" s="7" t="n">
        <v>-1</v>
      </c>
      <c r="S11671" s="7" t="n">
        <v>0</v>
      </c>
      <c r="T11671" s="7" t="n">
        <v>0</v>
      </c>
      <c r="U11671" s="7" t="n">
        <v>0</v>
      </c>
      <c r="V11671" s="7" t="n">
        <v>0</v>
      </c>
    </row>
    <row r="11672" spans="1:22">
      <c r="A11672" t="s">
        <v>4</v>
      </c>
      <c r="B11672" s="4" t="s">
        <v>5</v>
      </c>
      <c r="C11672" s="4" t="s">
        <v>10</v>
      </c>
      <c r="D11672" s="4" t="s">
        <v>6</v>
      </c>
      <c r="E11672" s="4" t="s">
        <v>6</v>
      </c>
      <c r="F11672" s="4" t="s">
        <v>6</v>
      </c>
      <c r="G11672" s="4" t="s">
        <v>14</v>
      </c>
      <c r="H11672" s="4" t="s">
        <v>9</v>
      </c>
      <c r="I11672" s="4" t="s">
        <v>21</v>
      </c>
      <c r="J11672" s="4" t="s">
        <v>21</v>
      </c>
      <c r="K11672" s="4" t="s">
        <v>21</v>
      </c>
      <c r="L11672" s="4" t="s">
        <v>21</v>
      </c>
      <c r="M11672" s="4" t="s">
        <v>21</v>
      </c>
      <c r="N11672" s="4" t="s">
        <v>21</v>
      </c>
      <c r="O11672" s="4" t="s">
        <v>21</v>
      </c>
      <c r="P11672" s="4" t="s">
        <v>6</v>
      </c>
      <c r="Q11672" s="4" t="s">
        <v>6</v>
      </c>
      <c r="R11672" s="4" t="s">
        <v>9</v>
      </c>
      <c r="S11672" s="4" t="s">
        <v>14</v>
      </c>
      <c r="T11672" s="4" t="s">
        <v>9</v>
      </c>
      <c r="U11672" s="4" t="s">
        <v>9</v>
      </c>
      <c r="V11672" s="4" t="s">
        <v>10</v>
      </c>
    </row>
    <row r="11673" spans="1:22">
      <c r="A11673" t="n">
        <v>98740</v>
      </c>
      <c r="B11673" s="32" t="n">
        <v>19</v>
      </c>
      <c r="C11673" s="7" t="n">
        <v>15</v>
      </c>
      <c r="D11673" s="7" t="s">
        <v>746</v>
      </c>
      <c r="E11673" s="7" t="s">
        <v>747</v>
      </c>
      <c r="F11673" s="7" t="s">
        <v>13</v>
      </c>
      <c r="G11673" s="7" t="n">
        <v>0</v>
      </c>
      <c r="H11673" s="7" t="n">
        <v>257</v>
      </c>
      <c r="I11673" s="7" t="n">
        <v>0</v>
      </c>
      <c r="J11673" s="7" t="n">
        <v>0</v>
      </c>
      <c r="K11673" s="7" t="n">
        <v>0</v>
      </c>
      <c r="L11673" s="7" t="n">
        <v>0</v>
      </c>
      <c r="M11673" s="7" t="n">
        <v>1</v>
      </c>
      <c r="N11673" s="7" t="n">
        <v>1.60000002384186</v>
      </c>
      <c r="O11673" s="7" t="n">
        <v>0.0900000035762787</v>
      </c>
      <c r="P11673" s="7" t="s">
        <v>13</v>
      </c>
      <c r="Q11673" s="7" t="s">
        <v>13</v>
      </c>
      <c r="R11673" s="7" t="n">
        <v>-1</v>
      </c>
      <c r="S11673" s="7" t="n">
        <v>0</v>
      </c>
      <c r="T11673" s="7" t="n">
        <v>0</v>
      </c>
      <c r="U11673" s="7" t="n">
        <v>0</v>
      </c>
      <c r="V11673" s="7" t="n">
        <v>0</v>
      </c>
    </row>
    <row r="11674" spans="1:22">
      <c r="A11674" t="s">
        <v>4</v>
      </c>
      <c r="B11674" s="4" t="s">
        <v>5</v>
      </c>
      <c r="C11674" s="4" t="s">
        <v>10</v>
      </c>
      <c r="D11674" s="4" t="s">
        <v>6</v>
      </c>
      <c r="E11674" s="4" t="s">
        <v>6</v>
      </c>
      <c r="F11674" s="4" t="s">
        <v>6</v>
      </c>
      <c r="G11674" s="4" t="s">
        <v>14</v>
      </c>
      <c r="H11674" s="4" t="s">
        <v>9</v>
      </c>
      <c r="I11674" s="4" t="s">
        <v>21</v>
      </c>
      <c r="J11674" s="4" t="s">
        <v>21</v>
      </c>
      <c r="K11674" s="4" t="s">
        <v>21</v>
      </c>
      <c r="L11674" s="4" t="s">
        <v>21</v>
      </c>
      <c r="M11674" s="4" t="s">
        <v>21</v>
      </c>
      <c r="N11674" s="4" t="s">
        <v>21</v>
      </c>
      <c r="O11674" s="4" t="s">
        <v>21</v>
      </c>
      <c r="P11674" s="4" t="s">
        <v>6</v>
      </c>
      <c r="Q11674" s="4" t="s">
        <v>6</v>
      </c>
      <c r="R11674" s="4" t="s">
        <v>9</v>
      </c>
      <c r="S11674" s="4" t="s">
        <v>14</v>
      </c>
      <c r="T11674" s="4" t="s">
        <v>9</v>
      </c>
      <c r="U11674" s="4" t="s">
        <v>9</v>
      </c>
      <c r="V11674" s="4" t="s">
        <v>10</v>
      </c>
    </row>
    <row r="11675" spans="1:22">
      <c r="A11675" t="n">
        <v>98818</v>
      </c>
      <c r="B11675" s="32" t="n">
        <v>19</v>
      </c>
      <c r="C11675" s="7" t="n">
        <v>7021</v>
      </c>
      <c r="D11675" s="7" t="s">
        <v>748</v>
      </c>
      <c r="E11675" s="7" t="s">
        <v>749</v>
      </c>
      <c r="F11675" s="7" t="s">
        <v>13</v>
      </c>
      <c r="G11675" s="7" t="n">
        <v>0</v>
      </c>
      <c r="H11675" s="7" t="n">
        <v>257</v>
      </c>
      <c r="I11675" s="7" t="n">
        <v>0</v>
      </c>
      <c r="J11675" s="7" t="n">
        <v>0</v>
      </c>
      <c r="K11675" s="7" t="n">
        <v>0</v>
      </c>
      <c r="L11675" s="7" t="n">
        <v>0</v>
      </c>
      <c r="M11675" s="7" t="n">
        <v>1</v>
      </c>
      <c r="N11675" s="7" t="n">
        <v>1.60000002384186</v>
      </c>
      <c r="O11675" s="7" t="n">
        <v>0.0900000035762787</v>
      </c>
      <c r="P11675" s="7" t="s">
        <v>13</v>
      </c>
      <c r="Q11675" s="7" t="s">
        <v>13</v>
      </c>
      <c r="R11675" s="7" t="n">
        <v>-1</v>
      </c>
      <c r="S11675" s="7" t="n">
        <v>0</v>
      </c>
      <c r="T11675" s="7" t="n">
        <v>0</v>
      </c>
      <c r="U11675" s="7" t="n">
        <v>0</v>
      </c>
      <c r="V11675" s="7" t="n">
        <v>0</v>
      </c>
    </row>
    <row r="11676" spans="1:22">
      <c r="A11676" t="s">
        <v>4</v>
      </c>
      <c r="B11676" s="4" t="s">
        <v>5</v>
      </c>
      <c r="C11676" s="4" t="s">
        <v>10</v>
      </c>
      <c r="D11676" s="4" t="s">
        <v>6</v>
      </c>
      <c r="E11676" s="4" t="s">
        <v>6</v>
      </c>
      <c r="F11676" s="4" t="s">
        <v>6</v>
      </c>
      <c r="G11676" s="4" t="s">
        <v>14</v>
      </c>
      <c r="H11676" s="4" t="s">
        <v>9</v>
      </c>
      <c r="I11676" s="4" t="s">
        <v>21</v>
      </c>
      <c r="J11676" s="4" t="s">
        <v>21</v>
      </c>
      <c r="K11676" s="4" t="s">
        <v>21</v>
      </c>
      <c r="L11676" s="4" t="s">
        <v>21</v>
      </c>
      <c r="M11676" s="4" t="s">
        <v>21</v>
      </c>
      <c r="N11676" s="4" t="s">
        <v>21</v>
      </c>
      <c r="O11676" s="4" t="s">
        <v>21</v>
      </c>
      <c r="P11676" s="4" t="s">
        <v>6</v>
      </c>
      <c r="Q11676" s="4" t="s">
        <v>6</v>
      </c>
      <c r="R11676" s="4" t="s">
        <v>9</v>
      </c>
      <c r="S11676" s="4" t="s">
        <v>14</v>
      </c>
      <c r="T11676" s="4" t="s">
        <v>9</v>
      </c>
      <c r="U11676" s="4" t="s">
        <v>9</v>
      </c>
      <c r="V11676" s="4" t="s">
        <v>10</v>
      </c>
    </row>
    <row r="11677" spans="1:22">
      <c r="A11677" t="n">
        <v>98897</v>
      </c>
      <c r="B11677" s="32" t="n">
        <v>19</v>
      </c>
      <c r="C11677" s="7" t="n">
        <v>26</v>
      </c>
      <c r="D11677" s="7" t="s">
        <v>750</v>
      </c>
      <c r="E11677" s="7" t="s">
        <v>751</v>
      </c>
      <c r="F11677" s="7" t="s">
        <v>13</v>
      </c>
      <c r="G11677" s="7" t="n">
        <v>0</v>
      </c>
      <c r="H11677" s="7" t="n">
        <v>257</v>
      </c>
      <c r="I11677" s="7" t="n">
        <v>0</v>
      </c>
      <c r="J11677" s="7" t="n">
        <v>0</v>
      </c>
      <c r="K11677" s="7" t="n">
        <v>0</v>
      </c>
      <c r="L11677" s="7" t="n">
        <v>0</v>
      </c>
      <c r="M11677" s="7" t="n">
        <v>1</v>
      </c>
      <c r="N11677" s="7" t="n">
        <v>1.60000002384186</v>
      </c>
      <c r="O11677" s="7" t="n">
        <v>0.0900000035762787</v>
      </c>
      <c r="P11677" s="7" t="s">
        <v>13</v>
      </c>
      <c r="Q11677" s="7" t="s">
        <v>13</v>
      </c>
      <c r="R11677" s="7" t="n">
        <v>-1</v>
      </c>
      <c r="S11677" s="7" t="n">
        <v>0</v>
      </c>
      <c r="T11677" s="7" t="n">
        <v>0</v>
      </c>
      <c r="U11677" s="7" t="n">
        <v>0</v>
      </c>
      <c r="V11677" s="7" t="n">
        <v>0</v>
      </c>
    </row>
    <row r="11678" spans="1:22">
      <c r="A11678" t="s">
        <v>4</v>
      </c>
      <c r="B11678" s="4" t="s">
        <v>5</v>
      </c>
      <c r="C11678" s="4" t="s">
        <v>10</v>
      </c>
      <c r="D11678" s="4" t="s">
        <v>6</v>
      </c>
      <c r="E11678" s="4" t="s">
        <v>6</v>
      </c>
      <c r="F11678" s="4" t="s">
        <v>6</v>
      </c>
      <c r="G11678" s="4" t="s">
        <v>14</v>
      </c>
      <c r="H11678" s="4" t="s">
        <v>9</v>
      </c>
      <c r="I11678" s="4" t="s">
        <v>21</v>
      </c>
      <c r="J11678" s="4" t="s">
        <v>21</v>
      </c>
      <c r="K11678" s="4" t="s">
        <v>21</v>
      </c>
      <c r="L11678" s="4" t="s">
        <v>21</v>
      </c>
      <c r="M11678" s="4" t="s">
        <v>21</v>
      </c>
      <c r="N11678" s="4" t="s">
        <v>21</v>
      </c>
      <c r="O11678" s="4" t="s">
        <v>21</v>
      </c>
      <c r="P11678" s="4" t="s">
        <v>6</v>
      </c>
      <c r="Q11678" s="4" t="s">
        <v>6</v>
      </c>
      <c r="R11678" s="4" t="s">
        <v>9</v>
      </c>
      <c r="S11678" s="4" t="s">
        <v>14</v>
      </c>
      <c r="T11678" s="4" t="s">
        <v>9</v>
      </c>
      <c r="U11678" s="4" t="s">
        <v>9</v>
      </c>
      <c r="V11678" s="4" t="s">
        <v>10</v>
      </c>
    </row>
    <row r="11679" spans="1:22">
      <c r="A11679" t="n">
        <v>98966</v>
      </c>
      <c r="B11679" s="32" t="n">
        <v>19</v>
      </c>
      <c r="C11679" s="7" t="n">
        <v>7004</v>
      </c>
      <c r="D11679" s="7" t="s">
        <v>752</v>
      </c>
      <c r="E11679" s="7" t="s">
        <v>753</v>
      </c>
      <c r="F11679" s="7" t="s">
        <v>13</v>
      </c>
      <c r="G11679" s="7" t="n">
        <v>0</v>
      </c>
      <c r="H11679" s="7" t="n">
        <v>257</v>
      </c>
      <c r="I11679" s="7" t="n">
        <v>0</v>
      </c>
      <c r="J11679" s="7" t="n">
        <v>0</v>
      </c>
      <c r="K11679" s="7" t="n">
        <v>0</v>
      </c>
      <c r="L11679" s="7" t="n">
        <v>0</v>
      </c>
      <c r="M11679" s="7" t="n">
        <v>1</v>
      </c>
      <c r="N11679" s="7" t="n">
        <v>1.60000002384186</v>
      </c>
      <c r="O11679" s="7" t="n">
        <v>0.0900000035762787</v>
      </c>
      <c r="P11679" s="7" t="s">
        <v>13</v>
      </c>
      <c r="Q11679" s="7" t="s">
        <v>13</v>
      </c>
      <c r="R11679" s="7" t="n">
        <v>-1</v>
      </c>
      <c r="S11679" s="7" t="n">
        <v>0</v>
      </c>
      <c r="T11679" s="7" t="n">
        <v>0</v>
      </c>
      <c r="U11679" s="7" t="n">
        <v>0</v>
      </c>
      <c r="V11679" s="7" t="n">
        <v>0</v>
      </c>
    </row>
    <row r="11680" spans="1:22">
      <c r="A11680" t="s">
        <v>4</v>
      </c>
      <c r="B11680" s="4" t="s">
        <v>5</v>
      </c>
      <c r="C11680" s="4" t="s">
        <v>10</v>
      </c>
      <c r="D11680" s="4" t="s">
        <v>6</v>
      </c>
      <c r="E11680" s="4" t="s">
        <v>6</v>
      </c>
      <c r="F11680" s="4" t="s">
        <v>6</v>
      </c>
      <c r="G11680" s="4" t="s">
        <v>14</v>
      </c>
      <c r="H11680" s="4" t="s">
        <v>9</v>
      </c>
      <c r="I11680" s="4" t="s">
        <v>21</v>
      </c>
      <c r="J11680" s="4" t="s">
        <v>21</v>
      </c>
      <c r="K11680" s="4" t="s">
        <v>21</v>
      </c>
      <c r="L11680" s="4" t="s">
        <v>21</v>
      </c>
      <c r="M11680" s="4" t="s">
        <v>21</v>
      </c>
      <c r="N11680" s="4" t="s">
        <v>21</v>
      </c>
      <c r="O11680" s="4" t="s">
        <v>21</v>
      </c>
      <c r="P11680" s="4" t="s">
        <v>6</v>
      </c>
      <c r="Q11680" s="4" t="s">
        <v>6</v>
      </c>
      <c r="R11680" s="4" t="s">
        <v>9</v>
      </c>
      <c r="S11680" s="4" t="s">
        <v>14</v>
      </c>
      <c r="T11680" s="4" t="s">
        <v>9</v>
      </c>
      <c r="U11680" s="4" t="s">
        <v>9</v>
      </c>
      <c r="V11680" s="4" t="s">
        <v>10</v>
      </c>
    </row>
    <row r="11681" spans="1:22">
      <c r="A11681" t="n">
        <v>99048</v>
      </c>
      <c r="B11681" s="32" t="n">
        <v>19</v>
      </c>
      <c r="C11681" s="7" t="n">
        <v>22</v>
      </c>
      <c r="D11681" s="7" t="s">
        <v>754</v>
      </c>
      <c r="E11681" s="7" t="s">
        <v>755</v>
      </c>
      <c r="F11681" s="7" t="s">
        <v>13</v>
      </c>
      <c r="G11681" s="7" t="n">
        <v>0</v>
      </c>
      <c r="H11681" s="7" t="n">
        <v>257</v>
      </c>
      <c r="I11681" s="7" t="n">
        <v>0</v>
      </c>
      <c r="J11681" s="7" t="n">
        <v>0</v>
      </c>
      <c r="K11681" s="7" t="n">
        <v>0</v>
      </c>
      <c r="L11681" s="7" t="n">
        <v>0</v>
      </c>
      <c r="M11681" s="7" t="n">
        <v>1</v>
      </c>
      <c r="N11681" s="7" t="n">
        <v>1.60000002384186</v>
      </c>
      <c r="O11681" s="7" t="n">
        <v>0.0900000035762787</v>
      </c>
      <c r="P11681" s="7" t="s">
        <v>13</v>
      </c>
      <c r="Q11681" s="7" t="s">
        <v>13</v>
      </c>
      <c r="R11681" s="7" t="n">
        <v>-1</v>
      </c>
      <c r="S11681" s="7" t="n">
        <v>0</v>
      </c>
      <c r="T11681" s="7" t="n">
        <v>0</v>
      </c>
      <c r="U11681" s="7" t="n">
        <v>0</v>
      </c>
      <c r="V11681" s="7" t="n">
        <v>0</v>
      </c>
    </row>
    <row r="11682" spans="1:22">
      <c r="A11682" t="s">
        <v>4</v>
      </c>
      <c r="B11682" s="4" t="s">
        <v>5</v>
      </c>
      <c r="C11682" s="4" t="s">
        <v>10</v>
      </c>
      <c r="D11682" s="4" t="s">
        <v>6</v>
      </c>
      <c r="E11682" s="4" t="s">
        <v>6</v>
      </c>
      <c r="F11682" s="4" t="s">
        <v>6</v>
      </c>
      <c r="G11682" s="4" t="s">
        <v>14</v>
      </c>
      <c r="H11682" s="4" t="s">
        <v>9</v>
      </c>
      <c r="I11682" s="4" t="s">
        <v>21</v>
      </c>
      <c r="J11682" s="4" t="s">
        <v>21</v>
      </c>
      <c r="K11682" s="4" t="s">
        <v>21</v>
      </c>
      <c r="L11682" s="4" t="s">
        <v>21</v>
      </c>
      <c r="M11682" s="4" t="s">
        <v>21</v>
      </c>
      <c r="N11682" s="4" t="s">
        <v>21</v>
      </c>
      <c r="O11682" s="4" t="s">
        <v>21</v>
      </c>
      <c r="P11682" s="4" t="s">
        <v>6</v>
      </c>
      <c r="Q11682" s="4" t="s">
        <v>6</v>
      </c>
      <c r="R11682" s="4" t="s">
        <v>9</v>
      </c>
      <c r="S11682" s="4" t="s">
        <v>14</v>
      </c>
      <c r="T11682" s="4" t="s">
        <v>9</v>
      </c>
      <c r="U11682" s="4" t="s">
        <v>9</v>
      </c>
      <c r="V11682" s="4" t="s">
        <v>10</v>
      </c>
    </row>
    <row r="11683" spans="1:22">
      <c r="A11683" t="n">
        <v>99118</v>
      </c>
      <c r="B11683" s="32" t="n">
        <v>19</v>
      </c>
      <c r="C11683" s="7" t="n">
        <v>7031</v>
      </c>
      <c r="D11683" s="7" t="s">
        <v>756</v>
      </c>
      <c r="E11683" s="7" t="s">
        <v>757</v>
      </c>
      <c r="F11683" s="7" t="s">
        <v>13</v>
      </c>
      <c r="G11683" s="7" t="n">
        <v>0</v>
      </c>
      <c r="H11683" s="7" t="n">
        <v>769</v>
      </c>
      <c r="I11683" s="7" t="n">
        <v>0</v>
      </c>
      <c r="J11683" s="7" t="n">
        <v>0</v>
      </c>
      <c r="K11683" s="7" t="n">
        <v>0</v>
      </c>
      <c r="L11683" s="7" t="n">
        <v>0</v>
      </c>
      <c r="M11683" s="7" t="n">
        <v>1</v>
      </c>
      <c r="N11683" s="7" t="n">
        <v>1.60000002384186</v>
      </c>
      <c r="O11683" s="7" t="n">
        <v>0.0900000035762787</v>
      </c>
      <c r="P11683" s="7" t="s">
        <v>13</v>
      </c>
      <c r="Q11683" s="7" t="s">
        <v>13</v>
      </c>
      <c r="R11683" s="7" t="n">
        <v>-1</v>
      </c>
      <c r="S11683" s="7" t="n">
        <v>0</v>
      </c>
      <c r="T11683" s="7" t="n">
        <v>0</v>
      </c>
      <c r="U11683" s="7" t="n">
        <v>0</v>
      </c>
      <c r="V11683" s="7" t="n">
        <v>0</v>
      </c>
    </row>
    <row r="11684" spans="1:22">
      <c r="A11684" t="s">
        <v>4</v>
      </c>
      <c r="B11684" s="4" t="s">
        <v>5</v>
      </c>
      <c r="C11684" s="4" t="s">
        <v>10</v>
      </c>
      <c r="D11684" s="4" t="s">
        <v>6</v>
      </c>
      <c r="E11684" s="4" t="s">
        <v>6</v>
      </c>
      <c r="F11684" s="4" t="s">
        <v>6</v>
      </c>
      <c r="G11684" s="4" t="s">
        <v>14</v>
      </c>
      <c r="H11684" s="4" t="s">
        <v>9</v>
      </c>
      <c r="I11684" s="4" t="s">
        <v>21</v>
      </c>
      <c r="J11684" s="4" t="s">
        <v>21</v>
      </c>
      <c r="K11684" s="4" t="s">
        <v>21</v>
      </c>
      <c r="L11684" s="4" t="s">
        <v>21</v>
      </c>
      <c r="M11684" s="4" t="s">
        <v>21</v>
      </c>
      <c r="N11684" s="4" t="s">
        <v>21</v>
      </c>
      <c r="O11684" s="4" t="s">
        <v>21</v>
      </c>
      <c r="P11684" s="4" t="s">
        <v>6</v>
      </c>
      <c r="Q11684" s="4" t="s">
        <v>6</v>
      </c>
      <c r="R11684" s="4" t="s">
        <v>9</v>
      </c>
      <c r="S11684" s="4" t="s">
        <v>14</v>
      </c>
      <c r="T11684" s="4" t="s">
        <v>9</v>
      </c>
      <c r="U11684" s="4" t="s">
        <v>9</v>
      </c>
      <c r="V11684" s="4" t="s">
        <v>10</v>
      </c>
    </row>
    <row r="11685" spans="1:22">
      <c r="A11685" t="n">
        <v>99196</v>
      </c>
      <c r="B11685" s="32" t="n">
        <v>19</v>
      </c>
      <c r="C11685" s="7" t="n">
        <v>1600</v>
      </c>
      <c r="D11685" s="7" t="s">
        <v>758</v>
      </c>
      <c r="E11685" s="7" t="s">
        <v>759</v>
      </c>
      <c r="F11685" s="7" t="s">
        <v>13</v>
      </c>
      <c r="G11685" s="7" t="n">
        <v>0</v>
      </c>
      <c r="H11685" s="7" t="n">
        <v>769</v>
      </c>
      <c r="I11685" s="7" t="n">
        <v>0</v>
      </c>
      <c r="J11685" s="7" t="n">
        <v>0</v>
      </c>
      <c r="K11685" s="7" t="n">
        <v>0</v>
      </c>
      <c r="L11685" s="7" t="n">
        <v>0</v>
      </c>
      <c r="M11685" s="7" t="n">
        <v>1</v>
      </c>
      <c r="N11685" s="7" t="n">
        <v>1.60000002384186</v>
      </c>
      <c r="O11685" s="7" t="n">
        <v>0.0900000035762787</v>
      </c>
      <c r="P11685" s="7" t="s">
        <v>13</v>
      </c>
      <c r="Q11685" s="7" t="s">
        <v>13</v>
      </c>
      <c r="R11685" s="7" t="n">
        <v>-1</v>
      </c>
      <c r="S11685" s="7" t="n">
        <v>0</v>
      </c>
      <c r="T11685" s="7" t="n">
        <v>0</v>
      </c>
      <c r="U11685" s="7" t="n">
        <v>0</v>
      </c>
      <c r="V11685" s="7" t="n">
        <v>0</v>
      </c>
    </row>
    <row r="11686" spans="1:22">
      <c r="A11686" t="s">
        <v>4</v>
      </c>
      <c r="B11686" s="4" t="s">
        <v>5</v>
      </c>
      <c r="C11686" s="4" t="s">
        <v>10</v>
      </c>
      <c r="D11686" s="4" t="s">
        <v>14</v>
      </c>
      <c r="E11686" s="4" t="s">
        <v>14</v>
      </c>
      <c r="F11686" s="4" t="s">
        <v>6</v>
      </c>
    </row>
    <row r="11687" spans="1:22">
      <c r="A11687" t="n">
        <v>99264</v>
      </c>
      <c r="B11687" s="18" t="n">
        <v>20</v>
      </c>
      <c r="C11687" s="7" t="n">
        <v>0</v>
      </c>
      <c r="D11687" s="7" t="n">
        <v>3</v>
      </c>
      <c r="E11687" s="7" t="n">
        <v>10</v>
      </c>
      <c r="F11687" s="7" t="s">
        <v>73</v>
      </c>
    </row>
    <row r="11688" spans="1:22">
      <c r="A11688" t="s">
        <v>4</v>
      </c>
      <c r="B11688" s="4" t="s">
        <v>5</v>
      </c>
      <c r="C11688" s="4" t="s">
        <v>10</v>
      </c>
    </row>
    <row r="11689" spans="1:22">
      <c r="A11689" t="n">
        <v>99282</v>
      </c>
      <c r="B11689" s="28" t="n">
        <v>16</v>
      </c>
      <c r="C11689" s="7" t="n">
        <v>0</v>
      </c>
    </row>
    <row r="11690" spans="1:22">
      <c r="A11690" t="s">
        <v>4</v>
      </c>
      <c r="B11690" s="4" t="s">
        <v>5</v>
      </c>
      <c r="C11690" s="4" t="s">
        <v>10</v>
      </c>
      <c r="D11690" s="4" t="s">
        <v>14</v>
      </c>
      <c r="E11690" s="4" t="s">
        <v>14</v>
      </c>
      <c r="F11690" s="4" t="s">
        <v>6</v>
      </c>
    </row>
    <row r="11691" spans="1:22">
      <c r="A11691" t="n">
        <v>99285</v>
      </c>
      <c r="B11691" s="18" t="n">
        <v>20</v>
      </c>
      <c r="C11691" s="7" t="n">
        <v>11</v>
      </c>
      <c r="D11691" s="7" t="n">
        <v>3</v>
      </c>
      <c r="E11691" s="7" t="n">
        <v>10</v>
      </c>
      <c r="F11691" s="7" t="s">
        <v>73</v>
      </c>
    </row>
    <row r="11692" spans="1:22">
      <c r="A11692" t="s">
        <v>4</v>
      </c>
      <c r="B11692" s="4" t="s">
        <v>5</v>
      </c>
      <c r="C11692" s="4" t="s">
        <v>10</v>
      </c>
    </row>
    <row r="11693" spans="1:22">
      <c r="A11693" t="n">
        <v>99303</v>
      </c>
      <c r="B11693" s="28" t="n">
        <v>16</v>
      </c>
      <c r="C11693" s="7" t="n">
        <v>0</v>
      </c>
    </row>
    <row r="11694" spans="1:22">
      <c r="A11694" t="s">
        <v>4</v>
      </c>
      <c r="B11694" s="4" t="s">
        <v>5</v>
      </c>
      <c r="C11694" s="4" t="s">
        <v>10</v>
      </c>
      <c r="D11694" s="4" t="s">
        <v>14</v>
      </c>
      <c r="E11694" s="4" t="s">
        <v>14</v>
      </c>
      <c r="F11694" s="4" t="s">
        <v>6</v>
      </c>
    </row>
    <row r="11695" spans="1:22">
      <c r="A11695" t="n">
        <v>99306</v>
      </c>
      <c r="B11695" s="18" t="n">
        <v>20</v>
      </c>
      <c r="C11695" s="7" t="n">
        <v>1</v>
      </c>
      <c r="D11695" s="7" t="n">
        <v>3</v>
      </c>
      <c r="E11695" s="7" t="n">
        <v>10</v>
      </c>
      <c r="F11695" s="7" t="s">
        <v>73</v>
      </c>
    </row>
    <row r="11696" spans="1:22">
      <c r="A11696" t="s">
        <v>4</v>
      </c>
      <c r="B11696" s="4" t="s">
        <v>5</v>
      </c>
      <c r="C11696" s="4" t="s">
        <v>10</v>
      </c>
    </row>
    <row r="11697" spans="1:22">
      <c r="A11697" t="n">
        <v>99324</v>
      </c>
      <c r="B11697" s="28" t="n">
        <v>16</v>
      </c>
      <c r="C11697" s="7" t="n">
        <v>0</v>
      </c>
    </row>
    <row r="11698" spans="1:22">
      <c r="A11698" t="s">
        <v>4</v>
      </c>
      <c r="B11698" s="4" t="s">
        <v>5</v>
      </c>
      <c r="C11698" s="4" t="s">
        <v>10</v>
      </c>
      <c r="D11698" s="4" t="s">
        <v>14</v>
      </c>
      <c r="E11698" s="4" t="s">
        <v>14</v>
      </c>
      <c r="F11698" s="4" t="s">
        <v>6</v>
      </c>
    </row>
    <row r="11699" spans="1:22">
      <c r="A11699" t="n">
        <v>99327</v>
      </c>
      <c r="B11699" s="18" t="n">
        <v>20</v>
      </c>
      <c r="C11699" s="7" t="n">
        <v>2</v>
      </c>
      <c r="D11699" s="7" t="n">
        <v>3</v>
      </c>
      <c r="E11699" s="7" t="n">
        <v>10</v>
      </c>
      <c r="F11699" s="7" t="s">
        <v>73</v>
      </c>
    </row>
    <row r="11700" spans="1:22">
      <c r="A11700" t="s">
        <v>4</v>
      </c>
      <c r="B11700" s="4" t="s">
        <v>5</v>
      </c>
      <c r="C11700" s="4" t="s">
        <v>10</v>
      </c>
    </row>
    <row r="11701" spans="1:22">
      <c r="A11701" t="n">
        <v>99345</v>
      </c>
      <c r="B11701" s="28" t="n">
        <v>16</v>
      </c>
      <c r="C11701" s="7" t="n">
        <v>0</v>
      </c>
    </row>
    <row r="11702" spans="1:22">
      <c r="A11702" t="s">
        <v>4</v>
      </c>
      <c r="B11702" s="4" t="s">
        <v>5</v>
      </c>
      <c r="C11702" s="4" t="s">
        <v>10</v>
      </c>
      <c r="D11702" s="4" t="s">
        <v>14</v>
      </c>
      <c r="E11702" s="4" t="s">
        <v>14</v>
      </c>
      <c r="F11702" s="4" t="s">
        <v>6</v>
      </c>
    </row>
    <row r="11703" spans="1:22">
      <c r="A11703" t="n">
        <v>99348</v>
      </c>
      <c r="B11703" s="18" t="n">
        <v>20</v>
      </c>
      <c r="C11703" s="7" t="n">
        <v>3</v>
      </c>
      <c r="D11703" s="7" t="n">
        <v>3</v>
      </c>
      <c r="E11703" s="7" t="n">
        <v>10</v>
      </c>
      <c r="F11703" s="7" t="s">
        <v>73</v>
      </c>
    </row>
    <row r="11704" spans="1:22">
      <c r="A11704" t="s">
        <v>4</v>
      </c>
      <c r="B11704" s="4" t="s">
        <v>5</v>
      </c>
      <c r="C11704" s="4" t="s">
        <v>10</v>
      </c>
    </row>
    <row r="11705" spans="1:22">
      <c r="A11705" t="n">
        <v>99366</v>
      </c>
      <c r="B11705" s="28" t="n">
        <v>16</v>
      </c>
      <c r="C11705" s="7" t="n">
        <v>0</v>
      </c>
    </row>
    <row r="11706" spans="1:22">
      <c r="A11706" t="s">
        <v>4</v>
      </c>
      <c r="B11706" s="4" t="s">
        <v>5</v>
      </c>
      <c r="C11706" s="4" t="s">
        <v>10</v>
      </c>
      <c r="D11706" s="4" t="s">
        <v>14</v>
      </c>
      <c r="E11706" s="4" t="s">
        <v>14</v>
      </c>
      <c r="F11706" s="4" t="s">
        <v>6</v>
      </c>
    </row>
    <row r="11707" spans="1:22">
      <c r="A11707" t="n">
        <v>99369</v>
      </c>
      <c r="B11707" s="18" t="n">
        <v>20</v>
      </c>
      <c r="C11707" s="7" t="n">
        <v>4</v>
      </c>
      <c r="D11707" s="7" t="n">
        <v>3</v>
      </c>
      <c r="E11707" s="7" t="n">
        <v>10</v>
      </c>
      <c r="F11707" s="7" t="s">
        <v>73</v>
      </c>
    </row>
    <row r="11708" spans="1:22">
      <c r="A11708" t="s">
        <v>4</v>
      </c>
      <c r="B11708" s="4" t="s">
        <v>5</v>
      </c>
      <c r="C11708" s="4" t="s">
        <v>10</v>
      </c>
    </row>
    <row r="11709" spans="1:22">
      <c r="A11709" t="n">
        <v>99387</v>
      </c>
      <c r="B11709" s="28" t="n">
        <v>16</v>
      </c>
      <c r="C11709" s="7" t="n">
        <v>0</v>
      </c>
    </row>
    <row r="11710" spans="1:22">
      <c r="A11710" t="s">
        <v>4</v>
      </c>
      <c r="B11710" s="4" t="s">
        <v>5</v>
      </c>
      <c r="C11710" s="4" t="s">
        <v>10</v>
      </c>
      <c r="D11710" s="4" t="s">
        <v>14</v>
      </c>
      <c r="E11710" s="4" t="s">
        <v>14</v>
      </c>
      <c r="F11710" s="4" t="s">
        <v>6</v>
      </c>
    </row>
    <row r="11711" spans="1:22">
      <c r="A11711" t="n">
        <v>99390</v>
      </c>
      <c r="B11711" s="18" t="n">
        <v>20</v>
      </c>
      <c r="C11711" s="7" t="n">
        <v>5</v>
      </c>
      <c r="D11711" s="7" t="n">
        <v>3</v>
      </c>
      <c r="E11711" s="7" t="n">
        <v>10</v>
      </c>
      <c r="F11711" s="7" t="s">
        <v>73</v>
      </c>
    </row>
    <row r="11712" spans="1:22">
      <c r="A11712" t="s">
        <v>4</v>
      </c>
      <c r="B11712" s="4" t="s">
        <v>5</v>
      </c>
      <c r="C11712" s="4" t="s">
        <v>10</v>
      </c>
    </row>
    <row r="11713" spans="1:6">
      <c r="A11713" t="n">
        <v>99408</v>
      </c>
      <c r="B11713" s="28" t="n">
        <v>16</v>
      </c>
      <c r="C11713" s="7" t="n">
        <v>0</v>
      </c>
    </row>
    <row r="11714" spans="1:6">
      <c r="A11714" t="s">
        <v>4</v>
      </c>
      <c r="B11714" s="4" t="s">
        <v>5</v>
      </c>
      <c r="C11714" s="4" t="s">
        <v>10</v>
      </c>
      <c r="D11714" s="4" t="s">
        <v>14</v>
      </c>
      <c r="E11714" s="4" t="s">
        <v>14</v>
      </c>
      <c r="F11714" s="4" t="s">
        <v>6</v>
      </c>
    </row>
    <row r="11715" spans="1:6">
      <c r="A11715" t="n">
        <v>99411</v>
      </c>
      <c r="B11715" s="18" t="n">
        <v>20</v>
      </c>
      <c r="C11715" s="7" t="n">
        <v>6</v>
      </c>
      <c r="D11715" s="7" t="n">
        <v>3</v>
      </c>
      <c r="E11715" s="7" t="n">
        <v>10</v>
      </c>
      <c r="F11715" s="7" t="s">
        <v>73</v>
      </c>
    </row>
    <row r="11716" spans="1:6">
      <c r="A11716" t="s">
        <v>4</v>
      </c>
      <c r="B11716" s="4" t="s">
        <v>5</v>
      </c>
      <c r="C11716" s="4" t="s">
        <v>10</v>
      </c>
    </row>
    <row r="11717" spans="1:6">
      <c r="A11717" t="n">
        <v>99429</v>
      </c>
      <c r="B11717" s="28" t="n">
        <v>16</v>
      </c>
      <c r="C11717" s="7" t="n">
        <v>0</v>
      </c>
    </row>
    <row r="11718" spans="1:6">
      <c r="A11718" t="s">
        <v>4</v>
      </c>
      <c r="B11718" s="4" t="s">
        <v>5</v>
      </c>
      <c r="C11718" s="4" t="s">
        <v>10</v>
      </c>
      <c r="D11718" s="4" t="s">
        <v>14</v>
      </c>
      <c r="E11718" s="4" t="s">
        <v>14</v>
      </c>
      <c r="F11718" s="4" t="s">
        <v>6</v>
      </c>
    </row>
    <row r="11719" spans="1:6">
      <c r="A11719" t="n">
        <v>99432</v>
      </c>
      <c r="B11719" s="18" t="n">
        <v>20</v>
      </c>
      <c r="C11719" s="7" t="n">
        <v>7</v>
      </c>
      <c r="D11719" s="7" t="n">
        <v>3</v>
      </c>
      <c r="E11719" s="7" t="n">
        <v>10</v>
      </c>
      <c r="F11719" s="7" t="s">
        <v>73</v>
      </c>
    </row>
    <row r="11720" spans="1:6">
      <c r="A11720" t="s">
        <v>4</v>
      </c>
      <c r="B11720" s="4" t="s">
        <v>5</v>
      </c>
      <c r="C11720" s="4" t="s">
        <v>10</v>
      </c>
    </row>
    <row r="11721" spans="1:6">
      <c r="A11721" t="n">
        <v>99450</v>
      </c>
      <c r="B11721" s="28" t="n">
        <v>16</v>
      </c>
      <c r="C11721" s="7" t="n">
        <v>0</v>
      </c>
    </row>
    <row r="11722" spans="1:6">
      <c r="A11722" t="s">
        <v>4</v>
      </c>
      <c r="B11722" s="4" t="s">
        <v>5</v>
      </c>
      <c r="C11722" s="4" t="s">
        <v>10</v>
      </c>
      <c r="D11722" s="4" t="s">
        <v>14</v>
      </c>
      <c r="E11722" s="4" t="s">
        <v>14</v>
      </c>
      <c r="F11722" s="4" t="s">
        <v>6</v>
      </c>
    </row>
    <row r="11723" spans="1:6">
      <c r="A11723" t="n">
        <v>99453</v>
      </c>
      <c r="B11723" s="18" t="n">
        <v>20</v>
      </c>
      <c r="C11723" s="7" t="n">
        <v>8</v>
      </c>
      <c r="D11723" s="7" t="n">
        <v>3</v>
      </c>
      <c r="E11723" s="7" t="n">
        <v>10</v>
      </c>
      <c r="F11723" s="7" t="s">
        <v>73</v>
      </c>
    </row>
    <row r="11724" spans="1:6">
      <c r="A11724" t="s">
        <v>4</v>
      </c>
      <c r="B11724" s="4" t="s">
        <v>5</v>
      </c>
      <c r="C11724" s="4" t="s">
        <v>10</v>
      </c>
    </row>
    <row r="11725" spans="1:6">
      <c r="A11725" t="n">
        <v>99471</v>
      </c>
      <c r="B11725" s="28" t="n">
        <v>16</v>
      </c>
      <c r="C11725" s="7" t="n">
        <v>0</v>
      </c>
    </row>
    <row r="11726" spans="1:6">
      <c r="A11726" t="s">
        <v>4</v>
      </c>
      <c r="B11726" s="4" t="s">
        <v>5</v>
      </c>
      <c r="C11726" s="4" t="s">
        <v>10</v>
      </c>
      <c r="D11726" s="4" t="s">
        <v>14</v>
      </c>
      <c r="E11726" s="4" t="s">
        <v>14</v>
      </c>
      <c r="F11726" s="4" t="s">
        <v>6</v>
      </c>
    </row>
    <row r="11727" spans="1:6">
      <c r="A11727" t="n">
        <v>99474</v>
      </c>
      <c r="B11727" s="18" t="n">
        <v>20</v>
      </c>
      <c r="C11727" s="7" t="n">
        <v>9</v>
      </c>
      <c r="D11727" s="7" t="n">
        <v>3</v>
      </c>
      <c r="E11727" s="7" t="n">
        <v>10</v>
      </c>
      <c r="F11727" s="7" t="s">
        <v>73</v>
      </c>
    </row>
    <row r="11728" spans="1:6">
      <c r="A11728" t="s">
        <v>4</v>
      </c>
      <c r="B11728" s="4" t="s">
        <v>5</v>
      </c>
      <c r="C11728" s="4" t="s">
        <v>10</v>
      </c>
    </row>
    <row r="11729" spans="1:6">
      <c r="A11729" t="n">
        <v>99492</v>
      </c>
      <c r="B11729" s="28" t="n">
        <v>16</v>
      </c>
      <c r="C11729" s="7" t="n">
        <v>0</v>
      </c>
    </row>
    <row r="11730" spans="1:6">
      <c r="A11730" t="s">
        <v>4</v>
      </c>
      <c r="B11730" s="4" t="s">
        <v>5</v>
      </c>
      <c r="C11730" s="4" t="s">
        <v>10</v>
      </c>
      <c r="D11730" s="4" t="s">
        <v>14</v>
      </c>
      <c r="E11730" s="4" t="s">
        <v>14</v>
      </c>
      <c r="F11730" s="4" t="s">
        <v>6</v>
      </c>
    </row>
    <row r="11731" spans="1:6">
      <c r="A11731" t="n">
        <v>99495</v>
      </c>
      <c r="B11731" s="18" t="n">
        <v>20</v>
      </c>
      <c r="C11731" s="7" t="n">
        <v>7032</v>
      </c>
      <c r="D11731" s="7" t="n">
        <v>3</v>
      </c>
      <c r="E11731" s="7" t="n">
        <v>10</v>
      </c>
      <c r="F11731" s="7" t="s">
        <v>73</v>
      </c>
    </row>
    <row r="11732" spans="1:6">
      <c r="A11732" t="s">
        <v>4</v>
      </c>
      <c r="B11732" s="4" t="s">
        <v>5</v>
      </c>
      <c r="C11732" s="4" t="s">
        <v>10</v>
      </c>
    </row>
    <row r="11733" spans="1:6">
      <c r="A11733" t="n">
        <v>99513</v>
      </c>
      <c r="B11733" s="28" t="n">
        <v>16</v>
      </c>
      <c r="C11733" s="7" t="n">
        <v>0</v>
      </c>
    </row>
    <row r="11734" spans="1:6">
      <c r="A11734" t="s">
        <v>4</v>
      </c>
      <c r="B11734" s="4" t="s">
        <v>5</v>
      </c>
      <c r="C11734" s="4" t="s">
        <v>10</v>
      </c>
      <c r="D11734" s="4" t="s">
        <v>14</v>
      </c>
      <c r="E11734" s="4" t="s">
        <v>14</v>
      </c>
      <c r="F11734" s="4" t="s">
        <v>6</v>
      </c>
    </row>
    <row r="11735" spans="1:6">
      <c r="A11735" t="n">
        <v>99516</v>
      </c>
      <c r="B11735" s="18" t="n">
        <v>20</v>
      </c>
      <c r="C11735" s="7" t="n">
        <v>23</v>
      </c>
      <c r="D11735" s="7" t="n">
        <v>3</v>
      </c>
      <c r="E11735" s="7" t="n">
        <v>10</v>
      </c>
      <c r="F11735" s="7" t="s">
        <v>73</v>
      </c>
    </row>
    <row r="11736" spans="1:6">
      <c r="A11736" t="s">
        <v>4</v>
      </c>
      <c r="B11736" s="4" t="s">
        <v>5</v>
      </c>
      <c r="C11736" s="4" t="s">
        <v>10</v>
      </c>
    </row>
    <row r="11737" spans="1:6">
      <c r="A11737" t="n">
        <v>99534</v>
      </c>
      <c r="B11737" s="28" t="n">
        <v>16</v>
      </c>
      <c r="C11737" s="7" t="n">
        <v>0</v>
      </c>
    </row>
    <row r="11738" spans="1:6">
      <c r="A11738" t="s">
        <v>4</v>
      </c>
      <c r="B11738" s="4" t="s">
        <v>5</v>
      </c>
      <c r="C11738" s="4" t="s">
        <v>10</v>
      </c>
      <c r="D11738" s="4" t="s">
        <v>14</v>
      </c>
      <c r="E11738" s="4" t="s">
        <v>14</v>
      </c>
      <c r="F11738" s="4" t="s">
        <v>6</v>
      </c>
    </row>
    <row r="11739" spans="1:6">
      <c r="A11739" t="n">
        <v>99537</v>
      </c>
      <c r="B11739" s="18" t="n">
        <v>20</v>
      </c>
      <c r="C11739" s="7" t="n">
        <v>1000</v>
      </c>
      <c r="D11739" s="7" t="n">
        <v>3</v>
      </c>
      <c r="E11739" s="7" t="n">
        <v>10</v>
      </c>
      <c r="F11739" s="7" t="s">
        <v>73</v>
      </c>
    </row>
    <row r="11740" spans="1:6">
      <c r="A11740" t="s">
        <v>4</v>
      </c>
      <c r="B11740" s="4" t="s">
        <v>5</v>
      </c>
      <c r="C11740" s="4" t="s">
        <v>10</v>
      </c>
    </row>
    <row r="11741" spans="1:6">
      <c r="A11741" t="n">
        <v>99555</v>
      </c>
      <c r="B11741" s="28" t="n">
        <v>16</v>
      </c>
      <c r="C11741" s="7" t="n">
        <v>0</v>
      </c>
    </row>
    <row r="11742" spans="1:6">
      <c r="A11742" t="s">
        <v>4</v>
      </c>
      <c r="B11742" s="4" t="s">
        <v>5</v>
      </c>
      <c r="C11742" s="4" t="s">
        <v>10</v>
      </c>
      <c r="D11742" s="4" t="s">
        <v>14</v>
      </c>
      <c r="E11742" s="4" t="s">
        <v>14</v>
      </c>
      <c r="F11742" s="4" t="s">
        <v>6</v>
      </c>
    </row>
    <row r="11743" spans="1:6">
      <c r="A11743" t="n">
        <v>99558</v>
      </c>
      <c r="B11743" s="18" t="n">
        <v>20</v>
      </c>
      <c r="C11743" s="7" t="n">
        <v>7013</v>
      </c>
      <c r="D11743" s="7" t="n">
        <v>3</v>
      </c>
      <c r="E11743" s="7" t="n">
        <v>10</v>
      </c>
      <c r="F11743" s="7" t="s">
        <v>73</v>
      </c>
    </row>
    <row r="11744" spans="1:6">
      <c r="A11744" t="s">
        <v>4</v>
      </c>
      <c r="B11744" s="4" t="s">
        <v>5</v>
      </c>
      <c r="C11744" s="4" t="s">
        <v>10</v>
      </c>
    </row>
    <row r="11745" spans="1:6">
      <c r="A11745" t="n">
        <v>99576</v>
      </c>
      <c r="B11745" s="28" t="n">
        <v>16</v>
      </c>
      <c r="C11745" s="7" t="n">
        <v>0</v>
      </c>
    </row>
    <row r="11746" spans="1:6">
      <c r="A11746" t="s">
        <v>4</v>
      </c>
      <c r="B11746" s="4" t="s">
        <v>5</v>
      </c>
      <c r="C11746" s="4" t="s">
        <v>10</v>
      </c>
      <c r="D11746" s="4" t="s">
        <v>14</v>
      </c>
      <c r="E11746" s="4" t="s">
        <v>14</v>
      </c>
      <c r="F11746" s="4" t="s">
        <v>6</v>
      </c>
    </row>
    <row r="11747" spans="1:6">
      <c r="A11747" t="n">
        <v>99579</v>
      </c>
      <c r="B11747" s="18" t="n">
        <v>20</v>
      </c>
      <c r="C11747" s="7" t="n">
        <v>7012</v>
      </c>
      <c r="D11747" s="7" t="n">
        <v>3</v>
      </c>
      <c r="E11747" s="7" t="n">
        <v>10</v>
      </c>
      <c r="F11747" s="7" t="s">
        <v>73</v>
      </c>
    </row>
    <row r="11748" spans="1:6">
      <c r="A11748" t="s">
        <v>4</v>
      </c>
      <c r="B11748" s="4" t="s">
        <v>5</v>
      </c>
      <c r="C11748" s="4" t="s">
        <v>10</v>
      </c>
    </row>
    <row r="11749" spans="1:6">
      <c r="A11749" t="n">
        <v>99597</v>
      </c>
      <c r="B11749" s="28" t="n">
        <v>16</v>
      </c>
      <c r="C11749" s="7" t="n">
        <v>0</v>
      </c>
    </row>
    <row r="11750" spans="1:6">
      <c r="A11750" t="s">
        <v>4</v>
      </c>
      <c r="B11750" s="4" t="s">
        <v>5</v>
      </c>
      <c r="C11750" s="4" t="s">
        <v>10</v>
      </c>
      <c r="D11750" s="4" t="s">
        <v>14</v>
      </c>
      <c r="E11750" s="4" t="s">
        <v>14</v>
      </c>
      <c r="F11750" s="4" t="s">
        <v>6</v>
      </c>
    </row>
    <row r="11751" spans="1:6">
      <c r="A11751" t="n">
        <v>99600</v>
      </c>
      <c r="B11751" s="18" t="n">
        <v>20</v>
      </c>
      <c r="C11751" s="7" t="n">
        <v>19</v>
      </c>
      <c r="D11751" s="7" t="n">
        <v>3</v>
      </c>
      <c r="E11751" s="7" t="n">
        <v>10</v>
      </c>
      <c r="F11751" s="7" t="s">
        <v>73</v>
      </c>
    </row>
    <row r="11752" spans="1:6">
      <c r="A11752" t="s">
        <v>4</v>
      </c>
      <c r="B11752" s="4" t="s">
        <v>5</v>
      </c>
      <c r="C11752" s="4" t="s">
        <v>10</v>
      </c>
    </row>
    <row r="11753" spans="1:6">
      <c r="A11753" t="n">
        <v>99618</v>
      </c>
      <c r="B11753" s="28" t="n">
        <v>16</v>
      </c>
      <c r="C11753" s="7" t="n">
        <v>0</v>
      </c>
    </row>
    <row r="11754" spans="1:6">
      <c r="A11754" t="s">
        <v>4</v>
      </c>
      <c r="B11754" s="4" t="s">
        <v>5</v>
      </c>
      <c r="C11754" s="4" t="s">
        <v>10</v>
      </c>
      <c r="D11754" s="4" t="s">
        <v>14</v>
      </c>
      <c r="E11754" s="4" t="s">
        <v>14</v>
      </c>
      <c r="F11754" s="4" t="s">
        <v>6</v>
      </c>
    </row>
    <row r="11755" spans="1:6">
      <c r="A11755" t="n">
        <v>99621</v>
      </c>
      <c r="B11755" s="18" t="n">
        <v>20</v>
      </c>
      <c r="C11755" s="7" t="n">
        <v>7024</v>
      </c>
      <c r="D11755" s="7" t="n">
        <v>3</v>
      </c>
      <c r="E11755" s="7" t="n">
        <v>10</v>
      </c>
      <c r="F11755" s="7" t="s">
        <v>73</v>
      </c>
    </row>
    <row r="11756" spans="1:6">
      <c r="A11756" t="s">
        <v>4</v>
      </c>
      <c r="B11756" s="4" t="s">
        <v>5</v>
      </c>
      <c r="C11756" s="4" t="s">
        <v>10</v>
      </c>
    </row>
    <row r="11757" spans="1:6">
      <c r="A11757" t="n">
        <v>99639</v>
      </c>
      <c r="B11757" s="28" t="n">
        <v>16</v>
      </c>
      <c r="C11757" s="7" t="n">
        <v>0</v>
      </c>
    </row>
    <row r="11758" spans="1:6">
      <c r="A11758" t="s">
        <v>4</v>
      </c>
      <c r="B11758" s="4" t="s">
        <v>5</v>
      </c>
      <c r="C11758" s="4" t="s">
        <v>10</v>
      </c>
      <c r="D11758" s="4" t="s">
        <v>14</v>
      </c>
      <c r="E11758" s="4" t="s">
        <v>14</v>
      </c>
      <c r="F11758" s="4" t="s">
        <v>6</v>
      </c>
    </row>
    <row r="11759" spans="1:6">
      <c r="A11759" t="n">
        <v>99642</v>
      </c>
      <c r="B11759" s="18" t="n">
        <v>20</v>
      </c>
      <c r="C11759" s="7" t="n">
        <v>7033</v>
      </c>
      <c r="D11759" s="7" t="n">
        <v>3</v>
      </c>
      <c r="E11759" s="7" t="n">
        <v>10</v>
      </c>
      <c r="F11759" s="7" t="s">
        <v>73</v>
      </c>
    </row>
    <row r="11760" spans="1:6">
      <c r="A11760" t="s">
        <v>4</v>
      </c>
      <c r="B11760" s="4" t="s">
        <v>5</v>
      </c>
      <c r="C11760" s="4" t="s">
        <v>10</v>
      </c>
    </row>
    <row r="11761" spans="1:6">
      <c r="A11761" t="n">
        <v>99660</v>
      </c>
      <c r="B11761" s="28" t="n">
        <v>16</v>
      </c>
      <c r="C11761" s="7" t="n">
        <v>0</v>
      </c>
    </row>
    <row r="11762" spans="1:6">
      <c r="A11762" t="s">
        <v>4</v>
      </c>
      <c r="B11762" s="4" t="s">
        <v>5</v>
      </c>
      <c r="C11762" s="4" t="s">
        <v>10</v>
      </c>
      <c r="D11762" s="4" t="s">
        <v>14</v>
      </c>
      <c r="E11762" s="4" t="s">
        <v>14</v>
      </c>
      <c r="F11762" s="4" t="s">
        <v>6</v>
      </c>
    </row>
    <row r="11763" spans="1:6">
      <c r="A11763" t="n">
        <v>99663</v>
      </c>
      <c r="B11763" s="18" t="n">
        <v>20</v>
      </c>
      <c r="C11763" s="7" t="n">
        <v>15</v>
      </c>
      <c r="D11763" s="7" t="n">
        <v>3</v>
      </c>
      <c r="E11763" s="7" t="n">
        <v>10</v>
      </c>
      <c r="F11763" s="7" t="s">
        <v>73</v>
      </c>
    </row>
    <row r="11764" spans="1:6">
      <c r="A11764" t="s">
        <v>4</v>
      </c>
      <c r="B11764" s="4" t="s">
        <v>5</v>
      </c>
      <c r="C11764" s="4" t="s">
        <v>10</v>
      </c>
    </row>
    <row r="11765" spans="1:6">
      <c r="A11765" t="n">
        <v>99681</v>
      </c>
      <c r="B11765" s="28" t="n">
        <v>16</v>
      </c>
      <c r="C11765" s="7" t="n">
        <v>0</v>
      </c>
    </row>
    <row r="11766" spans="1:6">
      <c r="A11766" t="s">
        <v>4</v>
      </c>
      <c r="B11766" s="4" t="s">
        <v>5</v>
      </c>
      <c r="C11766" s="4" t="s">
        <v>10</v>
      </c>
      <c r="D11766" s="4" t="s">
        <v>14</v>
      </c>
      <c r="E11766" s="4" t="s">
        <v>14</v>
      </c>
      <c r="F11766" s="4" t="s">
        <v>6</v>
      </c>
    </row>
    <row r="11767" spans="1:6">
      <c r="A11767" t="n">
        <v>99684</v>
      </c>
      <c r="B11767" s="18" t="n">
        <v>20</v>
      </c>
      <c r="C11767" s="7" t="n">
        <v>7021</v>
      </c>
      <c r="D11767" s="7" t="n">
        <v>3</v>
      </c>
      <c r="E11767" s="7" t="n">
        <v>10</v>
      </c>
      <c r="F11767" s="7" t="s">
        <v>73</v>
      </c>
    </row>
    <row r="11768" spans="1:6">
      <c r="A11768" t="s">
        <v>4</v>
      </c>
      <c r="B11768" s="4" t="s">
        <v>5</v>
      </c>
      <c r="C11768" s="4" t="s">
        <v>10</v>
      </c>
    </row>
    <row r="11769" spans="1:6">
      <c r="A11769" t="n">
        <v>99702</v>
      </c>
      <c r="B11769" s="28" t="n">
        <v>16</v>
      </c>
      <c r="C11769" s="7" t="n">
        <v>0</v>
      </c>
    </row>
    <row r="11770" spans="1:6">
      <c r="A11770" t="s">
        <v>4</v>
      </c>
      <c r="B11770" s="4" t="s">
        <v>5</v>
      </c>
      <c r="C11770" s="4" t="s">
        <v>10</v>
      </c>
      <c r="D11770" s="4" t="s">
        <v>14</v>
      </c>
      <c r="E11770" s="4" t="s">
        <v>14</v>
      </c>
      <c r="F11770" s="4" t="s">
        <v>6</v>
      </c>
    </row>
    <row r="11771" spans="1:6">
      <c r="A11771" t="n">
        <v>99705</v>
      </c>
      <c r="B11771" s="18" t="n">
        <v>20</v>
      </c>
      <c r="C11771" s="7" t="n">
        <v>26</v>
      </c>
      <c r="D11771" s="7" t="n">
        <v>3</v>
      </c>
      <c r="E11771" s="7" t="n">
        <v>10</v>
      </c>
      <c r="F11771" s="7" t="s">
        <v>73</v>
      </c>
    </row>
    <row r="11772" spans="1:6">
      <c r="A11772" t="s">
        <v>4</v>
      </c>
      <c r="B11772" s="4" t="s">
        <v>5</v>
      </c>
      <c r="C11772" s="4" t="s">
        <v>10</v>
      </c>
    </row>
    <row r="11773" spans="1:6">
      <c r="A11773" t="n">
        <v>99723</v>
      </c>
      <c r="B11773" s="28" t="n">
        <v>16</v>
      </c>
      <c r="C11773" s="7" t="n">
        <v>0</v>
      </c>
    </row>
    <row r="11774" spans="1:6">
      <c r="A11774" t="s">
        <v>4</v>
      </c>
      <c r="B11774" s="4" t="s">
        <v>5</v>
      </c>
      <c r="C11774" s="4" t="s">
        <v>10</v>
      </c>
      <c r="D11774" s="4" t="s">
        <v>14</v>
      </c>
      <c r="E11774" s="4" t="s">
        <v>14</v>
      </c>
      <c r="F11774" s="4" t="s">
        <v>6</v>
      </c>
    </row>
    <row r="11775" spans="1:6">
      <c r="A11775" t="n">
        <v>99726</v>
      </c>
      <c r="B11775" s="18" t="n">
        <v>20</v>
      </c>
      <c r="C11775" s="7" t="n">
        <v>7004</v>
      </c>
      <c r="D11775" s="7" t="n">
        <v>3</v>
      </c>
      <c r="E11775" s="7" t="n">
        <v>10</v>
      </c>
      <c r="F11775" s="7" t="s">
        <v>73</v>
      </c>
    </row>
    <row r="11776" spans="1:6">
      <c r="A11776" t="s">
        <v>4</v>
      </c>
      <c r="B11776" s="4" t="s">
        <v>5</v>
      </c>
      <c r="C11776" s="4" t="s">
        <v>10</v>
      </c>
    </row>
    <row r="11777" spans="1:6">
      <c r="A11777" t="n">
        <v>99744</v>
      </c>
      <c r="B11777" s="28" t="n">
        <v>16</v>
      </c>
      <c r="C11777" s="7" t="n">
        <v>0</v>
      </c>
    </row>
    <row r="11778" spans="1:6">
      <c r="A11778" t="s">
        <v>4</v>
      </c>
      <c r="B11778" s="4" t="s">
        <v>5</v>
      </c>
      <c r="C11778" s="4" t="s">
        <v>10</v>
      </c>
      <c r="D11778" s="4" t="s">
        <v>14</v>
      </c>
      <c r="E11778" s="4" t="s">
        <v>14</v>
      </c>
      <c r="F11778" s="4" t="s">
        <v>6</v>
      </c>
    </row>
    <row r="11779" spans="1:6">
      <c r="A11779" t="n">
        <v>99747</v>
      </c>
      <c r="B11779" s="18" t="n">
        <v>20</v>
      </c>
      <c r="C11779" s="7" t="n">
        <v>22</v>
      </c>
      <c r="D11779" s="7" t="n">
        <v>3</v>
      </c>
      <c r="E11779" s="7" t="n">
        <v>10</v>
      </c>
      <c r="F11779" s="7" t="s">
        <v>73</v>
      </c>
    </row>
    <row r="11780" spans="1:6">
      <c r="A11780" t="s">
        <v>4</v>
      </c>
      <c r="B11780" s="4" t="s">
        <v>5</v>
      </c>
      <c r="C11780" s="4" t="s">
        <v>10</v>
      </c>
    </row>
    <row r="11781" spans="1:6">
      <c r="A11781" t="n">
        <v>99765</v>
      </c>
      <c r="B11781" s="28" t="n">
        <v>16</v>
      </c>
      <c r="C11781" s="7" t="n">
        <v>0</v>
      </c>
    </row>
    <row r="11782" spans="1:6">
      <c r="A11782" t="s">
        <v>4</v>
      </c>
      <c r="B11782" s="4" t="s">
        <v>5</v>
      </c>
      <c r="C11782" s="4" t="s">
        <v>10</v>
      </c>
      <c r="D11782" s="4" t="s">
        <v>14</v>
      </c>
      <c r="E11782" s="4" t="s">
        <v>14</v>
      </c>
      <c r="F11782" s="4" t="s">
        <v>6</v>
      </c>
    </row>
    <row r="11783" spans="1:6">
      <c r="A11783" t="n">
        <v>99768</v>
      </c>
      <c r="B11783" s="18" t="n">
        <v>20</v>
      </c>
      <c r="C11783" s="7" t="n">
        <v>7031</v>
      </c>
      <c r="D11783" s="7" t="n">
        <v>3</v>
      </c>
      <c r="E11783" s="7" t="n">
        <v>10</v>
      </c>
      <c r="F11783" s="7" t="s">
        <v>73</v>
      </c>
    </row>
    <row r="11784" spans="1:6">
      <c r="A11784" t="s">
        <v>4</v>
      </c>
      <c r="B11784" s="4" t="s">
        <v>5</v>
      </c>
      <c r="C11784" s="4" t="s">
        <v>10</v>
      </c>
    </row>
    <row r="11785" spans="1:6">
      <c r="A11785" t="n">
        <v>99786</v>
      </c>
      <c r="B11785" s="28" t="n">
        <v>16</v>
      </c>
      <c r="C11785" s="7" t="n">
        <v>0</v>
      </c>
    </row>
    <row r="11786" spans="1:6">
      <c r="A11786" t="s">
        <v>4</v>
      </c>
      <c r="B11786" s="4" t="s">
        <v>5</v>
      </c>
      <c r="C11786" s="4" t="s">
        <v>10</v>
      </c>
      <c r="D11786" s="4" t="s">
        <v>14</v>
      </c>
      <c r="E11786" s="4" t="s">
        <v>14</v>
      </c>
      <c r="F11786" s="4" t="s">
        <v>6</v>
      </c>
    </row>
    <row r="11787" spans="1:6">
      <c r="A11787" t="n">
        <v>99789</v>
      </c>
      <c r="B11787" s="18" t="n">
        <v>20</v>
      </c>
      <c r="C11787" s="7" t="n">
        <v>1600</v>
      </c>
      <c r="D11787" s="7" t="n">
        <v>3</v>
      </c>
      <c r="E11787" s="7" t="n">
        <v>10</v>
      </c>
      <c r="F11787" s="7" t="s">
        <v>73</v>
      </c>
    </row>
    <row r="11788" spans="1:6">
      <c r="A11788" t="s">
        <v>4</v>
      </c>
      <c r="B11788" s="4" t="s">
        <v>5</v>
      </c>
      <c r="C11788" s="4" t="s">
        <v>10</v>
      </c>
    </row>
    <row r="11789" spans="1:6">
      <c r="A11789" t="n">
        <v>99807</v>
      </c>
      <c r="B11789" s="28" t="n">
        <v>16</v>
      </c>
      <c r="C11789" s="7" t="n">
        <v>0</v>
      </c>
    </row>
    <row r="11790" spans="1:6">
      <c r="A11790" t="s">
        <v>4</v>
      </c>
      <c r="B11790" s="4" t="s">
        <v>5</v>
      </c>
      <c r="C11790" s="4" t="s">
        <v>14</v>
      </c>
      <c r="D11790" s="4" t="s">
        <v>10</v>
      </c>
      <c r="E11790" s="4" t="s">
        <v>14</v>
      </c>
      <c r="F11790" s="4" t="s">
        <v>6</v>
      </c>
      <c r="G11790" s="4" t="s">
        <v>6</v>
      </c>
      <c r="H11790" s="4" t="s">
        <v>6</v>
      </c>
      <c r="I11790" s="4" t="s">
        <v>6</v>
      </c>
      <c r="J11790" s="4" t="s">
        <v>6</v>
      </c>
      <c r="K11790" s="4" t="s">
        <v>6</v>
      </c>
      <c r="L11790" s="4" t="s">
        <v>6</v>
      </c>
      <c r="M11790" s="4" t="s">
        <v>6</v>
      </c>
      <c r="N11790" s="4" t="s">
        <v>6</v>
      </c>
      <c r="O11790" s="4" t="s">
        <v>6</v>
      </c>
      <c r="P11790" s="4" t="s">
        <v>6</v>
      </c>
      <c r="Q11790" s="4" t="s">
        <v>6</v>
      </c>
      <c r="R11790" s="4" t="s">
        <v>6</v>
      </c>
      <c r="S11790" s="4" t="s">
        <v>6</v>
      </c>
      <c r="T11790" s="4" t="s">
        <v>6</v>
      </c>
      <c r="U11790" s="4" t="s">
        <v>6</v>
      </c>
    </row>
    <row r="11791" spans="1:6">
      <c r="A11791" t="n">
        <v>99810</v>
      </c>
      <c r="B11791" s="34" t="n">
        <v>36</v>
      </c>
      <c r="C11791" s="7" t="n">
        <v>8</v>
      </c>
      <c r="D11791" s="7" t="n">
        <v>0</v>
      </c>
      <c r="E11791" s="7" t="n">
        <v>0</v>
      </c>
      <c r="F11791" s="7" t="s">
        <v>760</v>
      </c>
      <c r="G11791" s="7" t="s">
        <v>692</v>
      </c>
      <c r="H11791" s="7" t="s">
        <v>693</v>
      </c>
      <c r="I11791" s="7" t="s">
        <v>761</v>
      </c>
      <c r="J11791" s="7" t="s">
        <v>762</v>
      </c>
      <c r="K11791" s="7" t="s">
        <v>763</v>
      </c>
      <c r="L11791" s="7" t="s">
        <v>764</v>
      </c>
      <c r="M11791" s="7" t="s">
        <v>765</v>
      </c>
      <c r="N11791" s="7" t="s">
        <v>766</v>
      </c>
      <c r="O11791" s="7" t="s">
        <v>416</v>
      </c>
      <c r="P11791" s="7" t="s">
        <v>281</v>
      </c>
      <c r="Q11791" s="7" t="s">
        <v>13</v>
      </c>
      <c r="R11791" s="7" t="s">
        <v>13</v>
      </c>
      <c r="S11791" s="7" t="s">
        <v>13</v>
      </c>
      <c r="T11791" s="7" t="s">
        <v>13</v>
      </c>
      <c r="U11791" s="7" t="s">
        <v>13</v>
      </c>
    </row>
    <row r="11792" spans="1:6">
      <c r="A11792" t="s">
        <v>4</v>
      </c>
      <c r="B11792" s="4" t="s">
        <v>5</v>
      </c>
      <c r="C11792" s="4" t="s">
        <v>14</v>
      </c>
      <c r="D11792" s="4" t="s">
        <v>10</v>
      </c>
      <c r="E11792" s="4" t="s">
        <v>14</v>
      </c>
      <c r="F11792" s="4" t="s">
        <v>6</v>
      </c>
      <c r="G11792" s="4" t="s">
        <v>6</v>
      </c>
      <c r="H11792" s="4" t="s">
        <v>6</v>
      </c>
      <c r="I11792" s="4" t="s">
        <v>6</v>
      </c>
      <c r="J11792" s="4" t="s">
        <v>6</v>
      </c>
      <c r="K11792" s="4" t="s">
        <v>6</v>
      </c>
      <c r="L11792" s="4" t="s">
        <v>6</v>
      </c>
      <c r="M11792" s="4" t="s">
        <v>6</v>
      </c>
      <c r="N11792" s="4" t="s">
        <v>6</v>
      </c>
      <c r="O11792" s="4" t="s">
        <v>6</v>
      </c>
      <c r="P11792" s="4" t="s">
        <v>6</v>
      </c>
      <c r="Q11792" s="4" t="s">
        <v>6</v>
      </c>
      <c r="R11792" s="4" t="s">
        <v>6</v>
      </c>
      <c r="S11792" s="4" t="s">
        <v>6</v>
      </c>
      <c r="T11792" s="4" t="s">
        <v>6</v>
      </c>
      <c r="U11792" s="4" t="s">
        <v>6</v>
      </c>
    </row>
    <row r="11793" spans="1:21">
      <c r="A11793" t="n">
        <v>99938</v>
      </c>
      <c r="B11793" s="34" t="n">
        <v>36</v>
      </c>
      <c r="C11793" s="7" t="n">
        <v>8</v>
      </c>
      <c r="D11793" s="7" t="n">
        <v>1</v>
      </c>
      <c r="E11793" s="7" t="n">
        <v>0</v>
      </c>
      <c r="F11793" s="7" t="s">
        <v>767</v>
      </c>
      <c r="G11793" s="7" t="s">
        <v>434</v>
      </c>
      <c r="H11793" s="7" t="s">
        <v>13</v>
      </c>
      <c r="I11793" s="7" t="s">
        <v>13</v>
      </c>
      <c r="J11793" s="7" t="s">
        <v>13</v>
      </c>
      <c r="K11793" s="7" t="s">
        <v>13</v>
      </c>
      <c r="L11793" s="7" t="s">
        <v>13</v>
      </c>
      <c r="M11793" s="7" t="s">
        <v>13</v>
      </c>
      <c r="N11793" s="7" t="s">
        <v>13</v>
      </c>
      <c r="O11793" s="7" t="s">
        <v>13</v>
      </c>
      <c r="P11793" s="7" t="s">
        <v>13</v>
      </c>
      <c r="Q11793" s="7" t="s">
        <v>13</v>
      </c>
      <c r="R11793" s="7" t="s">
        <v>13</v>
      </c>
      <c r="S11793" s="7" t="s">
        <v>13</v>
      </c>
      <c r="T11793" s="7" t="s">
        <v>13</v>
      </c>
      <c r="U11793" s="7" t="s">
        <v>13</v>
      </c>
    </row>
    <row r="11794" spans="1:21">
      <c r="A11794" t="s">
        <v>4</v>
      </c>
      <c r="B11794" s="4" t="s">
        <v>5</v>
      </c>
      <c r="C11794" s="4" t="s">
        <v>14</v>
      </c>
      <c r="D11794" s="4" t="s">
        <v>10</v>
      </c>
      <c r="E11794" s="4" t="s">
        <v>14</v>
      </c>
      <c r="F11794" s="4" t="s">
        <v>6</v>
      </c>
      <c r="G11794" s="4" t="s">
        <v>6</v>
      </c>
      <c r="H11794" s="4" t="s">
        <v>6</v>
      </c>
      <c r="I11794" s="4" t="s">
        <v>6</v>
      </c>
      <c r="J11794" s="4" t="s">
        <v>6</v>
      </c>
      <c r="K11794" s="4" t="s">
        <v>6</v>
      </c>
      <c r="L11794" s="4" t="s">
        <v>6</v>
      </c>
      <c r="M11794" s="4" t="s">
        <v>6</v>
      </c>
      <c r="N11794" s="4" t="s">
        <v>6</v>
      </c>
      <c r="O11794" s="4" t="s">
        <v>6</v>
      </c>
      <c r="P11794" s="4" t="s">
        <v>6</v>
      </c>
      <c r="Q11794" s="4" t="s">
        <v>6</v>
      </c>
      <c r="R11794" s="4" t="s">
        <v>6</v>
      </c>
      <c r="S11794" s="4" t="s">
        <v>6</v>
      </c>
      <c r="T11794" s="4" t="s">
        <v>6</v>
      </c>
      <c r="U11794" s="4" t="s">
        <v>6</v>
      </c>
    </row>
    <row r="11795" spans="1:21">
      <c r="A11795" t="n">
        <v>99981</v>
      </c>
      <c r="B11795" s="34" t="n">
        <v>36</v>
      </c>
      <c r="C11795" s="7" t="n">
        <v>8</v>
      </c>
      <c r="D11795" s="7" t="n">
        <v>2</v>
      </c>
      <c r="E11795" s="7" t="n">
        <v>0</v>
      </c>
      <c r="F11795" s="7" t="s">
        <v>767</v>
      </c>
      <c r="G11795" s="7" t="s">
        <v>416</v>
      </c>
      <c r="H11795" s="7" t="s">
        <v>76</v>
      </c>
      <c r="I11795" s="7" t="s">
        <v>13</v>
      </c>
      <c r="J11795" s="7" t="s">
        <v>13</v>
      </c>
      <c r="K11795" s="7" t="s">
        <v>13</v>
      </c>
      <c r="L11795" s="7" t="s">
        <v>13</v>
      </c>
      <c r="M11795" s="7" t="s">
        <v>13</v>
      </c>
      <c r="N11795" s="7" t="s">
        <v>13</v>
      </c>
      <c r="O11795" s="7" t="s">
        <v>13</v>
      </c>
      <c r="P11795" s="7" t="s">
        <v>13</v>
      </c>
      <c r="Q11795" s="7" t="s">
        <v>13</v>
      </c>
      <c r="R11795" s="7" t="s">
        <v>13</v>
      </c>
      <c r="S11795" s="7" t="s">
        <v>13</v>
      </c>
      <c r="T11795" s="7" t="s">
        <v>13</v>
      </c>
      <c r="U11795" s="7" t="s">
        <v>13</v>
      </c>
    </row>
    <row r="11796" spans="1:21">
      <c r="A11796" t="s">
        <v>4</v>
      </c>
      <c r="B11796" s="4" t="s">
        <v>5</v>
      </c>
      <c r="C11796" s="4" t="s">
        <v>14</v>
      </c>
      <c r="D11796" s="4" t="s">
        <v>10</v>
      </c>
      <c r="E11796" s="4" t="s">
        <v>14</v>
      </c>
      <c r="F11796" s="4" t="s">
        <v>6</v>
      </c>
      <c r="G11796" s="4" t="s">
        <v>6</v>
      </c>
      <c r="H11796" s="4" t="s">
        <v>6</v>
      </c>
      <c r="I11796" s="4" t="s">
        <v>6</v>
      </c>
      <c r="J11796" s="4" t="s">
        <v>6</v>
      </c>
      <c r="K11796" s="4" t="s">
        <v>6</v>
      </c>
      <c r="L11796" s="4" t="s">
        <v>6</v>
      </c>
      <c r="M11796" s="4" t="s">
        <v>6</v>
      </c>
      <c r="N11796" s="4" t="s">
        <v>6</v>
      </c>
      <c r="O11796" s="4" t="s">
        <v>6</v>
      </c>
      <c r="P11796" s="4" t="s">
        <v>6</v>
      </c>
      <c r="Q11796" s="4" t="s">
        <v>6</v>
      </c>
      <c r="R11796" s="4" t="s">
        <v>6</v>
      </c>
      <c r="S11796" s="4" t="s">
        <v>6</v>
      </c>
      <c r="T11796" s="4" t="s">
        <v>6</v>
      </c>
      <c r="U11796" s="4" t="s">
        <v>6</v>
      </c>
    </row>
    <row r="11797" spans="1:21">
      <c r="A11797" t="n">
        <v>100034</v>
      </c>
      <c r="B11797" s="34" t="n">
        <v>36</v>
      </c>
      <c r="C11797" s="7" t="n">
        <v>8</v>
      </c>
      <c r="D11797" s="7" t="n">
        <v>3</v>
      </c>
      <c r="E11797" s="7" t="n">
        <v>0</v>
      </c>
      <c r="F11797" s="7" t="s">
        <v>767</v>
      </c>
      <c r="G11797" s="7" t="s">
        <v>13</v>
      </c>
      <c r="H11797" s="7" t="s">
        <v>13</v>
      </c>
      <c r="I11797" s="7" t="s">
        <v>13</v>
      </c>
      <c r="J11797" s="7" t="s">
        <v>13</v>
      </c>
      <c r="K11797" s="7" t="s">
        <v>13</v>
      </c>
      <c r="L11797" s="7" t="s">
        <v>13</v>
      </c>
      <c r="M11797" s="7" t="s">
        <v>13</v>
      </c>
      <c r="N11797" s="7" t="s">
        <v>13</v>
      </c>
      <c r="O11797" s="7" t="s">
        <v>13</v>
      </c>
      <c r="P11797" s="7" t="s">
        <v>13</v>
      </c>
      <c r="Q11797" s="7" t="s">
        <v>13</v>
      </c>
      <c r="R11797" s="7" t="s">
        <v>13</v>
      </c>
      <c r="S11797" s="7" t="s">
        <v>13</v>
      </c>
      <c r="T11797" s="7" t="s">
        <v>13</v>
      </c>
      <c r="U11797" s="7" t="s">
        <v>13</v>
      </c>
    </row>
    <row r="11798" spans="1:21">
      <c r="A11798" t="s">
        <v>4</v>
      </c>
      <c r="B11798" s="4" t="s">
        <v>5</v>
      </c>
      <c r="C11798" s="4" t="s">
        <v>14</v>
      </c>
      <c r="D11798" s="4" t="s">
        <v>10</v>
      </c>
      <c r="E11798" s="4" t="s">
        <v>14</v>
      </c>
      <c r="F11798" s="4" t="s">
        <v>6</v>
      </c>
      <c r="G11798" s="4" t="s">
        <v>6</v>
      </c>
      <c r="H11798" s="4" t="s">
        <v>6</v>
      </c>
      <c r="I11798" s="4" t="s">
        <v>6</v>
      </c>
      <c r="J11798" s="4" t="s">
        <v>6</v>
      </c>
      <c r="K11798" s="4" t="s">
        <v>6</v>
      </c>
      <c r="L11798" s="4" t="s">
        <v>6</v>
      </c>
      <c r="M11798" s="4" t="s">
        <v>6</v>
      </c>
      <c r="N11798" s="4" t="s">
        <v>6</v>
      </c>
      <c r="O11798" s="4" t="s">
        <v>6</v>
      </c>
      <c r="P11798" s="4" t="s">
        <v>6</v>
      </c>
      <c r="Q11798" s="4" t="s">
        <v>6</v>
      </c>
      <c r="R11798" s="4" t="s">
        <v>6</v>
      </c>
      <c r="S11798" s="4" t="s">
        <v>6</v>
      </c>
      <c r="T11798" s="4" t="s">
        <v>6</v>
      </c>
      <c r="U11798" s="4" t="s">
        <v>6</v>
      </c>
    </row>
    <row r="11799" spans="1:21">
      <c r="A11799" t="n">
        <v>100064</v>
      </c>
      <c r="B11799" s="34" t="n">
        <v>36</v>
      </c>
      <c r="C11799" s="7" t="n">
        <v>8</v>
      </c>
      <c r="D11799" s="7" t="n">
        <v>4</v>
      </c>
      <c r="E11799" s="7" t="n">
        <v>0</v>
      </c>
      <c r="F11799" s="7" t="s">
        <v>767</v>
      </c>
      <c r="G11799" s="7" t="s">
        <v>437</v>
      </c>
      <c r="H11799" s="7" t="s">
        <v>13</v>
      </c>
      <c r="I11799" s="7" t="s">
        <v>13</v>
      </c>
      <c r="J11799" s="7" t="s">
        <v>13</v>
      </c>
      <c r="K11799" s="7" t="s">
        <v>13</v>
      </c>
      <c r="L11799" s="7" t="s">
        <v>13</v>
      </c>
      <c r="M11799" s="7" t="s">
        <v>13</v>
      </c>
      <c r="N11799" s="7" t="s">
        <v>13</v>
      </c>
      <c r="O11799" s="7" t="s">
        <v>13</v>
      </c>
      <c r="P11799" s="7" t="s">
        <v>13</v>
      </c>
      <c r="Q11799" s="7" t="s">
        <v>13</v>
      </c>
      <c r="R11799" s="7" t="s">
        <v>13</v>
      </c>
      <c r="S11799" s="7" t="s">
        <v>13</v>
      </c>
      <c r="T11799" s="7" t="s">
        <v>13</v>
      </c>
      <c r="U11799" s="7" t="s">
        <v>13</v>
      </c>
    </row>
    <row r="11800" spans="1:21">
      <c r="A11800" t="s">
        <v>4</v>
      </c>
      <c r="B11800" s="4" t="s">
        <v>5</v>
      </c>
      <c r="C11800" s="4" t="s">
        <v>14</v>
      </c>
      <c r="D11800" s="4" t="s">
        <v>10</v>
      </c>
      <c r="E11800" s="4" t="s">
        <v>14</v>
      </c>
      <c r="F11800" s="4" t="s">
        <v>6</v>
      </c>
      <c r="G11800" s="4" t="s">
        <v>6</v>
      </c>
      <c r="H11800" s="4" t="s">
        <v>6</v>
      </c>
      <c r="I11800" s="4" t="s">
        <v>6</v>
      </c>
      <c r="J11800" s="4" t="s">
        <v>6</v>
      </c>
      <c r="K11800" s="4" t="s">
        <v>6</v>
      </c>
      <c r="L11800" s="4" t="s">
        <v>6</v>
      </c>
      <c r="M11800" s="4" t="s">
        <v>6</v>
      </c>
      <c r="N11800" s="4" t="s">
        <v>6</v>
      </c>
      <c r="O11800" s="4" t="s">
        <v>6</v>
      </c>
      <c r="P11800" s="4" t="s">
        <v>6</v>
      </c>
      <c r="Q11800" s="4" t="s">
        <v>6</v>
      </c>
      <c r="R11800" s="4" t="s">
        <v>6</v>
      </c>
      <c r="S11800" s="4" t="s">
        <v>6</v>
      </c>
      <c r="T11800" s="4" t="s">
        <v>6</v>
      </c>
      <c r="U11800" s="4" t="s">
        <v>6</v>
      </c>
    </row>
    <row r="11801" spans="1:21">
      <c r="A11801" t="n">
        <v>100106</v>
      </c>
      <c r="B11801" s="34" t="n">
        <v>36</v>
      </c>
      <c r="C11801" s="7" t="n">
        <v>8</v>
      </c>
      <c r="D11801" s="7" t="n">
        <v>5</v>
      </c>
      <c r="E11801" s="7" t="n">
        <v>0</v>
      </c>
      <c r="F11801" s="7" t="s">
        <v>767</v>
      </c>
      <c r="G11801" s="7" t="s">
        <v>768</v>
      </c>
      <c r="H11801" s="7" t="s">
        <v>416</v>
      </c>
      <c r="I11801" s="7" t="s">
        <v>281</v>
      </c>
      <c r="J11801" s="7" t="s">
        <v>13</v>
      </c>
      <c r="K11801" s="7" t="s">
        <v>13</v>
      </c>
      <c r="L11801" s="7" t="s">
        <v>13</v>
      </c>
      <c r="M11801" s="7" t="s">
        <v>13</v>
      </c>
      <c r="N11801" s="7" t="s">
        <v>13</v>
      </c>
      <c r="O11801" s="7" t="s">
        <v>13</v>
      </c>
      <c r="P11801" s="7" t="s">
        <v>13</v>
      </c>
      <c r="Q11801" s="7" t="s">
        <v>13</v>
      </c>
      <c r="R11801" s="7" t="s">
        <v>13</v>
      </c>
      <c r="S11801" s="7" t="s">
        <v>13</v>
      </c>
      <c r="T11801" s="7" t="s">
        <v>13</v>
      </c>
      <c r="U11801" s="7" t="s">
        <v>13</v>
      </c>
    </row>
    <row r="11802" spans="1:21">
      <c r="A11802" t="s">
        <v>4</v>
      </c>
      <c r="B11802" s="4" t="s">
        <v>5</v>
      </c>
      <c r="C11802" s="4" t="s">
        <v>14</v>
      </c>
      <c r="D11802" s="4" t="s">
        <v>10</v>
      </c>
      <c r="E11802" s="4" t="s">
        <v>14</v>
      </c>
      <c r="F11802" s="4" t="s">
        <v>6</v>
      </c>
      <c r="G11802" s="4" t="s">
        <v>6</v>
      </c>
      <c r="H11802" s="4" t="s">
        <v>6</v>
      </c>
      <c r="I11802" s="4" t="s">
        <v>6</v>
      </c>
      <c r="J11802" s="4" t="s">
        <v>6</v>
      </c>
      <c r="K11802" s="4" t="s">
        <v>6</v>
      </c>
      <c r="L11802" s="4" t="s">
        <v>6</v>
      </c>
      <c r="M11802" s="4" t="s">
        <v>6</v>
      </c>
      <c r="N11802" s="4" t="s">
        <v>6</v>
      </c>
      <c r="O11802" s="4" t="s">
        <v>6</v>
      </c>
      <c r="P11802" s="4" t="s">
        <v>6</v>
      </c>
      <c r="Q11802" s="4" t="s">
        <v>6</v>
      </c>
      <c r="R11802" s="4" t="s">
        <v>6</v>
      </c>
      <c r="S11802" s="4" t="s">
        <v>6</v>
      </c>
      <c r="T11802" s="4" t="s">
        <v>6</v>
      </c>
      <c r="U11802" s="4" t="s">
        <v>6</v>
      </c>
    </row>
    <row r="11803" spans="1:21">
      <c r="A11803" t="n">
        <v>100169</v>
      </c>
      <c r="B11803" s="34" t="n">
        <v>36</v>
      </c>
      <c r="C11803" s="7" t="n">
        <v>8</v>
      </c>
      <c r="D11803" s="7" t="n">
        <v>6</v>
      </c>
      <c r="E11803" s="7" t="n">
        <v>0</v>
      </c>
      <c r="F11803" s="7" t="s">
        <v>769</v>
      </c>
      <c r="G11803" s="7" t="s">
        <v>281</v>
      </c>
      <c r="H11803" s="7" t="s">
        <v>13</v>
      </c>
      <c r="I11803" s="7" t="s">
        <v>13</v>
      </c>
      <c r="J11803" s="7" t="s">
        <v>13</v>
      </c>
      <c r="K11803" s="7" t="s">
        <v>13</v>
      </c>
      <c r="L11803" s="7" t="s">
        <v>13</v>
      </c>
      <c r="M11803" s="7" t="s">
        <v>13</v>
      </c>
      <c r="N11803" s="7" t="s">
        <v>13</v>
      </c>
      <c r="O11803" s="7" t="s">
        <v>13</v>
      </c>
      <c r="P11803" s="7" t="s">
        <v>13</v>
      </c>
      <c r="Q11803" s="7" t="s">
        <v>13</v>
      </c>
      <c r="R11803" s="7" t="s">
        <v>13</v>
      </c>
      <c r="S11803" s="7" t="s">
        <v>13</v>
      </c>
      <c r="T11803" s="7" t="s">
        <v>13</v>
      </c>
      <c r="U11803" s="7" t="s">
        <v>13</v>
      </c>
    </row>
    <row r="11804" spans="1:21">
      <c r="A11804" t="s">
        <v>4</v>
      </c>
      <c r="B11804" s="4" t="s">
        <v>5</v>
      </c>
      <c r="C11804" s="4" t="s">
        <v>14</v>
      </c>
      <c r="D11804" s="4" t="s">
        <v>10</v>
      </c>
      <c r="E11804" s="4" t="s">
        <v>14</v>
      </c>
      <c r="F11804" s="4" t="s">
        <v>6</v>
      </c>
      <c r="G11804" s="4" t="s">
        <v>6</v>
      </c>
      <c r="H11804" s="4" t="s">
        <v>6</v>
      </c>
      <c r="I11804" s="4" t="s">
        <v>6</v>
      </c>
      <c r="J11804" s="4" t="s">
        <v>6</v>
      </c>
      <c r="K11804" s="4" t="s">
        <v>6</v>
      </c>
      <c r="L11804" s="4" t="s">
        <v>6</v>
      </c>
      <c r="M11804" s="4" t="s">
        <v>6</v>
      </c>
      <c r="N11804" s="4" t="s">
        <v>6</v>
      </c>
      <c r="O11804" s="4" t="s">
        <v>6</v>
      </c>
      <c r="P11804" s="4" t="s">
        <v>6</v>
      </c>
      <c r="Q11804" s="4" t="s">
        <v>6</v>
      </c>
      <c r="R11804" s="4" t="s">
        <v>6</v>
      </c>
      <c r="S11804" s="4" t="s">
        <v>6</v>
      </c>
      <c r="T11804" s="4" t="s">
        <v>6</v>
      </c>
      <c r="U11804" s="4" t="s">
        <v>6</v>
      </c>
    </row>
    <row r="11805" spans="1:21">
      <c r="A11805" t="n">
        <v>100220</v>
      </c>
      <c r="B11805" s="34" t="n">
        <v>36</v>
      </c>
      <c r="C11805" s="7" t="n">
        <v>8</v>
      </c>
      <c r="D11805" s="7" t="n">
        <v>7</v>
      </c>
      <c r="E11805" s="7" t="n">
        <v>0</v>
      </c>
      <c r="F11805" s="7" t="s">
        <v>767</v>
      </c>
      <c r="G11805" s="7" t="s">
        <v>438</v>
      </c>
      <c r="H11805" s="7" t="s">
        <v>13</v>
      </c>
      <c r="I11805" s="7" t="s">
        <v>13</v>
      </c>
      <c r="J11805" s="7" t="s">
        <v>13</v>
      </c>
      <c r="K11805" s="7" t="s">
        <v>13</v>
      </c>
      <c r="L11805" s="7" t="s">
        <v>13</v>
      </c>
      <c r="M11805" s="7" t="s">
        <v>13</v>
      </c>
      <c r="N11805" s="7" t="s">
        <v>13</v>
      </c>
      <c r="O11805" s="7" t="s">
        <v>13</v>
      </c>
      <c r="P11805" s="7" t="s">
        <v>13</v>
      </c>
      <c r="Q11805" s="7" t="s">
        <v>13</v>
      </c>
      <c r="R11805" s="7" t="s">
        <v>13</v>
      </c>
      <c r="S11805" s="7" t="s">
        <v>13</v>
      </c>
      <c r="T11805" s="7" t="s">
        <v>13</v>
      </c>
      <c r="U11805" s="7" t="s">
        <v>13</v>
      </c>
    </row>
    <row r="11806" spans="1:21">
      <c r="A11806" t="s">
        <v>4</v>
      </c>
      <c r="B11806" s="4" t="s">
        <v>5</v>
      </c>
      <c r="C11806" s="4" t="s">
        <v>14</v>
      </c>
      <c r="D11806" s="4" t="s">
        <v>10</v>
      </c>
      <c r="E11806" s="4" t="s">
        <v>14</v>
      </c>
      <c r="F11806" s="4" t="s">
        <v>6</v>
      </c>
      <c r="G11806" s="4" t="s">
        <v>6</v>
      </c>
      <c r="H11806" s="4" t="s">
        <v>6</v>
      </c>
      <c r="I11806" s="4" t="s">
        <v>6</v>
      </c>
      <c r="J11806" s="4" t="s">
        <v>6</v>
      </c>
      <c r="K11806" s="4" t="s">
        <v>6</v>
      </c>
      <c r="L11806" s="4" t="s">
        <v>6</v>
      </c>
      <c r="M11806" s="4" t="s">
        <v>6</v>
      </c>
      <c r="N11806" s="4" t="s">
        <v>6</v>
      </c>
      <c r="O11806" s="4" t="s">
        <v>6</v>
      </c>
      <c r="P11806" s="4" t="s">
        <v>6</v>
      </c>
      <c r="Q11806" s="4" t="s">
        <v>6</v>
      </c>
      <c r="R11806" s="4" t="s">
        <v>6</v>
      </c>
      <c r="S11806" s="4" t="s">
        <v>6</v>
      </c>
      <c r="T11806" s="4" t="s">
        <v>6</v>
      </c>
      <c r="U11806" s="4" t="s">
        <v>6</v>
      </c>
    </row>
    <row r="11807" spans="1:21">
      <c r="A11807" t="n">
        <v>100264</v>
      </c>
      <c r="B11807" s="34" t="n">
        <v>36</v>
      </c>
      <c r="C11807" s="7" t="n">
        <v>8</v>
      </c>
      <c r="D11807" s="7" t="n">
        <v>8</v>
      </c>
      <c r="E11807" s="7" t="n">
        <v>0</v>
      </c>
      <c r="F11807" s="7" t="s">
        <v>767</v>
      </c>
      <c r="G11807" s="7" t="s">
        <v>13</v>
      </c>
      <c r="H11807" s="7" t="s">
        <v>13</v>
      </c>
      <c r="I11807" s="7" t="s">
        <v>13</v>
      </c>
      <c r="J11807" s="7" t="s">
        <v>13</v>
      </c>
      <c r="K11807" s="7" t="s">
        <v>13</v>
      </c>
      <c r="L11807" s="7" t="s">
        <v>13</v>
      </c>
      <c r="M11807" s="7" t="s">
        <v>13</v>
      </c>
      <c r="N11807" s="7" t="s">
        <v>13</v>
      </c>
      <c r="O11807" s="7" t="s">
        <v>13</v>
      </c>
      <c r="P11807" s="7" t="s">
        <v>13</v>
      </c>
      <c r="Q11807" s="7" t="s">
        <v>13</v>
      </c>
      <c r="R11807" s="7" t="s">
        <v>13</v>
      </c>
      <c r="S11807" s="7" t="s">
        <v>13</v>
      </c>
      <c r="T11807" s="7" t="s">
        <v>13</v>
      </c>
      <c r="U11807" s="7" t="s">
        <v>13</v>
      </c>
    </row>
    <row r="11808" spans="1:21">
      <c r="A11808" t="s">
        <v>4</v>
      </c>
      <c r="B11808" s="4" t="s">
        <v>5</v>
      </c>
      <c r="C11808" s="4" t="s">
        <v>14</v>
      </c>
      <c r="D11808" s="4" t="s">
        <v>10</v>
      </c>
      <c r="E11808" s="4" t="s">
        <v>14</v>
      </c>
      <c r="F11808" s="4" t="s">
        <v>6</v>
      </c>
      <c r="G11808" s="4" t="s">
        <v>6</v>
      </c>
      <c r="H11808" s="4" t="s">
        <v>6</v>
      </c>
      <c r="I11808" s="4" t="s">
        <v>6</v>
      </c>
      <c r="J11808" s="4" t="s">
        <v>6</v>
      </c>
      <c r="K11808" s="4" t="s">
        <v>6</v>
      </c>
      <c r="L11808" s="4" t="s">
        <v>6</v>
      </c>
      <c r="M11808" s="4" t="s">
        <v>6</v>
      </c>
      <c r="N11808" s="4" t="s">
        <v>6</v>
      </c>
      <c r="O11808" s="4" t="s">
        <v>6</v>
      </c>
      <c r="P11808" s="4" t="s">
        <v>6</v>
      </c>
      <c r="Q11808" s="4" t="s">
        <v>6</v>
      </c>
      <c r="R11808" s="4" t="s">
        <v>6</v>
      </c>
      <c r="S11808" s="4" t="s">
        <v>6</v>
      </c>
      <c r="T11808" s="4" t="s">
        <v>6</v>
      </c>
      <c r="U11808" s="4" t="s">
        <v>6</v>
      </c>
    </row>
    <row r="11809" spans="1:21">
      <c r="A11809" t="n">
        <v>100294</v>
      </c>
      <c r="B11809" s="34" t="n">
        <v>36</v>
      </c>
      <c r="C11809" s="7" t="n">
        <v>8</v>
      </c>
      <c r="D11809" s="7" t="n">
        <v>9</v>
      </c>
      <c r="E11809" s="7" t="n">
        <v>0</v>
      </c>
      <c r="F11809" s="7" t="s">
        <v>767</v>
      </c>
      <c r="G11809" s="7" t="s">
        <v>80</v>
      </c>
      <c r="H11809" s="7" t="s">
        <v>81</v>
      </c>
      <c r="I11809" s="7" t="s">
        <v>416</v>
      </c>
      <c r="J11809" s="7" t="s">
        <v>78</v>
      </c>
      <c r="K11809" s="7" t="s">
        <v>13</v>
      </c>
      <c r="L11809" s="7" t="s">
        <v>13</v>
      </c>
      <c r="M11809" s="7" t="s">
        <v>13</v>
      </c>
      <c r="N11809" s="7" t="s">
        <v>13</v>
      </c>
      <c r="O11809" s="7" t="s">
        <v>13</v>
      </c>
      <c r="P11809" s="7" t="s">
        <v>13</v>
      </c>
      <c r="Q11809" s="7" t="s">
        <v>13</v>
      </c>
      <c r="R11809" s="7" t="s">
        <v>13</v>
      </c>
      <c r="S11809" s="7" t="s">
        <v>13</v>
      </c>
      <c r="T11809" s="7" t="s">
        <v>13</v>
      </c>
      <c r="U11809" s="7" t="s">
        <v>13</v>
      </c>
    </row>
    <row r="11810" spans="1:21">
      <c r="A11810" t="s">
        <v>4</v>
      </c>
      <c r="B11810" s="4" t="s">
        <v>5</v>
      </c>
      <c r="C11810" s="4" t="s">
        <v>14</v>
      </c>
      <c r="D11810" s="4" t="s">
        <v>10</v>
      </c>
      <c r="E11810" s="4" t="s">
        <v>14</v>
      </c>
      <c r="F11810" s="4" t="s">
        <v>6</v>
      </c>
      <c r="G11810" s="4" t="s">
        <v>6</v>
      </c>
      <c r="H11810" s="4" t="s">
        <v>6</v>
      </c>
      <c r="I11810" s="4" t="s">
        <v>6</v>
      </c>
      <c r="J11810" s="4" t="s">
        <v>6</v>
      </c>
      <c r="K11810" s="4" t="s">
        <v>6</v>
      </c>
      <c r="L11810" s="4" t="s">
        <v>6</v>
      </c>
      <c r="M11810" s="4" t="s">
        <v>6</v>
      </c>
      <c r="N11810" s="4" t="s">
        <v>6</v>
      </c>
      <c r="O11810" s="4" t="s">
        <v>6</v>
      </c>
      <c r="P11810" s="4" t="s">
        <v>6</v>
      </c>
      <c r="Q11810" s="4" t="s">
        <v>6</v>
      </c>
      <c r="R11810" s="4" t="s">
        <v>6</v>
      </c>
      <c r="S11810" s="4" t="s">
        <v>6</v>
      </c>
      <c r="T11810" s="4" t="s">
        <v>6</v>
      </c>
      <c r="U11810" s="4" t="s">
        <v>6</v>
      </c>
    </row>
    <row r="11811" spans="1:21">
      <c r="A11811" t="n">
        <v>100377</v>
      </c>
      <c r="B11811" s="34" t="n">
        <v>36</v>
      </c>
      <c r="C11811" s="7" t="n">
        <v>8</v>
      </c>
      <c r="D11811" s="7" t="n">
        <v>11</v>
      </c>
      <c r="E11811" s="7" t="n">
        <v>0</v>
      </c>
      <c r="F11811" s="7" t="s">
        <v>767</v>
      </c>
      <c r="G11811" s="7" t="s">
        <v>83</v>
      </c>
      <c r="H11811" s="7" t="s">
        <v>13</v>
      </c>
      <c r="I11811" s="7" t="s">
        <v>13</v>
      </c>
      <c r="J11811" s="7" t="s">
        <v>13</v>
      </c>
      <c r="K11811" s="7" t="s">
        <v>13</v>
      </c>
      <c r="L11811" s="7" t="s">
        <v>13</v>
      </c>
      <c r="M11811" s="7" t="s">
        <v>13</v>
      </c>
      <c r="N11811" s="7" t="s">
        <v>13</v>
      </c>
      <c r="O11811" s="7" t="s">
        <v>13</v>
      </c>
      <c r="P11811" s="7" t="s">
        <v>13</v>
      </c>
      <c r="Q11811" s="7" t="s">
        <v>13</v>
      </c>
      <c r="R11811" s="7" t="s">
        <v>13</v>
      </c>
      <c r="S11811" s="7" t="s">
        <v>13</v>
      </c>
      <c r="T11811" s="7" t="s">
        <v>13</v>
      </c>
      <c r="U11811" s="7" t="s">
        <v>13</v>
      </c>
    </row>
    <row r="11812" spans="1:21">
      <c r="A11812" t="s">
        <v>4</v>
      </c>
      <c r="B11812" s="4" t="s">
        <v>5</v>
      </c>
      <c r="C11812" s="4" t="s">
        <v>14</v>
      </c>
      <c r="D11812" s="4" t="s">
        <v>10</v>
      </c>
      <c r="E11812" s="4" t="s">
        <v>14</v>
      </c>
      <c r="F11812" s="4" t="s">
        <v>6</v>
      </c>
      <c r="G11812" s="4" t="s">
        <v>6</v>
      </c>
      <c r="H11812" s="4" t="s">
        <v>6</v>
      </c>
      <c r="I11812" s="4" t="s">
        <v>6</v>
      </c>
      <c r="J11812" s="4" t="s">
        <v>6</v>
      </c>
      <c r="K11812" s="4" t="s">
        <v>6</v>
      </c>
      <c r="L11812" s="4" t="s">
        <v>6</v>
      </c>
      <c r="M11812" s="4" t="s">
        <v>6</v>
      </c>
      <c r="N11812" s="4" t="s">
        <v>6</v>
      </c>
      <c r="O11812" s="4" t="s">
        <v>6</v>
      </c>
      <c r="P11812" s="4" t="s">
        <v>6</v>
      </c>
      <c r="Q11812" s="4" t="s">
        <v>6</v>
      </c>
      <c r="R11812" s="4" t="s">
        <v>6</v>
      </c>
      <c r="S11812" s="4" t="s">
        <v>6</v>
      </c>
      <c r="T11812" s="4" t="s">
        <v>6</v>
      </c>
      <c r="U11812" s="4" t="s">
        <v>6</v>
      </c>
    </row>
    <row r="11813" spans="1:21">
      <c r="A11813" t="n">
        <v>100420</v>
      </c>
      <c r="B11813" s="34" t="n">
        <v>36</v>
      </c>
      <c r="C11813" s="7" t="n">
        <v>8</v>
      </c>
      <c r="D11813" s="7" t="n">
        <v>7032</v>
      </c>
      <c r="E11813" s="7" t="n">
        <v>0</v>
      </c>
      <c r="F11813" s="7" t="s">
        <v>609</v>
      </c>
      <c r="G11813" s="7" t="s">
        <v>13</v>
      </c>
      <c r="H11813" s="7" t="s">
        <v>13</v>
      </c>
      <c r="I11813" s="7" t="s">
        <v>13</v>
      </c>
      <c r="J11813" s="7" t="s">
        <v>13</v>
      </c>
      <c r="K11813" s="7" t="s">
        <v>13</v>
      </c>
      <c r="L11813" s="7" t="s">
        <v>13</v>
      </c>
      <c r="M11813" s="7" t="s">
        <v>13</v>
      </c>
      <c r="N11813" s="7" t="s">
        <v>13</v>
      </c>
      <c r="O11813" s="7" t="s">
        <v>13</v>
      </c>
      <c r="P11813" s="7" t="s">
        <v>13</v>
      </c>
      <c r="Q11813" s="7" t="s">
        <v>13</v>
      </c>
      <c r="R11813" s="7" t="s">
        <v>13</v>
      </c>
      <c r="S11813" s="7" t="s">
        <v>13</v>
      </c>
      <c r="T11813" s="7" t="s">
        <v>13</v>
      </c>
      <c r="U11813" s="7" t="s">
        <v>13</v>
      </c>
    </row>
    <row r="11814" spans="1:21">
      <c r="A11814" t="s">
        <v>4</v>
      </c>
      <c r="B11814" s="4" t="s">
        <v>5</v>
      </c>
      <c r="C11814" s="4" t="s">
        <v>14</v>
      </c>
      <c r="D11814" s="4" t="s">
        <v>10</v>
      </c>
      <c r="E11814" s="4" t="s">
        <v>14</v>
      </c>
      <c r="F11814" s="4" t="s">
        <v>6</v>
      </c>
      <c r="G11814" s="4" t="s">
        <v>6</v>
      </c>
      <c r="H11814" s="4" t="s">
        <v>6</v>
      </c>
      <c r="I11814" s="4" t="s">
        <v>6</v>
      </c>
      <c r="J11814" s="4" t="s">
        <v>6</v>
      </c>
      <c r="K11814" s="4" t="s">
        <v>6</v>
      </c>
      <c r="L11814" s="4" t="s">
        <v>6</v>
      </c>
      <c r="M11814" s="4" t="s">
        <v>6</v>
      </c>
      <c r="N11814" s="4" t="s">
        <v>6</v>
      </c>
      <c r="O11814" s="4" t="s">
        <v>6</v>
      </c>
      <c r="P11814" s="4" t="s">
        <v>6</v>
      </c>
      <c r="Q11814" s="4" t="s">
        <v>6</v>
      </c>
      <c r="R11814" s="4" t="s">
        <v>6</v>
      </c>
      <c r="S11814" s="4" t="s">
        <v>6</v>
      </c>
      <c r="T11814" s="4" t="s">
        <v>6</v>
      </c>
      <c r="U11814" s="4" t="s">
        <v>6</v>
      </c>
    </row>
    <row r="11815" spans="1:21">
      <c r="A11815" t="n">
        <v>100450</v>
      </c>
      <c r="B11815" s="34" t="n">
        <v>36</v>
      </c>
      <c r="C11815" s="7" t="n">
        <v>8</v>
      </c>
      <c r="D11815" s="7" t="n">
        <v>23</v>
      </c>
      <c r="E11815" s="7" t="n">
        <v>0</v>
      </c>
      <c r="F11815" s="7" t="s">
        <v>770</v>
      </c>
      <c r="G11815" s="7" t="s">
        <v>693</v>
      </c>
      <c r="H11815" s="7" t="s">
        <v>761</v>
      </c>
      <c r="I11815" s="7" t="s">
        <v>762</v>
      </c>
      <c r="J11815" s="7" t="s">
        <v>763</v>
      </c>
      <c r="K11815" s="7" t="s">
        <v>764</v>
      </c>
      <c r="L11815" s="7" t="s">
        <v>765</v>
      </c>
      <c r="M11815" s="7" t="s">
        <v>771</v>
      </c>
      <c r="N11815" s="7" t="s">
        <v>13</v>
      </c>
      <c r="O11815" s="7" t="s">
        <v>13</v>
      </c>
      <c r="P11815" s="7" t="s">
        <v>13</v>
      </c>
      <c r="Q11815" s="7" t="s">
        <v>13</v>
      </c>
      <c r="R11815" s="7" t="s">
        <v>13</v>
      </c>
      <c r="S11815" s="7" t="s">
        <v>13</v>
      </c>
      <c r="T11815" s="7" t="s">
        <v>13</v>
      </c>
      <c r="U11815" s="7" t="s">
        <v>13</v>
      </c>
    </row>
    <row r="11816" spans="1:21">
      <c r="A11816" t="s">
        <v>4</v>
      </c>
      <c r="B11816" s="4" t="s">
        <v>5</v>
      </c>
      <c r="C11816" s="4" t="s">
        <v>14</v>
      </c>
      <c r="D11816" s="4" t="s">
        <v>10</v>
      </c>
      <c r="E11816" s="4" t="s">
        <v>14</v>
      </c>
      <c r="F11816" s="4" t="s">
        <v>6</v>
      </c>
      <c r="G11816" s="4" t="s">
        <v>6</v>
      </c>
      <c r="H11816" s="4" t="s">
        <v>6</v>
      </c>
      <c r="I11816" s="4" t="s">
        <v>6</v>
      </c>
      <c r="J11816" s="4" t="s">
        <v>6</v>
      </c>
      <c r="K11816" s="4" t="s">
        <v>6</v>
      </c>
      <c r="L11816" s="4" t="s">
        <v>6</v>
      </c>
      <c r="M11816" s="4" t="s">
        <v>6</v>
      </c>
      <c r="N11816" s="4" t="s">
        <v>6</v>
      </c>
      <c r="O11816" s="4" t="s">
        <v>6</v>
      </c>
      <c r="P11816" s="4" t="s">
        <v>6</v>
      </c>
      <c r="Q11816" s="4" t="s">
        <v>6</v>
      </c>
      <c r="R11816" s="4" t="s">
        <v>6</v>
      </c>
      <c r="S11816" s="4" t="s">
        <v>6</v>
      </c>
      <c r="T11816" s="4" t="s">
        <v>6</v>
      </c>
      <c r="U11816" s="4" t="s">
        <v>6</v>
      </c>
    </row>
    <row r="11817" spans="1:21">
      <c r="A11817" t="n">
        <v>100545</v>
      </c>
      <c r="B11817" s="34" t="n">
        <v>36</v>
      </c>
      <c r="C11817" s="7" t="n">
        <v>8</v>
      </c>
      <c r="D11817" s="7" t="n">
        <v>19</v>
      </c>
      <c r="E11817" s="7" t="n">
        <v>0</v>
      </c>
      <c r="F11817" s="7" t="s">
        <v>708</v>
      </c>
      <c r="G11817" s="7" t="s">
        <v>772</v>
      </c>
      <c r="H11817" s="7" t="s">
        <v>773</v>
      </c>
      <c r="I11817" s="7" t="s">
        <v>774</v>
      </c>
      <c r="J11817" s="7" t="s">
        <v>13</v>
      </c>
      <c r="K11817" s="7" t="s">
        <v>13</v>
      </c>
      <c r="L11817" s="7" t="s">
        <v>13</v>
      </c>
      <c r="M11817" s="7" t="s">
        <v>13</v>
      </c>
      <c r="N11817" s="7" t="s">
        <v>13</v>
      </c>
      <c r="O11817" s="7" t="s">
        <v>13</v>
      </c>
      <c r="P11817" s="7" t="s">
        <v>13</v>
      </c>
      <c r="Q11817" s="7" t="s">
        <v>13</v>
      </c>
      <c r="R11817" s="7" t="s">
        <v>13</v>
      </c>
      <c r="S11817" s="7" t="s">
        <v>13</v>
      </c>
      <c r="T11817" s="7" t="s">
        <v>13</v>
      </c>
      <c r="U11817" s="7" t="s">
        <v>13</v>
      </c>
    </row>
    <row r="11818" spans="1:21">
      <c r="A11818" t="s">
        <v>4</v>
      </c>
      <c r="B11818" s="4" t="s">
        <v>5</v>
      </c>
      <c r="C11818" s="4" t="s">
        <v>14</v>
      </c>
      <c r="D11818" s="4" t="s">
        <v>10</v>
      </c>
      <c r="E11818" s="4" t="s">
        <v>14</v>
      </c>
      <c r="F11818" s="4" t="s">
        <v>6</v>
      </c>
      <c r="G11818" s="4" t="s">
        <v>6</v>
      </c>
      <c r="H11818" s="4" t="s">
        <v>6</v>
      </c>
      <c r="I11818" s="4" t="s">
        <v>6</v>
      </c>
      <c r="J11818" s="4" t="s">
        <v>6</v>
      </c>
      <c r="K11818" s="4" t="s">
        <v>6</v>
      </c>
      <c r="L11818" s="4" t="s">
        <v>6</v>
      </c>
      <c r="M11818" s="4" t="s">
        <v>6</v>
      </c>
      <c r="N11818" s="4" t="s">
        <v>6</v>
      </c>
      <c r="O11818" s="4" t="s">
        <v>6</v>
      </c>
      <c r="P11818" s="4" t="s">
        <v>6</v>
      </c>
      <c r="Q11818" s="4" t="s">
        <v>6</v>
      </c>
      <c r="R11818" s="4" t="s">
        <v>6</v>
      </c>
      <c r="S11818" s="4" t="s">
        <v>6</v>
      </c>
      <c r="T11818" s="4" t="s">
        <v>6</v>
      </c>
      <c r="U11818" s="4" t="s">
        <v>6</v>
      </c>
    </row>
    <row r="11819" spans="1:21">
      <c r="A11819" t="n">
        <v>100602</v>
      </c>
      <c r="B11819" s="34" t="n">
        <v>36</v>
      </c>
      <c r="C11819" s="7" t="n">
        <v>8</v>
      </c>
      <c r="D11819" s="7" t="n">
        <v>7013</v>
      </c>
      <c r="E11819" s="7" t="n">
        <v>0</v>
      </c>
      <c r="F11819" s="7" t="s">
        <v>775</v>
      </c>
      <c r="G11819" s="7" t="s">
        <v>776</v>
      </c>
      <c r="H11819" s="7" t="s">
        <v>777</v>
      </c>
      <c r="I11819" s="7" t="s">
        <v>778</v>
      </c>
      <c r="J11819" s="7" t="s">
        <v>280</v>
      </c>
      <c r="K11819" s="7" t="s">
        <v>13</v>
      </c>
      <c r="L11819" s="7" t="s">
        <v>13</v>
      </c>
      <c r="M11819" s="7" t="s">
        <v>13</v>
      </c>
      <c r="N11819" s="7" t="s">
        <v>13</v>
      </c>
      <c r="O11819" s="7" t="s">
        <v>13</v>
      </c>
      <c r="P11819" s="7" t="s">
        <v>13</v>
      </c>
      <c r="Q11819" s="7" t="s">
        <v>13</v>
      </c>
      <c r="R11819" s="7" t="s">
        <v>13</v>
      </c>
      <c r="S11819" s="7" t="s">
        <v>13</v>
      </c>
      <c r="T11819" s="7" t="s">
        <v>13</v>
      </c>
      <c r="U11819" s="7" t="s">
        <v>13</v>
      </c>
    </row>
    <row r="11820" spans="1:21">
      <c r="A11820" t="s">
        <v>4</v>
      </c>
      <c r="B11820" s="4" t="s">
        <v>5</v>
      </c>
      <c r="C11820" s="4" t="s">
        <v>14</v>
      </c>
      <c r="D11820" s="4" t="s">
        <v>10</v>
      </c>
      <c r="E11820" s="4" t="s">
        <v>14</v>
      </c>
      <c r="F11820" s="4" t="s">
        <v>6</v>
      </c>
      <c r="G11820" s="4" t="s">
        <v>6</v>
      </c>
      <c r="H11820" s="4" t="s">
        <v>6</v>
      </c>
      <c r="I11820" s="4" t="s">
        <v>6</v>
      </c>
      <c r="J11820" s="4" t="s">
        <v>6</v>
      </c>
      <c r="K11820" s="4" t="s">
        <v>6</v>
      </c>
      <c r="L11820" s="4" t="s">
        <v>6</v>
      </c>
      <c r="M11820" s="4" t="s">
        <v>6</v>
      </c>
      <c r="N11820" s="4" t="s">
        <v>6</v>
      </c>
      <c r="O11820" s="4" t="s">
        <v>6</v>
      </c>
      <c r="P11820" s="4" t="s">
        <v>6</v>
      </c>
      <c r="Q11820" s="4" t="s">
        <v>6</v>
      </c>
      <c r="R11820" s="4" t="s">
        <v>6</v>
      </c>
      <c r="S11820" s="4" t="s">
        <v>6</v>
      </c>
      <c r="T11820" s="4" t="s">
        <v>6</v>
      </c>
      <c r="U11820" s="4" t="s">
        <v>6</v>
      </c>
    </row>
    <row r="11821" spans="1:21">
      <c r="A11821" t="n">
        <v>100670</v>
      </c>
      <c r="B11821" s="34" t="n">
        <v>36</v>
      </c>
      <c r="C11821" s="7" t="n">
        <v>8</v>
      </c>
      <c r="D11821" s="7" t="n">
        <v>7012</v>
      </c>
      <c r="E11821" s="7" t="n">
        <v>0</v>
      </c>
      <c r="F11821" s="7" t="s">
        <v>779</v>
      </c>
      <c r="G11821" s="7" t="s">
        <v>760</v>
      </c>
      <c r="H11821" s="7" t="s">
        <v>775</v>
      </c>
      <c r="I11821" s="7" t="s">
        <v>776</v>
      </c>
      <c r="J11821" s="7" t="s">
        <v>777</v>
      </c>
      <c r="K11821" s="7" t="s">
        <v>780</v>
      </c>
      <c r="L11821" s="7" t="s">
        <v>781</v>
      </c>
      <c r="M11821" s="7" t="s">
        <v>13</v>
      </c>
      <c r="N11821" s="7" t="s">
        <v>13</v>
      </c>
      <c r="O11821" s="7" t="s">
        <v>13</v>
      </c>
      <c r="P11821" s="7" t="s">
        <v>13</v>
      </c>
      <c r="Q11821" s="7" t="s">
        <v>13</v>
      </c>
      <c r="R11821" s="7" t="s">
        <v>13</v>
      </c>
      <c r="S11821" s="7" t="s">
        <v>13</v>
      </c>
      <c r="T11821" s="7" t="s">
        <v>13</v>
      </c>
      <c r="U11821" s="7" t="s">
        <v>13</v>
      </c>
    </row>
    <row r="11822" spans="1:21">
      <c r="A11822" t="s">
        <v>4</v>
      </c>
      <c r="B11822" s="4" t="s">
        <v>5</v>
      </c>
      <c r="C11822" s="4" t="s">
        <v>14</v>
      </c>
      <c r="D11822" s="4" t="s">
        <v>10</v>
      </c>
      <c r="E11822" s="4" t="s">
        <v>14</v>
      </c>
      <c r="F11822" s="4" t="s">
        <v>6</v>
      </c>
      <c r="G11822" s="4" t="s">
        <v>6</v>
      </c>
      <c r="H11822" s="4" t="s">
        <v>6</v>
      </c>
      <c r="I11822" s="4" t="s">
        <v>6</v>
      </c>
      <c r="J11822" s="4" t="s">
        <v>6</v>
      </c>
      <c r="K11822" s="4" t="s">
        <v>6</v>
      </c>
      <c r="L11822" s="4" t="s">
        <v>6</v>
      </c>
      <c r="M11822" s="4" t="s">
        <v>6</v>
      </c>
      <c r="N11822" s="4" t="s">
        <v>6</v>
      </c>
      <c r="O11822" s="4" t="s">
        <v>6</v>
      </c>
      <c r="P11822" s="4" t="s">
        <v>6</v>
      </c>
      <c r="Q11822" s="4" t="s">
        <v>6</v>
      </c>
      <c r="R11822" s="4" t="s">
        <v>6</v>
      </c>
      <c r="S11822" s="4" t="s">
        <v>6</v>
      </c>
      <c r="T11822" s="4" t="s">
        <v>6</v>
      </c>
      <c r="U11822" s="4" t="s">
        <v>6</v>
      </c>
    </row>
    <row r="11823" spans="1:21">
      <c r="A11823" t="n">
        <v>100754</v>
      </c>
      <c r="B11823" s="34" t="n">
        <v>36</v>
      </c>
      <c r="C11823" s="7" t="n">
        <v>8</v>
      </c>
      <c r="D11823" s="7" t="n">
        <v>7024</v>
      </c>
      <c r="E11823" s="7" t="n">
        <v>0</v>
      </c>
      <c r="F11823" s="7" t="s">
        <v>91</v>
      </c>
      <c r="G11823" s="7" t="s">
        <v>782</v>
      </c>
      <c r="H11823" s="7" t="s">
        <v>13</v>
      </c>
      <c r="I11823" s="7" t="s">
        <v>13</v>
      </c>
      <c r="J11823" s="7" t="s">
        <v>13</v>
      </c>
      <c r="K11823" s="7" t="s">
        <v>13</v>
      </c>
      <c r="L11823" s="7" t="s">
        <v>13</v>
      </c>
      <c r="M11823" s="7" t="s">
        <v>13</v>
      </c>
      <c r="N11823" s="7" t="s">
        <v>13</v>
      </c>
      <c r="O11823" s="7" t="s">
        <v>13</v>
      </c>
      <c r="P11823" s="7" t="s">
        <v>13</v>
      </c>
      <c r="Q11823" s="7" t="s">
        <v>13</v>
      </c>
      <c r="R11823" s="7" t="s">
        <v>13</v>
      </c>
      <c r="S11823" s="7" t="s">
        <v>13</v>
      </c>
      <c r="T11823" s="7" t="s">
        <v>13</v>
      </c>
      <c r="U11823" s="7" t="s">
        <v>13</v>
      </c>
    </row>
    <row r="11824" spans="1:21">
      <c r="A11824" t="s">
        <v>4</v>
      </c>
      <c r="B11824" s="4" t="s">
        <v>5</v>
      </c>
      <c r="C11824" s="4" t="s">
        <v>14</v>
      </c>
      <c r="D11824" s="4" t="s">
        <v>10</v>
      </c>
      <c r="E11824" s="4" t="s">
        <v>14</v>
      </c>
      <c r="F11824" s="4" t="s">
        <v>6</v>
      </c>
      <c r="G11824" s="4" t="s">
        <v>6</v>
      </c>
      <c r="H11824" s="4" t="s">
        <v>6</v>
      </c>
      <c r="I11824" s="4" t="s">
        <v>6</v>
      </c>
      <c r="J11824" s="4" t="s">
        <v>6</v>
      </c>
      <c r="K11824" s="4" t="s">
        <v>6</v>
      </c>
      <c r="L11824" s="4" t="s">
        <v>6</v>
      </c>
      <c r="M11824" s="4" t="s">
        <v>6</v>
      </c>
      <c r="N11824" s="4" t="s">
        <v>6</v>
      </c>
      <c r="O11824" s="4" t="s">
        <v>6</v>
      </c>
      <c r="P11824" s="4" t="s">
        <v>6</v>
      </c>
      <c r="Q11824" s="4" t="s">
        <v>6</v>
      </c>
      <c r="R11824" s="4" t="s">
        <v>6</v>
      </c>
      <c r="S11824" s="4" t="s">
        <v>6</v>
      </c>
      <c r="T11824" s="4" t="s">
        <v>6</v>
      </c>
      <c r="U11824" s="4" t="s">
        <v>6</v>
      </c>
    </row>
    <row r="11825" spans="1:21">
      <c r="A11825" t="n">
        <v>100793</v>
      </c>
      <c r="B11825" s="34" t="n">
        <v>36</v>
      </c>
      <c r="C11825" s="7" t="n">
        <v>8</v>
      </c>
      <c r="D11825" s="7" t="n">
        <v>1000</v>
      </c>
      <c r="E11825" s="7" t="n">
        <v>0</v>
      </c>
      <c r="F11825" s="7" t="s">
        <v>334</v>
      </c>
      <c r="G11825" s="7" t="s">
        <v>13</v>
      </c>
      <c r="H11825" s="7" t="s">
        <v>13</v>
      </c>
      <c r="I11825" s="7" t="s">
        <v>13</v>
      </c>
      <c r="J11825" s="7" t="s">
        <v>13</v>
      </c>
      <c r="K11825" s="7" t="s">
        <v>13</v>
      </c>
      <c r="L11825" s="7" t="s">
        <v>13</v>
      </c>
      <c r="M11825" s="7" t="s">
        <v>13</v>
      </c>
      <c r="N11825" s="7" t="s">
        <v>13</v>
      </c>
      <c r="O11825" s="7" t="s">
        <v>13</v>
      </c>
      <c r="P11825" s="7" t="s">
        <v>13</v>
      </c>
      <c r="Q11825" s="7" t="s">
        <v>13</v>
      </c>
      <c r="R11825" s="7" t="s">
        <v>13</v>
      </c>
      <c r="S11825" s="7" t="s">
        <v>13</v>
      </c>
      <c r="T11825" s="7" t="s">
        <v>13</v>
      </c>
      <c r="U11825" s="7" t="s">
        <v>13</v>
      </c>
    </row>
    <row r="11826" spans="1:21">
      <c r="A11826" t="s">
        <v>4</v>
      </c>
      <c r="B11826" s="4" t="s">
        <v>5</v>
      </c>
      <c r="C11826" s="4" t="s">
        <v>14</v>
      </c>
      <c r="D11826" s="4" t="s">
        <v>10</v>
      </c>
      <c r="E11826" s="4" t="s">
        <v>14</v>
      </c>
      <c r="F11826" s="4" t="s">
        <v>6</v>
      </c>
      <c r="G11826" s="4" t="s">
        <v>6</v>
      </c>
      <c r="H11826" s="4" t="s">
        <v>6</v>
      </c>
      <c r="I11826" s="4" t="s">
        <v>6</v>
      </c>
      <c r="J11826" s="4" t="s">
        <v>6</v>
      </c>
      <c r="K11826" s="4" t="s">
        <v>6</v>
      </c>
      <c r="L11826" s="4" t="s">
        <v>6</v>
      </c>
      <c r="M11826" s="4" t="s">
        <v>6</v>
      </c>
      <c r="N11826" s="4" t="s">
        <v>6</v>
      </c>
      <c r="O11826" s="4" t="s">
        <v>6</v>
      </c>
      <c r="P11826" s="4" t="s">
        <v>6</v>
      </c>
      <c r="Q11826" s="4" t="s">
        <v>6</v>
      </c>
      <c r="R11826" s="4" t="s">
        <v>6</v>
      </c>
      <c r="S11826" s="4" t="s">
        <v>6</v>
      </c>
      <c r="T11826" s="4" t="s">
        <v>6</v>
      </c>
      <c r="U11826" s="4" t="s">
        <v>6</v>
      </c>
    </row>
    <row r="11827" spans="1:21">
      <c r="A11827" t="n">
        <v>100824</v>
      </c>
      <c r="B11827" s="34" t="n">
        <v>36</v>
      </c>
      <c r="C11827" s="7" t="n">
        <v>8</v>
      </c>
      <c r="D11827" s="7" t="n">
        <v>7033</v>
      </c>
      <c r="E11827" s="7" t="n">
        <v>0</v>
      </c>
      <c r="F11827" s="7" t="s">
        <v>783</v>
      </c>
      <c r="G11827" s="7" t="s">
        <v>784</v>
      </c>
      <c r="H11827" s="7" t="s">
        <v>13</v>
      </c>
      <c r="I11827" s="7" t="s">
        <v>13</v>
      </c>
      <c r="J11827" s="7" t="s">
        <v>13</v>
      </c>
      <c r="K11827" s="7" t="s">
        <v>13</v>
      </c>
      <c r="L11827" s="7" t="s">
        <v>13</v>
      </c>
      <c r="M11827" s="7" t="s">
        <v>13</v>
      </c>
      <c r="N11827" s="7" t="s">
        <v>13</v>
      </c>
      <c r="O11827" s="7" t="s">
        <v>13</v>
      </c>
      <c r="P11827" s="7" t="s">
        <v>13</v>
      </c>
      <c r="Q11827" s="7" t="s">
        <v>13</v>
      </c>
      <c r="R11827" s="7" t="s">
        <v>13</v>
      </c>
      <c r="S11827" s="7" t="s">
        <v>13</v>
      </c>
      <c r="T11827" s="7" t="s">
        <v>13</v>
      </c>
      <c r="U11827" s="7" t="s">
        <v>13</v>
      </c>
    </row>
    <row r="11828" spans="1:21">
      <c r="A11828" t="s">
        <v>4</v>
      </c>
      <c r="B11828" s="4" t="s">
        <v>5</v>
      </c>
      <c r="C11828" s="4" t="s">
        <v>14</v>
      </c>
      <c r="D11828" s="4" t="s">
        <v>10</v>
      </c>
      <c r="E11828" s="4" t="s">
        <v>14</v>
      </c>
      <c r="F11828" s="4" t="s">
        <v>6</v>
      </c>
      <c r="G11828" s="4" t="s">
        <v>6</v>
      </c>
      <c r="H11828" s="4" t="s">
        <v>6</v>
      </c>
      <c r="I11828" s="4" t="s">
        <v>6</v>
      </c>
      <c r="J11828" s="4" t="s">
        <v>6</v>
      </c>
      <c r="K11828" s="4" t="s">
        <v>6</v>
      </c>
      <c r="L11828" s="4" t="s">
        <v>6</v>
      </c>
      <c r="M11828" s="4" t="s">
        <v>6</v>
      </c>
      <c r="N11828" s="4" t="s">
        <v>6</v>
      </c>
      <c r="O11828" s="4" t="s">
        <v>6</v>
      </c>
      <c r="P11828" s="4" t="s">
        <v>6</v>
      </c>
      <c r="Q11828" s="4" t="s">
        <v>6</v>
      </c>
      <c r="R11828" s="4" t="s">
        <v>6</v>
      </c>
      <c r="S11828" s="4" t="s">
        <v>6</v>
      </c>
      <c r="T11828" s="4" t="s">
        <v>6</v>
      </c>
      <c r="U11828" s="4" t="s">
        <v>6</v>
      </c>
    </row>
    <row r="11829" spans="1:21">
      <c r="A11829" t="n">
        <v>100865</v>
      </c>
      <c r="B11829" s="34" t="n">
        <v>36</v>
      </c>
      <c r="C11829" s="7" t="n">
        <v>8</v>
      </c>
      <c r="D11829" s="7" t="n">
        <v>26</v>
      </c>
      <c r="E11829" s="7" t="n">
        <v>0</v>
      </c>
      <c r="F11829" s="7" t="s">
        <v>785</v>
      </c>
      <c r="G11829" s="7" t="s">
        <v>786</v>
      </c>
      <c r="H11829" s="7" t="s">
        <v>706</v>
      </c>
      <c r="I11829" s="7" t="s">
        <v>708</v>
      </c>
      <c r="J11829" s="7" t="s">
        <v>787</v>
      </c>
      <c r="K11829" s="7" t="s">
        <v>788</v>
      </c>
      <c r="L11829" s="7" t="s">
        <v>789</v>
      </c>
      <c r="M11829" s="7" t="s">
        <v>790</v>
      </c>
      <c r="N11829" s="7" t="s">
        <v>89</v>
      </c>
      <c r="O11829" s="7" t="s">
        <v>13</v>
      </c>
      <c r="P11829" s="7" t="s">
        <v>13</v>
      </c>
      <c r="Q11829" s="7" t="s">
        <v>13</v>
      </c>
      <c r="R11829" s="7" t="s">
        <v>13</v>
      </c>
      <c r="S11829" s="7" t="s">
        <v>13</v>
      </c>
      <c r="T11829" s="7" t="s">
        <v>13</v>
      </c>
      <c r="U11829" s="7" t="s">
        <v>13</v>
      </c>
    </row>
    <row r="11830" spans="1:21">
      <c r="A11830" t="s">
        <v>4</v>
      </c>
      <c r="B11830" s="4" t="s">
        <v>5</v>
      </c>
      <c r="C11830" s="4" t="s">
        <v>14</v>
      </c>
      <c r="D11830" s="4" t="s">
        <v>10</v>
      </c>
      <c r="E11830" s="4" t="s">
        <v>14</v>
      </c>
      <c r="F11830" s="4" t="s">
        <v>6</v>
      </c>
      <c r="G11830" s="4" t="s">
        <v>6</v>
      </c>
      <c r="H11830" s="4" t="s">
        <v>6</v>
      </c>
      <c r="I11830" s="4" t="s">
        <v>6</v>
      </c>
      <c r="J11830" s="4" t="s">
        <v>6</v>
      </c>
      <c r="K11830" s="4" t="s">
        <v>6</v>
      </c>
      <c r="L11830" s="4" t="s">
        <v>6</v>
      </c>
      <c r="M11830" s="4" t="s">
        <v>6</v>
      </c>
      <c r="N11830" s="4" t="s">
        <v>6</v>
      </c>
      <c r="O11830" s="4" t="s">
        <v>6</v>
      </c>
      <c r="P11830" s="4" t="s">
        <v>6</v>
      </c>
      <c r="Q11830" s="4" t="s">
        <v>6</v>
      </c>
      <c r="R11830" s="4" t="s">
        <v>6</v>
      </c>
      <c r="S11830" s="4" t="s">
        <v>6</v>
      </c>
      <c r="T11830" s="4" t="s">
        <v>6</v>
      </c>
      <c r="U11830" s="4" t="s">
        <v>6</v>
      </c>
    </row>
    <row r="11831" spans="1:21">
      <c r="A11831" t="n">
        <v>100969</v>
      </c>
      <c r="B11831" s="34" t="n">
        <v>36</v>
      </c>
      <c r="C11831" s="7" t="n">
        <v>8</v>
      </c>
      <c r="D11831" s="7" t="n">
        <v>15</v>
      </c>
      <c r="E11831" s="7" t="n">
        <v>0</v>
      </c>
      <c r="F11831" s="7" t="s">
        <v>791</v>
      </c>
      <c r="G11831" s="7" t="s">
        <v>83</v>
      </c>
      <c r="H11831" s="7" t="s">
        <v>416</v>
      </c>
      <c r="I11831" s="7" t="s">
        <v>13</v>
      </c>
      <c r="J11831" s="7" t="s">
        <v>13</v>
      </c>
      <c r="K11831" s="7" t="s">
        <v>13</v>
      </c>
      <c r="L11831" s="7" t="s">
        <v>13</v>
      </c>
      <c r="M11831" s="7" t="s">
        <v>13</v>
      </c>
      <c r="N11831" s="7" t="s">
        <v>13</v>
      </c>
      <c r="O11831" s="7" t="s">
        <v>13</v>
      </c>
      <c r="P11831" s="7" t="s">
        <v>13</v>
      </c>
      <c r="Q11831" s="7" t="s">
        <v>13</v>
      </c>
      <c r="R11831" s="7" t="s">
        <v>13</v>
      </c>
      <c r="S11831" s="7" t="s">
        <v>13</v>
      </c>
      <c r="T11831" s="7" t="s">
        <v>13</v>
      </c>
      <c r="U11831" s="7" t="s">
        <v>13</v>
      </c>
    </row>
    <row r="11832" spans="1:21">
      <c r="A11832" t="s">
        <v>4</v>
      </c>
      <c r="B11832" s="4" t="s">
        <v>5</v>
      </c>
      <c r="C11832" s="4" t="s">
        <v>14</v>
      </c>
      <c r="D11832" s="4" t="s">
        <v>10</v>
      </c>
      <c r="E11832" s="4" t="s">
        <v>14</v>
      </c>
      <c r="F11832" s="4" t="s">
        <v>6</v>
      </c>
      <c r="G11832" s="4" t="s">
        <v>6</v>
      </c>
      <c r="H11832" s="4" t="s">
        <v>6</v>
      </c>
      <c r="I11832" s="4" t="s">
        <v>6</v>
      </c>
      <c r="J11832" s="4" t="s">
        <v>6</v>
      </c>
      <c r="K11832" s="4" t="s">
        <v>6</v>
      </c>
      <c r="L11832" s="4" t="s">
        <v>6</v>
      </c>
      <c r="M11832" s="4" t="s">
        <v>6</v>
      </c>
      <c r="N11832" s="4" t="s">
        <v>6</v>
      </c>
      <c r="O11832" s="4" t="s">
        <v>6</v>
      </c>
      <c r="P11832" s="4" t="s">
        <v>6</v>
      </c>
      <c r="Q11832" s="4" t="s">
        <v>6</v>
      </c>
      <c r="R11832" s="4" t="s">
        <v>6</v>
      </c>
      <c r="S11832" s="4" t="s">
        <v>6</v>
      </c>
      <c r="T11832" s="4" t="s">
        <v>6</v>
      </c>
      <c r="U11832" s="4" t="s">
        <v>6</v>
      </c>
    </row>
    <row r="11833" spans="1:21">
      <c r="A11833" t="n">
        <v>101026</v>
      </c>
      <c r="B11833" s="34" t="n">
        <v>36</v>
      </c>
      <c r="C11833" s="7" t="n">
        <v>8</v>
      </c>
      <c r="D11833" s="7" t="n">
        <v>7021</v>
      </c>
      <c r="E11833" s="7" t="n">
        <v>0</v>
      </c>
      <c r="F11833" s="7" t="s">
        <v>780</v>
      </c>
      <c r="G11833" s="7" t="s">
        <v>781</v>
      </c>
      <c r="H11833" s="7" t="s">
        <v>81</v>
      </c>
      <c r="I11833" s="7" t="s">
        <v>792</v>
      </c>
      <c r="J11833" s="7" t="s">
        <v>77</v>
      </c>
      <c r="K11833" s="7" t="s">
        <v>79</v>
      </c>
      <c r="L11833" s="7" t="s">
        <v>13</v>
      </c>
      <c r="M11833" s="7" t="s">
        <v>13</v>
      </c>
      <c r="N11833" s="7" t="s">
        <v>13</v>
      </c>
      <c r="O11833" s="7" t="s">
        <v>13</v>
      </c>
      <c r="P11833" s="7" t="s">
        <v>13</v>
      </c>
      <c r="Q11833" s="7" t="s">
        <v>13</v>
      </c>
      <c r="R11833" s="7" t="s">
        <v>13</v>
      </c>
      <c r="S11833" s="7" t="s">
        <v>13</v>
      </c>
      <c r="T11833" s="7" t="s">
        <v>13</v>
      </c>
      <c r="U11833" s="7" t="s">
        <v>13</v>
      </c>
    </row>
    <row r="11834" spans="1:21">
      <c r="A11834" t="s">
        <v>4</v>
      </c>
      <c r="B11834" s="4" t="s">
        <v>5</v>
      </c>
      <c r="C11834" s="4" t="s">
        <v>14</v>
      </c>
      <c r="D11834" s="4" t="s">
        <v>10</v>
      </c>
      <c r="E11834" s="4" t="s">
        <v>14</v>
      </c>
      <c r="F11834" s="4" t="s">
        <v>6</v>
      </c>
      <c r="G11834" s="4" t="s">
        <v>6</v>
      </c>
      <c r="H11834" s="4" t="s">
        <v>6</v>
      </c>
      <c r="I11834" s="4" t="s">
        <v>6</v>
      </c>
      <c r="J11834" s="4" t="s">
        <v>6</v>
      </c>
      <c r="K11834" s="4" t="s">
        <v>6</v>
      </c>
      <c r="L11834" s="4" t="s">
        <v>6</v>
      </c>
      <c r="M11834" s="4" t="s">
        <v>6</v>
      </c>
      <c r="N11834" s="4" t="s">
        <v>6</v>
      </c>
      <c r="O11834" s="4" t="s">
        <v>6</v>
      </c>
      <c r="P11834" s="4" t="s">
        <v>6</v>
      </c>
      <c r="Q11834" s="4" t="s">
        <v>6</v>
      </c>
      <c r="R11834" s="4" t="s">
        <v>6</v>
      </c>
      <c r="S11834" s="4" t="s">
        <v>6</v>
      </c>
      <c r="T11834" s="4" t="s">
        <v>6</v>
      </c>
      <c r="U11834" s="4" t="s">
        <v>6</v>
      </c>
    </row>
    <row r="11835" spans="1:21">
      <c r="A11835" t="n">
        <v>101118</v>
      </c>
      <c r="B11835" s="34" t="n">
        <v>36</v>
      </c>
      <c r="C11835" s="7" t="n">
        <v>8</v>
      </c>
      <c r="D11835" s="7" t="n">
        <v>7004</v>
      </c>
      <c r="E11835" s="7" t="n">
        <v>0</v>
      </c>
      <c r="F11835" s="7" t="s">
        <v>766</v>
      </c>
      <c r="G11835" s="7" t="s">
        <v>77</v>
      </c>
      <c r="H11835" s="7" t="s">
        <v>87</v>
      </c>
      <c r="I11835" s="7" t="s">
        <v>792</v>
      </c>
      <c r="J11835" s="7" t="s">
        <v>13</v>
      </c>
      <c r="K11835" s="7" t="s">
        <v>13</v>
      </c>
      <c r="L11835" s="7" t="s">
        <v>13</v>
      </c>
      <c r="M11835" s="7" t="s">
        <v>13</v>
      </c>
      <c r="N11835" s="7" t="s">
        <v>13</v>
      </c>
      <c r="O11835" s="7" t="s">
        <v>13</v>
      </c>
      <c r="P11835" s="7" t="s">
        <v>13</v>
      </c>
      <c r="Q11835" s="7" t="s">
        <v>13</v>
      </c>
      <c r="R11835" s="7" t="s">
        <v>13</v>
      </c>
      <c r="S11835" s="7" t="s">
        <v>13</v>
      </c>
      <c r="T11835" s="7" t="s">
        <v>13</v>
      </c>
      <c r="U11835" s="7" t="s">
        <v>13</v>
      </c>
    </row>
    <row r="11836" spans="1:21">
      <c r="A11836" t="s">
        <v>4</v>
      </c>
      <c r="B11836" s="4" t="s">
        <v>5</v>
      </c>
      <c r="C11836" s="4" t="s">
        <v>14</v>
      </c>
      <c r="D11836" s="4" t="s">
        <v>10</v>
      </c>
      <c r="E11836" s="4" t="s">
        <v>14</v>
      </c>
      <c r="F11836" s="4" t="s">
        <v>6</v>
      </c>
      <c r="G11836" s="4" t="s">
        <v>6</v>
      </c>
      <c r="H11836" s="4" t="s">
        <v>6</v>
      </c>
      <c r="I11836" s="4" t="s">
        <v>6</v>
      </c>
      <c r="J11836" s="4" t="s">
        <v>6</v>
      </c>
      <c r="K11836" s="4" t="s">
        <v>6</v>
      </c>
      <c r="L11836" s="4" t="s">
        <v>6</v>
      </c>
      <c r="M11836" s="4" t="s">
        <v>6</v>
      </c>
      <c r="N11836" s="4" t="s">
        <v>6</v>
      </c>
      <c r="O11836" s="4" t="s">
        <v>6</v>
      </c>
      <c r="P11836" s="4" t="s">
        <v>6</v>
      </c>
      <c r="Q11836" s="4" t="s">
        <v>6</v>
      </c>
      <c r="R11836" s="4" t="s">
        <v>6</v>
      </c>
      <c r="S11836" s="4" t="s">
        <v>6</v>
      </c>
      <c r="T11836" s="4" t="s">
        <v>6</v>
      </c>
      <c r="U11836" s="4" t="s">
        <v>6</v>
      </c>
    </row>
    <row r="11837" spans="1:21">
      <c r="A11837" t="n">
        <v>101184</v>
      </c>
      <c r="B11837" s="34" t="n">
        <v>36</v>
      </c>
      <c r="C11837" s="7" t="n">
        <v>8</v>
      </c>
      <c r="D11837" s="7" t="n">
        <v>22</v>
      </c>
      <c r="E11837" s="7" t="n">
        <v>0</v>
      </c>
      <c r="F11837" s="7" t="s">
        <v>793</v>
      </c>
      <c r="G11837" s="7" t="s">
        <v>794</v>
      </c>
      <c r="H11837" s="7" t="s">
        <v>13</v>
      </c>
      <c r="I11837" s="7" t="s">
        <v>13</v>
      </c>
      <c r="J11837" s="7" t="s">
        <v>13</v>
      </c>
      <c r="K11837" s="7" t="s">
        <v>13</v>
      </c>
      <c r="L11837" s="7" t="s">
        <v>13</v>
      </c>
      <c r="M11837" s="7" t="s">
        <v>13</v>
      </c>
      <c r="N11837" s="7" t="s">
        <v>13</v>
      </c>
      <c r="O11837" s="7" t="s">
        <v>13</v>
      </c>
      <c r="P11837" s="7" t="s">
        <v>13</v>
      </c>
      <c r="Q11837" s="7" t="s">
        <v>13</v>
      </c>
      <c r="R11837" s="7" t="s">
        <v>13</v>
      </c>
      <c r="S11837" s="7" t="s">
        <v>13</v>
      </c>
      <c r="T11837" s="7" t="s">
        <v>13</v>
      </c>
      <c r="U11837" s="7" t="s">
        <v>13</v>
      </c>
    </row>
    <row r="11838" spans="1:21">
      <c r="A11838" t="s">
        <v>4</v>
      </c>
      <c r="B11838" s="4" t="s">
        <v>5</v>
      </c>
      <c r="C11838" s="4" t="s">
        <v>14</v>
      </c>
      <c r="D11838" s="4" t="s">
        <v>10</v>
      </c>
      <c r="E11838" s="4" t="s">
        <v>14</v>
      </c>
      <c r="F11838" s="4" t="s">
        <v>6</v>
      </c>
      <c r="G11838" s="4" t="s">
        <v>6</v>
      </c>
      <c r="H11838" s="4" t="s">
        <v>6</v>
      </c>
      <c r="I11838" s="4" t="s">
        <v>6</v>
      </c>
      <c r="J11838" s="4" t="s">
        <v>6</v>
      </c>
      <c r="K11838" s="4" t="s">
        <v>6</v>
      </c>
      <c r="L11838" s="4" t="s">
        <v>6</v>
      </c>
      <c r="M11838" s="4" t="s">
        <v>6</v>
      </c>
      <c r="N11838" s="4" t="s">
        <v>6</v>
      </c>
      <c r="O11838" s="4" t="s">
        <v>6</v>
      </c>
      <c r="P11838" s="4" t="s">
        <v>6</v>
      </c>
      <c r="Q11838" s="4" t="s">
        <v>6</v>
      </c>
      <c r="R11838" s="4" t="s">
        <v>6</v>
      </c>
      <c r="S11838" s="4" t="s">
        <v>6</v>
      </c>
      <c r="T11838" s="4" t="s">
        <v>6</v>
      </c>
      <c r="U11838" s="4" t="s">
        <v>6</v>
      </c>
    </row>
    <row r="11839" spans="1:21">
      <c r="A11839" t="n">
        <v>101223</v>
      </c>
      <c r="B11839" s="34" t="n">
        <v>36</v>
      </c>
      <c r="C11839" s="7" t="n">
        <v>8</v>
      </c>
      <c r="D11839" s="7" t="n">
        <v>7031</v>
      </c>
      <c r="E11839" s="7" t="n">
        <v>0</v>
      </c>
      <c r="F11839" s="7" t="s">
        <v>793</v>
      </c>
      <c r="G11839" s="7" t="s">
        <v>794</v>
      </c>
      <c r="H11839" s="7" t="s">
        <v>777</v>
      </c>
      <c r="I11839" s="7" t="s">
        <v>778</v>
      </c>
      <c r="J11839" s="7" t="s">
        <v>13</v>
      </c>
      <c r="K11839" s="7" t="s">
        <v>13</v>
      </c>
      <c r="L11839" s="7" t="s">
        <v>13</v>
      </c>
      <c r="M11839" s="7" t="s">
        <v>13</v>
      </c>
      <c r="N11839" s="7" t="s">
        <v>13</v>
      </c>
      <c r="O11839" s="7" t="s">
        <v>13</v>
      </c>
      <c r="P11839" s="7" t="s">
        <v>13</v>
      </c>
      <c r="Q11839" s="7" t="s">
        <v>13</v>
      </c>
      <c r="R11839" s="7" t="s">
        <v>13</v>
      </c>
      <c r="S11839" s="7" t="s">
        <v>13</v>
      </c>
      <c r="T11839" s="7" t="s">
        <v>13</v>
      </c>
      <c r="U11839" s="7" t="s">
        <v>13</v>
      </c>
    </row>
    <row r="11840" spans="1:21">
      <c r="A11840" t="s">
        <v>4</v>
      </c>
      <c r="B11840" s="4" t="s">
        <v>5</v>
      </c>
      <c r="C11840" s="4" t="s">
        <v>14</v>
      </c>
    </row>
    <row r="11841" spans="1:21">
      <c r="A11841" t="n">
        <v>101280</v>
      </c>
      <c r="B11841" s="35" t="n">
        <v>116</v>
      </c>
      <c r="C11841" s="7" t="n">
        <v>0</v>
      </c>
    </row>
    <row r="11842" spans="1:21">
      <c r="A11842" t="s">
        <v>4</v>
      </c>
      <c r="B11842" s="4" t="s">
        <v>5</v>
      </c>
      <c r="C11842" s="4" t="s">
        <v>14</v>
      </c>
      <c r="D11842" s="4" t="s">
        <v>10</v>
      </c>
    </row>
    <row r="11843" spans="1:21">
      <c r="A11843" t="n">
        <v>101282</v>
      </c>
      <c r="B11843" s="35" t="n">
        <v>116</v>
      </c>
      <c r="C11843" s="7" t="n">
        <v>2</v>
      </c>
      <c r="D11843" s="7" t="n">
        <v>1</v>
      </c>
    </row>
    <row r="11844" spans="1:21">
      <c r="A11844" t="s">
        <v>4</v>
      </c>
      <c r="B11844" s="4" t="s">
        <v>5</v>
      </c>
      <c r="C11844" s="4" t="s">
        <v>14</v>
      </c>
      <c r="D11844" s="4" t="s">
        <v>9</v>
      </c>
    </row>
    <row r="11845" spans="1:21">
      <c r="A11845" t="n">
        <v>101286</v>
      </c>
      <c r="B11845" s="35" t="n">
        <v>116</v>
      </c>
      <c r="C11845" s="7" t="n">
        <v>5</v>
      </c>
      <c r="D11845" s="7" t="n">
        <v>1112014848</v>
      </c>
    </row>
    <row r="11846" spans="1:21">
      <c r="A11846" t="s">
        <v>4</v>
      </c>
      <c r="B11846" s="4" t="s">
        <v>5</v>
      </c>
      <c r="C11846" s="4" t="s">
        <v>14</v>
      </c>
      <c r="D11846" s="4" t="s">
        <v>10</v>
      </c>
    </row>
    <row r="11847" spans="1:21">
      <c r="A11847" t="n">
        <v>101292</v>
      </c>
      <c r="B11847" s="35" t="n">
        <v>116</v>
      </c>
      <c r="C11847" s="7" t="n">
        <v>6</v>
      </c>
      <c r="D11847" s="7" t="n">
        <v>1</v>
      </c>
    </row>
    <row r="11848" spans="1:21">
      <c r="A11848" t="s">
        <v>4</v>
      </c>
      <c r="B11848" s="4" t="s">
        <v>5</v>
      </c>
      <c r="C11848" s="4" t="s">
        <v>10</v>
      </c>
      <c r="D11848" s="4" t="s">
        <v>21</v>
      </c>
      <c r="E11848" s="4" t="s">
        <v>21</v>
      </c>
      <c r="F11848" s="4" t="s">
        <v>21</v>
      </c>
      <c r="G11848" s="4" t="s">
        <v>21</v>
      </c>
    </row>
    <row r="11849" spans="1:21">
      <c r="A11849" t="n">
        <v>101296</v>
      </c>
      <c r="B11849" s="36" t="n">
        <v>46</v>
      </c>
      <c r="C11849" s="7" t="n">
        <v>0</v>
      </c>
      <c r="D11849" s="7" t="n">
        <v>7.05000019073486</v>
      </c>
      <c r="E11849" s="7" t="n">
        <v>19.9699993133545</v>
      </c>
      <c r="F11849" s="7" t="n">
        <v>44</v>
      </c>
      <c r="G11849" s="7" t="n">
        <v>0</v>
      </c>
    </row>
    <row r="11850" spans="1:21">
      <c r="A11850" t="s">
        <v>4</v>
      </c>
      <c r="B11850" s="4" t="s">
        <v>5</v>
      </c>
      <c r="C11850" s="4" t="s">
        <v>10</v>
      </c>
      <c r="D11850" s="4" t="s">
        <v>9</v>
      </c>
      <c r="E11850" s="4" t="s">
        <v>9</v>
      </c>
      <c r="F11850" s="4" t="s">
        <v>9</v>
      </c>
      <c r="G11850" s="4" t="s">
        <v>9</v>
      </c>
      <c r="H11850" s="4" t="s">
        <v>10</v>
      </c>
      <c r="I11850" s="4" t="s">
        <v>14</v>
      </c>
    </row>
    <row r="11851" spans="1:21">
      <c r="A11851" t="n">
        <v>101315</v>
      </c>
      <c r="B11851" s="69" t="n">
        <v>66</v>
      </c>
      <c r="C11851" s="7" t="n">
        <v>0</v>
      </c>
      <c r="D11851" s="7" t="n">
        <v>1065353216</v>
      </c>
      <c r="E11851" s="7" t="n">
        <v>1065353216</v>
      </c>
      <c r="F11851" s="7" t="n">
        <v>1065353216</v>
      </c>
      <c r="G11851" s="7" t="n">
        <v>0</v>
      </c>
      <c r="H11851" s="7" t="n">
        <v>1</v>
      </c>
      <c r="I11851" s="7" t="n">
        <v>3</v>
      </c>
    </row>
    <row r="11852" spans="1:21">
      <c r="A11852" t="s">
        <v>4</v>
      </c>
      <c r="B11852" s="4" t="s">
        <v>5</v>
      </c>
      <c r="C11852" s="4" t="s">
        <v>10</v>
      </c>
      <c r="D11852" s="4" t="s">
        <v>9</v>
      </c>
    </row>
    <row r="11853" spans="1:21">
      <c r="A11853" t="n">
        <v>101337</v>
      </c>
      <c r="B11853" s="33" t="n">
        <v>43</v>
      </c>
      <c r="C11853" s="7" t="n">
        <v>0</v>
      </c>
      <c r="D11853" s="7" t="n">
        <v>512</v>
      </c>
    </row>
    <row r="11854" spans="1:21">
      <c r="A11854" t="s">
        <v>4</v>
      </c>
      <c r="B11854" s="4" t="s">
        <v>5</v>
      </c>
      <c r="C11854" s="4" t="s">
        <v>10</v>
      </c>
      <c r="D11854" s="4" t="s">
        <v>9</v>
      </c>
    </row>
    <row r="11855" spans="1:21">
      <c r="A11855" t="n">
        <v>101344</v>
      </c>
      <c r="B11855" s="33" t="n">
        <v>43</v>
      </c>
      <c r="C11855" s="7" t="n">
        <v>0</v>
      </c>
      <c r="D11855" s="7" t="n">
        <v>8388608</v>
      </c>
    </row>
    <row r="11856" spans="1:21">
      <c r="A11856" t="s">
        <v>4</v>
      </c>
      <c r="B11856" s="4" t="s">
        <v>5</v>
      </c>
      <c r="C11856" s="4" t="s">
        <v>10</v>
      </c>
      <c r="D11856" s="4" t="s">
        <v>9</v>
      </c>
    </row>
    <row r="11857" spans="1:9">
      <c r="A11857" t="n">
        <v>101351</v>
      </c>
      <c r="B11857" s="33" t="n">
        <v>43</v>
      </c>
      <c r="C11857" s="7" t="n">
        <v>0</v>
      </c>
      <c r="D11857" s="7" t="n">
        <v>256</v>
      </c>
    </row>
    <row r="11858" spans="1:9">
      <c r="A11858" t="s">
        <v>4</v>
      </c>
      <c r="B11858" s="4" t="s">
        <v>5</v>
      </c>
      <c r="C11858" s="4" t="s">
        <v>14</v>
      </c>
      <c r="D11858" s="4" t="s">
        <v>14</v>
      </c>
      <c r="E11858" s="4" t="s">
        <v>10</v>
      </c>
      <c r="F11858" s="4" t="s">
        <v>10</v>
      </c>
      <c r="G11858" s="4" t="s">
        <v>10</v>
      </c>
      <c r="H11858" s="4" t="s">
        <v>10</v>
      </c>
      <c r="I11858" s="4" t="s">
        <v>10</v>
      </c>
      <c r="J11858" s="4" t="s">
        <v>10</v>
      </c>
      <c r="K11858" s="4" t="s">
        <v>10</v>
      </c>
      <c r="L11858" s="4" t="s">
        <v>10</v>
      </c>
      <c r="M11858" s="4" t="s">
        <v>10</v>
      </c>
      <c r="N11858" s="4" t="s">
        <v>10</v>
      </c>
      <c r="O11858" s="4" t="s">
        <v>10</v>
      </c>
      <c r="P11858" s="4" t="s">
        <v>10</v>
      </c>
      <c r="Q11858" s="4" t="s">
        <v>10</v>
      </c>
      <c r="R11858" s="4" t="s">
        <v>10</v>
      </c>
      <c r="S11858" s="4" t="s">
        <v>10</v>
      </c>
      <c r="T11858" s="4" t="s">
        <v>10</v>
      </c>
    </row>
    <row r="11859" spans="1:9">
      <c r="A11859" t="n">
        <v>101358</v>
      </c>
      <c r="B11859" s="76" t="n">
        <v>154</v>
      </c>
      <c r="C11859" s="7" t="n">
        <v>1</v>
      </c>
      <c r="D11859" s="7" t="n">
        <v>0</v>
      </c>
      <c r="E11859" s="7" t="n">
        <v>1</v>
      </c>
      <c r="F11859" s="7" t="n">
        <v>2</v>
      </c>
      <c r="G11859" s="7" t="n">
        <v>3</v>
      </c>
      <c r="H11859" s="7" t="n">
        <v>4</v>
      </c>
      <c r="I11859" s="7" t="n">
        <v>5</v>
      </c>
      <c r="J11859" s="7" t="n">
        <v>6</v>
      </c>
      <c r="K11859" s="7" t="n">
        <v>7</v>
      </c>
      <c r="L11859" s="7" t="n">
        <v>8</v>
      </c>
      <c r="M11859" s="7" t="n">
        <v>9</v>
      </c>
      <c r="N11859" s="7" t="n">
        <v>11</v>
      </c>
      <c r="O11859" s="7" t="n">
        <v>13</v>
      </c>
      <c r="P11859" s="7" t="n">
        <v>18</v>
      </c>
      <c r="Q11859" s="7" t="n">
        <v>65533</v>
      </c>
      <c r="R11859" s="7" t="n">
        <v>65533</v>
      </c>
      <c r="S11859" s="7" t="n">
        <v>65533</v>
      </c>
      <c r="T11859" s="7" t="n">
        <v>65533</v>
      </c>
    </row>
    <row r="11860" spans="1:9">
      <c r="A11860" t="s">
        <v>4</v>
      </c>
      <c r="B11860" s="4" t="s">
        <v>5</v>
      </c>
      <c r="C11860" s="4" t="s">
        <v>14</v>
      </c>
      <c r="D11860" s="4" t="s">
        <v>14</v>
      </c>
      <c r="E11860" s="4" t="s">
        <v>14</v>
      </c>
      <c r="F11860" s="4" t="s">
        <v>9</v>
      </c>
      <c r="G11860" s="4" t="s">
        <v>14</v>
      </c>
      <c r="H11860" s="4" t="s">
        <v>14</v>
      </c>
      <c r="I11860" s="4" t="s">
        <v>14</v>
      </c>
      <c r="J11860" s="4" t="s">
        <v>14</v>
      </c>
      <c r="K11860" s="4" t="s">
        <v>9</v>
      </c>
      <c r="L11860" s="4" t="s">
        <v>14</v>
      </c>
      <c r="M11860" s="4" t="s">
        <v>14</v>
      </c>
      <c r="N11860" s="4" t="s">
        <v>14</v>
      </c>
      <c r="O11860" s="4" t="s">
        <v>14</v>
      </c>
      <c r="P11860" s="4" t="s">
        <v>14</v>
      </c>
      <c r="Q11860" s="4" t="s">
        <v>9</v>
      </c>
      <c r="R11860" s="4" t="s">
        <v>14</v>
      </c>
      <c r="S11860" s="4" t="s">
        <v>14</v>
      </c>
      <c r="T11860" s="4" t="s">
        <v>14</v>
      </c>
      <c r="U11860" s="4" t="s">
        <v>19</v>
      </c>
    </row>
    <row r="11861" spans="1:9">
      <c r="A11861" t="n">
        <v>101393</v>
      </c>
      <c r="B11861" s="10" t="n">
        <v>5</v>
      </c>
      <c r="C11861" s="7" t="n">
        <v>35</v>
      </c>
      <c r="D11861" s="7" t="n">
        <v>30</v>
      </c>
      <c r="E11861" s="7" t="n">
        <v>0</v>
      </c>
      <c r="F11861" s="7" t="n">
        <v>13</v>
      </c>
      <c r="G11861" s="7" t="n">
        <v>2</v>
      </c>
      <c r="H11861" s="7" t="n">
        <v>35</v>
      </c>
      <c r="I11861" s="7" t="n">
        <v>30</v>
      </c>
      <c r="J11861" s="7" t="n">
        <v>0</v>
      </c>
      <c r="K11861" s="7" t="n">
        <v>18</v>
      </c>
      <c r="L11861" s="7" t="n">
        <v>2</v>
      </c>
      <c r="M11861" s="7" t="n">
        <v>11</v>
      </c>
      <c r="N11861" s="7" t="n">
        <v>35</v>
      </c>
      <c r="O11861" s="7" t="n">
        <v>30</v>
      </c>
      <c r="P11861" s="7" t="n">
        <v>0</v>
      </c>
      <c r="Q11861" s="7" t="n">
        <v>65533</v>
      </c>
      <c r="R11861" s="7" t="n">
        <v>2</v>
      </c>
      <c r="S11861" s="7" t="n">
        <v>11</v>
      </c>
      <c r="T11861" s="7" t="n">
        <v>1</v>
      </c>
      <c r="U11861" s="11" t="n">
        <f t="normal" ca="1">A11865</f>
        <v>0</v>
      </c>
    </row>
    <row r="11862" spans="1:9">
      <c r="A11862" t="s">
        <v>4</v>
      </c>
      <c r="B11862" s="4" t="s">
        <v>5</v>
      </c>
      <c r="C11862" s="4" t="s">
        <v>14</v>
      </c>
      <c r="D11862" s="4" t="s">
        <v>14</v>
      </c>
      <c r="E11862" s="4" t="s">
        <v>10</v>
      </c>
      <c r="F11862" s="4" t="s">
        <v>10</v>
      </c>
      <c r="G11862" s="4" t="s">
        <v>10</v>
      </c>
      <c r="H11862" s="4" t="s">
        <v>10</v>
      </c>
      <c r="I11862" s="4" t="s">
        <v>10</v>
      </c>
      <c r="J11862" s="4" t="s">
        <v>10</v>
      </c>
      <c r="K11862" s="4" t="s">
        <v>10</v>
      </c>
      <c r="L11862" s="4" t="s">
        <v>10</v>
      </c>
      <c r="M11862" s="4" t="s">
        <v>10</v>
      </c>
      <c r="N11862" s="4" t="s">
        <v>10</v>
      </c>
      <c r="O11862" s="4" t="s">
        <v>10</v>
      </c>
      <c r="P11862" s="4" t="s">
        <v>10</v>
      </c>
      <c r="Q11862" s="4" t="s">
        <v>10</v>
      </c>
      <c r="R11862" s="4" t="s">
        <v>10</v>
      </c>
      <c r="S11862" s="4" t="s">
        <v>10</v>
      </c>
      <c r="T11862" s="4" t="s">
        <v>10</v>
      </c>
    </row>
    <row r="11863" spans="1:9">
      <c r="A11863" t="n">
        <v>101425</v>
      </c>
      <c r="B11863" s="76" t="n">
        <v>154</v>
      </c>
      <c r="C11863" s="7" t="n">
        <v>0</v>
      </c>
      <c r="D11863" s="7" t="n">
        <v>0</v>
      </c>
      <c r="E11863" s="7" t="n">
        <v>1</v>
      </c>
      <c r="F11863" s="7" t="n">
        <v>2</v>
      </c>
      <c r="G11863" s="7" t="n">
        <v>3</v>
      </c>
      <c r="H11863" s="7" t="n">
        <v>4</v>
      </c>
      <c r="I11863" s="7" t="n">
        <v>5</v>
      </c>
      <c r="J11863" s="7" t="n">
        <v>6</v>
      </c>
      <c r="K11863" s="7" t="n">
        <v>7</v>
      </c>
      <c r="L11863" s="7" t="n">
        <v>8</v>
      </c>
      <c r="M11863" s="7" t="n">
        <v>9</v>
      </c>
      <c r="N11863" s="7" t="n">
        <v>11</v>
      </c>
      <c r="O11863" s="7" t="n">
        <v>65533</v>
      </c>
      <c r="P11863" s="7" t="n">
        <v>65533</v>
      </c>
      <c r="Q11863" s="7" t="n">
        <v>65533</v>
      </c>
      <c r="R11863" s="7" t="n">
        <v>65533</v>
      </c>
      <c r="S11863" s="7" t="n">
        <v>65533</v>
      </c>
      <c r="T11863" s="7" t="n">
        <v>65533</v>
      </c>
    </row>
    <row r="11864" spans="1:9">
      <c r="A11864" t="s">
        <v>4</v>
      </c>
      <c r="B11864" s="4" t="s">
        <v>5</v>
      </c>
      <c r="C11864" s="4" t="s">
        <v>14</v>
      </c>
      <c r="D11864" s="4" t="s">
        <v>14</v>
      </c>
      <c r="E11864" s="4" t="s">
        <v>14</v>
      </c>
      <c r="F11864" s="4" t="s">
        <v>9</v>
      </c>
      <c r="G11864" s="4" t="s">
        <v>14</v>
      </c>
      <c r="H11864" s="4" t="s">
        <v>14</v>
      </c>
      <c r="I11864" s="4" t="s">
        <v>19</v>
      </c>
    </row>
    <row r="11865" spans="1:9">
      <c r="A11865" t="n">
        <v>101460</v>
      </c>
      <c r="B11865" s="10" t="n">
        <v>5</v>
      </c>
      <c r="C11865" s="7" t="n">
        <v>35</v>
      </c>
      <c r="D11865" s="7" t="n">
        <v>30</v>
      </c>
      <c r="E11865" s="7" t="n">
        <v>0</v>
      </c>
      <c r="F11865" s="7" t="n">
        <v>1</v>
      </c>
      <c r="G11865" s="7" t="n">
        <v>2</v>
      </c>
      <c r="H11865" s="7" t="n">
        <v>1</v>
      </c>
      <c r="I11865" s="11" t="n">
        <f t="normal" ca="1">A11891</f>
        <v>0</v>
      </c>
    </row>
    <row r="11866" spans="1:9">
      <c r="A11866" t="s">
        <v>4</v>
      </c>
      <c r="B11866" s="4" t="s">
        <v>5</v>
      </c>
      <c r="C11866" s="4" t="s">
        <v>10</v>
      </c>
      <c r="D11866" s="4" t="s">
        <v>21</v>
      </c>
      <c r="E11866" s="4" t="s">
        <v>21</v>
      </c>
      <c r="F11866" s="4" t="s">
        <v>21</v>
      </c>
      <c r="G11866" s="4" t="s">
        <v>21</v>
      </c>
    </row>
    <row r="11867" spans="1:9">
      <c r="A11867" t="n">
        <v>101474</v>
      </c>
      <c r="B11867" s="36" t="n">
        <v>46</v>
      </c>
      <c r="C11867" s="7" t="n">
        <v>1</v>
      </c>
      <c r="D11867" s="7" t="n">
        <v>0.449999988079071</v>
      </c>
      <c r="E11867" s="7" t="n">
        <v>18.3700008392334</v>
      </c>
      <c r="F11867" s="7" t="n">
        <v>58.5499992370605</v>
      </c>
      <c r="G11867" s="7" t="n">
        <v>150</v>
      </c>
    </row>
    <row r="11868" spans="1:9">
      <c r="A11868" t="s">
        <v>4</v>
      </c>
      <c r="B11868" s="4" t="s">
        <v>5</v>
      </c>
      <c r="C11868" s="4" t="s">
        <v>10</v>
      </c>
      <c r="D11868" s="4" t="s">
        <v>21</v>
      </c>
      <c r="E11868" s="4" t="s">
        <v>21</v>
      </c>
      <c r="F11868" s="4" t="s">
        <v>21</v>
      </c>
      <c r="G11868" s="4" t="s">
        <v>21</v>
      </c>
    </row>
    <row r="11869" spans="1:9">
      <c r="A11869" t="n">
        <v>101493</v>
      </c>
      <c r="B11869" s="36" t="n">
        <v>46</v>
      </c>
      <c r="C11869" s="7" t="n">
        <v>2</v>
      </c>
      <c r="D11869" s="7" t="n">
        <v>-0.270000010728836</v>
      </c>
      <c r="E11869" s="7" t="n">
        <v>18.3700008392334</v>
      </c>
      <c r="F11869" s="7" t="n">
        <v>58.75</v>
      </c>
      <c r="G11869" s="7" t="n">
        <v>150</v>
      </c>
    </row>
    <row r="11870" spans="1:9">
      <c r="A11870" t="s">
        <v>4</v>
      </c>
      <c r="B11870" s="4" t="s">
        <v>5</v>
      </c>
      <c r="C11870" s="4" t="s">
        <v>10</v>
      </c>
      <c r="D11870" s="4" t="s">
        <v>21</v>
      </c>
      <c r="E11870" s="4" t="s">
        <v>21</v>
      </c>
      <c r="F11870" s="4" t="s">
        <v>21</v>
      </c>
      <c r="G11870" s="4" t="s">
        <v>21</v>
      </c>
    </row>
    <row r="11871" spans="1:9">
      <c r="A11871" t="n">
        <v>101512</v>
      </c>
      <c r="B11871" s="36" t="n">
        <v>46</v>
      </c>
      <c r="C11871" s="7" t="n">
        <v>3</v>
      </c>
      <c r="D11871" s="7" t="n">
        <v>0.330000013113022</v>
      </c>
      <c r="E11871" s="7" t="n">
        <v>18.3700008392334</v>
      </c>
      <c r="F11871" s="7" t="n">
        <v>59.4300003051758</v>
      </c>
      <c r="G11871" s="7" t="n">
        <v>150</v>
      </c>
    </row>
    <row r="11872" spans="1:9">
      <c r="A11872" t="s">
        <v>4</v>
      </c>
      <c r="B11872" s="4" t="s">
        <v>5</v>
      </c>
      <c r="C11872" s="4" t="s">
        <v>10</v>
      </c>
      <c r="D11872" s="4" t="s">
        <v>21</v>
      </c>
      <c r="E11872" s="4" t="s">
        <v>21</v>
      </c>
      <c r="F11872" s="4" t="s">
        <v>21</v>
      </c>
      <c r="G11872" s="4" t="s">
        <v>21</v>
      </c>
    </row>
    <row r="11873" spans="1:21">
      <c r="A11873" t="n">
        <v>101531</v>
      </c>
      <c r="B11873" s="36" t="n">
        <v>46</v>
      </c>
      <c r="C11873" s="7" t="n">
        <v>4</v>
      </c>
      <c r="D11873" s="7" t="n">
        <v>1.02999997138977</v>
      </c>
      <c r="E11873" s="7" t="n">
        <v>18.3700008392334</v>
      </c>
      <c r="F11873" s="7" t="n">
        <v>59.1300010681152</v>
      </c>
      <c r="G11873" s="7" t="n">
        <v>150</v>
      </c>
    </row>
    <row r="11874" spans="1:21">
      <c r="A11874" t="s">
        <v>4</v>
      </c>
      <c r="B11874" s="4" t="s">
        <v>5</v>
      </c>
      <c r="C11874" s="4" t="s">
        <v>10</v>
      </c>
      <c r="D11874" s="4" t="s">
        <v>21</v>
      </c>
      <c r="E11874" s="4" t="s">
        <v>21</v>
      </c>
      <c r="F11874" s="4" t="s">
        <v>21</v>
      </c>
      <c r="G11874" s="4" t="s">
        <v>21</v>
      </c>
    </row>
    <row r="11875" spans="1:21">
      <c r="A11875" t="n">
        <v>101550</v>
      </c>
      <c r="B11875" s="36" t="n">
        <v>46</v>
      </c>
      <c r="C11875" s="7" t="n">
        <v>5</v>
      </c>
      <c r="D11875" s="7" t="n">
        <v>-0.910000026226044</v>
      </c>
      <c r="E11875" s="7" t="n">
        <v>18.3700008392334</v>
      </c>
      <c r="F11875" s="7" t="n">
        <v>59.189998626709</v>
      </c>
      <c r="G11875" s="7" t="n">
        <v>150</v>
      </c>
    </row>
    <row r="11876" spans="1:21">
      <c r="A11876" t="s">
        <v>4</v>
      </c>
      <c r="B11876" s="4" t="s">
        <v>5</v>
      </c>
      <c r="C11876" s="4" t="s">
        <v>10</v>
      </c>
      <c r="D11876" s="4" t="s">
        <v>21</v>
      </c>
      <c r="E11876" s="4" t="s">
        <v>21</v>
      </c>
      <c r="F11876" s="4" t="s">
        <v>21</v>
      </c>
      <c r="G11876" s="4" t="s">
        <v>21</v>
      </c>
    </row>
    <row r="11877" spans="1:21">
      <c r="A11877" t="n">
        <v>101569</v>
      </c>
      <c r="B11877" s="36" t="n">
        <v>46</v>
      </c>
      <c r="C11877" s="7" t="n">
        <v>6</v>
      </c>
      <c r="D11877" s="7" t="n">
        <v>1.79999995231628</v>
      </c>
      <c r="E11877" s="7" t="n">
        <v>18.3700008392334</v>
      </c>
      <c r="F11877" s="7" t="n">
        <v>59.9000015258789</v>
      </c>
      <c r="G11877" s="7" t="n">
        <v>150</v>
      </c>
    </row>
    <row r="11878" spans="1:21">
      <c r="A11878" t="s">
        <v>4</v>
      </c>
      <c r="B11878" s="4" t="s">
        <v>5</v>
      </c>
      <c r="C11878" s="4" t="s">
        <v>10</v>
      </c>
      <c r="D11878" s="4" t="s">
        <v>21</v>
      </c>
      <c r="E11878" s="4" t="s">
        <v>21</v>
      </c>
      <c r="F11878" s="4" t="s">
        <v>21</v>
      </c>
      <c r="G11878" s="4" t="s">
        <v>21</v>
      </c>
    </row>
    <row r="11879" spans="1:21">
      <c r="A11879" t="n">
        <v>101588</v>
      </c>
      <c r="B11879" s="36" t="n">
        <v>46</v>
      </c>
      <c r="C11879" s="7" t="n">
        <v>7</v>
      </c>
      <c r="D11879" s="7" t="n">
        <v>-0.170000001788139</v>
      </c>
      <c r="E11879" s="7" t="n">
        <v>18.3700008392334</v>
      </c>
      <c r="F11879" s="7" t="n">
        <v>60.2900009155273</v>
      </c>
      <c r="G11879" s="7" t="n">
        <v>150</v>
      </c>
    </row>
    <row r="11880" spans="1:21">
      <c r="A11880" t="s">
        <v>4</v>
      </c>
      <c r="B11880" s="4" t="s">
        <v>5</v>
      </c>
      <c r="C11880" s="4" t="s">
        <v>10</v>
      </c>
      <c r="D11880" s="4" t="s">
        <v>21</v>
      </c>
      <c r="E11880" s="4" t="s">
        <v>21</v>
      </c>
      <c r="F11880" s="4" t="s">
        <v>21</v>
      </c>
      <c r="G11880" s="4" t="s">
        <v>21</v>
      </c>
    </row>
    <row r="11881" spans="1:21">
      <c r="A11881" t="n">
        <v>101607</v>
      </c>
      <c r="B11881" s="36" t="n">
        <v>46</v>
      </c>
      <c r="C11881" s="7" t="n">
        <v>8</v>
      </c>
      <c r="D11881" s="7" t="n">
        <v>0.930000007152557</v>
      </c>
      <c r="E11881" s="7" t="n">
        <v>18.3700008392334</v>
      </c>
      <c r="F11881" s="7" t="n">
        <v>60.2900009155273</v>
      </c>
      <c r="G11881" s="7" t="n">
        <v>150</v>
      </c>
    </row>
    <row r="11882" spans="1:21">
      <c r="A11882" t="s">
        <v>4</v>
      </c>
      <c r="B11882" s="4" t="s">
        <v>5</v>
      </c>
      <c r="C11882" s="4" t="s">
        <v>10</v>
      </c>
      <c r="D11882" s="4" t="s">
        <v>21</v>
      </c>
      <c r="E11882" s="4" t="s">
        <v>21</v>
      </c>
      <c r="F11882" s="4" t="s">
        <v>21</v>
      </c>
      <c r="G11882" s="4" t="s">
        <v>21</v>
      </c>
    </row>
    <row r="11883" spans="1:21">
      <c r="A11883" t="n">
        <v>101626</v>
      </c>
      <c r="B11883" s="36" t="n">
        <v>46</v>
      </c>
      <c r="C11883" s="7" t="n">
        <v>9</v>
      </c>
      <c r="D11883" s="7" t="n">
        <v>-0.300000011920929</v>
      </c>
      <c r="E11883" s="7" t="n">
        <v>18.3700008392334</v>
      </c>
      <c r="F11883" s="7" t="n">
        <v>59.5999984741211</v>
      </c>
      <c r="G11883" s="7" t="n">
        <v>150</v>
      </c>
    </row>
    <row r="11884" spans="1:21">
      <c r="A11884" t="s">
        <v>4</v>
      </c>
      <c r="B11884" s="4" t="s">
        <v>5</v>
      </c>
      <c r="C11884" s="4" t="s">
        <v>10</v>
      </c>
      <c r="D11884" s="4" t="s">
        <v>21</v>
      </c>
      <c r="E11884" s="4" t="s">
        <v>21</v>
      </c>
      <c r="F11884" s="4" t="s">
        <v>21</v>
      </c>
      <c r="G11884" s="4" t="s">
        <v>21</v>
      </c>
    </row>
    <row r="11885" spans="1:21">
      <c r="A11885" t="n">
        <v>101645</v>
      </c>
      <c r="B11885" s="36" t="n">
        <v>46</v>
      </c>
      <c r="C11885" s="7" t="n">
        <v>7032</v>
      </c>
      <c r="D11885" s="7" t="n">
        <v>0.230000004172325</v>
      </c>
      <c r="E11885" s="7" t="n">
        <v>18.3700008392334</v>
      </c>
      <c r="F11885" s="7" t="n">
        <v>58.0999984741211</v>
      </c>
      <c r="G11885" s="7" t="n">
        <v>150</v>
      </c>
    </row>
    <row r="11886" spans="1:21">
      <c r="A11886" t="s">
        <v>4</v>
      </c>
      <c r="B11886" s="4" t="s">
        <v>5</v>
      </c>
      <c r="C11886" s="4" t="s">
        <v>10</v>
      </c>
      <c r="D11886" s="4" t="s">
        <v>21</v>
      </c>
      <c r="E11886" s="4" t="s">
        <v>21</v>
      </c>
      <c r="F11886" s="4" t="s">
        <v>21</v>
      </c>
      <c r="G11886" s="4" t="s">
        <v>21</v>
      </c>
    </row>
    <row r="11887" spans="1:21">
      <c r="A11887" t="n">
        <v>101664</v>
      </c>
      <c r="B11887" s="36" t="n">
        <v>46</v>
      </c>
      <c r="C11887" s="7" t="n">
        <v>11</v>
      </c>
      <c r="D11887" s="7" t="n">
        <v>1.88999998569489</v>
      </c>
      <c r="E11887" s="7" t="n">
        <v>18.3700008392334</v>
      </c>
      <c r="F11887" s="7" t="n">
        <v>59.0299987792969</v>
      </c>
      <c r="G11887" s="7" t="n">
        <v>150</v>
      </c>
    </row>
    <row r="11888" spans="1:21">
      <c r="A11888" t="s">
        <v>4</v>
      </c>
      <c r="B11888" s="4" t="s">
        <v>5</v>
      </c>
      <c r="C11888" s="4" t="s">
        <v>19</v>
      </c>
    </row>
    <row r="11889" spans="1:7">
      <c r="A11889" t="n">
        <v>101683</v>
      </c>
      <c r="B11889" s="15" t="n">
        <v>3</v>
      </c>
      <c r="C11889" s="11" t="n">
        <f t="normal" ca="1">A12123</f>
        <v>0</v>
      </c>
    </row>
    <row r="11890" spans="1:7">
      <c r="A11890" t="s">
        <v>4</v>
      </c>
      <c r="B11890" s="4" t="s">
        <v>5</v>
      </c>
      <c r="C11890" s="4" t="s">
        <v>14</v>
      </c>
      <c r="D11890" s="4" t="s">
        <v>14</v>
      </c>
      <c r="E11890" s="4" t="s">
        <v>14</v>
      </c>
      <c r="F11890" s="4" t="s">
        <v>9</v>
      </c>
      <c r="G11890" s="4" t="s">
        <v>14</v>
      </c>
      <c r="H11890" s="4" t="s">
        <v>14</v>
      </c>
      <c r="I11890" s="4" t="s">
        <v>19</v>
      </c>
    </row>
    <row r="11891" spans="1:7">
      <c r="A11891" t="n">
        <v>101688</v>
      </c>
      <c r="B11891" s="10" t="n">
        <v>5</v>
      </c>
      <c r="C11891" s="7" t="n">
        <v>35</v>
      </c>
      <c r="D11891" s="7" t="n">
        <v>30</v>
      </c>
      <c r="E11891" s="7" t="n">
        <v>0</v>
      </c>
      <c r="F11891" s="7" t="n">
        <v>3</v>
      </c>
      <c r="G11891" s="7" t="n">
        <v>2</v>
      </c>
      <c r="H11891" s="7" t="n">
        <v>1</v>
      </c>
      <c r="I11891" s="11" t="n">
        <f t="normal" ca="1">A11917</f>
        <v>0</v>
      </c>
    </row>
    <row r="11892" spans="1:7">
      <c r="A11892" t="s">
        <v>4</v>
      </c>
      <c r="B11892" s="4" t="s">
        <v>5</v>
      </c>
      <c r="C11892" s="4" t="s">
        <v>10</v>
      </c>
      <c r="D11892" s="4" t="s">
        <v>21</v>
      </c>
      <c r="E11892" s="4" t="s">
        <v>21</v>
      </c>
      <c r="F11892" s="4" t="s">
        <v>21</v>
      </c>
      <c r="G11892" s="4" t="s">
        <v>21</v>
      </c>
    </row>
    <row r="11893" spans="1:7">
      <c r="A11893" t="n">
        <v>101702</v>
      </c>
      <c r="B11893" s="36" t="n">
        <v>46</v>
      </c>
      <c r="C11893" s="7" t="n">
        <v>1</v>
      </c>
      <c r="D11893" s="7" t="n">
        <v>0.330000013113022</v>
      </c>
      <c r="E11893" s="7" t="n">
        <v>18.3700008392334</v>
      </c>
      <c r="F11893" s="7" t="n">
        <v>59.4300003051758</v>
      </c>
      <c r="G11893" s="7" t="n">
        <v>150</v>
      </c>
    </row>
    <row r="11894" spans="1:7">
      <c r="A11894" t="s">
        <v>4</v>
      </c>
      <c r="B11894" s="4" t="s">
        <v>5</v>
      </c>
      <c r="C11894" s="4" t="s">
        <v>10</v>
      </c>
      <c r="D11894" s="4" t="s">
        <v>21</v>
      </c>
      <c r="E11894" s="4" t="s">
        <v>21</v>
      </c>
      <c r="F11894" s="4" t="s">
        <v>21</v>
      </c>
      <c r="G11894" s="4" t="s">
        <v>21</v>
      </c>
    </row>
    <row r="11895" spans="1:7">
      <c r="A11895" t="n">
        <v>101721</v>
      </c>
      <c r="B11895" s="36" t="n">
        <v>46</v>
      </c>
      <c r="C11895" s="7" t="n">
        <v>2</v>
      </c>
      <c r="D11895" s="7" t="n">
        <v>-0.270000010728836</v>
      </c>
      <c r="E11895" s="7" t="n">
        <v>18.3700008392334</v>
      </c>
      <c r="F11895" s="7" t="n">
        <v>58.75</v>
      </c>
      <c r="G11895" s="7" t="n">
        <v>150</v>
      </c>
    </row>
    <row r="11896" spans="1:7">
      <c r="A11896" t="s">
        <v>4</v>
      </c>
      <c r="B11896" s="4" t="s">
        <v>5</v>
      </c>
      <c r="C11896" s="4" t="s">
        <v>10</v>
      </c>
      <c r="D11896" s="4" t="s">
        <v>21</v>
      </c>
      <c r="E11896" s="4" t="s">
        <v>21</v>
      </c>
      <c r="F11896" s="4" t="s">
        <v>21</v>
      </c>
      <c r="G11896" s="4" t="s">
        <v>21</v>
      </c>
    </row>
    <row r="11897" spans="1:7">
      <c r="A11897" t="n">
        <v>101740</v>
      </c>
      <c r="B11897" s="36" t="n">
        <v>46</v>
      </c>
      <c r="C11897" s="7" t="n">
        <v>3</v>
      </c>
      <c r="D11897" s="7" t="n">
        <v>0.449999988079071</v>
      </c>
      <c r="E11897" s="7" t="n">
        <v>18.3700008392334</v>
      </c>
      <c r="F11897" s="7" t="n">
        <v>58.5499992370605</v>
      </c>
      <c r="G11897" s="7" t="n">
        <v>150</v>
      </c>
    </row>
    <row r="11898" spans="1:7">
      <c r="A11898" t="s">
        <v>4</v>
      </c>
      <c r="B11898" s="4" t="s">
        <v>5</v>
      </c>
      <c r="C11898" s="4" t="s">
        <v>10</v>
      </c>
      <c r="D11898" s="4" t="s">
        <v>21</v>
      </c>
      <c r="E11898" s="4" t="s">
        <v>21</v>
      </c>
      <c r="F11898" s="4" t="s">
        <v>21</v>
      </c>
      <c r="G11898" s="4" t="s">
        <v>21</v>
      </c>
    </row>
    <row r="11899" spans="1:7">
      <c r="A11899" t="n">
        <v>101759</v>
      </c>
      <c r="B11899" s="36" t="n">
        <v>46</v>
      </c>
      <c r="C11899" s="7" t="n">
        <v>4</v>
      </c>
      <c r="D11899" s="7" t="n">
        <v>1.02999997138977</v>
      </c>
      <c r="E11899" s="7" t="n">
        <v>18.3700008392334</v>
      </c>
      <c r="F11899" s="7" t="n">
        <v>59.1300010681152</v>
      </c>
      <c r="G11899" s="7" t="n">
        <v>150</v>
      </c>
    </row>
    <row r="11900" spans="1:7">
      <c r="A11900" t="s">
        <v>4</v>
      </c>
      <c r="B11900" s="4" t="s">
        <v>5</v>
      </c>
      <c r="C11900" s="4" t="s">
        <v>10</v>
      </c>
      <c r="D11900" s="4" t="s">
        <v>21</v>
      </c>
      <c r="E11900" s="4" t="s">
        <v>21</v>
      </c>
      <c r="F11900" s="4" t="s">
        <v>21</v>
      </c>
      <c r="G11900" s="4" t="s">
        <v>21</v>
      </c>
    </row>
    <row r="11901" spans="1:7">
      <c r="A11901" t="n">
        <v>101778</v>
      </c>
      <c r="B11901" s="36" t="n">
        <v>46</v>
      </c>
      <c r="C11901" s="7" t="n">
        <v>5</v>
      </c>
      <c r="D11901" s="7" t="n">
        <v>-0.910000026226044</v>
      </c>
      <c r="E11901" s="7" t="n">
        <v>18.3700008392334</v>
      </c>
      <c r="F11901" s="7" t="n">
        <v>59.189998626709</v>
      </c>
      <c r="G11901" s="7" t="n">
        <v>150</v>
      </c>
    </row>
    <row r="11902" spans="1:7">
      <c r="A11902" t="s">
        <v>4</v>
      </c>
      <c r="B11902" s="4" t="s">
        <v>5</v>
      </c>
      <c r="C11902" s="4" t="s">
        <v>10</v>
      </c>
      <c r="D11902" s="4" t="s">
        <v>21</v>
      </c>
      <c r="E11902" s="4" t="s">
        <v>21</v>
      </c>
      <c r="F11902" s="4" t="s">
        <v>21</v>
      </c>
      <c r="G11902" s="4" t="s">
        <v>21</v>
      </c>
    </row>
    <row r="11903" spans="1:7">
      <c r="A11903" t="n">
        <v>101797</v>
      </c>
      <c r="B11903" s="36" t="n">
        <v>46</v>
      </c>
      <c r="C11903" s="7" t="n">
        <v>6</v>
      </c>
      <c r="D11903" s="7" t="n">
        <v>1.79999995231628</v>
      </c>
      <c r="E11903" s="7" t="n">
        <v>18.3700008392334</v>
      </c>
      <c r="F11903" s="7" t="n">
        <v>59.9000015258789</v>
      </c>
      <c r="G11903" s="7" t="n">
        <v>150</v>
      </c>
    </row>
    <row r="11904" spans="1:7">
      <c r="A11904" t="s">
        <v>4</v>
      </c>
      <c r="B11904" s="4" t="s">
        <v>5</v>
      </c>
      <c r="C11904" s="4" t="s">
        <v>10</v>
      </c>
      <c r="D11904" s="4" t="s">
        <v>21</v>
      </c>
      <c r="E11904" s="4" t="s">
        <v>21</v>
      </c>
      <c r="F11904" s="4" t="s">
        <v>21</v>
      </c>
      <c r="G11904" s="4" t="s">
        <v>21</v>
      </c>
    </row>
    <row r="11905" spans="1:9">
      <c r="A11905" t="n">
        <v>101816</v>
      </c>
      <c r="B11905" s="36" t="n">
        <v>46</v>
      </c>
      <c r="C11905" s="7" t="n">
        <v>7</v>
      </c>
      <c r="D11905" s="7" t="n">
        <v>-0.170000001788139</v>
      </c>
      <c r="E11905" s="7" t="n">
        <v>18.3700008392334</v>
      </c>
      <c r="F11905" s="7" t="n">
        <v>60.2900009155273</v>
      </c>
      <c r="G11905" s="7" t="n">
        <v>150</v>
      </c>
    </row>
    <row r="11906" spans="1:9">
      <c r="A11906" t="s">
        <v>4</v>
      </c>
      <c r="B11906" s="4" t="s">
        <v>5</v>
      </c>
      <c r="C11906" s="4" t="s">
        <v>10</v>
      </c>
      <c r="D11906" s="4" t="s">
        <v>21</v>
      </c>
      <c r="E11906" s="4" t="s">
        <v>21</v>
      </c>
      <c r="F11906" s="4" t="s">
        <v>21</v>
      </c>
      <c r="G11906" s="4" t="s">
        <v>21</v>
      </c>
    </row>
    <row r="11907" spans="1:9">
      <c r="A11907" t="n">
        <v>101835</v>
      </c>
      <c r="B11907" s="36" t="n">
        <v>46</v>
      </c>
      <c r="C11907" s="7" t="n">
        <v>8</v>
      </c>
      <c r="D11907" s="7" t="n">
        <v>0.930000007152557</v>
      </c>
      <c r="E11907" s="7" t="n">
        <v>18.3700008392334</v>
      </c>
      <c r="F11907" s="7" t="n">
        <v>60.2900009155273</v>
      </c>
      <c r="G11907" s="7" t="n">
        <v>150</v>
      </c>
    </row>
    <row r="11908" spans="1:9">
      <c r="A11908" t="s">
        <v>4</v>
      </c>
      <c r="B11908" s="4" t="s">
        <v>5</v>
      </c>
      <c r="C11908" s="4" t="s">
        <v>10</v>
      </c>
      <c r="D11908" s="4" t="s">
        <v>21</v>
      </c>
      <c r="E11908" s="4" t="s">
        <v>21</v>
      </c>
      <c r="F11908" s="4" t="s">
        <v>21</v>
      </c>
      <c r="G11908" s="4" t="s">
        <v>21</v>
      </c>
    </row>
    <row r="11909" spans="1:9">
      <c r="A11909" t="n">
        <v>101854</v>
      </c>
      <c r="B11909" s="36" t="n">
        <v>46</v>
      </c>
      <c r="C11909" s="7" t="n">
        <v>9</v>
      </c>
      <c r="D11909" s="7" t="n">
        <v>-0.300000011920929</v>
      </c>
      <c r="E11909" s="7" t="n">
        <v>18.3700008392334</v>
      </c>
      <c r="F11909" s="7" t="n">
        <v>59.5999984741211</v>
      </c>
      <c r="G11909" s="7" t="n">
        <v>150</v>
      </c>
    </row>
    <row r="11910" spans="1:9">
      <c r="A11910" t="s">
        <v>4</v>
      </c>
      <c r="B11910" s="4" t="s">
        <v>5</v>
      </c>
      <c r="C11910" s="4" t="s">
        <v>10</v>
      </c>
      <c r="D11910" s="4" t="s">
        <v>21</v>
      </c>
      <c r="E11910" s="4" t="s">
        <v>21</v>
      </c>
      <c r="F11910" s="4" t="s">
        <v>21</v>
      </c>
      <c r="G11910" s="4" t="s">
        <v>21</v>
      </c>
    </row>
    <row r="11911" spans="1:9">
      <c r="A11911" t="n">
        <v>101873</v>
      </c>
      <c r="B11911" s="36" t="n">
        <v>46</v>
      </c>
      <c r="C11911" s="7" t="n">
        <v>7032</v>
      </c>
      <c r="D11911" s="7" t="n">
        <v>0.230000004172325</v>
      </c>
      <c r="E11911" s="7" t="n">
        <v>18.3700008392334</v>
      </c>
      <c r="F11911" s="7" t="n">
        <v>58.0999984741211</v>
      </c>
      <c r="G11911" s="7" t="n">
        <v>150</v>
      </c>
    </row>
    <row r="11912" spans="1:9">
      <c r="A11912" t="s">
        <v>4</v>
      </c>
      <c r="B11912" s="4" t="s">
        <v>5</v>
      </c>
      <c r="C11912" s="4" t="s">
        <v>10</v>
      </c>
      <c r="D11912" s="4" t="s">
        <v>21</v>
      </c>
      <c r="E11912" s="4" t="s">
        <v>21</v>
      </c>
      <c r="F11912" s="4" t="s">
        <v>21</v>
      </c>
      <c r="G11912" s="4" t="s">
        <v>21</v>
      </c>
    </row>
    <row r="11913" spans="1:9">
      <c r="A11913" t="n">
        <v>101892</v>
      </c>
      <c r="B11913" s="36" t="n">
        <v>46</v>
      </c>
      <c r="C11913" s="7" t="n">
        <v>11</v>
      </c>
      <c r="D11913" s="7" t="n">
        <v>1.88999998569489</v>
      </c>
      <c r="E11913" s="7" t="n">
        <v>18.3700008392334</v>
      </c>
      <c r="F11913" s="7" t="n">
        <v>59.0299987792969</v>
      </c>
      <c r="G11913" s="7" t="n">
        <v>150</v>
      </c>
    </row>
    <row r="11914" spans="1:9">
      <c r="A11914" t="s">
        <v>4</v>
      </c>
      <c r="B11914" s="4" t="s">
        <v>5</v>
      </c>
      <c r="C11914" s="4" t="s">
        <v>19</v>
      </c>
    </row>
    <row r="11915" spans="1:9">
      <c r="A11915" t="n">
        <v>101911</v>
      </c>
      <c r="B11915" s="15" t="n">
        <v>3</v>
      </c>
      <c r="C11915" s="11" t="n">
        <f t="normal" ca="1">A12123</f>
        <v>0</v>
      </c>
    </row>
    <row r="11916" spans="1:9">
      <c r="A11916" t="s">
        <v>4</v>
      </c>
      <c r="B11916" s="4" t="s">
        <v>5</v>
      </c>
      <c r="C11916" s="4" t="s">
        <v>14</v>
      </c>
      <c r="D11916" s="4" t="s">
        <v>14</v>
      </c>
      <c r="E11916" s="4" t="s">
        <v>14</v>
      </c>
      <c r="F11916" s="4" t="s">
        <v>9</v>
      </c>
      <c r="G11916" s="4" t="s">
        <v>14</v>
      </c>
      <c r="H11916" s="4" t="s">
        <v>14</v>
      </c>
      <c r="I11916" s="4" t="s">
        <v>19</v>
      </c>
    </row>
    <row r="11917" spans="1:9">
      <c r="A11917" t="n">
        <v>101916</v>
      </c>
      <c r="B11917" s="10" t="n">
        <v>5</v>
      </c>
      <c r="C11917" s="7" t="n">
        <v>35</v>
      </c>
      <c r="D11917" s="7" t="n">
        <v>30</v>
      </c>
      <c r="E11917" s="7" t="n">
        <v>0</v>
      </c>
      <c r="F11917" s="7" t="n">
        <v>5</v>
      </c>
      <c r="G11917" s="7" t="n">
        <v>2</v>
      </c>
      <c r="H11917" s="7" t="n">
        <v>1</v>
      </c>
      <c r="I11917" s="11" t="n">
        <f t="normal" ca="1">A11943</f>
        <v>0</v>
      </c>
    </row>
    <row r="11918" spans="1:9">
      <c r="A11918" t="s">
        <v>4</v>
      </c>
      <c r="B11918" s="4" t="s">
        <v>5</v>
      </c>
      <c r="C11918" s="4" t="s">
        <v>10</v>
      </c>
      <c r="D11918" s="4" t="s">
        <v>21</v>
      </c>
      <c r="E11918" s="4" t="s">
        <v>21</v>
      </c>
      <c r="F11918" s="4" t="s">
        <v>21</v>
      </c>
      <c r="G11918" s="4" t="s">
        <v>21</v>
      </c>
    </row>
    <row r="11919" spans="1:9">
      <c r="A11919" t="n">
        <v>101930</v>
      </c>
      <c r="B11919" s="36" t="n">
        <v>46</v>
      </c>
      <c r="C11919" s="7" t="n">
        <v>1</v>
      </c>
      <c r="D11919" s="7" t="n">
        <v>-0.910000026226044</v>
      </c>
      <c r="E11919" s="7" t="n">
        <v>18.3700008392334</v>
      </c>
      <c r="F11919" s="7" t="n">
        <v>59.189998626709</v>
      </c>
      <c r="G11919" s="7" t="n">
        <v>150</v>
      </c>
    </row>
    <row r="11920" spans="1:9">
      <c r="A11920" t="s">
        <v>4</v>
      </c>
      <c r="B11920" s="4" t="s">
        <v>5</v>
      </c>
      <c r="C11920" s="4" t="s">
        <v>10</v>
      </c>
      <c r="D11920" s="4" t="s">
        <v>21</v>
      </c>
      <c r="E11920" s="4" t="s">
        <v>21</v>
      </c>
      <c r="F11920" s="4" t="s">
        <v>21</v>
      </c>
      <c r="G11920" s="4" t="s">
        <v>21</v>
      </c>
    </row>
    <row r="11921" spans="1:9">
      <c r="A11921" t="n">
        <v>101949</v>
      </c>
      <c r="B11921" s="36" t="n">
        <v>46</v>
      </c>
      <c r="C11921" s="7" t="n">
        <v>2</v>
      </c>
      <c r="D11921" s="7" t="n">
        <v>-0.270000010728836</v>
      </c>
      <c r="E11921" s="7" t="n">
        <v>18.3700008392334</v>
      </c>
      <c r="F11921" s="7" t="n">
        <v>58.75</v>
      </c>
      <c r="G11921" s="7" t="n">
        <v>150</v>
      </c>
    </row>
    <row r="11922" spans="1:9">
      <c r="A11922" t="s">
        <v>4</v>
      </c>
      <c r="B11922" s="4" t="s">
        <v>5</v>
      </c>
      <c r="C11922" s="4" t="s">
        <v>10</v>
      </c>
      <c r="D11922" s="4" t="s">
        <v>21</v>
      </c>
      <c r="E11922" s="4" t="s">
        <v>21</v>
      </c>
      <c r="F11922" s="4" t="s">
        <v>21</v>
      </c>
      <c r="G11922" s="4" t="s">
        <v>21</v>
      </c>
    </row>
    <row r="11923" spans="1:9">
      <c r="A11923" t="n">
        <v>101968</v>
      </c>
      <c r="B11923" s="36" t="n">
        <v>46</v>
      </c>
      <c r="C11923" s="7" t="n">
        <v>3</v>
      </c>
      <c r="D11923" s="7" t="n">
        <v>0.330000013113022</v>
      </c>
      <c r="E11923" s="7" t="n">
        <v>18.3700008392334</v>
      </c>
      <c r="F11923" s="7" t="n">
        <v>59.4300003051758</v>
      </c>
      <c r="G11923" s="7" t="n">
        <v>150</v>
      </c>
    </row>
    <row r="11924" spans="1:9">
      <c r="A11924" t="s">
        <v>4</v>
      </c>
      <c r="B11924" s="4" t="s">
        <v>5</v>
      </c>
      <c r="C11924" s="4" t="s">
        <v>10</v>
      </c>
      <c r="D11924" s="4" t="s">
        <v>21</v>
      </c>
      <c r="E11924" s="4" t="s">
        <v>21</v>
      </c>
      <c r="F11924" s="4" t="s">
        <v>21</v>
      </c>
      <c r="G11924" s="4" t="s">
        <v>21</v>
      </c>
    </row>
    <row r="11925" spans="1:9">
      <c r="A11925" t="n">
        <v>101987</v>
      </c>
      <c r="B11925" s="36" t="n">
        <v>46</v>
      </c>
      <c r="C11925" s="7" t="n">
        <v>4</v>
      </c>
      <c r="D11925" s="7" t="n">
        <v>1.02999997138977</v>
      </c>
      <c r="E11925" s="7" t="n">
        <v>18.3700008392334</v>
      </c>
      <c r="F11925" s="7" t="n">
        <v>59.1300010681152</v>
      </c>
      <c r="G11925" s="7" t="n">
        <v>150</v>
      </c>
    </row>
    <row r="11926" spans="1:9">
      <c r="A11926" t="s">
        <v>4</v>
      </c>
      <c r="B11926" s="4" t="s">
        <v>5</v>
      </c>
      <c r="C11926" s="4" t="s">
        <v>10</v>
      </c>
      <c r="D11926" s="4" t="s">
        <v>21</v>
      </c>
      <c r="E11926" s="4" t="s">
        <v>21</v>
      </c>
      <c r="F11926" s="4" t="s">
        <v>21</v>
      </c>
      <c r="G11926" s="4" t="s">
        <v>21</v>
      </c>
    </row>
    <row r="11927" spans="1:9">
      <c r="A11927" t="n">
        <v>102006</v>
      </c>
      <c r="B11927" s="36" t="n">
        <v>46</v>
      </c>
      <c r="C11927" s="7" t="n">
        <v>5</v>
      </c>
      <c r="D11927" s="7" t="n">
        <v>0.449999988079071</v>
      </c>
      <c r="E11927" s="7" t="n">
        <v>18.3700008392334</v>
      </c>
      <c r="F11927" s="7" t="n">
        <v>58.5499992370605</v>
      </c>
      <c r="G11927" s="7" t="n">
        <v>150</v>
      </c>
    </row>
    <row r="11928" spans="1:9">
      <c r="A11928" t="s">
        <v>4</v>
      </c>
      <c r="B11928" s="4" t="s">
        <v>5</v>
      </c>
      <c r="C11928" s="4" t="s">
        <v>10</v>
      </c>
      <c r="D11928" s="4" t="s">
        <v>21</v>
      </c>
      <c r="E11928" s="4" t="s">
        <v>21</v>
      </c>
      <c r="F11928" s="4" t="s">
        <v>21</v>
      </c>
      <c r="G11928" s="4" t="s">
        <v>21</v>
      </c>
    </row>
    <row r="11929" spans="1:9">
      <c r="A11929" t="n">
        <v>102025</v>
      </c>
      <c r="B11929" s="36" t="n">
        <v>46</v>
      </c>
      <c r="C11929" s="7" t="n">
        <v>6</v>
      </c>
      <c r="D11929" s="7" t="n">
        <v>1.79999995231628</v>
      </c>
      <c r="E11929" s="7" t="n">
        <v>18.3700008392334</v>
      </c>
      <c r="F11929" s="7" t="n">
        <v>59.9000015258789</v>
      </c>
      <c r="G11929" s="7" t="n">
        <v>150</v>
      </c>
    </row>
    <row r="11930" spans="1:9">
      <c r="A11930" t="s">
        <v>4</v>
      </c>
      <c r="B11930" s="4" t="s">
        <v>5</v>
      </c>
      <c r="C11930" s="4" t="s">
        <v>10</v>
      </c>
      <c r="D11930" s="4" t="s">
        <v>21</v>
      </c>
      <c r="E11930" s="4" t="s">
        <v>21</v>
      </c>
      <c r="F11930" s="4" t="s">
        <v>21</v>
      </c>
      <c r="G11930" s="4" t="s">
        <v>21</v>
      </c>
    </row>
    <row r="11931" spans="1:9">
      <c r="A11931" t="n">
        <v>102044</v>
      </c>
      <c r="B11931" s="36" t="n">
        <v>46</v>
      </c>
      <c r="C11931" s="7" t="n">
        <v>7</v>
      </c>
      <c r="D11931" s="7" t="n">
        <v>-0.170000001788139</v>
      </c>
      <c r="E11931" s="7" t="n">
        <v>18.3700008392334</v>
      </c>
      <c r="F11931" s="7" t="n">
        <v>60.2900009155273</v>
      </c>
      <c r="G11931" s="7" t="n">
        <v>150</v>
      </c>
    </row>
    <row r="11932" spans="1:9">
      <c r="A11932" t="s">
        <v>4</v>
      </c>
      <c r="B11932" s="4" t="s">
        <v>5</v>
      </c>
      <c r="C11932" s="4" t="s">
        <v>10</v>
      </c>
      <c r="D11932" s="4" t="s">
        <v>21</v>
      </c>
      <c r="E11932" s="4" t="s">
        <v>21</v>
      </c>
      <c r="F11932" s="4" t="s">
        <v>21</v>
      </c>
      <c r="G11932" s="4" t="s">
        <v>21</v>
      </c>
    </row>
    <row r="11933" spans="1:9">
      <c r="A11933" t="n">
        <v>102063</v>
      </c>
      <c r="B11933" s="36" t="n">
        <v>46</v>
      </c>
      <c r="C11933" s="7" t="n">
        <v>8</v>
      </c>
      <c r="D11933" s="7" t="n">
        <v>0.930000007152557</v>
      </c>
      <c r="E11933" s="7" t="n">
        <v>18.3700008392334</v>
      </c>
      <c r="F11933" s="7" t="n">
        <v>60.2900009155273</v>
      </c>
      <c r="G11933" s="7" t="n">
        <v>150</v>
      </c>
    </row>
    <row r="11934" spans="1:9">
      <c r="A11934" t="s">
        <v>4</v>
      </c>
      <c r="B11934" s="4" t="s">
        <v>5</v>
      </c>
      <c r="C11934" s="4" t="s">
        <v>10</v>
      </c>
      <c r="D11934" s="4" t="s">
        <v>21</v>
      </c>
      <c r="E11934" s="4" t="s">
        <v>21</v>
      </c>
      <c r="F11934" s="4" t="s">
        <v>21</v>
      </c>
      <c r="G11934" s="4" t="s">
        <v>21</v>
      </c>
    </row>
    <row r="11935" spans="1:9">
      <c r="A11935" t="n">
        <v>102082</v>
      </c>
      <c r="B11935" s="36" t="n">
        <v>46</v>
      </c>
      <c r="C11935" s="7" t="n">
        <v>9</v>
      </c>
      <c r="D11935" s="7" t="n">
        <v>-0.300000011920929</v>
      </c>
      <c r="E11935" s="7" t="n">
        <v>18.3700008392334</v>
      </c>
      <c r="F11935" s="7" t="n">
        <v>59.5999984741211</v>
      </c>
      <c r="G11935" s="7" t="n">
        <v>150</v>
      </c>
    </row>
    <row r="11936" spans="1:9">
      <c r="A11936" t="s">
        <v>4</v>
      </c>
      <c r="B11936" s="4" t="s">
        <v>5</v>
      </c>
      <c r="C11936" s="4" t="s">
        <v>10</v>
      </c>
      <c r="D11936" s="4" t="s">
        <v>21</v>
      </c>
      <c r="E11936" s="4" t="s">
        <v>21</v>
      </c>
      <c r="F11936" s="4" t="s">
        <v>21</v>
      </c>
      <c r="G11936" s="4" t="s">
        <v>21</v>
      </c>
    </row>
    <row r="11937" spans="1:7">
      <c r="A11937" t="n">
        <v>102101</v>
      </c>
      <c r="B11937" s="36" t="n">
        <v>46</v>
      </c>
      <c r="C11937" s="7" t="n">
        <v>7032</v>
      </c>
      <c r="D11937" s="7" t="n">
        <v>0.230000004172325</v>
      </c>
      <c r="E11937" s="7" t="n">
        <v>18.3700008392334</v>
      </c>
      <c r="F11937" s="7" t="n">
        <v>58.0999984741211</v>
      </c>
      <c r="G11937" s="7" t="n">
        <v>150</v>
      </c>
    </row>
    <row r="11938" spans="1:7">
      <c r="A11938" t="s">
        <v>4</v>
      </c>
      <c r="B11938" s="4" t="s">
        <v>5</v>
      </c>
      <c r="C11938" s="4" t="s">
        <v>10</v>
      </c>
      <c r="D11938" s="4" t="s">
        <v>21</v>
      </c>
      <c r="E11938" s="4" t="s">
        <v>21</v>
      </c>
      <c r="F11938" s="4" t="s">
        <v>21</v>
      </c>
      <c r="G11938" s="4" t="s">
        <v>21</v>
      </c>
    </row>
    <row r="11939" spans="1:7">
      <c r="A11939" t="n">
        <v>102120</v>
      </c>
      <c r="B11939" s="36" t="n">
        <v>46</v>
      </c>
      <c r="C11939" s="7" t="n">
        <v>11</v>
      </c>
      <c r="D11939" s="7" t="n">
        <v>1.88999998569489</v>
      </c>
      <c r="E11939" s="7" t="n">
        <v>18.3700008392334</v>
      </c>
      <c r="F11939" s="7" t="n">
        <v>59.0299987792969</v>
      </c>
      <c r="G11939" s="7" t="n">
        <v>150</v>
      </c>
    </row>
    <row r="11940" spans="1:7">
      <c r="A11940" t="s">
        <v>4</v>
      </c>
      <c r="B11940" s="4" t="s">
        <v>5</v>
      </c>
      <c r="C11940" s="4" t="s">
        <v>19</v>
      </c>
    </row>
    <row r="11941" spans="1:7">
      <c r="A11941" t="n">
        <v>102139</v>
      </c>
      <c r="B11941" s="15" t="n">
        <v>3</v>
      </c>
      <c r="C11941" s="11" t="n">
        <f t="normal" ca="1">A12123</f>
        <v>0</v>
      </c>
    </row>
    <row r="11942" spans="1:7">
      <c r="A11942" t="s">
        <v>4</v>
      </c>
      <c r="B11942" s="4" t="s">
        <v>5</v>
      </c>
      <c r="C11942" s="4" t="s">
        <v>14</v>
      </c>
      <c r="D11942" s="4" t="s">
        <v>14</v>
      </c>
      <c r="E11942" s="4" t="s">
        <v>14</v>
      </c>
      <c r="F11942" s="4" t="s">
        <v>9</v>
      </c>
      <c r="G11942" s="4" t="s">
        <v>14</v>
      </c>
      <c r="H11942" s="4" t="s">
        <v>14</v>
      </c>
      <c r="I11942" s="4" t="s">
        <v>19</v>
      </c>
    </row>
    <row r="11943" spans="1:7">
      <c r="A11943" t="n">
        <v>102144</v>
      </c>
      <c r="B11943" s="10" t="n">
        <v>5</v>
      </c>
      <c r="C11943" s="7" t="n">
        <v>35</v>
      </c>
      <c r="D11943" s="7" t="n">
        <v>30</v>
      </c>
      <c r="E11943" s="7" t="n">
        <v>0</v>
      </c>
      <c r="F11943" s="7" t="n">
        <v>7</v>
      </c>
      <c r="G11943" s="7" t="n">
        <v>2</v>
      </c>
      <c r="H11943" s="7" t="n">
        <v>1</v>
      </c>
      <c r="I11943" s="11" t="n">
        <f t="normal" ca="1">A11969</f>
        <v>0</v>
      </c>
    </row>
    <row r="11944" spans="1:7">
      <c r="A11944" t="s">
        <v>4</v>
      </c>
      <c r="B11944" s="4" t="s">
        <v>5</v>
      </c>
      <c r="C11944" s="4" t="s">
        <v>10</v>
      </c>
      <c r="D11944" s="4" t="s">
        <v>21</v>
      </c>
      <c r="E11944" s="4" t="s">
        <v>21</v>
      </c>
      <c r="F11944" s="4" t="s">
        <v>21</v>
      </c>
      <c r="G11944" s="4" t="s">
        <v>21</v>
      </c>
    </row>
    <row r="11945" spans="1:7">
      <c r="A11945" t="n">
        <v>102158</v>
      </c>
      <c r="B11945" s="36" t="n">
        <v>46</v>
      </c>
      <c r="C11945" s="7" t="n">
        <v>1</v>
      </c>
      <c r="D11945" s="7" t="n">
        <v>-0.170000001788139</v>
      </c>
      <c r="E11945" s="7" t="n">
        <v>18.3700008392334</v>
      </c>
      <c r="F11945" s="7" t="n">
        <v>60.2900009155273</v>
      </c>
      <c r="G11945" s="7" t="n">
        <v>150</v>
      </c>
    </row>
    <row r="11946" spans="1:7">
      <c r="A11946" t="s">
        <v>4</v>
      </c>
      <c r="B11946" s="4" t="s">
        <v>5</v>
      </c>
      <c r="C11946" s="4" t="s">
        <v>10</v>
      </c>
      <c r="D11946" s="4" t="s">
        <v>21</v>
      </c>
      <c r="E11946" s="4" t="s">
        <v>21</v>
      </c>
      <c r="F11946" s="4" t="s">
        <v>21</v>
      </c>
      <c r="G11946" s="4" t="s">
        <v>21</v>
      </c>
    </row>
    <row r="11947" spans="1:7">
      <c r="A11947" t="n">
        <v>102177</v>
      </c>
      <c r="B11947" s="36" t="n">
        <v>46</v>
      </c>
      <c r="C11947" s="7" t="n">
        <v>2</v>
      </c>
      <c r="D11947" s="7" t="n">
        <v>-0.270000010728836</v>
      </c>
      <c r="E11947" s="7" t="n">
        <v>18.3700008392334</v>
      </c>
      <c r="F11947" s="7" t="n">
        <v>58.75</v>
      </c>
      <c r="G11947" s="7" t="n">
        <v>150</v>
      </c>
    </row>
    <row r="11948" spans="1:7">
      <c r="A11948" t="s">
        <v>4</v>
      </c>
      <c r="B11948" s="4" t="s">
        <v>5</v>
      </c>
      <c r="C11948" s="4" t="s">
        <v>10</v>
      </c>
      <c r="D11948" s="4" t="s">
        <v>21</v>
      </c>
      <c r="E11948" s="4" t="s">
        <v>21</v>
      </c>
      <c r="F11948" s="4" t="s">
        <v>21</v>
      </c>
      <c r="G11948" s="4" t="s">
        <v>21</v>
      </c>
    </row>
    <row r="11949" spans="1:7">
      <c r="A11949" t="n">
        <v>102196</v>
      </c>
      <c r="B11949" s="36" t="n">
        <v>46</v>
      </c>
      <c r="C11949" s="7" t="n">
        <v>3</v>
      </c>
      <c r="D11949" s="7" t="n">
        <v>0.330000013113022</v>
      </c>
      <c r="E11949" s="7" t="n">
        <v>18.3700008392334</v>
      </c>
      <c r="F11949" s="7" t="n">
        <v>59.4300003051758</v>
      </c>
      <c r="G11949" s="7" t="n">
        <v>150</v>
      </c>
    </row>
    <row r="11950" spans="1:7">
      <c r="A11950" t="s">
        <v>4</v>
      </c>
      <c r="B11950" s="4" t="s">
        <v>5</v>
      </c>
      <c r="C11950" s="4" t="s">
        <v>10</v>
      </c>
      <c r="D11950" s="4" t="s">
        <v>21</v>
      </c>
      <c r="E11950" s="4" t="s">
        <v>21</v>
      </c>
      <c r="F11950" s="4" t="s">
        <v>21</v>
      </c>
      <c r="G11950" s="4" t="s">
        <v>21</v>
      </c>
    </row>
    <row r="11951" spans="1:7">
      <c r="A11951" t="n">
        <v>102215</v>
      </c>
      <c r="B11951" s="36" t="n">
        <v>46</v>
      </c>
      <c r="C11951" s="7" t="n">
        <v>4</v>
      </c>
      <c r="D11951" s="7" t="n">
        <v>1.02999997138977</v>
      </c>
      <c r="E11951" s="7" t="n">
        <v>18.3700008392334</v>
      </c>
      <c r="F11951" s="7" t="n">
        <v>59.1300010681152</v>
      </c>
      <c r="G11951" s="7" t="n">
        <v>150</v>
      </c>
    </row>
    <row r="11952" spans="1:7">
      <c r="A11952" t="s">
        <v>4</v>
      </c>
      <c r="B11952" s="4" t="s">
        <v>5</v>
      </c>
      <c r="C11952" s="4" t="s">
        <v>10</v>
      </c>
      <c r="D11952" s="4" t="s">
        <v>21</v>
      </c>
      <c r="E11952" s="4" t="s">
        <v>21</v>
      </c>
      <c r="F11952" s="4" t="s">
        <v>21</v>
      </c>
      <c r="G11952" s="4" t="s">
        <v>21</v>
      </c>
    </row>
    <row r="11953" spans="1:9">
      <c r="A11953" t="n">
        <v>102234</v>
      </c>
      <c r="B11953" s="36" t="n">
        <v>46</v>
      </c>
      <c r="C11953" s="7" t="n">
        <v>5</v>
      </c>
      <c r="D11953" s="7" t="n">
        <v>-0.910000026226044</v>
      </c>
      <c r="E11953" s="7" t="n">
        <v>18.3700008392334</v>
      </c>
      <c r="F11953" s="7" t="n">
        <v>59.189998626709</v>
      </c>
      <c r="G11953" s="7" t="n">
        <v>150</v>
      </c>
    </row>
    <row r="11954" spans="1:9">
      <c r="A11954" t="s">
        <v>4</v>
      </c>
      <c r="B11954" s="4" t="s">
        <v>5</v>
      </c>
      <c r="C11954" s="4" t="s">
        <v>10</v>
      </c>
      <c r="D11954" s="4" t="s">
        <v>21</v>
      </c>
      <c r="E11954" s="4" t="s">
        <v>21</v>
      </c>
      <c r="F11954" s="4" t="s">
        <v>21</v>
      </c>
      <c r="G11954" s="4" t="s">
        <v>21</v>
      </c>
    </row>
    <row r="11955" spans="1:9">
      <c r="A11955" t="n">
        <v>102253</v>
      </c>
      <c r="B11955" s="36" t="n">
        <v>46</v>
      </c>
      <c r="C11955" s="7" t="n">
        <v>6</v>
      </c>
      <c r="D11955" s="7" t="n">
        <v>1.79999995231628</v>
      </c>
      <c r="E11955" s="7" t="n">
        <v>18.3700008392334</v>
      </c>
      <c r="F11955" s="7" t="n">
        <v>59.9000015258789</v>
      </c>
      <c r="G11955" s="7" t="n">
        <v>150</v>
      </c>
    </row>
    <row r="11956" spans="1:9">
      <c r="A11956" t="s">
        <v>4</v>
      </c>
      <c r="B11956" s="4" t="s">
        <v>5</v>
      </c>
      <c r="C11956" s="4" t="s">
        <v>10</v>
      </c>
      <c r="D11956" s="4" t="s">
        <v>21</v>
      </c>
      <c r="E11956" s="4" t="s">
        <v>21</v>
      </c>
      <c r="F11956" s="4" t="s">
        <v>21</v>
      </c>
      <c r="G11956" s="4" t="s">
        <v>21</v>
      </c>
    </row>
    <row r="11957" spans="1:9">
      <c r="A11957" t="n">
        <v>102272</v>
      </c>
      <c r="B11957" s="36" t="n">
        <v>46</v>
      </c>
      <c r="C11957" s="7" t="n">
        <v>7</v>
      </c>
      <c r="D11957" s="7" t="n">
        <v>0.449999988079071</v>
      </c>
      <c r="E11957" s="7" t="n">
        <v>18.3700008392334</v>
      </c>
      <c r="F11957" s="7" t="n">
        <v>58.5499992370605</v>
      </c>
      <c r="G11957" s="7" t="n">
        <v>150</v>
      </c>
    </row>
    <row r="11958" spans="1:9">
      <c r="A11958" t="s">
        <v>4</v>
      </c>
      <c r="B11958" s="4" t="s">
        <v>5</v>
      </c>
      <c r="C11958" s="4" t="s">
        <v>10</v>
      </c>
      <c r="D11958" s="4" t="s">
        <v>21</v>
      </c>
      <c r="E11958" s="4" t="s">
        <v>21</v>
      </c>
      <c r="F11958" s="4" t="s">
        <v>21</v>
      </c>
      <c r="G11958" s="4" t="s">
        <v>21</v>
      </c>
    </row>
    <row r="11959" spans="1:9">
      <c r="A11959" t="n">
        <v>102291</v>
      </c>
      <c r="B11959" s="36" t="n">
        <v>46</v>
      </c>
      <c r="C11959" s="7" t="n">
        <v>8</v>
      </c>
      <c r="D11959" s="7" t="n">
        <v>0.930000007152557</v>
      </c>
      <c r="E11959" s="7" t="n">
        <v>18.3700008392334</v>
      </c>
      <c r="F11959" s="7" t="n">
        <v>60.2900009155273</v>
      </c>
      <c r="G11959" s="7" t="n">
        <v>150</v>
      </c>
    </row>
    <row r="11960" spans="1:9">
      <c r="A11960" t="s">
        <v>4</v>
      </c>
      <c r="B11960" s="4" t="s">
        <v>5</v>
      </c>
      <c r="C11960" s="4" t="s">
        <v>10</v>
      </c>
      <c r="D11960" s="4" t="s">
        <v>21</v>
      </c>
      <c r="E11960" s="4" t="s">
        <v>21</v>
      </c>
      <c r="F11960" s="4" t="s">
        <v>21</v>
      </c>
      <c r="G11960" s="4" t="s">
        <v>21</v>
      </c>
    </row>
    <row r="11961" spans="1:9">
      <c r="A11961" t="n">
        <v>102310</v>
      </c>
      <c r="B11961" s="36" t="n">
        <v>46</v>
      </c>
      <c r="C11961" s="7" t="n">
        <v>9</v>
      </c>
      <c r="D11961" s="7" t="n">
        <v>-0.300000011920929</v>
      </c>
      <c r="E11961" s="7" t="n">
        <v>18.3700008392334</v>
      </c>
      <c r="F11961" s="7" t="n">
        <v>59.5999984741211</v>
      </c>
      <c r="G11961" s="7" t="n">
        <v>150</v>
      </c>
    </row>
    <row r="11962" spans="1:9">
      <c r="A11962" t="s">
        <v>4</v>
      </c>
      <c r="B11962" s="4" t="s">
        <v>5</v>
      </c>
      <c r="C11962" s="4" t="s">
        <v>10</v>
      </c>
      <c r="D11962" s="4" t="s">
        <v>21</v>
      </c>
      <c r="E11962" s="4" t="s">
        <v>21</v>
      </c>
      <c r="F11962" s="4" t="s">
        <v>21</v>
      </c>
      <c r="G11962" s="4" t="s">
        <v>21</v>
      </c>
    </row>
    <row r="11963" spans="1:9">
      <c r="A11963" t="n">
        <v>102329</v>
      </c>
      <c r="B11963" s="36" t="n">
        <v>46</v>
      </c>
      <c r="C11963" s="7" t="n">
        <v>7032</v>
      </c>
      <c r="D11963" s="7" t="n">
        <v>0.230000004172325</v>
      </c>
      <c r="E11963" s="7" t="n">
        <v>18.3700008392334</v>
      </c>
      <c r="F11963" s="7" t="n">
        <v>58.0999984741211</v>
      </c>
      <c r="G11963" s="7" t="n">
        <v>150</v>
      </c>
    </row>
    <row r="11964" spans="1:9">
      <c r="A11964" t="s">
        <v>4</v>
      </c>
      <c r="B11964" s="4" t="s">
        <v>5</v>
      </c>
      <c r="C11964" s="4" t="s">
        <v>10</v>
      </c>
      <c r="D11964" s="4" t="s">
        <v>21</v>
      </c>
      <c r="E11964" s="4" t="s">
        <v>21</v>
      </c>
      <c r="F11964" s="4" t="s">
        <v>21</v>
      </c>
      <c r="G11964" s="4" t="s">
        <v>21</v>
      </c>
    </row>
    <row r="11965" spans="1:9">
      <c r="A11965" t="n">
        <v>102348</v>
      </c>
      <c r="B11965" s="36" t="n">
        <v>46</v>
      </c>
      <c r="C11965" s="7" t="n">
        <v>11</v>
      </c>
      <c r="D11965" s="7" t="n">
        <v>1.88999998569489</v>
      </c>
      <c r="E11965" s="7" t="n">
        <v>18.3700008392334</v>
      </c>
      <c r="F11965" s="7" t="n">
        <v>59.0299987792969</v>
      </c>
      <c r="G11965" s="7" t="n">
        <v>150</v>
      </c>
    </row>
    <row r="11966" spans="1:9">
      <c r="A11966" t="s">
        <v>4</v>
      </c>
      <c r="B11966" s="4" t="s">
        <v>5</v>
      </c>
      <c r="C11966" s="4" t="s">
        <v>19</v>
      </c>
    </row>
    <row r="11967" spans="1:9">
      <c r="A11967" t="n">
        <v>102367</v>
      </c>
      <c r="B11967" s="15" t="n">
        <v>3</v>
      </c>
      <c r="C11967" s="11" t="n">
        <f t="normal" ca="1">A12123</f>
        <v>0</v>
      </c>
    </row>
    <row r="11968" spans="1:9">
      <c r="A11968" t="s">
        <v>4</v>
      </c>
      <c r="B11968" s="4" t="s">
        <v>5</v>
      </c>
      <c r="C11968" s="4" t="s">
        <v>14</v>
      </c>
      <c r="D11968" s="4" t="s">
        <v>14</v>
      </c>
      <c r="E11968" s="4" t="s">
        <v>14</v>
      </c>
      <c r="F11968" s="4" t="s">
        <v>9</v>
      </c>
      <c r="G11968" s="4" t="s">
        <v>14</v>
      </c>
      <c r="H11968" s="4" t="s">
        <v>14</v>
      </c>
      <c r="I11968" s="4" t="s">
        <v>19</v>
      </c>
    </row>
    <row r="11969" spans="1:9">
      <c r="A11969" t="n">
        <v>102372</v>
      </c>
      <c r="B11969" s="10" t="n">
        <v>5</v>
      </c>
      <c r="C11969" s="7" t="n">
        <v>35</v>
      </c>
      <c r="D11969" s="7" t="n">
        <v>30</v>
      </c>
      <c r="E11969" s="7" t="n">
        <v>0</v>
      </c>
      <c r="F11969" s="7" t="n">
        <v>9</v>
      </c>
      <c r="G11969" s="7" t="n">
        <v>2</v>
      </c>
      <c r="H11969" s="7" t="n">
        <v>1</v>
      </c>
      <c r="I11969" s="11" t="n">
        <f t="normal" ca="1">A11995</f>
        <v>0</v>
      </c>
    </row>
    <row r="11970" spans="1:9">
      <c r="A11970" t="s">
        <v>4</v>
      </c>
      <c r="B11970" s="4" t="s">
        <v>5</v>
      </c>
      <c r="C11970" s="4" t="s">
        <v>10</v>
      </c>
      <c r="D11970" s="4" t="s">
        <v>21</v>
      </c>
      <c r="E11970" s="4" t="s">
        <v>21</v>
      </c>
      <c r="F11970" s="4" t="s">
        <v>21</v>
      </c>
      <c r="G11970" s="4" t="s">
        <v>21</v>
      </c>
    </row>
    <row r="11971" spans="1:9">
      <c r="A11971" t="n">
        <v>102386</v>
      </c>
      <c r="B11971" s="36" t="n">
        <v>46</v>
      </c>
      <c r="C11971" s="7" t="n">
        <v>1</v>
      </c>
      <c r="D11971" s="7" t="n">
        <v>-0.300000011920929</v>
      </c>
      <c r="E11971" s="7" t="n">
        <v>18.3700008392334</v>
      </c>
      <c r="F11971" s="7" t="n">
        <v>59.5999984741211</v>
      </c>
      <c r="G11971" s="7" t="n">
        <v>150</v>
      </c>
    </row>
    <row r="11972" spans="1:9">
      <c r="A11972" t="s">
        <v>4</v>
      </c>
      <c r="B11972" s="4" t="s">
        <v>5</v>
      </c>
      <c r="C11972" s="4" t="s">
        <v>10</v>
      </c>
      <c r="D11972" s="4" t="s">
        <v>21</v>
      </c>
      <c r="E11972" s="4" t="s">
        <v>21</v>
      </c>
      <c r="F11972" s="4" t="s">
        <v>21</v>
      </c>
      <c r="G11972" s="4" t="s">
        <v>21</v>
      </c>
    </row>
    <row r="11973" spans="1:9">
      <c r="A11973" t="n">
        <v>102405</v>
      </c>
      <c r="B11973" s="36" t="n">
        <v>46</v>
      </c>
      <c r="C11973" s="7" t="n">
        <v>2</v>
      </c>
      <c r="D11973" s="7" t="n">
        <v>-0.270000010728836</v>
      </c>
      <c r="E11973" s="7" t="n">
        <v>18.3700008392334</v>
      </c>
      <c r="F11973" s="7" t="n">
        <v>58.75</v>
      </c>
      <c r="G11973" s="7" t="n">
        <v>150</v>
      </c>
    </row>
    <row r="11974" spans="1:9">
      <c r="A11974" t="s">
        <v>4</v>
      </c>
      <c r="B11974" s="4" t="s">
        <v>5</v>
      </c>
      <c r="C11974" s="4" t="s">
        <v>10</v>
      </c>
      <c r="D11974" s="4" t="s">
        <v>21</v>
      </c>
      <c r="E11974" s="4" t="s">
        <v>21</v>
      </c>
      <c r="F11974" s="4" t="s">
        <v>21</v>
      </c>
      <c r="G11974" s="4" t="s">
        <v>21</v>
      </c>
    </row>
    <row r="11975" spans="1:9">
      <c r="A11975" t="n">
        <v>102424</v>
      </c>
      <c r="B11975" s="36" t="n">
        <v>46</v>
      </c>
      <c r="C11975" s="7" t="n">
        <v>3</v>
      </c>
      <c r="D11975" s="7" t="n">
        <v>0.330000013113022</v>
      </c>
      <c r="E11975" s="7" t="n">
        <v>18.3700008392334</v>
      </c>
      <c r="F11975" s="7" t="n">
        <v>59.4300003051758</v>
      </c>
      <c r="G11975" s="7" t="n">
        <v>150</v>
      </c>
    </row>
    <row r="11976" spans="1:9">
      <c r="A11976" t="s">
        <v>4</v>
      </c>
      <c r="B11976" s="4" t="s">
        <v>5</v>
      </c>
      <c r="C11976" s="4" t="s">
        <v>10</v>
      </c>
      <c r="D11976" s="4" t="s">
        <v>21</v>
      </c>
      <c r="E11976" s="4" t="s">
        <v>21</v>
      </c>
      <c r="F11976" s="4" t="s">
        <v>21</v>
      </c>
      <c r="G11976" s="4" t="s">
        <v>21</v>
      </c>
    </row>
    <row r="11977" spans="1:9">
      <c r="A11977" t="n">
        <v>102443</v>
      </c>
      <c r="B11977" s="36" t="n">
        <v>46</v>
      </c>
      <c r="C11977" s="7" t="n">
        <v>4</v>
      </c>
      <c r="D11977" s="7" t="n">
        <v>1.02999997138977</v>
      </c>
      <c r="E11977" s="7" t="n">
        <v>18.3700008392334</v>
      </c>
      <c r="F11977" s="7" t="n">
        <v>59.1300010681152</v>
      </c>
      <c r="G11977" s="7" t="n">
        <v>150</v>
      </c>
    </row>
    <row r="11978" spans="1:9">
      <c r="A11978" t="s">
        <v>4</v>
      </c>
      <c r="B11978" s="4" t="s">
        <v>5</v>
      </c>
      <c r="C11978" s="4" t="s">
        <v>10</v>
      </c>
      <c r="D11978" s="4" t="s">
        <v>21</v>
      </c>
      <c r="E11978" s="4" t="s">
        <v>21</v>
      </c>
      <c r="F11978" s="4" t="s">
        <v>21</v>
      </c>
      <c r="G11978" s="4" t="s">
        <v>21</v>
      </c>
    </row>
    <row r="11979" spans="1:9">
      <c r="A11979" t="n">
        <v>102462</v>
      </c>
      <c r="B11979" s="36" t="n">
        <v>46</v>
      </c>
      <c r="C11979" s="7" t="n">
        <v>5</v>
      </c>
      <c r="D11979" s="7" t="n">
        <v>-0.910000026226044</v>
      </c>
      <c r="E11979" s="7" t="n">
        <v>18.3700008392334</v>
      </c>
      <c r="F11979" s="7" t="n">
        <v>59.189998626709</v>
      </c>
      <c r="G11979" s="7" t="n">
        <v>150</v>
      </c>
    </row>
    <row r="11980" spans="1:9">
      <c r="A11980" t="s">
        <v>4</v>
      </c>
      <c r="B11980" s="4" t="s">
        <v>5</v>
      </c>
      <c r="C11980" s="4" t="s">
        <v>10</v>
      </c>
      <c r="D11980" s="4" t="s">
        <v>21</v>
      </c>
      <c r="E11980" s="4" t="s">
        <v>21</v>
      </c>
      <c r="F11980" s="4" t="s">
        <v>21</v>
      </c>
      <c r="G11980" s="4" t="s">
        <v>21</v>
      </c>
    </row>
    <row r="11981" spans="1:9">
      <c r="A11981" t="n">
        <v>102481</v>
      </c>
      <c r="B11981" s="36" t="n">
        <v>46</v>
      </c>
      <c r="C11981" s="7" t="n">
        <v>6</v>
      </c>
      <c r="D11981" s="7" t="n">
        <v>1.79999995231628</v>
      </c>
      <c r="E11981" s="7" t="n">
        <v>18.3700008392334</v>
      </c>
      <c r="F11981" s="7" t="n">
        <v>59.9000015258789</v>
      </c>
      <c r="G11981" s="7" t="n">
        <v>150</v>
      </c>
    </row>
    <row r="11982" spans="1:9">
      <c r="A11982" t="s">
        <v>4</v>
      </c>
      <c r="B11982" s="4" t="s">
        <v>5</v>
      </c>
      <c r="C11982" s="4" t="s">
        <v>10</v>
      </c>
      <c r="D11982" s="4" t="s">
        <v>21</v>
      </c>
      <c r="E11982" s="4" t="s">
        <v>21</v>
      </c>
      <c r="F11982" s="4" t="s">
        <v>21</v>
      </c>
      <c r="G11982" s="4" t="s">
        <v>21</v>
      </c>
    </row>
    <row r="11983" spans="1:9">
      <c r="A11983" t="n">
        <v>102500</v>
      </c>
      <c r="B11983" s="36" t="n">
        <v>46</v>
      </c>
      <c r="C11983" s="7" t="n">
        <v>7</v>
      </c>
      <c r="D11983" s="7" t="n">
        <v>-0.170000001788139</v>
      </c>
      <c r="E11983" s="7" t="n">
        <v>18.3700008392334</v>
      </c>
      <c r="F11983" s="7" t="n">
        <v>60.2900009155273</v>
      </c>
      <c r="G11983" s="7" t="n">
        <v>150</v>
      </c>
    </row>
    <row r="11984" spans="1:9">
      <c r="A11984" t="s">
        <v>4</v>
      </c>
      <c r="B11984" s="4" t="s">
        <v>5</v>
      </c>
      <c r="C11984" s="4" t="s">
        <v>10</v>
      </c>
      <c r="D11984" s="4" t="s">
        <v>21</v>
      </c>
      <c r="E11984" s="4" t="s">
        <v>21</v>
      </c>
      <c r="F11984" s="4" t="s">
        <v>21</v>
      </c>
      <c r="G11984" s="4" t="s">
        <v>21</v>
      </c>
    </row>
    <row r="11985" spans="1:9">
      <c r="A11985" t="n">
        <v>102519</v>
      </c>
      <c r="B11985" s="36" t="n">
        <v>46</v>
      </c>
      <c r="C11985" s="7" t="n">
        <v>8</v>
      </c>
      <c r="D11985" s="7" t="n">
        <v>0.930000007152557</v>
      </c>
      <c r="E11985" s="7" t="n">
        <v>18.3700008392334</v>
      </c>
      <c r="F11985" s="7" t="n">
        <v>60.2900009155273</v>
      </c>
      <c r="G11985" s="7" t="n">
        <v>150</v>
      </c>
    </row>
    <row r="11986" spans="1:9">
      <c r="A11986" t="s">
        <v>4</v>
      </c>
      <c r="B11986" s="4" t="s">
        <v>5</v>
      </c>
      <c r="C11986" s="4" t="s">
        <v>10</v>
      </c>
      <c r="D11986" s="4" t="s">
        <v>21</v>
      </c>
      <c r="E11986" s="4" t="s">
        <v>21</v>
      </c>
      <c r="F11986" s="4" t="s">
        <v>21</v>
      </c>
      <c r="G11986" s="4" t="s">
        <v>21</v>
      </c>
    </row>
    <row r="11987" spans="1:9">
      <c r="A11987" t="n">
        <v>102538</v>
      </c>
      <c r="B11987" s="36" t="n">
        <v>46</v>
      </c>
      <c r="C11987" s="7" t="n">
        <v>9</v>
      </c>
      <c r="D11987" s="7" t="n">
        <v>0.449999988079071</v>
      </c>
      <c r="E11987" s="7" t="n">
        <v>18.3700008392334</v>
      </c>
      <c r="F11987" s="7" t="n">
        <v>58.5499992370605</v>
      </c>
      <c r="G11987" s="7" t="n">
        <v>150</v>
      </c>
    </row>
    <row r="11988" spans="1:9">
      <c r="A11988" t="s">
        <v>4</v>
      </c>
      <c r="B11988" s="4" t="s">
        <v>5</v>
      </c>
      <c r="C11988" s="4" t="s">
        <v>10</v>
      </c>
      <c r="D11988" s="4" t="s">
        <v>21</v>
      </c>
      <c r="E11988" s="4" t="s">
        <v>21</v>
      </c>
      <c r="F11988" s="4" t="s">
        <v>21</v>
      </c>
      <c r="G11988" s="4" t="s">
        <v>21</v>
      </c>
    </row>
    <row r="11989" spans="1:9">
      <c r="A11989" t="n">
        <v>102557</v>
      </c>
      <c r="B11989" s="36" t="n">
        <v>46</v>
      </c>
      <c r="C11989" s="7" t="n">
        <v>7032</v>
      </c>
      <c r="D11989" s="7" t="n">
        <v>0.230000004172325</v>
      </c>
      <c r="E11989" s="7" t="n">
        <v>18.3700008392334</v>
      </c>
      <c r="F11989" s="7" t="n">
        <v>58.0999984741211</v>
      </c>
      <c r="G11989" s="7" t="n">
        <v>150</v>
      </c>
    </row>
    <row r="11990" spans="1:9">
      <c r="A11990" t="s">
        <v>4</v>
      </c>
      <c r="B11990" s="4" t="s">
        <v>5</v>
      </c>
      <c r="C11990" s="4" t="s">
        <v>10</v>
      </c>
      <c r="D11990" s="4" t="s">
        <v>21</v>
      </c>
      <c r="E11990" s="4" t="s">
        <v>21</v>
      </c>
      <c r="F11990" s="4" t="s">
        <v>21</v>
      </c>
      <c r="G11990" s="4" t="s">
        <v>21</v>
      </c>
    </row>
    <row r="11991" spans="1:9">
      <c r="A11991" t="n">
        <v>102576</v>
      </c>
      <c r="B11991" s="36" t="n">
        <v>46</v>
      </c>
      <c r="C11991" s="7" t="n">
        <v>11</v>
      </c>
      <c r="D11991" s="7" t="n">
        <v>1.88999998569489</v>
      </c>
      <c r="E11991" s="7" t="n">
        <v>18.3700008392334</v>
      </c>
      <c r="F11991" s="7" t="n">
        <v>59.0299987792969</v>
      </c>
      <c r="G11991" s="7" t="n">
        <v>150</v>
      </c>
    </row>
    <row r="11992" spans="1:9">
      <c r="A11992" t="s">
        <v>4</v>
      </c>
      <c r="B11992" s="4" t="s">
        <v>5</v>
      </c>
      <c r="C11992" s="4" t="s">
        <v>19</v>
      </c>
    </row>
    <row r="11993" spans="1:9">
      <c r="A11993" t="n">
        <v>102595</v>
      </c>
      <c r="B11993" s="15" t="n">
        <v>3</v>
      </c>
      <c r="C11993" s="11" t="n">
        <f t="normal" ca="1">A12123</f>
        <v>0</v>
      </c>
    </row>
    <row r="11994" spans="1:9">
      <c r="A11994" t="s">
        <v>4</v>
      </c>
      <c r="B11994" s="4" t="s">
        <v>5</v>
      </c>
      <c r="C11994" s="4" t="s">
        <v>14</v>
      </c>
      <c r="D11994" s="4" t="s">
        <v>14</v>
      </c>
      <c r="E11994" s="4" t="s">
        <v>14</v>
      </c>
      <c r="F11994" s="4" t="s">
        <v>9</v>
      </c>
      <c r="G11994" s="4" t="s">
        <v>14</v>
      </c>
      <c r="H11994" s="4" t="s">
        <v>14</v>
      </c>
      <c r="I11994" s="4" t="s">
        <v>19</v>
      </c>
    </row>
    <row r="11995" spans="1:9">
      <c r="A11995" t="n">
        <v>102600</v>
      </c>
      <c r="B11995" s="10" t="n">
        <v>5</v>
      </c>
      <c r="C11995" s="7" t="n">
        <v>35</v>
      </c>
      <c r="D11995" s="7" t="n">
        <v>30</v>
      </c>
      <c r="E11995" s="7" t="n">
        <v>0</v>
      </c>
      <c r="F11995" s="7" t="n">
        <v>2</v>
      </c>
      <c r="G11995" s="7" t="n">
        <v>2</v>
      </c>
      <c r="H11995" s="7" t="n">
        <v>1</v>
      </c>
      <c r="I11995" s="11" t="n">
        <f t="normal" ca="1">A12021</f>
        <v>0</v>
      </c>
    </row>
    <row r="11996" spans="1:9">
      <c r="A11996" t="s">
        <v>4</v>
      </c>
      <c r="B11996" s="4" t="s">
        <v>5</v>
      </c>
      <c r="C11996" s="4" t="s">
        <v>10</v>
      </c>
      <c r="D11996" s="4" t="s">
        <v>21</v>
      </c>
      <c r="E11996" s="4" t="s">
        <v>21</v>
      </c>
      <c r="F11996" s="4" t="s">
        <v>21</v>
      </c>
      <c r="G11996" s="4" t="s">
        <v>21</v>
      </c>
    </row>
    <row r="11997" spans="1:9">
      <c r="A11997" t="n">
        <v>102614</v>
      </c>
      <c r="B11997" s="36" t="n">
        <v>46</v>
      </c>
      <c r="C11997" s="7" t="n">
        <v>1</v>
      </c>
      <c r="D11997" s="7" t="n">
        <v>-0.270000010728836</v>
      </c>
      <c r="E11997" s="7" t="n">
        <v>18.3700008392334</v>
      </c>
      <c r="F11997" s="7" t="n">
        <v>58.75</v>
      </c>
      <c r="G11997" s="7" t="n">
        <v>150</v>
      </c>
    </row>
    <row r="11998" spans="1:9">
      <c r="A11998" t="s">
        <v>4</v>
      </c>
      <c r="B11998" s="4" t="s">
        <v>5</v>
      </c>
      <c r="C11998" s="4" t="s">
        <v>10</v>
      </c>
      <c r="D11998" s="4" t="s">
        <v>21</v>
      </c>
      <c r="E11998" s="4" t="s">
        <v>21</v>
      </c>
      <c r="F11998" s="4" t="s">
        <v>21</v>
      </c>
      <c r="G11998" s="4" t="s">
        <v>21</v>
      </c>
    </row>
    <row r="11999" spans="1:9">
      <c r="A11999" t="n">
        <v>102633</v>
      </c>
      <c r="B11999" s="36" t="n">
        <v>46</v>
      </c>
      <c r="C11999" s="7" t="n">
        <v>2</v>
      </c>
      <c r="D11999" s="7" t="n">
        <v>0.449999988079071</v>
      </c>
      <c r="E11999" s="7" t="n">
        <v>18.3700008392334</v>
      </c>
      <c r="F11999" s="7" t="n">
        <v>58.5499992370605</v>
      </c>
      <c r="G11999" s="7" t="n">
        <v>150</v>
      </c>
    </row>
    <row r="12000" spans="1:9">
      <c r="A12000" t="s">
        <v>4</v>
      </c>
      <c r="B12000" s="4" t="s">
        <v>5</v>
      </c>
      <c r="C12000" s="4" t="s">
        <v>10</v>
      </c>
      <c r="D12000" s="4" t="s">
        <v>21</v>
      </c>
      <c r="E12000" s="4" t="s">
        <v>21</v>
      </c>
      <c r="F12000" s="4" t="s">
        <v>21</v>
      </c>
      <c r="G12000" s="4" t="s">
        <v>21</v>
      </c>
    </row>
    <row r="12001" spans="1:9">
      <c r="A12001" t="n">
        <v>102652</v>
      </c>
      <c r="B12001" s="36" t="n">
        <v>46</v>
      </c>
      <c r="C12001" s="7" t="n">
        <v>3</v>
      </c>
      <c r="D12001" s="7" t="n">
        <v>0.330000013113022</v>
      </c>
      <c r="E12001" s="7" t="n">
        <v>18.3700008392334</v>
      </c>
      <c r="F12001" s="7" t="n">
        <v>59.4300003051758</v>
      </c>
      <c r="G12001" s="7" t="n">
        <v>150</v>
      </c>
    </row>
    <row r="12002" spans="1:9">
      <c r="A12002" t="s">
        <v>4</v>
      </c>
      <c r="B12002" s="4" t="s">
        <v>5</v>
      </c>
      <c r="C12002" s="4" t="s">
        <v>10</v>
      </c>
      <c r="D12002" s="4" t="s">
        <v>21</v>
      </c>
      <c r="E12002" s="4" t="s">
        <v>21</v>
      </c>
      <c r="F12002" s="4" t="s">
        <v>21</v>
      </c>
      <c r="G12002" s="4" t="s">
        <v>21</v>
      </c>
    </row>
    <row r="12003" spans="1:9">
      <c r="A12003" t="n">
        <v>102671</v>
      </c>
      <c r="B12003" s="36" t="n">
        <v>46</v>
      </c>
      <c r="C12003" s="7" t="n">
        <v>4</v>
      </c>
      <c r="D12003" s="7" t="n">
        <v>1.02999997138977</v>
      </c>
      <c r="E12003" s="7" t="n">
        <v>18.3700008392334</v>
      </c>
      <c r="F12003" s="7" t="n">
        <v>59.1300010681152</v>
      </c>
      <c r="G12003" s="7" t="n">
        <v>150</v>
      </c>
    </row>
    <row r="12004" spans="1:9">
      <c r="A12004" t="s">
        <v>4</v>
      </c>
      <c r="B12004" s="4" t="s">
        <v>5</v>
      </c>
      <c r="C12004" s="4" t="s">
        <v>10</v>
      </c>
      <c r="D12004" s="4" t="s">
        <v>21</v>
      </c>
      <c r="E12004" s="4" t="s">
        <v>21</v>
      </c>
      <c r="F12004" s="4" t="s">
        <v>21</v>
      </c>
      <c r="G12004" s="4" t="s">
        <v>21</v>
      </c>
    </row>
    <row r="12005" spans="1:9">
      <c r="A12005" t="n">
        <v>102690</v>
      </c>
      <c r="B12005" s="36" t="n">
        <v>46</v>
      </c>
      <c r="C12005" s="7" t="n">
        <v>5</v>
      </c>
      <c r="D12005" s="7" t="n">
        <v>-0.910000026226044</v>
      </c>
      <c r="E12005" s="7" t="n">
        <v>18.3700008392334</v>
      </c>
      <c r="F12005" s="7" t="n">
        <v>59.189998626709</v>
      </c>
      <c r="G12005" s="7" t="n">
        <v>150</v>
      </c>
    </row>
    <row r="12006" spans="1:9">
      <c r="A12006" t="s">
        <v>4</v>
      </c>
      <c r="B12006" s="4" t="s">
        <v>5</v>
      </c>
      <c r="C12006" s="4" t="s">
        <v>10</v>
      </c>
      <c r="D12006" s="4" t="s">
        <v>21</v>
      </c>
      <c r="E12006" s="4" t="s">
        <v>21</v>
      </c>
      <c r="F12006" s="4" t="s">
        <v>21</v>
      </c>
      <c r="G12006" s="4" t="s">
        <v>21</v>
      </c>
    </row>
    <row r="12007" spans="1:9">
      <c r="A12007" t="n">
        <v>102709</v>
      </c>
      <c r="B12007" s="36" t="n">
        <v>46</v>
      </c>
      <c r="C12007" s="7" t="n">
        <v>6</v>
      </c>
      <c r="D12007" s="7" t="n">
        <v>1.79999995231628</v>
      </c>
      <c r="E12007" s="7" t="n">
        <v>18.3700008392334</v>
      </c>
      <c r="F12007" s="7" t="n">
        <v>59.9000015258789</v>
      </c>
      <c r="G12007" s="7" t="n">
        <v>150</v>
      </c>
    </row>
    <row r="12008" spans="1:9">
      <c r="A12008" t="s">
        <v>4</v>
      </c>
      <c r="B12008" s="4" t="s">
        <v>5</v>
      </c>
      <c r="C12008" s="4" t="s">
        <v>10</v>
      </c>
      <c r="D12008" s="4" t="s">
        <v>21</v>
      </c>
      <c r="E12008" s="4" t="s">
        <v>21</v>
      </c>
      <c r="F12008" s="4" t="s">
        <v>21</v>
      </c>
      <c r="G12008" s="4" t="s">
        <v>21</v>
      </c>
    </row>
    <row r="12009" spans="1:9">
      <c r="A12009" t="n">
        <v>102728</v>
      </c>
      <c r="B12009" s="36" t="n">
        <v>46</v>
      </c>
      <c r="C12009" s="7" t="n">
        <v>7</v>
      </c>
      <c r="D12009" s="7" t="n">
        <v>-0.170000001788139</v>
      </c>
      <c r="E12009" s="7" t="n">
        <v>18.3700008392334</v>
      </c>
      <c r="F12009" s="7" t="n">
        <v>60.2900009155273</v>
      </c>
      <c r="G12009" s="7" t="n">
        <v>150</v>
      </c>
    </row>
    <row r="12010" spans="1:9">
      <c r="A12010" t="s">
        <v>4</v>
      </c>
      <c r="B12010" s="4" t="s">
        <v>5</v>
      </c>
      <c r="C12010" s="4" t="s">
        <v>10</v>
      </c>
      <c r="D12010" s="4" t="s">
        <v>21</v>
      </c>
      <c r="E12010" s="4" t="s">
        <v>21</v>
      </c>
      <c r="F12010" s="4" t="s">
        <v>21</v>
      </c>
      <c r="G12010" s="4" t="s">
        <v>21</v>
      </c>
    </row>
    <row r="12011" spans="1:9">
      <c r="A12011" t="n">
        <v>102747</v>
      </c>
      <c r="B12011" s="36" t="n">
        <v>46</v>
      </c>
      <c r="C12011" s="7" t="n">
        <v>8</v>
      </c>
      <c r="D12011" s="7" t="n">
        <v>0.930000007152557</v>
      </c>
      <c r="E12011" s="7" t="n">
        <v>18.3700008392334</v>
      </c>
      <c r="F12011" s="7" t="n">
        <v>60.2900009155273</v>
      </c>
      <c r="G12011" s="7" t="n">
        <v>150</v>
      </c>
    </row>
    <row r="12012" spans="1:9">
      <c r="A12012" t="s">
        <v>4</v>
      </c>
      <c r="B12012" s="4" t="s">
        <v>5</v>
      </c>
      <c r="C12012" s="4" t="s">
        <v>10</v>
      </c>
      <c r="D12012" s="4" t="s">
        <v>21</v>
      </c>
      <c r="E12012" s="4" t="s">
        <v>21</v>
      </c>
      <c r="F12012" s="4" t="s">
        <v>21</v>
      </c>
      <c r="G12012" s="4" t="s">
        <v>21</v>
      </c>
    </row>
    <row r="12013" spans="1:9">
      <c r="A12013" t="n">
        <v>102766</v>
      </c>
      <c r="B12013" s="36" t="n">
        <v>46</v>
      </c>
      <c r="C12013" s="7" t="n">
        <v>9</v>
      </c>
      <c r="D12013" s="7" t="n">
        <v>-0.300000011920929</v>
      </c>
      <c r="E12013" s="7" t="n">
        <v>18.3700008392334</v>
      </c>
      <c r="F12013" s="7" t="n">
        <v>59.5999984741211</v>
      </c>
      <c r="G12013" s="7" t="n">
        <v>150</v>
      </c>
    </row>
    <row r="12014" spans="1:9">
      <c r="A12014" t="s">
        <v>4</v>
      </c>
      <c r="B12014" s="4" t="s">
        <v>5</v>
      </c>
      <c r="C12014" s="4" t="s">
        <v>10</v>
      </c>
      <c r="D12014" s="4" t="s">
        <v>21</v>
      </c>
      <c r="E12014" s="4" t="s">
        <v>21</v>
      </c>
      <c r="F12014" s="4" t="s">
        <v>21</v>
      </c>
      <c r="G12014" s="4" t="s">
        <v>21</v>
      </c>
    </row>
    <row r="12015" spans="1:9">
      <c r="A12015" t="n">
        <v>102785</v>
      </c>
      <c r="B12015" s="36" t="n">
        <v>46</v>
      </c>
      <c r="C12015" s="7" t="n">
        <v>7032</v>
      </c>
      <c r="D12015" s="7" t="n">
        <v>0.230000004172325</v>
      </c>
      <c r="E12015" s="7" t="n">
        <v>18.3700008392334</v>
      </c>
      <c r="F12015" s="7" t="n">
        <v>58.0999984741211</v>
      </c>
      <c r="G12015" s="7" t="n">
        <v>150</v>
      </c>
    </row>
    <row r="12016" spans="1:9">
      <c r="A12016" t="s">
        <v>4</v>
      </c>
      <c r="B12016" s="4" t="s">
        <v>5</v>
      </c>
      <c r="C12016" s="4" t="s">
        <v>10</v>
      </c>
      <c r="D12016" s="4" t="s">
        <v>21</v>
      </c>
      <c r="E12016" s="4" t="s">
        <v>21</v>
      </c>
      <c r="F12016" s="4" t="s">
        <v>21</v>
      </c>
      <c r="G12016" s="4" t="s">
        <v>21</v>
      </c>
    </row>
    <row r="12017" spans="1:7">
      <c r="A12017" t="n">
        <v>102804</v>
      </c>
      <c r="B12017" s="36" t="n">
        <v>46</v>
      </c>
      <c r="C12017" s="7" t="n">
        <v>11</v>
      </c>
      <c r="D12017" s="7" t="n">
        <v>1.88999998569489</v>
      </c>
      <c r="E12017" s="7" t="n">
        <v>18.3700008392334</v>
      </c>
      <c r="F12017" s="7" t="n">
        <v>59.0299987792969</v>
      </c>
      <c r="G12017" s="7" t="n">
        <v>150</v>
      </c>
    </row>
    <row r="12018" spans="1:7">
      <c r="A12018" t="s">
        <v>4</v>
      </c>
      <c r="B12018" s="4" t="s">
        <v>5</v>
      </c>
      <c r="C12018" s="4" t="s">
        <v>19</v>
      </c>
    </row>
    <row r="12019" spans="1:7">
      <c r="A12019" t="n">
        <v>102823</v>
      </c>
      <c r="B12019" s="15" t="n">
        <v>3</v>
      </c>
      <c r="C12019" s="11" t="n">
        <f t="normal" ca="1">A12123</f>
        <v>0</v>
      </c>
    </row>
    <row r="12020" spans="1:7">
      <c r="A12020" t="s">
        <v>4</v>
      </c>
      <c r="B12020" s="4" t="s">
        <v>5</v>
      </c>
      <c r="C12020" s="4" t="s">
        <v>14</v>
      </c>
      <c r="D12020" s="4" t="s">
        <v>14</v>
      </c>
      <c r="E12020" s="4" t="s">
        <v>14</v>
      </c>
      <c r="F12020" s="4" t="s">
        <v>9</v>
      </c>
      <c r="G12020" s="4" t="s">
        <v>14</v>
      </c>
      <c r="H12020" s="4" t="s">
        <v>14</v>
      </c>
      <c r="I12020" s="4" t="s">
        <v>19</v>
      </c>
    </row>
    <row r="12021" spans="1:7">
      <c r="A12021" t="n">
        <v>102828</v>
      </c>
      <c r="B12021" s="10" t="n">
        <v>5</v>
      </c>
      <c r="C12021" s="7" t="n">
        <v>35</v>
      </c>
      <c r="D12021" s="7" t="n">
        <v>30</v>
      </c>
      <c r="E12021" s="7" t="n">
        <v>0</v>
      </c>
      <c r="F12021" s="7" t="n">
        <v>4</v>
      </c>
      <c r="G12021" s="7" t="n">
        <v>2</v>
      </c>
      <c r="H12021" s="7" t="n">
        <v>1</v>
      </c>
      <c r="I12021" s="11" t="n">
        <f t="normal" ca="1">A12047</f>
        <v>0</v>
      </c>
    </row>
    <row r="12022" spans="1:7">
      <c r="A12022" t="s">
        <v>4</v>
      </c>
      <c r="B12022" s="4" t="s">
        <v>5</v>
      </c>
      <c r="C12022" s="4" t="s">
        <v>10</v>
      </c>
      <c r="D12022" s="4" t="s">
        <v>21</v>
      </c>
      <c r="E12022" s="4" t="s">
        <v>21</v>
      </c>
      <c r="F12022" s="4" t="s">
        <v>21</v>
      </c>
      <c r="G12022" s="4" t="s">
        <v>21</v>
      </c>
    </row>
    <row r="12023" spans="1:7">
      <c r="A12023" t="n">
        <v>102842</v>
      </c>
      <c r="B12023" s="36" t="n">
        <v>46</v>
      </c>
      <c r="C12023" s="7" t="n">
        <v>1</v>
      </c>
      <c r="D12023" s="7" t="n">
        <v>1.02999997138977</v>
      </c>
      <c r="E12023" s="7" t="n">
        <v>18.3700008392334</v>
      </c>
      <c r="F12023" s="7" t="n">
        <v>59.1300010681152</v>
      </c>
      <c r="G12023" s="7" t="n">
        <v>150</v>
      </c>
    </row>
    <row r="12024" spans="1:7">
      <c r="A12024" t="s">
        <v>4</v>
      </c>
      <c r="B12024" s="4" t="s">
        <v>5</v>
      </c>
      <c r="C12024" s="4" t="s">
        <v>10</v>
      </c>
      <c r="D12024" s="4" t="s">
        <v>21</v>
      </c>
      <c r="E12024" s="4" t="s">
        <v>21</v>
      </c>
      <c r="F12024" s="4" t="s">
        <v>21</v>
      </c>
      <c r="G12024" s="4" t="s">
        <v>21</v>
      </c>
    </row>
    <row r="12025" spans="1:7">
      <c r="A12025" t="n">
        <v>102861</v>
      </c>
      <c r="B12025" s="36" t="n">
        <v>46</v>
      </c>
      <c r="C12025" s="7" t="n">
        <v>2</v>
      </c>
      <c r="D12025" s="7" t="n">
        <v>-0.270000010728836</v>
      </c>
      <c r="E12025" s="7" t="n">
        <v>18.3700008392334</v>
      </c>
      <c r="F12025" s="7" t="n">
        <v>58.75</v>
      </c>
      <c r="G12025" s="7" t="n">
        <v>150</v>
      </c>
    </row>
    <row r="12026" spans="1:7">
      <c r="A12026" t="s">
        <v>4</v>
      </c>
      <c r="B12026" s="4" t="s">
        <v>5</v>
      </c>
      <c r="C12026" s="4" t="s">
        <v>10</v>
      </c>
      <c r="D12026" s="4" t="s">
        <v>21</v>
      </c>
      <c r="E12026" s="4" t="s">
        <v>21</v>
      </c>
      <c r="F12026" s="4" t="s">
        <v>21</v>
      </c>
      <c r="G12026" s="4" t="s">
        <v>21</v>
      </c>
    </row>
    <row r="12027" spans="1:7">
      <c r="A12027" t="n">
        <v>102880</v>
      </c>
      <c r="B12027" s="36" t="n">
        <v>46</v>
      </c>
      <c r="C12027" s="7" t="n">
        <v>3</v>
      </c>
      <c r="D12027" s="7" t="n">
        <v>0.330000013113022</v>
      </c>
      <c r="E12027" s="7" t="n">
        <v>18.3700008392334</v>
      </c>
      <c r="F12027" s="7" t="n">
        <v>59.4300003051758</v>
      </c>
      <c r="G12027" s="7" t="n">
        <v>150</v>
      </c>
    </row>
    <row r="12028" spans="1:7">
      <c r="A12028" t="s">
        <v>4</v>
      </c>
      <c r="B12028" s="4" t="s">
        <v>5</v>
      </c>
      <c r="C12028" s="4" t="s">
        <v>10</v>
      </c>
      <c r="D12028" s="4" t="s">
        <v>21</v>
      </c>
      <c r="E12028" s="4" t="s">
        <v>21</v>
      </c>
      <c r="F12028" s="4" t="s">
        <v>21</v>
      </c>
      <c r="G12028" s="4" t="s">
        <v>21</v>
      </c>
    </row>
    <row r="12029" spans="1:7">
      <c r="A12029" t="n">
        <v>102899</v>
      </c>
      <c r="B12029" s="36" t="n">
        <v>46</v>
      </c>
      <c r="C12029" s="7" t="n">
        <v>4</v>
      </c>
      <c r="D12029" s="7" t="n">
        <v>0.449999988079071</v>
      </c>
      <c r="E12029" s="7" t="n">
        <v>18.3700008392334</v>
      </c>
      <c r="F12029" s="7" t="n">
        <v>58.5499992370605</v>
      </c>
      <c r="G12029" s="7" t="n">
        <v>150</v>
      </c>
    </row>
    <row r="12030" spans="1:7">
      <c r="A12030" t="s">
        <v>4</v>
      </c>
      <c r="B12030" s="4" t="s">
        <v>5</v>
      </c>
      <c r="C12030" s="4" t="s">
        <v>10</v>
      </c>
      <c r="D12030" s="4" t="s">
        <v>21</v>
      </c>
      <c r="E12030" s="4" t="s">
        <v>21</v>
      </c>
      <c r="F12030" s="4" t="s">
        <v>21</v>
      </c>
      <c r="G12030" s="4" t="s">
        <v>21</v>
      </c>
    </row>
    <row r="12031" spans="1:7">
      <c r="A12031" t="n">
        <v>102918</v>
      </c>
      <c r="B12031" s="36" t="n">
        <v>46</v>
      </c>
      <c r="C12031" s="7" t="n">
        <v>5</v>
      </c>
      <c r="D12031" s="7" t="n">
        <v>-0.910000026226044</v>
      </c>
      <c r="E12031" s="7" t="n">
        <v>18.3700008392334</v>
      </c>
      <c r="F12031" s="7" t="n">
        <v>59.189998626709</v>
      </c>
      <c r="G12031" s="7" t="n">
        <v>150</v>
      </c>
    </row>
    <row r="12032" spans="1:7">
      <c r="A12032" t="s">
        <v>4</v>
      </c>
      <c r="B12032" s="4" t="s">
        <v>5</v>
      </c>
      <c r="C12032" s="4" t="s">
        <v>10</v>
      </c>
      <c r="D12032" s="4" t="s">
        <v>21</v>
      </c>
      <c r="E12032" s="4" t="s">
        <v>21</v>
      </c>
      <c r="F12032" s="4" t="s">
        <v>21</v>
      </c>
      <c r="G12032" s="4" t="s">
        <v>21</v>
      </c>
    </row>
    <row r="12033" spans="1:9">
      <c r="A12033" t="n">
        <v>102937</v>
      </c>
      <c r="B12033" s="36" t="n">
        <v>46</v>
      </c>
      <c r="C12033" s="7" t="n">
        <v>6</v>
      </c>
      <c r="D12033" s="7" t="n">
        <v>1.79999995231628</v>
      </c>
      <c r="E12033" s="7" t="n">
        <v>18.3700008392334</v>
      </c>
      <c r="F12033" s="7" t="n">
        <v>59.9000015258789</v>
      </c>
      <c r="G12033" s="7" t="n">
        <v>150</v>
      </c>
    </row>
    <row r="12034" spans="1:9">
      <c r="A12034" t="s">
        <v>4</v>
      </c>
      <c r="B12034" s="4" t="s">
        <v>5</v>
      </c>
      <c r="C12034" s="4" t="s">
        <v>10</v>
      </c>
      <c r="D12034" s="4" t="s">
        <v>21</v>
      </c>
      <c r="E12034" s="4" t="s">
        <v>21</v>
      </c>
      <c r="F12034" s="4" t="s">
        <v>21</v>
      </c>
      <c r="G12034" s="4" t="s">
        <v>21</v>
      </c>
    </row>
    <row r="12035" spans="1:9">
      <c r="A12035" t="n">
        <v>102956</v>
      </c>
      <c r="B12035" s="36" t="n">
        <v>46</v>
      </c>
      <c r="C12035" s="7" t="n">
        <v>7</v>
      </c>
      <c r="D12035" s="7" t="n">
        <v>-0.170000001788139</v>
      </c>
      <c r="E12035" s="7" t="n">
        <v>18.3700008392334</v>
      </c>
      <c r="F12035" s="7" t="n">
        <v>60.2900009155273</v>
      </c>
      <c r="G12035" s="7" t="n">
        <v>150</v>
      </c>
    </row>
    <row r="12036" spans="1:9">
      <c r="A12036" t="s">
        <v>4</v>
      </c>
      <c r="B12036" s="4" t="s">
        <v>5</v>
      </c>
      <c r="C12036" s="4" t="s">
        <v>10</v>
      </c>
      <c r="D12036" s="4" t="s">
        <v>21</v>
      </c>
      <c r="E12036" s="4" t="s">
        <v>21</v>
      </c>
      <c r="F12036" s="4" t="s">
        <v>21</v>
      </c>
      <c r="G12036" s="4" t="s">
        <v>21</v>
      </c>
    </row>
    <row r="12037" spans="1:9">
      <c r="A12037" t="n">
        <v>102975</v>
      </c>
      <c r="B12037" s="36" t="n">
        <v>46</v>
      </c>
      <c r="C12037" s="7" t="n">
        <v>8</v>
      </c>
      <c r="D12037" s="7" t="n">
        <v>0.930000007152557</v>
      </c>
      <c r="E12037" s="7" t="n">
        <v>18.3700008392334</v>
      </c>
      <c r="F12037" s="7" t="n">
        <v>60.2900009155273</v>
      </c>
      <c r="G12037" s="7" t="n">
        <v>150</v>
      </c>
    </row>
    <row r="12038" spans="1:9">
      <c r="A12038" t="s">
        <v>4</v>
      </c>
      <c r="B12038" s="4" t="s">
        <v>5</v>
      </c>
      <c r="C12038" s="4" t="s">
        <v>10</v>
      </c>
      <c r="D12038" s="4" t="s">
        <v>21</v>
      </c>
      <c r="E12038" s="4" t="s">
        <v>21</v>
      </c>
      <c r="F12038" s="4" t="s">
        <v>21</v>
      </c>
      <c r="G12038" s="4" t="s">
        <v>21</v>
      </c>
    </row>
    <row r="12039" spans="1:9">
      <c r="A12039" t="n">
        <v>102994</v>
      </c>
      <c r="B12039" s="36" t="n">
        <v>46</v>
      </c>
      <c r="C12039" s="7" t="n">
        <v>9</v>
      </c>
      <c r="D12039" s="7" t="n">
        <v>-0.300000011920929</v>
      </c>
      <c r="E12039" s="7" t="n">
        <v>18.3700008392334</v>
      </c>
      <c r="F12039" s="7" t="n">
        <v>59.5999984741211</v>
      </c>
      <c r="G12039" s="7" t="n">
        <v>150</v>
      </c>
    </row>
    <row r="12040" spans="1:9">
      <c r="A12040" t="s">
        <v>4</v>
      </c>
      <c r="B12040" s="4" t="s">
        <v>5</v>
      </c>
      <c r="C12040" s="4" t="s">
        <v>10</v>
      </c>
      <c r="D12040" s="4" t="s">
        <v>21</v>
      </c>
      <c r="E12040" s="4" t="s">
        <v>21</v>
      </c>
      <c r="F12040" s="4" t="s">
        <v>21</v>
      </c>
      <c r="G12040" s="4" t="s">
        <v>21</v>
      </c>
    </row>
    <row r="12041" spans="1:9">
      <c r="A12041" t="n">
        <v>103013</v>
      </c>
      <c r="B12041" s="36" t="n">
        <v>46</v>
      </c>
      <c r="C12041" s="7" t="n">
        <v>7032</v>
      </c>
      <c r="D12041" s="7" t="n">
        <v>0.230000004172325</v>
      </c>
      <c r="E12041" s="7" t="n">
        <v>18.3700008392334</v>
      </c>
      <c r="F12041" s="7" t="n">
        <v>58.0999984741211</v>
      </c>
      <c r="G12041" s="7" t="n">
        <v>150</v>
      </c>
    </row>
    <row r="12042" spans="1:9">
      <c r="A12042" t="s">
        <v>4</v>
      </c>
      <c r="B12042" s="4" t="s">
        <v>5</v>
      </c>
      <c r="C12042" s="4" t="s">
        <v>10</v>
      </c>
      <c r="D12042" s="4" t="s">
        <v>21</v>
      </c>
      <c r="E12042" s="4" t="s">
        <v>21</v>
      </c>
      <c r="F12042" s="4" t="s">
        <v>21</v>
      </c>
      <c r="G12042" s="4" t="s">
        <v>21</v>
      </c>
    </row>
    <row r="12043" spans="1:9">
      <c r="A12043" t="n">
        <v>103032</v>
      </c>
      <c r="B12043" s="36" t="n">
        <v>46</v>
      </c>
      <c r="C12043" s="7" t="n">
        <v>11</v>
      </c>
      <c r="D12043" s="7" t="n">
        <v>1.88999998569489</v>
      </c>
      <c r="E12043" s="7" t="n">
        <v>18.3700008392334</v>
      </c>
      <c r="F12043" s="7" t="n">
        <v>59.0299987792969</v>
      </c>
      <c r="G12043" s="7" t="n">
        <v>150</v>
      </c>
    </row>
    <row r="12044" spans="1:9">
      <c r="A12044" t="s">
        <v>4</v>
      </c>
      <c r="B12044" s="4" t="s">
        <v>5</v>
      </c>
      <c r="C12044" s="4" t="s">
        <v>19</v>
      </c>
    </row>
    <row r="12045" spans="1:9">
      <c r="A12045" t="n">
        <v>103051</v>
      </c>
      <c r="B12045" s="15" t="n">
        <v>3</v>
      </c>
      <c r="C12045" s="11" t="n">
        <f t="normal" ca="1">A12123</f>
        <v>0</v>
      </c>
    </row>
    <row r="12046" spans="1:9">
      <c r="A12046" t="s">
        <v>4</v>
      </c>
      <c r="B12046" s="4" t="s">
        <v>5</v>
      </c>
      <c r="C12046" s="4" t="s">
        <v>14</v>
      </c>
      <c r="D12046" s="4" t="s">
        <v>14</v>
      </c>
      <c r="E12046" s="4" t="s">
        <v>14</v>
      </c>
      <c r="F12046" s="4" t="s">
        <v>9</v>
      </c>
      <c r="G12046" s="4" t="s">
        <v>14</v>
      </c>
      <c r="H12046" s="4" t="s">
        <v>14</v>
      </c>
      <c r="I12046" s="4" t="s">
        <v>19</v>
      </c>
    </row>
    <row r="12047" spans="1:9">
      <c r="A12047" t="n">
        <v>103056</v>
      </c>
      <c r="B12047" s="10" t="n">
        <v>5</v>
      </c>
      <c r="C12047" s="7" t="n">
        <v>35</v>
      </c>
      <c r="D12047" s="7" t="n">
        <v>30</v>
      </c>
      <c r="E12047" s="7" t="n">
        <v>0</v>
      </c>
      <c r="F12047" s="7" t="n">
        <v>6</v>
      </c>
      <c r="G12047" s="7" t="n">
        <v>2</v>
      </c>
      <c r="H12047" s="7" t="n">
        <v>1</v>
      </c>
      <c r="I12047" s="11" t="n">
        <f t="normal" ca="1">A12073</f>
        <v>0</v>
      </c>
    </row>
    <row r="12048" spans="1:9">
      <c r="A12048" t="s">
        <v>4</v>
      </c>
      <c r="B12048" s="4" t="s">
        <v>5</v>
      </c>
      <c r="C12048" s="4" t="s">
        <v>10</v>
      </c>
      <c r="D12048" s="4" t="s">
        <v>21</v>
      </c>
      <c r="E12048" s="4" t="s">
        <v>21</v>
      </c>
      <c r="F12048" s="4" t="s">
        <v>21</v>
      </c>
      <c r="G12048" s="4" t="s">
        <v>21</v>
      </c>
    </row>
    <row r="12049" spans="1:9">
      <c r="A12049" t="n">
        <v>103070</v>
      </c>
      <c r="B12049" s="36" t="n">
        <v>46</v>
      </c>
      <c r="C12049" s="7" t="n">
        <v>1</v>
      </c>
      <c r="D12049" s="7" t="n">
        <v>1.79999995231628</v>
      </c>
      <c r="E12049" s="7" t="n">
        <v>18.3700008392334</v>
      </c>
      <c r="F12049" s="7" t="n">
        <v>59.9000015258789</v>
      </c>
      <c r="G12049" s="7" t="n">
        <v>150</v>
      </c>
    </row>
    <row r="12050" spans="1:9">
      <c r="A12050" t="s">
        <v>4</v>
      </c>
      <c r="B12050" s="4" t="s">
        <v>5</v>
      </c>
      <c r="C12050" s="4" t="s">
        <v>10</v>
      </c>
      <c r="D12050" s="4" t="s">
        <v>21</v>
      </c>
      <c r="E12050" s="4" t="s">
        <v>21</v>
      </c>
      <c r="F12050" s="4" t="s">
        <v>21</v>
      </c>
      <c r="G12050" s="4" t="s">
        <v>21</v>
      </c>
    </row>
    <row r="12051" spans="1:9">
      <c r="A12051" t="n">
        <v>103089</v>
      </c>
      <c r="B12051" s="36" t="n">
        <v>46</v>
      </c>
      <c r="C12051" s="7" t="n">
        <v>2</v>
      </c>
      <c r="D12051" s="7" t="n">
        <v>-0.270000010728836</v>
      </c>
      <c r="E12051" s="7" t="n">
        <v>18.3700008392334</v>
      </c>
      <c r="F12051" s="7" t="n">
        <v>58.75</v>
      </c>
      <c r="G12051" s="7" t="n">
        <v>150</v>
      </c>
    </row>
    <row r="12052" spans="1:9">
      <c r="A12052" t="s">
        <v>4</v>
      </c>
      <c r="B12052" s="4" t="s">
        <v>5</v>
      </c>
      <c r="C12052" s="4" t="s">
        <v>10</v>
      </c>
      <c r="D12052" s="4" t="s">
        <v>21</v>
      </c>
      <c r="E12052" s="4" t="s">
        <v>21</v>
      </c>
      <c r="F12052" s="4" t="s">
        <v>21</v>
      </c>
      <c r="G12052" s="4" t="s">
        <v>21</v>
      </c>
    </row>
    <row r="12053" spans="1:9">
      <c r="A12053" t="n">
        <v>103108</v>
      </c>
      <c r="B12053" s="36" t="n">
        <v>46</v>
      </c>
      <c r="C12053" s="7" t="n">
        <v>3</v>
      </c>
      <c r="D12053" s="7" t="n">
        <v>0.330000013113022</v>
      </c>
      <c r="E12053" s="7" t="n">
        <v>18.3700008392334</v>
      </c>
      <c r="F12053" s="7" t="n">
        <v>59.4300003051758</v>
      </c>
      <c r="G12053" s="7" t="n">
        <v>150</v>
      </c>
    </row>
    <row r="12054" spans="1:9">
      <c r="A12054" t="s">
        <v>4</v>
      </c>
      <c r="B12054" s="4" t="s">
        <v>5</v>
      </c>
      <c r="C12054" s="4" t="s">
        <v>10</v>
      </c>
      <c r="D12054" s="4" t="s">
        <v>21</v>
      </c>
      <c r="E12054" s="4" t="s">
        <v>21</v>
      </c>
      <c r="F12054" s="4" t="s">
        <v>21</v>
      </c>
      <c r="G12054" s="4" t="s">
        <v>21</v>
      </c>
    </row>
    <row r="12055" spans="1:9">
      <c r="A12055" t="n">
        <v>103127</v>
      </c>
      <c r="B12055" s="36" t="n">
        <v>46</v>
      </c>
      <c r="C12055" s="7" t="n">
        <v>4</v>
      </c>
      <c r="D12055" s="7" t="n">
        <v>1.02999997138977</v>
      </c>
      <c r="E12055" s="7" t="n">
        <v>18.3700008392334</v>
      </c>
      <c r="F12055" s="7" t="n">
        <v>59.1300010681152</v>
      </c>
      <c r="G12055" s="7" t="n">
        <v>150</v>
      </c>
    </row>
    <row r="12056" spans="1:9">
      <c r="A12056" t="s">
        <v>4</v>
      </c>
      <c r="B12056" s="4" t="s">
        <v>5</v>
      </c>
      <c r="C12056" s="4" t="s">
        <v>10</v>
      </c>
      <c r="D12056" s="4" t="s">
        <v>21</v>
      </c>
      <c r="E12056" s="4" t="s">
        <v>21</v>
      </c>
      <c r="F12056" s="4" t="s">
        <v>21</v>
      </c>
      <c r="G12056" s="4" t="s">
        <v>21</v>
      </c>
    </row>
    <row r="12057" spans="1:9">
      <c r="A12057" t="n">
        <v>103146</v>
      </c>
      <c r="B12057" s="36" t="n">
        <v>46</v>
      </c>
      <c r="C12057" s="7" t="n">
        <v>5</v>
      </c>
      <c r="D12057" s="7" t="n">
        <v>-0.910000026226044</v>
      </c>
      <c r="E12057" s="7" t="n">
        <v>18.3700008392334</v>
      </c>
      <c r="F12057" s="7" t="n">
        <v>59.189998626709</v>
      </c>
      <c r="G12057" s="7" t="n">
        <v>150</v>
      </c>
    </row>
    <row r="12058" spans="1:9">
      <c r="A12058" t="s">
        <v>4</v>
      </c>
      <c r="B12058" s="4" t="s">
        <v>5</v>
      </c>
      <c r="C12058" s="4" t="s">
        <v>10</v>
      </c>
      <c r="D12058" s="4" t="s">
        <v>21</v>
      </c>
      <c r="E12058" s="4" t="s">
        <v>21</v>
      </c>
      <c r="F12058" s="4" t="s">
        <v>21</v>
      </c>
      <c r="G12058" s="4" t="s">
        <v>21</v>
      </c>
    </row>
    <row r="12059" spans="1:9">
      <c r="A12059" t="n">
        <v>103165</v>
      </c>
      <c r="B12059" s="36" t="n">
        <v>46</v>
      </c>
      <c r="C12059" s="7" t="n">
        <v>6</v>
      </c>
      <c r="D12059" s="7" t="n">
        <v>0.449999988079071</v>
      </c>
      <c r="E12059" s="7" t="n">
        <v>18.3700008392334</v>
      </c>
      <c r="F12059" s="7" t="n">
        <v>58.5499992370605</v>
      </c>
      <c r="G12059" s="7" t="n">
        <v>150</v>
      </c>
    </row>
    <row r="12060" spans="1:9">
      <c r="A12060" t="s">
        <v>4</v>
      </c>
      <c r="B12060" s="4" t="s">
        <v>5</v>
      </c>
      <c r="C12060" s="4" t="s">
        <v>10</v>
      </c>
      <c r="D12060" s="4" t="s">
        <v>21</v>
      </c>
      <c r="E12060" s="4" t="s">
        <v>21</v>
      </c>
      <c r="F12060" s="4" t="s">
        <v>21</v>
      </c>
      <c r="G12060" s="4" t="s">
        <v>21</v>
      </c>
    </row>
    <row r="12061" spans="1:9">
      <c r="A12061" t="n">
        <v>103184</v>
      </c>
      <c r="B12061" s="36" t="n">
        <v>46</v>
      </c>
      <c r="C12061" s="7" t="n">
        <v>7</v>
      </c>
      <c r="D12061" s="7" t="n">
        <v>-0.170000001788139</v>
      </c>
      <c r="E12061" s="7" t="n">
        <v>18.3700008392334</v>
      </c>
      <c r="F12061" s="7" t="n">
        <v>60.2900009155273</v>
      </c>
      <c r="G12061" s="7" t="n">
        <v>150</v>
      </c>
    </row>
    <row r="12062" spans="1:9">
      <c r="A12062" t="s">
        <v>4</v>
      </c>
      <c r="B12062" s="4" t="s">
        <v>5</v>
      </c>
      <c r="C12062" s="4" t="s">
        <v>10</v>
      </c>
      <c r="D12062" s="4" t="s">
        <v>21</v>
      </c>
      <c r="E12062" s="4" t="s">
        <v>21</v>
      </c>
      <c r="F12062" s="4" t="s">
        <v>21</v>
      </c>
      <c r="G12062" s="4" t="s">
        <v>21</v>
      </c>
    </row>
    <row r="12063" spans="1:9">
      <c r="A12063" t="n">
        <v>103203</v>
      </c>
      <c r="B12063" s="36" t="n">
        <v>46</v>
      </c>
      <c r="C12063" s="7" t="n">
        <v>8</v>
      </c>
      <c r="D12063" s="7" t="n">
        <v>0.930000007152557</v>
      </c>
      <c r="E12063" s="7" t="n">
        <v>18.3700008392334</v>
      </c>
      <c r="F12063" s="7" t="n">
        <v>60.2900009155273</v>
      </c>
      <c r="G12063" s="7" t="n">
        <v>150</v>
      </c>
    </row>
    <row r="12064" spans="1:9">
      <c r="A12064" t="s">
        <v>4</v>
      </c>
      <c r="B12064" s="4" t="s">
        <v>5</v>
      </c>
      <c r="C12064" s="4" t="s">
        <v>10</v>
      </c>
      <c r="D12064" s="4" t="s">
        <v>21</v>
      </c>
      <c r="E12064" s="4" t="s">
        <v>21</v>
      </c>
      <c r="F12064" s="4" t="s">
        <v>21</v>
      </c>
      <c r="G12064" s="4" t="s">
        <v>21</v>
      </c>
    </row>
    <row r="12065" spans="1:7">
      <c r="A12065" t="n">
        <v>103222</v>
      </c>
      <c r="B12065" s="36" t="n">
        <v>46</v>
      </c>
      <c r="C12065" s="7" t="n">
        <v>9</v>
      </c>
      <c r="D12065" s="7" t="n">
        <v>-0.300000011920929</v>
      </c>
      <c r="E12065" s="7" t="n">
        <v>18.3700008392334</v>
      </c>
      <c r="F12065" s="7" t="n">
        <v>59.5999984741211</v>
      </c>
      <c r="G12065" s="7" t="n">
        <v>150</v>
      </c>
    </row>
    <row r="12066" spans="1:7">
      <c r="A12066" t="s">
        <v>4</v>
      </c>
      <c r="B12066" s="4" t="s">
        <v>5</v>
      </c>
      <c r="C12066" s="4" t="s">
        <v>10</v>
      </c>
      <c r="D12066" s="4" t="s">
        <v>21</v>
      </c>
      <c r="E12066" s="4" t="s">
        <v>21</v>
      </c>
      <c r="F12066" s="4" t="s">
        <v>21</v>
      </c>
      <c r="G12066" s="4" t="s">
        <v>21</v>
      </c>
    </row>
    <row r="12067" spans="1:7">
      <c r="A12067" t="n">
        <v>103241</v>
      </c>
      <c r="B12067" s="36" t="n">
        <v>46</v>
      </c>
      <c r="C12067" s="7" t="n">
        <v>7032</v>
      </c>
      <c r="D12067" s="7" t="n">
        <v>0.230000004172325</v>
      </c>
      <c r="E12067" s="7" t="n">
        <v>18.3700008392334</v>
      </c>
      <c r="F12067" s="7" t="n">
        <v>58.0999984741211</v>
      </c>
      <c r="G12067" s="7" t="n">
        <v>150</v>
      </c>
    </row>
    <row r="12068" spans="1:7">
      <c r="A12068" t="s">
        <v>4</v>
      </c>
      <c r="B12068" s="4" t="s">
        <v>5</v>
      </c>
      <c r="C12068" s="4" t="s">
        <v>10</v>
      </c>
      <c r="D12068" s="4" t="s">
        <v>21</v>
      </c>
      <c r="E12068" s="4" t="s">
        <v>21</v>
      </c>
      <c r="F12068" s="4" t="s">
        <v>21</v>
      </c>
      <c r="G12068" s="4" t="s">
        <v>21</v>
      </c>
    </row>
    <row r="12069" spans="1:7">
      <c r="A12069" t="n">
        <v>103260</v>
      </c>
      <c r="B12069" s="36" t="n">
        <v>46</v>
      </c>
      <c r="C12069" s="7" t="n">
        <v>11</v>
      </c>
      <c r="D12069" s="7" t="n">
        <v>1.88999998569489</v>
      </c>
      <c r="E12069" s="7" t="n">
        <v>18.3700008392334</v>
      </c>
      <c r="F12069" s="7" t="n">
        <v>59.0299987792969</v>
      </c>
      <c r="G12069" s="7" t="n">
        <v>150</v>
      </c>
    </row>
    <row r="12070" spans="1:7">
      <c r="A12070" t="s">
        <v>4</v>
      </c>
      <c r="B12070" s="4" t="s">
        <v>5</v>
      </c>
      <c r="C12070" s="4" t="s">
        <v>19</v>
      </c>
    </row>
    <row r="12071" spans="1:7">
      <c r="A12071" t="n">
        <v>103279</v>
      </c>
      <c r="B12071" s="15" t="n">
        <v>3</v>
      </c>
      <c r="C12071" s="11" t="n">
        <f t="normal" ca="1">A12123</f>
        <v>0</v>
      </c>
    </row>
    <row r="12072" spans="1:7">
      <c r="A12072" t="s">
        <v>4</v>
      </c>
      <c r="B12072" s="4" t="s">
        <v>5</v>
      </c>
      <c r="C12072" s="4" t="s">
        <v>14</v>
      </c>
      <c r="D12072" s="4" t="s">
        <v>14</v>
      </c>
      <c r="E12072" s="4" t="s">
        <v>14</v>
      </c>
      <c r="F12072" s="4" t="s">
        <v>9</v>
      </c>
      <c r="G12072" s="4" t="s">
        <v>14</v>
      </c>
      <c r="H12072" s="4" t="s">
        <v>14</v>
      </c>
      <c r="I12072" s="4" t="s">
        <v>19</v>
      </c>
    </row>
    <row r="12073" spans="1:7">
      <c r="A12073" t="n">
        <v>103284</v>
      </c>
      <c r="B12073" s="10" t="n">
        <v>5</v>
      </c>
      <c r="C12073" s="7" t="n">
        <v>35</v>
      </c>
      <c r="D12073" s="7" t="n">
        <v>30</v>
      </c>
      <c r="E12073" s="7" t="n">
        <v>0</v>
      </c>
      <c r="F12073" s="7" t="n">
        <v>8</v>
      </c>
      <c r="G12073" s="7" t="n">
        <v>2</v>
      </c>
      <c r="H12073" s="7" t="n">
        <v>1</v>
      </c>
      <c r="I12073" s="11" t="n">
        <f t="normal" ca="1">A12099</f>
        <v>0</v>
      </c>
    </row>
    <row r="12074" spans="1:7">
      <c r="A12074" t="s">
        <v>4</v>
      </c>
      <c r="B12074" s="4" t="s">
        <v>5</v>
      </c>
      <c r="C12074" s="4" t="s">
        <v>10</v>
      </c>
      <c r="D12074" s="4" t="s">
        <v>21</v>
      </c>
      <c r="E12074" s="4" t="s">
        <v>21</v>
      </c>
      <c r="F12074" s="4" t="s">
        <v>21</v>
      </c>
      <c r="G12074" s="4" t="s">
        <v>21</v>
      </c>
    </row>
    <row r="12075" spans="1:7">
      <c r="A12075" t="n">
        <v>103298</v>
      </c>
      <c r="B12075" s="36" t="n">
        <v>46</v>
      </c>
      <c r="C12075" s="7" t="n">
        <v>1</v>
      </c>
      <c r="D12075" s="7" t="n">
        <v>0.930000007152557</v>
      </c>
      <c r="E12075" s="7" t="n">
        <v>18.3700008392334</v>
      </c>
      <c r="F12075" s="7" t="n">
        <v>60.2900009155273</v>
      </c>
      <c r="G12075" s="7" t="n">
        <v>150</v>
      </c>
    </row>
    <row r="12076" spans="1:7">
      <c r="A12076" t="s">
        <v>4</v>
      </c>
      <c r="B12076" s="4" t="s">
        <v>5</v>
      </c>
      <c r="C12076" s="4" t="s">
        <v>10</v>
      </c>
      <c r="D12076" s="4" t="s">
        <v>21</v>
      </c>
      <c r="E12076" s="4" t="s">
        <v>21</v>
      </c>
      <c r="F12076" s="4" t="s">
        <v>21</v>
      </c>
      <c r="G12076" s="4" t="s">
        <v>21</v>
      </c>
    </row>
    <row r="12077" spans="1:7">
      <c r="A12077" t="n">
        <v>103317</v>
      </c>
      <c r="B12077" s="36" t="n">
        <v>46</v>
      </c>
      <c r="C12077" s="7" t="n">
        <v>2</v>
      </c>
      <c r="D12077" s="7" t="n">
        <v>-0.270000010728836</v>
      </c>
      <c r="E12077" s="7" t="n">
        <v>18.3700008392334</v>
      </c>
      <c r="F12077" s="7" t="n">
        <v>58.75</v>
      </c>
      <c r="G12077" s="7" t="n">
        <v>150</v>
      </c>
    </row>
    <row r="12078" spans="1:7">
      <c r="A12078" t="s">
        <v>4</v>
      </c>
      <c r="B12078" s="4" t="s">
        <v>5</v>
      </c>
      <c r="C12078" s="4" t="s">
        <v>10</v>
      </c>
      <c r="D12078" s="4" t="s">
        <v>21</v>
      </c>
      <c r="E12078" s="4" t="s">
        <v>21</v>
      </c>
      <c r="F12078" s="4" t="s">
        <v>21</v>
      </c>
      <c r="G12078" s="4" t="s">
        <v>21</v>
      </c>
    </row>
    <row r="12079" spans="1:7">
      <c r="A12079" t="n">
        <v>103336</v>
      </c>
      <c r="B12079" s="36" t="n">
        <v>46</v>
      </c>
      <c r="C12079" s="7" t="n">
        <v>3</v>
      </c>
      <c r="D12079" s="7" t="n">
        <v>0.330000013113022</v>
      </c>
      <c r="E12079" s="7" t="n">
        <v>18.3700008392334</v>
      </c>
      <c r="F12079" s="7" t="n">
        <v>59.4300003051758</v>
      </c>
      <c r="G12079" s="7" t="n">
        <v>150</v>
      </c>
    </row>
    <row r="12080" spans="1:7">
      <c r="A12080" t="s">
        <v>4</v>
      </c>
      <c r="B12080" s="4" t="s">
        <v>5</v>
      </c>
      <c r="C12080" s="4" t="s">
        <v>10</v>
      </c>
      <c r="D12080" s="4" t="s">
        <v>21</v>
      </c>
      <c r="E12080" s="4" t="s">
        <v>21</v>
      </c>
      <c r="F12080" s="4" t="s">
        <v>21</v>
      </c>
      <c r="G12080" s="4" t="s">
        <v>21</v>
      </c>
    </row>
    <row r="12081" spans="1:9">
      <c r="A12081" t="n">
        <v>103355</v>
      </c>
      <c r="B12081" s="36" t="n">
        <v>46</v>
      </c>
      <c r="C12081" s="7" t="n">
        <v>4</v>
      </c>
      <c r="D12081" s="7" t="n">
        <v>1.02999997138977</v>
      </c>
      <c r="E12081" s="7" t="n">
        <v>18.3700008392334</v>
      </c>
      <c r="F12081" s="7" t="n">
        <v>59.1300010681152</v>
      </c>
      <c r="G12081" s="7" t="n">
        <v>150</v>
      </c>
    </row>
    <row r="12082" spans="1:9">
      <c r="A12082" t="s">
        <v>4</v>
      </c>
      <c r="B12082" s="4" t="s">
        <v>5</v>
      </c>
      <c r="C12082" s="4" t="s">
        <v>10</v>
      </c>
      <c r="D12082" s="4" t="s">
        <v>21</v>
      </c>
      <c r="E12082" s="4" t="s">
        <v>21</v>
      </c>
      <c r="F12082" s="4" t="s">
        <v>21</v>
      </c>
      <c r="G12082" s="4" t="s">
        <v>21</v>
      </c>
    </row>
    <row r="12083" spans="1:9">
      <c r="A12083" t="n">
        <v>103374</v>
      </c>
      <c r="B12083" s="36" t="n">
        <v>46</v>
      </c>
      <c r="C12083" s="7" t="n">
        <v>5</v>
      </c>
      <c r="D12083" s="7" t="n">
        <v>-0.910000026226044</v>
      </c>
      <c r="E12083" s="7" t="n">
        <v>18.3700008392334</v>
      </c>
      <c r="F12083" s="7" t="n">
        <v>59.189998626709</v>
      </c>
      <c r="G12083" s="7" t="n">
        <v>150</v>
      </c>
    </row>
    <row r="12084" spans="1:9">
      <c r="A12084" t="s">
        <v>4</v>
      </c>
      <c r="B12084" s="4" t="s">
        <v>5</v>
      </c>
      <c r="C12084" s="4" t="s">
        <v>10</v>
      </c>
      <c r="D12084" s="4" t="s">
        <v>21</v>
      </c>
      <c r="E12084" s="4" t="s">
        <v>21</v>
      </c>
      <c r="F12084" s="4" t="s">
        <v>21</v>
      </c>
      <c r="G12084" s="4" t="s">
        <v>21</v>
      </c>
    </row>
    <row r="12085" spans="1:9">
      <c r="A12085" t="n">
        <v>103393</v>
      </c>
      <c r="B12085" s="36" t="n">
        <v>46</v>
      </c>
      <c r="C12085" s="7" t="n">
        <v>6</v>
      </c>
      <c r="D12085" s="7" t="n">
        <v>1.79999995231628</v>
      </c>
      <c r="E12085" s="7" t="n">
        <v>18.3700008392334</v>
      </c>
      <c r="F12085" s="7" t="n">
        <v>59.9000015258789</v>
      </c>
      <c r="G12085" s="7" t="n">
        <v>150</v>
      </c>
    </row>
    <row r="12086" spans="1:9">
      <c r="A12086" t="s">
        <v>4</v>
      </c>
      <c r="B12086" s="4" t="s">
        <v>5</v>
      </c>
      <c r="C12086" s="4" t="s">
        <v>10</v>
      </c>
      <c r="D12086" s="4" t="s">
        <v>21</v>
      </c>
      <c r="E12086" s="4" t="s">
        <v>21</v>
      </c>
      <c r="F12086" s="4" t="s">
        <v>21</v>
      </c>
      <c r="G12086" s="4" t="s">
        <v>21</v>
      </c>
    </row>
    <row r="12087" spans="1:9">
      <c r="A12087" t="n">
        <v>103412</v>
      </c>
      <c r="B12087" s="36" t="n">
        <v>46</v>
      </c>
      <c r="C12087" s="7" t="n">
        <v>7</v>
      </c>
      <c r="D12087" s="7" t="n">
        <v>-0.170000001788139</v>
      </c>
      <c r="E12087" s="7" t="n">
        <v>18.3700008392334</v>
      </c>
      <c r="F12087" s="7" t="n">
        <v>60.2900009155273</v>
      </c>
      <c r="G12087" s="7" t="n">
        <v>150</v>
      </c>
    </row>
    <row r="12088" spans="1:9">
      <c r="A12088" t="s">
        <v>4</v>
      </c>
      <c r="B12088" s="4" t="s">
        <v>5</v>
      </c>
      <c r="C12088" s="4" t="s">
        <v>10</v>
      </c>
      <c r="D12088" s="4" t="s">
        <v>21</v>
      </c>
      <c r="E12088" s="4" t="s">
        <v>21</v>
      </c>
      <c r="F12088" s="4" t="s">
        <v>21</v>
      </c>
      <c r="G12088" s="4" t="s">
        <v>21</v>
      </c>
    </row>
    <row r="12089" spans="1:9">
      <c r="A12089" t="n">
        <v>103431</v>
      </c>
      <c r="B12089" s="36" t="n">
        <v>46</v>
      </c>
      <c r="C12089" s="7" t="n">
        <v>8</v>
      </c>
      <c r="D12089" s="7" t="n">
        <v>0.449999988079071</v>
      </c>
      <c r="E12089" s="7" t="n">
        <v>18.3700008392334</v>
      </c>
      <c r="F12089" s="7" t="n">
        <v>58.5499992370605</v>
      </c>
      <c r="G12089" s="7" t="n">
        <v>150</v>
      </c>
    </row>
    <row r="12090" spans="1:9">
      <c r="A12090" t="s">
        <v>4</v>
      </c>
      <c r="B12090" s="4" t="s">
        <v>5</v>
      </c>
      <c r="C12090" s="4" t="s">
        <v>10</v>
      </c>
      <c r="D12090" s="4" t="s">
        <v>21</v>
      </c>
      <c r="E12090" s="4" t="s">
        <v>21</v>
      </c>
      <c r="F12090" s="4" t="s">
        <v>21</v>
      </c>
      <c r="G12090" s="4" t="s">
        <v>21</v>
      </c>
    </row>
    <row r="12091" spans="1:9">
      <c r="A12091" t="n">
        <v>103450</v>
      </c>
      <c r="B12091" s="36" t="n">
        <v>46</v>
      </c>
      <c r="C12091" s="7" t="n">
        <v>9</v>
      </c>
      <c r="D12091" s="7" t="n">
        <v>-0.300000011920929</v>
      </c>
      <c r="E12091" s="7" t="n">
        <v>18.3700008392334</v>
      </c>
      <c r="F12091" s="7" t="n">
        <v>59.5999984741211</v>
      </c>
      <c r="G12091" s="7" t="n">
        <v>150</v>
      </c>
    </row>
    <row r="12092" spans="1:9">
      <c r="A12092" t="s">
        <v>4</v>
      </c>
      <c r="B12092" s="4" t="s">
        <v>5</v>
      </c>
      <c r="C12092" s="4" t="s">
        <v>10</v>
      </c>
      <c r="D12092" s="4" t="s">
        <v>21</v>
      </c>
      <c r="E12092" s="4" t="s">
        <v>21</v>
      </c>
      <c r="F12092" s="4" t="s">
        <v>21</v>
      </c>
      <c r="G12092" s="4" t="s">
        <v>21</v>
      </c>
    </row>
    <row r="12093" spans="1:9">
      <c r="A12093" t="n">
        <v>103469</v>
      </c>
      <c r="B12093" s="36" t="n">
        <v>46</v>
      </c>
      <c r="C12093" s="7" t="n">
        <v>7032</v>
      </c>
      <c r="D12093" s="7" t="n">
        <v>0.230000004172325</v>
      </c>
      <c r="E12093" s="7" t="n">
        <v>18.3700008392334</v>
      </c>
      <c r="F12093" s="7" t="n">
        <v>58.0999984741211</v>
      </c>
      <c r="G12093" s="7" t="n">
        <v>150</v>
      </c>
    </row>
    <row r="12094" spans="1:9">
      <c r="A12094" t="s">
        <v>4</v>
      </c>
      <c r="B12094" s="4" t="s">
        <v>5</v>
      </c>
      <c r="C12094" s="4" t="s">
        <v>10</v>
      </c>
      <c r="D12094" s="4" t="s">
        <v>21</v>
      </c>
      <c r="E12094" s="4" t="s">
        <v>21</v>
      </c>
      <c r="F12094" s="4" t="s">
        <v>21</v>
      </c>
      <c r="G12094" s="4" t="s">
        <v>21</v>
      </c>
    </row>
    <row r="12095" spans="1:9">
      <c r="A12095" t="n">
        <v>103488</v>
      </c>
      <c r="B12095" s="36" t="n">
        <v>46</v>
      </c>
      <c r="C12095" s="7" t="n">
        <v>11</v>
      </c>
      <c r="D12095" s="7" t="n">
        <v>1.88999998569489</v>
      </c>
      <c r="E12095" s="7" t="n">
        <v>18.3700008392334</v>
      </c>
      <c r="F12095" s="7" t="n">
        <v>59.0299987792969</v>
      </c>
      <c r="G12095" s="7" t="n">
        <v>150</v>
      </c>
    </row>
    <row r="12096" spans="1:9">
      <c r="A12096" t="s">
        <v>4</v>
      </c>
      <c r="B12096" s="4" t="s">
        <v>5</v>
      </c>
      <c r="C12096" s="4" t="s">
        <v>19</v>
      </c>
    </row>
    <row r="12097" spans="1:7">
      <c r="A12097" t="n">
        <v>103507</v>
      </c>
      <c r="B12097" s="15" t="n">
        <v>3</v>
      </c>
      <c r="C12097" s="11" t="n">
        <f t="normal" ca="1">A12123</f>
        <v>0</v>
      </c>
    </row>
    <row r="12098" spans="1:7">
      <c r="A12098" t="s">
        <v>4</v>
      </c>
      <c r="B12098" s="4" t="s">
        <v>5</v>
      </c>
      <c r="C12098" s="4" t="s">
        <v>14</v>
      </c>
      <c r="D12098" s="4" t="s">
        <v>14</v>
      </c>
      <c r="E12098" s="4" t="s">
        <v>14</v>
      </c>
      <c r="F12098" s="4" t="s">
        <v>9</v>
      </c>
      <c r="G12098" s="4" t="s">
        <v>14</v>
      </c>
      <c r="H12098" s="4" t="s">
        <v>14</v>
      </c>
      <c r="I12098" s="4" t="s">
        <v>19</v>
      </c>
    </row>
    <row r="12099" spans="1:7">
      <c r="A12099" t="n">
        <v>103512</v>
      </c>
      <c r="B12099" s="10" t="n">
        <v>5</v>
      </c>
      <c r="C12099" s="7" t="n">
        <v>35</v>
      </c>
      <c r="D12099" s="7" t="n">
        <v>30</v>
      </c>
      <c r="E12099" s="7" t="n">
        <v>0</v>
      </c>
      <c r="F12099" s="7" t="n">
        <v>11</v>
      </c>
      <c r="G12099" s="7" t="n">
        <v>2</v>
      </c>
      <c r="H12099" s="7" t="n">
        <v>1</v>
      </c>
      <c r="I12099" s="11" t="n">
        <f t="normal" ca="1">A12123</f>
        <v>0</v>
      </c>
    </row>
    <row r="12100" spans="1:7">
      <c r="A12100" t="s">
        <v>4</v>
      </c>
      <c r="B12100" s="4" t="s">
        <v>5</v>
      </c>
      <c r="C12100" s="4" t="s">
        <v>10</v>
      </c>
      <c r="D12100" s="4" t="s">
        <v>21</v>
      </c>
      <c r="E12100" s="4" t="s">
        <v>21</v>
      </c>
      <c r="F12100" s="4" t="s">
        <v>21</v>
      </c>
      <c r="G12100" s="4" t="s">
        <v>21</v>
      </c>
    </row>
    <row r="12101" spans="1:7">
      <c r="A12101" t="n">
        <v>103526</v>
      </c>
      <c r="B12101" s="36" t="n">
        <v>46</v>
      </c>
      <c r="C12101" s="7" t="n">
        <v>1</v>
      </c>
      <c r="D12101" s="7" t="n">
        <v>1.88999998569489</v>
      </c>
      <c r="E12101" s="7" t="n">
        <v>18.3700008392334</v>
      </c>
      <c r="F12101" s="7" t="n">
        <v>59.0299987792969</v>
      </c>
      <c r="G12101" s="7" t="n">
        <v>150</v>
      </c>
    </row>
    <row r="12102" spans="1:7">
      <c r="A12102" t="s">
        <v>4</v>
      </c>
      <c r="B12102" s="4" t="s">
        <v>5</v>
      </c>
      <c r="C12102" s="4" t="s">
        <v>10</v>
      </c>
      <c r="D12102" s="4" t="s">
        <v>21</v>
      </c>
      <c r="E12102" s="4" t="s">
        <v>21</v>
      </c>
      <c r="F12102" s="4" t="s">
        <v>21</v>
      </c>
      <c r="G12102" s="4" t="s">
        <v>21</v>
      </c>
    </row>
    <row r="12103" spans="1:7">
      <c r="A12103" t="n">
        <v>103545</v>
      </c>
      <c r="B12103" s="36" t="n">
        <v>46</v>
      </c>
      <c r="C12103" s="7" t="n">
        <v>2</v>
      </c>
      <c r="D12103" s="7" t="n">
        <v>-0.270000010728836</v>
      </c>
      <c r="E12103" s="7" t="n">
        <v>18.3700008392334</v>
      </c>
      <c r="F12103" s="7" t="n">
        <v>58.75</v>
      </c>
      <c r="G12103" s="7" t="n">
        <v>150</v>
      </c>
    </row>
    <row r="12104" spans="1:7">
      <c r="A12104" t="s">
        <v>4</v>
      </c>
      <c r="B12104" s="4" t="s">
        <v>5</v>
      </c>
      <c r="C12104" s="4" t="s">
        <v>10</v>
      </c>
      <c r="D12104" s="4" t="s">
        <v>21</v>
      </c>
      <c r="E12104" s="4" t="s">
        <v>21</v>
      </c>
      <c r="F12104" s="4" t="s">
        <v>21</v>
      </c>
      <c r="G12104" s="4" t="s">
        <v>21</v>
      </c>
    </row>
    <row r="12105" spans="1:7">
      <c r="A12105" t="n">
        <v>103564</v>
      </c>
      <c r="B12105" s="36" t="n">
        <v>46</v>
      </c>
      <c r="C12105" s="7" t="n">
        <v>3</v>
      </c>
      <c r="D12105" s="7" t="n">
        <v>0.330000013113022</v>
      </c>
      <c r="E12105" s="7" t="n">
        <v>18.3700008392334</v>
      </c>
      <c r="F12105" s="7" t="n">
        <v>59.4300003051758</v>
      </c>
      <c r="G12105" s="7" t="n">
        <v>150</v>
      </c>
    </row>
    <row r="12106" spans="1:7">
      <c r="A12106" t="s">
        <v>4</v>
      </c>
      <c r="B12106" s="4" t="s">
        <v>5</v>
      </c>
      <c r="C12106" s="4" t="s">
        <v>10</v>
      </c>
      <c r="D12106" s="4" t="s">
        <v>21</v>
      </c>
      <c r="E12106" s="4" t="s">
        <v>21</v>
      </c>
      <c r="F12106" s="4" t="s">
        <v>21</v>
      </c>
      <c r="G12106" s="4" t="s">
        <v>21</v>
      </c>
    </row>
    <row r="12107" spans="1:7">
      <c r="A12107" t="n">
        <v>103583</v>
      </c>
      <c r="B12107" s="36" t="n">
        <v>46</v>
      </c>
      <c r="C12107" s="7" t="n">
        <v>4</v>
      </c>
      <c r="D12107" s="7" t="n">
        <v>1.02999997138977</v>
      </c>
      <c r="E12107" s="7" t="n">
        <v>18.3700008392334</v>
      </c>
      <c r="F12107" s="7" t="n">
        <v>59.1300010681152</v>
      </c>
      <c r="G12107" s="7" t="n">
        <v>150</v>
      </c>
    </row>
    <row r="12108" spans="1:7">
      <c r="A12108" t="s">
        <v>4</v>
      </c>
      <c r="B12108" s="4" t="s">
        <v>5</v>
      </c>
      <c r="C12108" s="4" t="s">
        <v>10</v>
      </c>
      <c r="D12108" s="4" t="s">
        <v>21</v>
      </c>
      <c r="E12108" s="4" t="s">
        <v>21</v>
      </c>
      <c r="F12108" s="4" t="s">
        <v>21</v>
      </c>
      <c r="G12108" s="4" t="s">
        <v>21</v>
      </c>
    </row>
    <row r="12109" spans="1:7">
      <c r="A12109" t="n">
        <v>103602</v>
      </c>
      <c r="B12109" s="36" t="n">
        <v>46</v>
      </c>
      <c r="C12109" s="7" t="n">
        <v>5</v>
      </c>
      <c r="D12109" s="7" t="n">
        <v>-0.910000026226044</v>
      </c>
      <c r="E12109" s="7" t="n">
        <v>18.3700008392334</v>
      </c>
      <c r="F12109" s="7" t="n">
        <v>59.189998626709</v>
      </c>
      <c r="G12109" s="7" t="n">
        <v>150</v>
      </c>
    </row>
    <row r="12110" spans="1:7">
      <c r="A12110" t="s">
        <v>4</v>
      </c>
      <c r="B12110" s="4" t="s">
        <v>5</v>
      </c>
      <c r="C12110" s="4" t="s">
        <v>10</v>
      </c>
      <c r="D12110" s="4" t="s">
        <v>21</v>
      </c>
      <c r="E12110" s="4" t="s">
        <v>21</v>
      </c>
      <c r="F12110" s="4" t="s">
        <v>21</v>
      </c>
      <c r="G12110" s="4" t="s">
        <v>21</v>
      </c>
    </row>
    <row r="12111" spans="1:7">
      <c r="A12111" t="n">
        <v>103621</v>
      </c>
      <c r="B12111" s="36" t="n">
        <v>46</v>
      </c>
      <c r="C12111" s="7" t="n">
        <v>6</v>
      </c>
      <c r="D12111" s="7" t="n">
        <v>1.79999995231628</v>
      </c>
      <c r="E12111" s="7" t="n">
        <v>18.3700008392334</v>
      </c>
      <c r="F12111" s="7" t="n">
        <v>59.9000015258789</v>
      </c>
      <c r="G12111" s="7" t="n">
        <v>150</v>
      </c>
    </row>
    <row r="12112" spans="1:7">
      <c r="A12112" t="s">
        <v>4</v>
      </c>
      <c r="B12112" s="4" t="s">
        <v>5</v>
      </c>
      <c r="C12112" s="4" t="s">
        <v>10</v>
      </c>
      <c r="D12112" s="4" t="s">
        <v>21</v>
      </c>
      <c r="E12112" s="4" t="s">
        <v>21</v>
      </c>
      <c r="F12112" s="4" t="s">
        <v>21</v>
      </c>
      <c r="G12112" s="4" t="s">
        <v>21</v>
      </c>
    </row>
    <row r="12113" spans="1:9">
      <c r="A12113" t="n">
        <v>103640</v>
      </c>
      <c r="B12113" s="36" t="n">
        <v>46</v>
      </c>
      <c r="C12113" s="7" t="n">
        <v>7</v>
      </c>
      <c r="D12113" s="7" t="n">
        <v>-0.170000001788139</v>
      </c>
      <c r="E12113" s="7" t="n">
        <v>18.3700008392334</v>
      </c>
      <c r="F12113" s="7" t="n">
        <v>60.2900009155273</v>
      </c>
      <c r="G12113" s="7" t="n">
        <v>150</v>
      </c>
    </row>
    <row r="12114" spans="1:9">
      <c r="A12114" t="s">
        <v>4</v>
      </c>
      <c r="B12114" s="4" t="s">
        <v>5</v>
      </c>
      <c r="C12114" s="4" t="s">
        <v>10</v>
      </c>
      <c r="D12114" s="4" t="s">
        <v>21</v>
      </c>
      <c r="E12114" s="4" t="s">
        <v>21</v>
      </c>
      <c r="F12114" s="4" t="s">
        <v>21</v>
      </c>
      <c r="G12114" s="4" t="s">
        <v>21</v>
      </c>
    </row>
    <row r="12115" spans="1:9">
      <c r="A12115" t="n">
        <v>103659</v>
      </c>
      <c r="B12115" s="36" t="n">
        <v>46</v>
      </c>
      <c r="C12115" s="7" t="n">
        <v>8</v>
      </c>
      <c r="D12115" s="7" t="n">
        <v>0.930000007152557</v>
      </c>
      <c r="E12115" s="7" t="n">
        <v>18.3700008392334</v>
      </c>
      <c r="F12115" s="7" t="n">
        <v>60.2900009155273</v>
      </c>
      <c r="G12115" s="7" t="n">
        <v>150</v>
      </c>
    </row>
    <row r="12116" spans="1:9">
      <c r="A12116" t="s">
        <v>4</v>
      </c>
      <c r="B12116" s="4" t="s">
        <v>5</v>
      </c>
      <c r="C12116" s="4" t="s">
        <v>10</v>
      </c>
      <c r="D12116" s="4" t="s">
        <v>21</v>
      </c>
      <c r="E12116" s="4" t="s">
        <v>21</v>
      </c>
      <c r="F12116" s="4" t="s">
        <v>21</v>
      </c>
      <c r="G12116" s="4" t="s">
        <v>21</v>
      </c>
    </row>
    <row r="12117" spans="1:9">
      <c r="A12117" t="n">
        <v>103678</v>
      </c>
      <c r="B12117" s="36" t="n">
        <v>46</v>
      </c>
      <c r="C12117" s="7" t="n">
        <v>9</v>
      </c>
      <c r="D12117" s="7" t="n">
        <v>-0.300000011920929</v>
      </c>
      <c r="E12117" s="7" t="n">
        <v>18.3700008392334</v>
      </c>
      <c r="F12117" s="7" t="n">
        <v>59.5999984741211</v>
      </c>
      <c r="G12117" s="7" t="n">
        <v>150</v>
      </c>
    </row>
    <row r="12118" spans="1:9">
      <c r="A12118" t="s">
        <v>4</v>
      </c>
      <c r="B12118" s="4" t="s">
        <v>5</v>
      </c>
      <c r="C12118" s="4" t="s">
        <v>10</v>
      </c>
      <c r="D12118" s="4" t="s">
        <v>21</v>
      </c>
      <c r="E12118" s="4" t="s">
        <v>21</v>
      </c>
      <c r="F12118" s="4" t="s">
        <v>21</v>
      </c>
      <c r="G12118" s="4" t="s">
        <v>21</v>
      </c>
    </row>
    <row r="12119" spans="1:9">
      <c r="A12119" t="n">
        <v>103697</v>
      </c>
      <c r="B12119" s="36" t="n">
        <v>46</v>
      </c>
      <c r="C12119" s="7" t="n">
        <v>7032</v>
      </c>
      <c r="D12119" s="7" t="n">
        <v>0.230000004172325</v>
      </c>
      <c r="E12119" s="7" t="n">
        <v>18.3700008392334</v>
      </c>
      <c r="F12119" s="7" t="n">
        <v>58.0999984741211</v>
      </c>
      <c r="G12119" s="7" t="n">
        <v>150</v>
      </c>
    </row>
    <row r="12120" spans="1:9">
      <c r="A12120" t="s">
        <v>4</v>
      </c>
      <c r="B12120" s="4" t="s">
        <v>5</v>
      </c>
      <c r="C12120" s="4" t="s">
        <v>10</v>
      </c>
      <c r="D12120" s="4" t="s">
        <v>21</v>
      </c>
      <c r="E12120" s="4" t="s">
        <v>21</v>
      </c>
      <c r="F12120" s="4" t="s">
        <v>21</v>
      </c>
      <c r="G12120" s="4" t="s">
        <v>21</v>
      </c>
    </row>
    <row r="12121" spans="1:9">
      <c r="A12121" t="n">
        <v>103716</v>
      </c>
      <c r="B12121" s="36" t="n">
        <v>46</v>
      </c>
      <c r="C12121" s="7" t="n">
        <v>11</v>
      </c>
      <c r="D12121" s="7" t="n">
        <v>0.449999988079071</v>
      </c>
      <c r="E12121" s="7" t="n">
        <v>18.3700008392334</v>
      </c>
      <c r="F12121" s="7" t="n">
        <v>58.5499992370605</v>
      </c>
      <c r="G12121" s="7" t="n">
        <v>150</v>
      </c>
    </row>
    <row r="12122" spans="1:9">
      <c r="A12122" t="s">
        <v>4</v>
      </c>
      <c r="B12122" s="4" t="s">
        <v>5</v>
      </c>
      <c r="C12122" s="4" t="s">
        <v>10</v>
      </c>
      <c r="D12122" s="4" t="s">
        <v>9</v>
      </c>
    </row>
    <row r="12123" spans="1:9">
      <c r="A12123" t="n">
        <v>103735</v>
      </c>
      <c r="B12123" s="33" t="n">
        <v>43</v>
      </c>
      <c r="C12123" s="7" t="n">
        <v>5</v>
      </c>
      <c r="D12123" s="7" t="n">
        <v>8388608</v>
      </c>
    </row>
    <row r="12124" spans="1:9">
      <c r="A12124" t="s">
        <v>4</v>
      </c>
      <c r="B12124" s="4" t="s">
        <v>5</v>
      </c>
      <c r="C12124" s="4" t="s">
        <v>10</v>
      </c>
      <c r="D12124" s="4" t="s">
        <v>9</v>
      </c>
    </row>
    <row r="12125" spans="1:9">
      <c r="A12125" t="n">
        <v>103742</v>
      </c>
      <c r="B12125" s="33" t="n">
        <v>43</v>
      </c>
      <c r="C12125" s="7" t="n">
        <v>5</v>
      </c>
      <c r="D12125" s="7" t="n">
        <v>256</v>
      </c>
    </row>
    <row r="12126" spans="1:9">
      <c r="A12126" t="s">
        <v>4</v>
      </c>
      <c r="B12126" s="4" t="s">
        <v>5</v>
      </c>
      <c r="C12126" s="4" t="s">
        <v>10</v>
      </c>
      <c r="D12126" s="4" t="s">
        <v>21</v>
      </c>
      <c r="E12126" s="4" t="s">
        <v>21</v>
      </c>
      <c r="F12126" s="4" t="s">
        <v>21</v>
      </c>
      <c r="G12126" s="4" t="s">
        <v>21</v>
      </c>
    </row>
    <row r="12127" spans="1:9">
      <c r="A12127" t="n">
        <v>103749</v>
      </c>
      <c r="B12127" s="36" t="n">
        <v>46</v>
      </c>
      <c r="C12127" s="7" t="n">
        <v>23</v>
      </c>
      <c r="D12127" s="7" t="n">
        <v>-6.30000019073486</v>
      </c>
      <c r="E12127" s="7" t="n">
        <v>20.2700004577637</v>
      </c>
      <c r="F12127" s="7" t="n">
        <v>44.2999992370605</v>
      </c>
      <c r="G12127" s="7" t="n">
        <v>50</v>
      </c>
    </row>
    <row r="12128" spans="1:9">
      <c r="A12128" t="s">
        <v>4</v>
      </c>
      <c r="B12128" s="4" t="s">
        <v>5</v>
      </c>
      <c r="C12128" s="4" t="s">
        <v>10</v>
      </c>
      <c r="D12128" s="4" t="s">
        <v>9</v>
      </c>
      <c r="E12128" s="4" t="s">
        <v>9</v>
      </c>
      <c r="F12128" s="4" t="s">
        <v>9</v>
      </c>
      <c r="G12128" s="4" t="s">
        <v>9</v>
      </c>
      <c r="H12128" s="4" t="s">
        <v>10</v>
      </c>
      <c r="I12128" s="4" t="s">
        <v>14</v>
      </c>
    </row>
    <row r="12129" spans="1:9">
      <c r="A12129" t="n">
        <v>103768</v>
      </c>
      <c r="B12129" s="69" t="n">
        <v>66</v>
      </c>
      <c r="C12129" s="7" t="n">
        <v>23</v>
      </c>
      <c r="D12129" s="7" t="n">
        <v>1065353216</v>
      </c>
      <c r="E12129" s="7" t="n">
        <v>1065353216</v>
      </c>
      <c r="F12129" s="7" t="n">
        <v>1065353216</v>
      </c>
      <c r="G12129" s="7" t="n">
        <v>0</v>
      </c>
      <c r="H12129" s="7" t="n">
        <v>1</v>
      </c>
      <c r="I12129" s="7" t="n">
        <v>3</v>
      </c>
    </row>
    <row r="12130" spans="1:9">
      <c r="A12130" t="s">
        <v>4</v>
      </c>
      <c r="B12130" s="4" t="s">
        <v>5</v>
      </c>
      <c r="C12130" s="4" t="s">
        <v>10</v>
      </c>
      <c r="D12130" s="4" t="s">
        <v>14</v>
      </c>
      <c r="E12130" s="4" t="s">
        <v>6</v>
      </c>
      <c r="F12130" s="4" t="s">
        <v>21</v>
      </c>
      <c r="G12130" s="4" t="s">
        <v>21</v>
      </c>
      <c r="H12130" s="4" t="s">
        <v>21</v>
      </c>
    </row>
    <row r="12131" spans="1:9">
      <c r="A12131" t="n">
        <v>103790</v>
      </c>
      <c r="B12131" s="37" t="n">
        <v>48</v>
      </c>
      <c r="C12131" s="7" t="n">
        <v>23</v>
      </c>
      <c r="D12131" s="7" t="n">
        <v>0</v>
      </c>
      <c r="E12131" s="7" t="s">
        <v>770</v>
      </c>
      <c r="F12131" s="7" t="n">
        <v>-1</v>
      </c>
      <c r="G12131" s="7" t="n">
        <v>1</v>
      </c>
      <c r="H12131" s="7" t="n">
        <v>0</v>
      </c>
    </row>
    <row r="12132" spans="1:9">
      <c r="A12132" t="s">
        <v>4</v>
      </c>
      <c r="B12132" s="4" t="s">
        <v>5</v>
      </c>
      <c r="C12132" s="4" t="s">
        <v>10</v>
      </c>
      <c r="D12132" s="4" t="s">
        <v>9</v>
      </c>
    </row>
    <row r="12133" spans="1:9">
      <c r="A12133" t="n">
        <v>103816</v>
      </c>
      <c r="B12133" s="33" t="n">
        <v>43</v>
      </c>
      <c r="C12133" s="7" t="n">
        <v>23</v>
      </c>
      <c r="D12133" s="7" t="n">
        <v>512</v>
      </c>
    </row>
    <row r="12134" spans="1:9">
      <c r="A12134" t="s">
        <v>4</v>
      </c>
      <c r="B12134" s="4" t="s">
        <v>5</v>
      </c>
      <c r="C12134" s="4" t="s">
        <v>14</v>
      </c>
      <c r="D12134" s="4" t="s">
        <v>10</v>
      </c>
      <c r="E12134" s="4" t="s">
        <v>6</v>
      </c>
      <c r="F12134" s="4" t="s">
        <v>6</v>
      </c>
      <c r="G12134" s="4" t="s">
        <v>6</v>
      </c>
      <c r="H12134" s="4" t="s">
        <v>6</v>
      </c>
    </row>
    <row r="12135" spans="1:9">
      <c r="A12135" t="n">
        <v>103823</v>
      </c>
      <c r="B12135" s="41" t="n">
        <v>51</v>
      </c>
      <c r="C12135" s="7" t="n">
        <v>3</v>
      </c>
      <c r="D12135" s="7" t="n">
        <v>23</v>
      </c>
      <c r="E12135" s="7" t="s">
        <v>557</v>
      </c>
      <c r="F12135" s="7" t="s">
        <v>95</v>
      </c>
      <c r="G12135" s="7" t="s">
        <v>96</v>
      </c>
      <c r="H12135" s="7" t="s">
        <v>97</v>
      </c>
    </row>
    <row r="12136" spans="1:9">
      <c r="A12136" t="s">
        <v>4</v>
      </c>
      <c r="B12136" s="4" t="s">
        <v>5</v>
      </c>
      <c r="C12136" s="4" t="s">
        <v>10</v>
      </c>
      <c r="D12136" s="4" t="s">
        <v>21</v>
      </c>
      <c r="E12136" s="4" t="s">
        <v>21</v>
      </c>
      <c r="F12136" s="4" t="s">
        <v>21</v>
      </c>
      <c r="G12136" s="4" t="s">
        <v>21</v>
      </c>
    </row>
    <row r="12137" spans="1:9">
      <c r="A12137" t="n">
        <v>103836</v>
      </c>
      <c r="B12137" s="36" t="n">
        <v>46</v>
      </c>
      <c r="C12137" s="7" t="n">
        <v>19</v>
      </c>
      <c r="D12137" s="7" t="n">
        <v>-0.649999976158142</v>
      </c>
      <c r="E12137" s="7" t="n">
        <v>18.3700008392334</v>
      </c>
      <c r="F12137" s="7" t="n">
        <v>44.4500007629395</v>
      </c>
      <c r="G12137" s="7" t="n">
        <v>66</v>
      </c>
    </row>
    <row r="12138" spans="1:9">
      <c r="A12138" t="s">
        <v>4</v>
      </c>
      <c r="B12138" s="4" t="s">
        <v>5</v>
      </c>
      <c r="C12138" s="4" t="s">
        <v>10</v>
      </c>
      <c r="D12138" s="4" t="s">
        <v>9</v>
      </c>
    </row>
    <row r="12139" spans="1:9">
      <c r="A12139" t="n">
        <v>103855</v>
      </c>
      <c r="B12139" s="33" t="n">
        <v>43</v>
      </c>
      <c r="C12139" s="7" t="n">
        <v>19</v>
      </c>
      <c r="D12139" s="7" t="n">
        <v>16</v>
      </c>
    </row>
    <row r="12140" spans="1:9">
      <c r="A12140" t="s">
        <v>4</v>
      </c>
      <c r="B12140" s="4" t="s">
        <v>5</v>
      </c>
      <c r="C12140" s="4" t="s">
        <v>10</v>
      </c>
      <c r="D12140" s="4" t="s">
        <v>14</v>
      </c>
      <c r="E12140" s="4" t="s">
        <v>14</v>
      </c>
      <c r="F12140" s="4" t="s">
        <v>6</v>
      </c>
    </row>
    <row r="12141" spans="1:9">
      <c r="A12141" t="n">
        <v>103862</v>
      </c>
      <c r="B12141" s="22" t="n">
        <v>47</v>
      </c>
      <c r="C12141" s="7" t="n">
        <v>19</v>
      </c>
      <c r="D12141" s="7" t="n">
        <v>0</v>
      </c>
      <c r="E12141" s="7" t="n">
        <v>0</v>
      </c>
      <c r="F12141" s="7" t="s">
        <v>283</v>
      </c>
    </row>
    <row r="12142" spans="1:9">
      <c r="A12142" t="s">
        <v>4</v>
      </c>
      <c r="B12142" s="4" t="s">
        <v>5</v>
      </c>
      <c r="C12142" s="4" t="s">
        <v>10</v>
      </c>
    </row>
    <row r="12143" spans="1:9">
      <c r="A12143" t="n">
        <v>103884</v>
      </c>
      <c r="B12143" s="28" t="n">
        <v>16</v>
      </c>
      <c r="C12143" s="7" t="n">
        <v>0</v>
      </c>
    </row>
    <row r="12144" spans="1:9">
      <c r="A12144" t="s">
        <v>4</v>
      </c>
      <c r="B12144" s="4" t="s">
        <v>5</v>
      </c>
      <c r="C12144" s="4" t="s">
        <v>10</v>
      </c>
      <c r="D12144" s="4" t="s">
        <v>14</v>
      </c>
      <c r="E12144" s="4" t="s">
        <v>6</v>
      </c>
      <c r="F12144" s="4" t="s">
        <v>21</v>
      </c>
      <c r="G12144" s="4" t="s">
        <v>21</v>
      </c>
      <c r="H12144" s="4" t="s">
        <v>21</v>
      </c>
    </row>
    <row r="12145" spans="1:9">
      <c r="A12145" t="n">
        <v>103887</v>
      </c>
      <c r="B12145" s="37" t="n">
        <v>48</v>
      </c>
      <c r="C12145" s="7" t="n">
        <v>19</v>
      </c>
      <c r="D12145" s="7" t="n">
        <v>0</v>
      </c>
      <c r="E12145" s="7" t="s">
        <v>31</v>
      </c>
      <c r="F12145" s="7" t="n">
        <v>0</v>
      </c>
      <c r="G12145" s="7" t="n">
        <v>1</v>
      </c>
      <c r="H12145" s="7" t="n">
        <v>0</v>
      </c>
    </row>
    <row r="12146" spans="1:9">
      <c r="A12146" t="s">
        <v>4</v>
      </c>
      <c r="B12146" s="4" t="s">
        <v>5</v>
      </c>
      <c r="C12146" s="4" t="s">
        <v>10</v>
      </c>
      <c r="D12146" s="4" t="s">
        <v>9</v>
      </c>
    </row>
    <row r="12147" spans="1:9">
      <c r="A12147" t="n">
        <v>103911</v>
      </c>
      <c r="B12147" s="63" t="n">
        <v>44</v>
      </c>
      <c r="C12147" s="7" t="n">
        <v>7013</v>
      </c>
      <c r="D12147" s="7" t="n">
        <v>128</v>
      </c>
    </row>
    <row r="12148" spans="1:9">
      <c r="A12148" t="s">
        <v>4</v>
      </c>
      <c r="B12148" s="4" t="s">
        <v>5</v>
      </c>
      <c r="C12148" s="4" t="s">
        <v>10</v>
      </c>
      <c r="D12148" s="4" t="s">
        <v>21</v>
      </c>
      <c r="E12148" s="4" t="s">
        <v>21</v>
      </c>
      <c r="F12148" s="4" t="s">
        <v>21</v>
      </c>
      <c r="G12148" s="4" t="s">
        <v>21</v>
      </c>
    </row>
    <row r="12149" spans="1:9">
      <c r="A12149" t="n">
        <v>103918</v>
      </c>
      <c r="B12149" s="36" t="n">
        <v>46</v>
      </c>
      <c r="C12149" s="7" t="n">
        <v>7013</v>
      </c>
      <c r="D12149" s="7" t="n">
        <v>1.79999995231628</v>
      </c>
      <c r="E12149" s="7" t="n">
        <v>20.25</v>
      </c>
      <c r="F12149" s="7" t="n">
        <v>31</v>
      </c>
      <c r="G12149" s="7" t="n">
        <v>0</v>
      </c>
    </row>
    <row r="12150" spans="1:9">
      <c r="A12150" t="s">
        <v>4</v>
      </c>
      <c r="B12150" s="4" t="s">
        <v>5</v>
      </c>
      <c r="C12150" s="4" t="s">
        <v>10</v>
      </c>
      <c r="D12150" s="4" t="s">
        <v>14</v>
      </c>
      <c r="E12150" s="4" t="s">
        <v>6</v>
      </c>
      <c r="F12150" s="4" t="s">
        <v>21</v>
      </c>
      <c r="G12150" s="4" t="s">
        <v>21</v>
      </c>
      <c r="H12150" s="4" t="s">
        <v>21</v>
      </c>
    </row>
    <row r="12151" spans="1:9">
      <c r="A12151" t="n">
        <v>103937</v>
      </c>
      <c r="B12151" s="37" t="n">
        <v>48</v>
      </c>
      <c r="C12151" s="7" t="n">
        <v>7013</v>
      </c>
      <c r="D12151" s="7" t="n">
        <v>0</v>
      </c>
      <c r="E12151" s="7" t="s">
        <v>280</v>
      </c>
      <c r="F12151" s="7" t="n">
        <v>-1</v>
      </c>
      <c r="G12151" s="7" t="n">
        <v>1</v>
      </c>
      <c r="H12151" s="7" t="n">
        <v>1.40129846432482e-45</v>
      </c>
    </row>
    <row r="12152" spans="1:9">
      <c r="A12152" t="s">
        <v>4</v>
      </c>
      <c r="B12152" s="4" t="s">
        <v>5</v>
      </c>
      <c r="C12152" s="4" t="s">
        <v>10</v>
      </c>
      <c r="D12152" s="4" t="s">
        <v>21</v>
      </c>
      <c r="E12152" s="4" t="s">
        <v>21</v>
      </c>
      <c r="F12152" s="4" t="s">
        <v>21</v>
      </c>
      <c r="G12152" s="4" t="s">
        <v>21</v>
      </c>
    </row>
    <row r="12153" spans="1:9">
      <c r="A12153" t="n">
        <v>103965</v>
      </c>
      <c r="B12153" s="36" t="n">
        <v>46</v>
      </c>
      <c r="C12153" s="7" t="n">
        <v>7012</v>
      </c>
      <c r="D12153" s="7" t="n">
        <v>7</v>
      </c>
      <c r="E12153" s="7" t="n">
        <v>18.3700008392334</v>
      </c>
      <c r="F12153" s="7" t="n">
        <v>46.7999992370605</v>
      </c>
      <c r="G12153" s="7" t="n">
        <v>0</v>
      </c>
    </row>
    <row r="12154" spans="1:9">
      <c r="A12154" t="s">
        <v>4</v>
      </c>
      <c r="B12154" s="4" t="s">
        <v>5</v>
      </c>
      <c r="C12154" s="4" t="s">
        <v>10</v>
      </c>
      <c r="D12154" s="4" t="s">
        <v>9</v>
      </c>
      <c r="E12154" s="4" t="s">
        <v>9</v>
      </c>
      <c r="F12154" s="4" t="s">
        <v>9</v>
      </c>
      <c r="G12154" s="4" t="s">
        <v>9</v>
      </c>
      <c r="H12154" s="4" t="s">
        <v>10</v>
      </c>
      <c r="I12154" s="4" t="s">
        <v>14</v>
      </c>
    </row>
    <row r="12155" spans="1:9">
      <c r="A12155" t="n">
        <v>103984</v>
      </c>
      <c r="B12155" s="69" t="n">
        <v>66</v>
      </c>
      <c r="C12155" s="7" t="n">
        <v>7012</v>
      </c>
      <c r="D12155" s="7" t="n">
        <v>1065353216</v>
      </c>
      <c r="E12155" s="7" t="n">
        <v>1065353216</v>
      </c>
      <c r="F12155" s="7" t="n">
        <v>1065353216</v>
      </c>
      <c r="G12155" s="7" t="n">
        <v>0</v>
      </c>
      <c r="H12155" s="7" t="n">
        <v>1</v>
      </c>
      <c r="I12155" s="7" t="n">
        <v>3</v>
      </c>
    </row>
    <row r="12156" spans="1:9">
      <c r="A12156" t="s">
        <v>4</v>
      </c>
      <c r="B12156" s="4" t="s">
        <v>5</v>
      </c>
      <c r="C12156" s="4" t="s">
        <v>10</v>
      </c>
      <c r="D12156" s="4" t="s">
        <v>14</v>
      </c>
      <c r="E12156" s="4" t="s">
        <v>6</v>
      </c>
      <c r="F12156" s="4" t="s">
        <v>21</v>
      </c>
      <c r="G12156" s="4" t="s">
        <v>21</v>
      </c>
      <c r="H12156" s="4" t="s">
        <v>21</v>
      </c>
    </row>
    <row r="12157" spans="1:9">
      <c r="A12157" t="n">
        <v>104006</v>
      </c>
      <c r="B12157" s="37" t="n">
        <v>48</v>
      </c>
      <c r="C12157" s="7" t="n">
        <v>7012</v>
      </c>
      <c r="D12157" s="7" t="n">
        <v>0</v>
      </c>
      <c r="E12157" s="7" t="s">
        <v>779</v>
      </c>
      <c r="F12157" s="7" t="n">
        <v>-1</v>
      </c>
      <c r="G12157" s="7" t="n">
        <v>1</v>
      </c>
      <c r="H12157" s="7" t="n">
        <v>0</v>
      </c>
    </row>
    <row r="12158" spans="1:9">
      <c r="A12158" t="s">
        <v>4</v>
      </c>
      <c r="B12158" s="4" t="s">
        <v>5</v>
      </c>
      <c r="C12158" s="4" t="s">
        <v>14</v>
      </c>
      <c r="D12158" s="4" t="s">
        <v>10</v>
      </c>
      <c r="E12158" s="4" t="s">
        <v>6</v>
      </c>
      <c r="F12158" s="4" t="s">
        <v>6</v>
      </c>
      <c r="G12158" s="4" t="s">
        <v>6</v>
      </c>
      <c r="H12158" s="4" t="s">
        <v>6</v>
      </c>
    </row>
    <row r="12159" spans="1:9">
      <c r="A12159" t="n">
        <v>104032</v>
      </c>
      <c r="B12159" s="41" t="n">
        <v>51</v>
      </c>
      <c r="C12159" s="7" t="n">
        <v>3</v>
      </c>
      <c r="D12159" s="7" t="n">
        <v>7012</v>
      </c>
      <c r="E12159" s="7" t="s">
        <v>94</v>
      </c>
      <c r="F12159" s="7" t="s">
        <v>95</v>
      </c>
      <c r="G12159" s="7" t="s">
        <v>96</v>
      </c>
      <c r="H12159" s="7" t="s">
        <v>97</v>
      </c>
    </row>
    <row r="12160" spans="1:9">
      <c r="A12160" t="s">
        <v>4</v>
      </c>
      <c r="B12160" s="4" t="s">
        <v>5</v>
      </c>
      <c r="C12160" s="4" t="s">
        <v>10</v>
      </c>
      <c r="D12160" s="4" t="s">
        <v>21</v>
      </c>
      <c r="E12160" s="4" t="s">
        <v>21</v>
      </c>
      <c r="F12160" s="4" t="s">
        <v>21</v>
      </c>
      <c r="G12160" s="4" t="s">
        <v>21</v>
      </c>
    </row>
    <row r="12161" spans="1:9">
      <c r="A12161" t="n">
        <v>104045</v>
      </c>
      <c r="B12161" s="36" t="n">
        <v>46</v>
      </c>
      <c r="C12161" s="7" t="n">
        <v>1000</v>
      </c>
      <c r="D12161" s="7" t="n">
        <v>-7</v>
      </c>
      <c r="E12161" s="7" t="n">
        <v>18.3700008392334</v>
      </c>
      <c r="F12161" s="7" t="n">
        <v>43.7000007629395</v>
      </c>
      <c r="G12161" s="7" t="n">
        <v>50</v>
      </c>
    </row>
    <row r="12162" spans="1:9">
      <c r="A12162" t="s">
        <v>4</v>
      </c>
      <c r="B12162" s="4" t="s">
        <v>5</v>
      </c>
      <c r="C12162" s="4" t="s">
        <v>10</v>
      </c>
      <c r="D12162" s="4" t="s">
        <v>21</v>
      </c>
      <c r="E12162" s="4" t="s">
        <v>21</v>
      </c>
      <c r="F12162" s="4" t="s">
        <v>21</v>
      </c>
      <c r="G12162" s="4" t="s">
        <v>21</v>
      </c>
    </row>
    <row r="12163" spans="1:9">
      <c r="A12163" t="n">
        <v>104064</v>
      </c>
      <c r="B12163" s="36" t="n">
        <v>46</v>
      </c>
      <c r="C12163" s="7" t="n">
        <v>7033</v>
      </c>
      <c r="D12163" s="7" t="n">
        <v>7</v>
      </c>
      <c r="E12163" s="7" t="n">
        <v>18.3700008392334</v>
      </c>
      <c r="F12163" s="7" t="n">
        <v>43.7000007629395</v>
      </c>
      <c r="G12163" s="7" t="n">
        <v>0</v>
      </c>
    </row>
    <row r="12164" spans="1:9">
      <c r="A12164" t="s">
        <v>4</v>
      </c>
      <c r="B12164" s="4" t="s">
        <v>5</v>
      </c>
      <c r="C12164" s="4" t="s">
        <v>10</v>
      </c>
      <c r="D12164" s="4" t="s">
        <v>14</v>
      </c>
      <c r="E12164" s="4" t="s">
        <v>6</v>
      </c>
      <c r="F12164" s="4" t="s">
        <v>21</v>
      </c>
      <c r="G12164" s="4" t="s">
        <v>21</v>
      </c>
      <c r="H12164" s="4" t="s">
        <v>21</v>
      </c>
    </row>
    <row r="12165" spans="1:9">
      <c r="A12165" t="n">
        <v>104083</v>
      </c>
      <c r="B12165" s="37" t="n">
        <v>48</v>
      </c>
      <c r="C12165" s="7" t="n">
        <v>7033</v>
      </c>
      <c r="D12165" s="7" t="n">
        <v>0</v>
      </c>
      <c r="E12165" s="7" t="s">
        <v>783</v>
      </c>
      <c r="F12165" s="7" t="n">
        <v>-1</v>
      </c>
      <c r="G12165" s="7" t="n">
        <v>1</v>
      </c>
      <c r="H12165" s="7" t="n">
        <v>0</v>
      </c>
    </row>
    <row r="12166" spans="1:9">
      <c r="A12166" t="s">
        <v>4</v>
      </c>
      <c r="B12166" s="4" t="s">
        <v>5</v>
      </c>
      <c r="C12166" s="4" t="s">
        <v>14</v>
      </c>
      <c r="D12166" s="4" t="s">
        <v>10</v>
      </c>
      <c r="E12166" s="4" t="s">
        <v>10</v>
      </c>
      <c r="F12166" s="4" t="s">
        <v>6</v>
      </c>
      <c r="G12166" s="4" t="s">
        <v>6</v>
      </c>
    </row>
    <row r="12167" spans="1:9">
      <c r="A12167" t="n">
        <v>104110</v>
      </c>
      <c r="B12167" s="95" t="n">
        <v>128</v>
      </c>
      <c r="C12167" s="7" t="n">
        <v>0</v>
      </c>
      <c r="D12167" s="7" t="n">
        <v>1600</v>
      </c>
      <c r="E12167" s="7" t="n">
        <v>7033</v>
      </c>
      <c r="F12167" s="7" t="s">
        <v>13</v>
      </c>
      <c r="G12167" s="7" t="s">
        <v>359</v>
      </c>
    </row>
    <row r="12168" spans="1:9">
      <c r="A12168" t="s">
        <v>4</v>
      </c>
      <c r="B12168" s="4" t="s">
        <v>5</v>
      </c>
      <c r="C12168" s="4" t="s">
        <v>10</v>
      </c>
      <c r="D12168" s="4" t="s">
        <v>6</v>
      </c>
      <c r="E12168" s="4" t="s">
        <v>14</v>
      </c>
      <c r="F12168" s="4" t="s">
        <v>14</v>
      </c>
      <c r="G12168" s="4" t="s">
        <v>14</v>
      </c>
      <c r="H12168" s="4" t="s">
        <v>14</v>
      </c>
      <c r="I12168" s="4" t="s">
        <v>14</v>
      </c>
      <c r="J12168" s="4" t="s">
        <v>21</v>
      </c>
      <c r="K12168" s="4" t="s">
        <v>21</v>
      </c>
      <c r="L12168" s="4" t="s">
        <v>21</v>
      </c>
      <c r="M12168" s="4" t="s">
        <v>21</v>
      </c>
      <c r="N12168" s="4" t="s">
        <v>14</v>
      </c>
    </row>
    <row r="12169" spans="1:9">
      <c r="A12169" t="n">
        <v>104129</v>
      </c>
      <c r="B12169" s="96" t="n">
        <v>34</v>
      </c>
      <c r="C12169" s="7" t="n">
        <v>1600</v>
      </c>
      <c r="D12169" s="7" t="s">
        <v>795</v>
      </c>
      <c r="E12169" s="7" t="n">
        <v>1</v>
      </c>
      <c r="F12169" s="7" t="n">
        <v>0</v>
      </c>
      <c r="G12169" s="7" t="n">
        <v>0</v>
      </c>
      <c r="H12169" s="7" t="n">
        <v>0</v>
      </c>
      <c r="I12169" s="7" t="n">
        <v>0</v>
      </c>
      <c r="J12169" s="7" t="n">
        <v>0</v>
      </c>
      <c r="K12169" s="7" t="n">
        <v>-1</v>
      </c>
      <c r="L12169" s="7" t="n">
        <v>-1</v>
      </c>
      <c r="M12169" s="7" t="n">
        <v>-1</v>
      </c>
      <c r="N12169" s="7" t="n">
        <v>0</v>
      </c>
    </row>
    <row r="12170" spans="1:9">
      <c r="A12170" t="s">
        <v>4</v>
      </c>
      <c r="B12170" s="4" t="s">
        <v>5</v>
      </c>
      <c r="C12170" s="4" t="s">
        <v>10</v>
      </c>
      <c r="D12170" s="4" t="s">
        <v>9</v>
      </c>
    </row>
    <row r="12171" spans="1:9">
      <c r="A12171" t="n">
        <v>104160</v>
      </c>
      <c r="B12171" s="33" t="n">
        <v>43</v>
      </c>
      <c r="C12171" s="7" t="n">
        <v>15</v>
      </c>
      <c r="D12171" s="7" t="n">
        <v>128</v>
      </c>
    </row>
    <row r="12172" spans="1:9">
      <c r="A12172" t="s">
        <v>4</v>
      </c>
      <c r="B12172" s="4" t="s">
        <v>5</v>
      </c>
      <c r="C12172" s="4" t="s">
        <v>10</v>
      </c>
      <c r="D12172" s="4" t="s">
        <v>9</v>
      </c>
    </row>
    <row r="12173" spans="1:9">
      <c r="A12173" t="n">
        <v>104167</v>
      </c>
      <c r="B12173" s="33" t="n">
        <v>43</v>
      </c>
      <c r="C12173" s="7" t="n">
        <v>7021</v>
      </c>
      <c r="D12173" s="7" t="n">
        <v>128</v>
      </c>
    </row>
    <row r="12174" spans="1:9">
      <c r="A12174" t="s">
        <v>4</v>
      </c>
      <c r="B12174" s="4" t="s">
        <v>5</v>
      </c>
      <c r="C12174" s="4" t="s">
        <v>10</v>
      </c>
      <c r="D12174" s="4" t="s">
        <v>9</v>
      </c>
    </row>
    <row r="12175" spans="1:9">
      <c r="A12175" t="n">
        <v>104174</v>
      </c>
      <c r="B12175" s="33" t="n">
        <v>43</v>
      </c>
      <c r="C12175" s="7" t="n">
        <v>7004</v>
      </c>
      <c r="D12175" s="7" t="n">
        <v>128</v>
      </c>
    </row>
    <row r="12176" spans="1:9">
      <c r="A12176" t="s">
        <v>4</v>
      </c>
      <c r="B12176" s="4" t="s">
        <v>5</v>
      </c>
      <c r="C12176" s="4" t="s">
        <v>10</v>
      </c>
      <c r="D12176" s="4" t="s">
        <v>9</v>
      </c>
    </row>
    <row r="12177" spans="1:14">
      <c r="A12177" t="n">
        <v>104181</v>
      </c>
      <c r="B12177" s="33" t="n">
        <v>43</v>
      </c>
      <c r="C12177" s="7" t="n">
        <v>26</v>
      </c>
      <c r="D12177" s="7" t="n">
        <v>128</v>
      </c>
    </row>
    <row r="12178" spans="1:14">
      <c r="A12178" t="s">
        <v>4</v>
      </c>
      <c r="B12178" s="4" t="s">
        <v>5</v>
      </c>
      <c r="C12178" s="4" t="s">
        <v>10</v>
      </c>
      <c r="D12178" s="4" t="s">
        <v>9</v>
      </c>
    </row>
    <row r="12179" spans="1:14">
      <c r="A12179" t="n">
        <v>104188</v>
      </c>
      <c r="B12179" s="33" t="n">
        <v>43</v>
      </c>
      <c r="C12179" s="7" t="n">
        <v>26</v>
      </c>
      <c r="D12179" s="7" t="n">
        <v>16</v>
      </c>
    </row>
    <row r="12180" spans="1:14">
      <c r="A12180" t="s">
        <v>4</v>
      </c>
      <c r="B12180" s="4" t="s">
        <v>5</v>
      </c>
      <c r="C12180" s="4" t="s">
        <v>10</v>
      </c>
      <c r="D12180" s="4" t="s">
        <v>14</v>
      </c>
      <c r="E12180" s="4" t="s">
        <v>14</v>
      </c>
      <c r="F12180" s="4" t="s">
        <v>6</v>
      </c>
    </row>
    <row r="12181" spans="1:14">
      <c r="A12181" t="n">
        <v>104195</v>
      </c>
      <c r="B12181" s="22" t="n">
        <v>47</v>
      </c>
      <c r="C12181" s="7" t="n">
        <v>26</v>
      </c>
      <c r="D12181" s="7" t="n">
        <v>0</v>
      </c>
      <c r="E12181" s="7" t="n">
        <v>0</v>
      </c>
      <c r="F12181" s="7" t="s">
        <v>283</v>
      </c>
    </row>
    <row r="12182" spans="1:14">
      <c r="A12182" t="s">
        <v>4</v>
      </c>
      <c r="B12182" s="4" t="s">
        <v>5</v>
      </c>
      <c r="C12182" s="4" t="s">
        <v>10</v>
      </c>
    </row>
    <row r="12183" spans="1:14">
      <c r="A12183" t="n">
        <v>104217</v>
      </c>
      <c r="B12183" s="28" t="n">
        <v>16</v>
      </c>
      <c r="C12183" s="7" t="n">
        <v>0</v>
      </c>
    </row>
    <row r="12184" spans="1:14">
      <c r="A12184" t="s">
        <v>4</v>
      </c>
      <c r="B12184" s="4" t="s">
        <v>5</v>
      </c>
      <c r="C12184" s="4" t="s">
        <v>10</v>
      </c>
      <c r="D12184" s="4" t="s">
        <v>14</v>
      </c>
      <c r="E12184" s="4" t="s">
        <v>6</v>
      </c>
      <c r="F12184" s="4" t="s">
        <v>21</v>
      </c>
      <c r="G12184" s="4" t="s">
        <v>21</v>
      </c>
      <c r="H12184" s="4" t="s">
        <v>21</v>
      </c>
    </row>
    <row r="12185" spans="1:14">
      <c r="A12185" t="n">
        <v>104220</v>
      </c>
      <c r="B12185" s="37" t="n">
        <v>48</v>
      </c>
      <c r="C12185" s="7" t="n">
        <v>26</v>
      </c>
      <c r="D12185" s="7" t="n">
        <v>0</v>
      </c>
      <c r="E12185" s="7" t="s">
        <v>31</v>
      </c>
      <c r="F12185" s="7" t="n">
        <v>0</v>
      </c>
      <c r="G12185" s="7" t="n">
        <v>1</v>
      </c>
      <c r="H12185" s="7" t="n">
        <v>0</v>
      </c>
    </row>
    <row r="12186" spans="1:14">
      <c r="A12186" t="s">
        <v>4</v>
      </c>
      <c r="B12186" s="4" t="s">
        <v>5</v>
      </c>
      <c r="C12186" s="4" t="s">
        <v>10</v>
      </c>
      <c r="D12186" s="4" t="s">
        <v>9</v>
      </c>
    </row>
    <row r="12187" spans="1:14">
      <c r="A12187" t="n">
        <v>104244</v>
      </c>
      <c r="B12187" s="33" t="n">
        <v>43</v>
      </c>
      <c r="C12187" s="7" t="n">
        <v>22</v>
      </c>
      <c r="D12187" s="7" t="n">
        <v>128</v>
      </c>
    </row>
    <row r="12188" spans="1:14">
      <c r="A12188" t="s">
        <v>4</v>
      </c>
      <c r="B12188" s="4" t="s">
        <v>5</v>
      </c>
      <c r="C12188" s="4" t="s">
        <v>10</v>
      </c>
      <c r="D12188" s="4" t="s">
        <v>9</v>
      </c>
    </row>
    <row r="12189" spans="1:14">
      <c r="A12189" t="n">
        <v>104251</v>
      </c>
      <c r="B12189" s="33" t="n">
        <v>43</v>
      </c>
      <c r="C12189" s="7" t="n">
        <v>7031</v>
      </c>
      <c r="D12189" s="7" t="n">
        <v>128</v>
      </c>
    </row>
    <row r="12190" spans="1:14">
      <c r="A12190" t="s">
        <v>4</v>
      </c>
      <c r="B12190" s="4" t="s">
        <v>5</v>
      </c>
      <c r="C12190" s="4" t="s">
        <v>10</v>
      </c>
      <c r="D12190" s="4" t="s">
        <v>9</v>
      </c>
    </row>
    <row r="12191" spans="1:14">
      <c r="A12191" t="n">
        <v>104258</v>
      </c>
      <c r="B12191" s="33" t="n">
        <v>43</v>
      </c>
      <c r="C12191" s="7" t="n">
        <v>7031</v>
      </c>
      <c r="D12191" s="7" t="n">
        <v>256</v>
      </c>
    </row>
    <row r="12192" spans="1:14">
      <c r="A12192" t="s">
        <v>4</v>
      </c>
      <c r="B12192" s="4" t="s">
        <v>5</v>
      </c>
      <c r="C12192" s="4" t="s">
        <v>10</v>
      </c>
      <c r="D12192" s="4" t="s">
        <v>9</v>
      </c>
    </row>
    <row r="12193" spans="1:8">
      <c r="A12193" t="n">
        <v>104265</v>
      </c>
      <c r="B12193" s="33" t="n">
        <v>43</v>
      </c>
      <c r="C12193" s="7" t="n">
        <v>7031</v>
      </c>
      <c r="D12193" s="7" t="n">
        <v>8388608</v>
      </c>
    </row>
    <row r="12194" spans="1:8">
      <c r="A12194" t="s">
        <v>4</v>
      </c>
      <c r="B12194" s="4" t="s">
        <v>5</v>
      </c>
      <c r="C12194" s="4" t="s">
        <v>14</v>
      </c>
      <c r="D12194" s="4" t="s">
        <v>10</v>
      </c>
      <c r="E12194" s="4" t="s">
        <v>6</v>
      </c>
      <c r="F12194" s="4" t="s">
        <v>6</v>
      </c>
      <c r="G12194" s="4" t="s">
        <v>14</v>
      </c>
    </row>
    <row r="12195" spans="1:8">
      <c r="A12195" t="n">
        <v>104272</v>
      </c>
      <c r="B12195" s="40" t="n">
        <v>32</v>
      </c>
      <c r="C12195" s="7" t="n">
        <v>0</v>
      </c>
      <c r="D12195" s="7" t="n">
        <v>65533</v>
      </c>
      <c r="E12195" s="7" t="s">
        <v>99</v>
      </c>
      <c r="F12195" s="7" t="s">
        <v>100</v>
      </c>
      <c r="G12195" s="7" t="n">
        <v>0</v>
      </c>
    </row>
    <row r="12196" spans="1:8">
      <c r="A12196" t="s">
        <v>4</v>
      </c>
      <c r="B12196" s="4" t="s">
        <v>5</v>
      </c>
      <c r="C12196" s="4" t="s">
        <v>14</v>
      </c>
      <c r="D12196" s="4" t="s">
        <v>10</v>
      </c>
      <c r="E12196" s="4" t="s">
        <v>6</v>
      </c>
      <c r="F12196" s="4" t="s">
        <v>6</v>
      </c>
      <c r="G12196" s="4" t="s">
        <v>14</v>
      </c>
    </row>
    <row r="12197" spans="1:8">
      <c r="A12197" t="n">
        <v>104294</v>
      </c>
      <c r="B12197" s="40" t="n">
        <v>32</v>
      </c>
      <c r="C12197" s="7" t="n">
        <v>0</v>
      </c>
      <c r="D12197" s="7" t="n">
        <v>65533</v>
      </c>
      <c r="E12197" s="7" t="s">
        <v>99</v>
      </c>
      <c r="F12197" s="7" t="s">
        <v>101</v>
      </c>
      <c r="G12197" s="7" t="n">
        <v>0</v>
      </c>
    </row>
    <row r="12198" spans="1:8">
      <c r="A12198" t="s">
        <v>4</v>
      </c>
      <c r="B12198" s="4" t="s">
        <v>5</v>
      </c>
      <c r="C12198" s="4" t="s">
        <v>14</v>
      </c>
      <c r="D12198" s="4" t="s">
        <v>10</v>
      </c>
      <c r="E12198" s="4" t="s">
        <v>6</v>
      </c>
      <c r="F12198" s="4" t="s">
        <v>6</v>
      </c>
      <c r="G12198" s="4" t="s">
        <v>14</v>
      </c>
    </row>
    <row r="12199" spans="1:8">
      <c r="A12199" t="n">
        <v>104316</v>
      </c>
      <c r="B12199" s="40" t="n">
        <v>32</v>
      </c>
      <c r="C12199" s="7" t="n">
        <v>0</v>
      </c>
      <c r="D12199" s="7" t="n">
        <v>65533</v>
      </c>
      <c r="E12199" s="7" t="s">
        <v>99</v>
      </c>
      <c r="F12199" s="7" t="s">
        <v>102</v>
      </c>
      <c r="G12199" s="7" t="n">
        <v>0</v>
      </c>
    </row>
    <row r="12200" spans="1:8">
      <c r="A12200" t="s">
        <v>4</v>
      </c>
      <c r="B12200" s="4" t="s">
        <v>5</v>
      </c>
      <c r="C12200" s="4" t="s">
        <v>14</v>
      </c>
      <c r="D12200" s="4" t="s">
        <v>10</v>
      </c>
      <c r="E12200" s="4" t="s">
        <v>6</v>
      </c>
      <c r="F12200" s="4" t="s">
        <v>6</v>
      </c>
      <c r="G12200" s="4" t="s">
        <v>14</v>
      </c>
    </row>
    <row r="12201" spans="1:8">
      <c r="A12201" t="n">
        <v>104340</v>
      </c>
      <c r="B12201" s="40" t="n">
        <v>32</v>
      </c>
      <c r="C12201" s="7" t="n">
        <v>0</v>
      </c>
      <c r="D12201" s="7" t="n">
        <v>65533</v>
      </c>
      <c r="E12201" s="7" t="s">
        <v>99</v>
      </c>
      <c r="F12201" s="7" t="s">
        <v>103</v>
      </c>
      <c r="G12201" s="7" t="n">
        <v>0</v>
      </c>
    </row>
    <row r="12202" spans="1:8">
      <c r="A12202" t="s">
        <v>4</v>
      </c>
      <c r="B12202" s="4" t="s">
        <v>5</v>
      </c>
      <c r="C12202" s="4" t="s">
        <v>14</v>
      </c>
      <c r="D12202" s="4" t="s">
        <v>10</v>
      </c>
      <c r="E12202" s="4" t="s">
        <v>6</v>
      </c>
      <c r="F12202" s="4" t="s">
        <v>6</v>
      </c>
      <c r="G12202" s="4" t="s">
        <v>14</v>
      </c>
    </row>
    <row r="12203" spans="1:8">
      <c r="A12203" t="n">
        <v>104364</v>
      </c>
      <c r="B12203" s="40" t="n">
        <v>32</v>
      </c>
      <c r="C12203" s="7" t="n">
        <v>0</v>
      </c>
      <c r="D12203" s="7" t="n">
        <v>65533</v>
      </c>
      <c r="E12203" s="7" t="s">
        <v>99</v>
      </c>
      <c r="F12203" s="7" t="s">
        <v>104</v>
      </c>
      <c r="G12203" s="7" t="n">
        <v>0</v>
      </c>
    </row>
    <row r="12204" spans="1:8">
      <c r="A12204" t="s">
        <v>4</v>
      </c>
      <c r="B12204" s="4" t="s">
        <v>5</v>
      </c>
      <c r="C12204" s="4" t="s">
        <v>14</v>
      </c>
      <c r="D12204" s="4" t="s">
        <v>10</v>
      </c>
      <c r="E12204" s="4" t="s">
        <v>6</v>
      </c>
      <c r="F12204" s="4" t="s">
        <v>6</v>
      </c>
      <c r="G12204" s="4" t="s">
        <v>14</v>
      </c>
    </row>
    <row r="12205" spans="1:8">
      <c r="A12205" t="n">
        <v>104388</v>
      </c>
      <c r="B12205" s="40" t="n">
        <v>32</v>
      </c>
      <c r="C12205" s="7" t="n">
        <v>0</v>
      </c>
      <c r="D12205" s="7" t="n">
        <v>65533</v>
      </c>
      <c r="E12205" s="7" t="s">
        <v>99</v>
      </c>
      <c r="F12205" s="7" t="s">
        <v>574</v>
      </c>
      <c r="G12205" s="7" t="n">
        <v>0</v>
      </c>
    </row>
    <row r="12206" spans="1:8">
      <c r="A12206" t="s">
        <v>4</v>
      </c>
      <c r="B12206" s="4" t="s">
        <v>5</v>
      </c>
      <c r="C12206" s="4" t="s">
        <v>14</v>
      </c>
      <c r="D12206" s="4" t="s">
        <v>10</v>
      </c>
      <c r="E12206" s="4" t="s">
        <v>6</v>
      </c>
      <c r="F12206" s="4" t="s">
        <v>6</v>
      </c>
      <c r="G12206" s="4" t="s">
        <v>14</v>
      </c>
    </row>
    <row r="12207" spans="1:8">
      <c r="A12207" t="n">
        <v>104407</v>
      </c>
      <c r="B12207" s="40" t="n">
        <v>32</v>
      </c>
      <c r="C12207" s="7" t="n">
        <v>0</v>
      </c>
      <c r="D12207" s="7" t="n">
        <v>65533</v>
      </c>
      <c r="E12207" s="7" t="s">
        <v>99</v>
      </c>
      <c r="F12207" s="7" t="s">
        <v>576</v>
      </c>
      <c r="G12207" s="7" t="n">
        <v>0</v>
      </c>
    </row>
    <row r="12208" spans="1:8">
      <c r="A12208" t="s">
        <v>4</v>
      </c>
      <c r="B12208" s="4" t="s">
        <v>5</v>
      </c>
      <c r="C12208" s="4" t="s">
        <v>14</v>
      </c>
      <c r="D12208" s="4" t="s">
        <v>10</v>
      </c>
      <c r="E12208" s="4" t="s">
        <v>6</v>
      </c>
      <c r="F12208" s="4" t="s">
        <v>6</v>
      </c>
      <c r="G12208" s="4" t="s">
        <v>14</v>
      </c>
    </row>
    <row r="12209" spans="1:7">
      <c r="A12209" t="n">
        <v>104427</v>
      </c>
      <c r="B12209" s="40" t="n">
        <v>32</v>
      </c>
      <c r="C12209" s="7" t="n">
        <v>0</v>
      </c>
      <c r="D12209" s="7" t="n">
        <v>65533</v>
      </c>
      <c r="E12209" s="7" t="s">
        <v>99</v>
      </c>
      <c r="F12209" s="7" t="s">
        <v>577</v>
      </c>
      <c r="G12209" s="7" t="n">
        <v>0</v>
      </c>
    </row>
    <row r="12210" spans="1:7">
      <c r="A12210" t="s">
        <v>4</v>
      </c>
      <c r="B12210" s="4" t="s">
        <v>5</v>
      </c>
      <c r="C12210" s="4" t="s">
        <v>14</v>
      </c>
      <c r="D12210" s="4" t="s">
        <v>10</v>
      </c>
      <c r="E12210" s="4" t="s">
        <v>6</v>
      </c>
      <c r="F12210" s="4" t="s">
        <v>6</v>
      </c>
      <c r="G12210" s="4" t="s">
        <v>14</v>
      </c>
    </row>
    <row r="12211" spans="1:7">
      <c r="A12211" t="n">
        <v>104447</v>
      </c>
      <c r="B12211" s="40" t="n">
        <v>32</v>
      </c>
      <c r="C12211" s="7" t="n">
        <v>0</v>
      </c>
      <c r="D12211" s="7" t="n">
        <v>65533</v>
      </c>
      <c r="E12211" s="7" t="s">
        <v>99</v>
      </c>
      <c r="F12211" s="7" t="s">
        <v>578</v>
      </c>
      <c r="G12211" s="7" t="n">
        <v>0</v>
      </c>
    </row>
    <row r="12212" spans="1:7">
      <c r="A12212" t="s">
        <v>4</v>
      </c>
      <c r="B12212" s="4" t="s">
        <v>5</v>
      </c>
      <c r="C12212" s="4" t="s">
        <v>14</v>
      </c>
      <c r="D12212" s="4" t="s">
        <v>10</v>
      </c>
      <c r="E12212" s="4" t="s">
        <v>6</v>
      </c>
      <c r="F12212" s="4" t="s">
        <v>6</v>
      </c>
      <c r="G12212" s="4" t="s">
        <v>14</v>
      </c>
    </row>
    <row r="12213" spans="1:7">
      <c r="A12213" t="n">
        <v>104469</v>
      </c>
      <c r="B12213" s="40" t="n">
        <v>32</v>
      </c>
      <c r="C12213" s="7" t="n">
        <v>0</v>
      </c>
      <c r="D12213" s="7" t="n">
        <v>65533</v>
      </c>
      <c r="E12213" s="7" t="s">
        <v>99</v>
      </c>
      <c r="F12213" s="7" t="s">
        <v>579</v>
      </c>
      <c r="G12213" s="7" t="n">
        <v>0</v>
      </c>
    </row>
    <row r="12214" spans="1:7">
      <c r="A12214" t="s">
        <v>4</v>
      </c>
      <c r="B12214" s="4" t="s">
        <v>5</v>
      </c>
      <c r="C12214" s="4" t="s">
        <v>14</v>
      </c>
      <c r="D12214" s="4" t="s">
        <v>6</v>
      </c>
      <c r="E12214" s="4" t="s">
        <v>10</v>
      </c>
    </row>
    <row r="12215" spans="1:7">
      <c r="A12215" t="n">
        <v>104492</v>
      </c>
      <c r="B12215" s="43" t="n">
        <v>94</v>
      </c>
      <c r="C12215" s="7" t="n">
        <v>1</v>
      </c>
      <c r="D12215" s="7" t="s">
        <v>105</v>
      </c>
      <c r="E12215" s="7" t="n">
        <v>1</v>
      </c>
    </row>
    <row r="12216" spans="1:7">
      <c r="A12216" t="s">
        <v>4</v>
      </c>
      <c r="B12216" s="4" t="s">
        <v>5</v>
      </c>
      <c r="C12216" s="4" t="s">
        <v>14</v>
      </c>
      <c r="D12216" s="4" t="s">
        <v>6</v>
      </c>
      <c r="E12216" s="4" t="s">
        <v>10</v>
      </c>
    </row>
    <row r="12217" spans="1:7">
      <c r="A12217" t="n">
        <v>104500</v>
      </c>
      <c r="B12217" s="43" t="n">
        <v>94</v>
      </c>
      <c r="C12217" s="7" t="n">
        <v>1</v>
      </c>
      <c r="D12217" s="7" t="s">
        <v>105</v>
      </c>
      <c r="E12217" s="7" t="n">
        <v>2</v>
      </c>
    </row>
    <row r="12218" spans="1:7">
      <c r="A12218" t="s">
        <v>4</v>
      </c>
      <c r="B12218" s="4" t="s">
        <v>5</v>
      </c>
      <c r="C12218" s="4" t="s">
        <v>14</v>
      </c>
      <c r="D12218" s="4" t="s">
        <v>6</v>
      </c>
      <c r="E12218" s="4" t="s">
        <v>10</v>
      </c>
    </row>
    <row r="12219" spans="1:7">
      <c r="A12219" t="n">
        <v>104508</v>
      </c>
      <c r="B12219" s="43" t="n">
        <v>94</v>
      </c>
      <c r="C12219" s="7" t="n">
        <v>0</v>
      </c>
      <c r="D12219" s="7" t="s">
        <v>105</v>
      </c>
      <c r="E12219" s="7" t="n">
        <v>4</v>
      </c>
    </row>
    <row r="12220" spans="1:7">
      <c r="A12220" t="s">
        <v>4</v>
      </c>
      <c r="B12220" s="4" t="s">
        <v>5</v>
      </c>
      <c r="C12220" s="4" t="s">
        <v>14</v>
      </c>
      <c r="D12220" s="4" t="s">
        <v>6</v>
      </c>
      <c r="E12220" s="4" t="s">
        <v>10</v>
      </c>
    </row>
    <row r="12221" spans="1:7">
      <c r="A12221" t="n">
        <v>104516</v>
      </c>
      <c r="B12221" s="43" t="n">
        <v>94</v>
      </c>
      <c r="C12221" s="7" t="n">
        <v>1</v>
      </c>
      <c r="D12221" s="7" t="s">
        <v>574</v>
      </c>
      <c r="E12221" s="7" t="n">
        <v>1</v>
      </c>
    </row>
    <row r="12222" spans="1:7">
      <c r="A12222" t="s">
        <v>4</v>
      </c>
      <c r="B12222" s="4" t="s">
        <v>5</v>
      </c>
      <c r="C12222" s="4" t="s">
        <v>14</v>
      </c>
      <c r="D12222" s="4" t="s">
        <v>6</v>
      </c>
      <c r="E12222" s="4" t="s">
        <v>10</v>
      </c>
    </row>
    <row r="12223" spans="1:7">
      <c r="A12223" t="n">
        <v>104530</v>
      </c>
      <c r="B12223" s="43" t="n">
        <v>94</v>
      </c>
      <c r="C12223" s="7" t="n">
        <v>1</v>
      </c>
      <c r="D12223" s="7" t="s">
        <v>574</v>
      </c>
      <c r="E12223" s="7" t="n">
        <v>2</v>
      </c>
    </row>
    <row r="12224" spans="1:7">
      <c r="A12224" t="s">
        <v>4</v>
      </c>
      <c r="B12224" s="4" t="s">
        <v>5</v>
      </c>
      <c r="C12224" s="4" t="s">
        <v>14</v>
      </c>
      <c r="D12224" s="4" t="s">
        <v>6</v>
      </c>
      <c r="E12224" s="4" t="s">
        <v>10</v>
      </c>
    </row>
    <row r="12225" spans="1:7">
      <c r="A12225" t="n">
        <v>104544</v>
      </c>
      <c r="B12225" s="43" t="n">
        <v>94</v>
      </c>
      <c r="C12225" s="7" t="n">
        <v>0</v>
      </c>
      <c r="D12225" s="7" t="s">
        <v>574</v>
      </c>
      <c r="E12225" s="7" t="n">
        <v>4</v>
      </c>
    </row>
    <row r="12226" spans="1:7">
      <c r="A12226" t="s">
        <v>4</v>
      </c>
      <c r="B12226" s="4" t="s">
        <v>5</v>
      </c>
      <c r="C12226" s="4" t="s">
        <v>14</v>
      </c>
      <c r="D12226" s="4" t="s">
        <v>14</v>
      </c>
      <c r="E12226" s="4" t="s">
        <v>6</v>
      </c>
    </row>
    <row r="12227" spans="1:7">
      <c r="A12227" t="n">
        <v>104558</v>
      </c>
      <c r="B12227" s="31" t="n">
        <v>39</v>
      </c>
      <c r="C12227" s="7" t="n">
        <v>21</v>
      </c>
      <c r="D12227" s="7" t="n">
        <v>0</v>
      </c>
      <c r="E12227" s="7" t="s">
        <v>580</v>
      </c>
    </row>
    <row r="12228" spans="1:7">
      <c r="A12228" t="s">
        <v>4</v>
      </c>
      <c r="B12228" s="4" t="s">
        <v>5</v>
      </c>
      <c r="C12228" s="4" t="s">
        <v>14</v>
      </c>
      <c r="D12228" s="4" t="s">
        <v>10</v>
      </c>
      <c r="E12228" s="4" t="s">
        <v>14</v>
      </c>
      <c r="F12228" s="4" t="s">
        <v>14</v>
      </c>
      <c r="G12228" s="4" t="s">
        <v>19</v>
      </c>
    </row>
    <row r="12229" spans="1:7">
      <c r="A12229" t="n">
        <v>104570</v>
      </c>
      <c r="B12229" s="10" t="n">
        <v>5</v>
      </c>
      <c r="C12229" s="7" t="n">
        <v>30</v>
      </c>
      <c r="D12229" s="7" t="n">
        <v>0</v>
      </c>
      <c r="E12229" s="7" t="n">
        <v>8</v>
      </c>
      <c r="F12229" s="7" t="n">
        <v>1</v>
      </c>
      <c r="G12229" s="11" t="n">
        <f t="normal" ca="1">A14899</f>
        <v>0</v>
      </c>
    </row>
    <row r="12230" spans="1:7">
      <c r="A12230" t="s">
        <v>4</v>
      </c>
      <c r="B12230" s="4" t="s">
        <v>5</v>
      </c>
      <c r="C12230" s="4" t="s">
        <v>14</v>
      </c>
      <c r="D12230" s="4" t="s">
        <v>14</v>
      </c>
      <c r="E12230" s="4" t="s">
        <v>21</v>
      </c>
      <c r="F12230" s="4" t="s">
        <v>21</v>
      </c>
      <c r="G12230" s="4" t="s">
        <v>21</v>
      </c>
      <c r="H12230" s="4" t="s">
        <v>10</v>
      </c>
    </row>
    <row r="12231" spans="1:7">
      <c r="A12231" t="n">
        <v>104580</v>
      </c>
      <c r="B12231" s="45" t="n">
        <v>45</v>
      </c>
      <c r="C12231" s="7" t="n">
        <v>2</v>
      </c>
      <c r="D12231" s="7" t="n">
        <v>3</v>
      </c>
      <c r="E12231" s="7" t="n">
        <v>7</v>
      </c>
      <c r="F12231" s="7" t="n">
        <v>22.8999996185303</v>
      </c>
      <c r="G12231" s="7" t="n">
        <v>44.25</v>
      </c>
      <c r="H12231" s="7" t="n">
        <v>0</v>
      </c>
    </row>
    <row r="12232" spans="1:7">
      <c r="A12232" t="s">
        <v>4</v>
      </c>
      <c r="B12232" s="4" t="s">
        <v>5</v>
      </c>
      <c r="C12232" s="4" t="s">
        <v>14</v>
      </c>
      <c r="D12232" s="4" t="s">
        <v>14</v>
      </c>
      <c r="E12232" s="4" t="s">
        <v>21</v>
      </c>
      <c r="F12232" s="4" t="s">
        <v>21</v>
      </c>
      <c r="G12232" s="4" t="s">
        <v>21</v>
      </c>
      <c r="H12232" s="4" t="s">
        <v>10</v>
      </c>
      <c r="I12232" s="4" t="s">
        <v>14</v>
      </c>
    </row>
    <row r="12233" spans="1:7">
      <c r="A12233" t="n">
        <v>104597</v>
      </c>
      <c r="B12233" s="45" t="n">
        <v>45</v>
      </c>
      <c r="C12233" s="7" t="n">
        <v>4</v>
      </c>
      <c r="D12233" s="7" t="n">
        <v>3</v>
      </c>
      <c r="E12233" s="7" t="n">
        <v>7</v>
      </c>
      <c r="F12233" s="7" t="n">
        <v>330</v>
      </c>
      <c r="G12233" s="7" t="n">
        <v>0</v>
      </c>
      <c r="H12233" s="7" t="n">
        <v>0</v>
      </c>
      <c r="I12233" s="7" t="n">
        <v>0</v>
      </c>
    </row>
    <row r="12234" spans="1:7">
      <c r="A12234" t="s">
        <v>4</v>
      </c>
      <c r="B12234" s="4" t="s">
        <v>5</v>
      </c>
      <c r="C12234" s="4" t="s">
        <v>14</v>
      </c>
      <c r="D12234" s="4" t="s">
        <v>14</v>
      </c>
      <c r="E12234" s="4" t="s">
        <v>21</v>
      </c>
      <c r="F12234" s="4" t="s">
        <v>10</v>
      </c>
    </row>
    <row r="12235" spans="1:7">
      <c r="A12235" t="n">
        <v>104615</v>
      </c>
      <c r="B12235" s="45" t="n">
        <v>45</v>
      </c>
      <c r="C12235" s="7" t="n">
        <v>5</v>
      </c>
      <c r="D12235" s="7" t="n">
        <v>3</v>
      </c>
      <c r="E12235" s="7" t="n">
        <v>8.5</v>
      </c>
      <c r="F12235" s="7" t="n">
        <v>0</v>
      </c>
    </row>
    <row r="12236" spans="1:7">
      <c r="A12236" t="s">
        <v>4</v>
      </c>
      <c r="B12236" s="4" t="s">
        <v>5</v>
      </c>
      <c r="C12236" s="4" t="s">
        <v>14</v>
      </c>
      <c r="D12236" s="4" t="s">
        <v>14</v>
      </c>
      <c r="E12236" s="4" t="s">
        <v>21</v>
      </c>
      <c r="F12236" s="4" t="s">
        <v>10</v>
      </c>
    </row>
    <row r="12237" spans="1:7">
      <c r="A12237" t="n">
        <v>104624</v>
      </c>
      <c r="B12237" s="45" t="n">
        <v>45</v>
      </c>
      <c r="C12237" s="7" t="n">
        <v>11</v>
      </c>
      <c r="D12237" s="7" t="n">
        <v>3</v>
      </c>
      <c r="E12237" s="7" t="n">
        <v>37.7999992370605</v>
      </c>
      <c r="F12237" s="7" t="n">
        <v>0</v>
      </c>
    </row>
    <row r="12238" spans="1:7">
      <c r="A12238" t="s">
        <v>4</v>
      </c>
      <c r="B12238" s="4" t="s">
        <v>5</v>
      </c>
      <c r="C12238" s="4" t="s">
        <v>14</v>
      </c>
      <c r="D12238" s="4" t="s">
        <v>10</v>
      </c>
      <c r="E12238" s="4" t="s">
        <v>9</v>
      </c>
      <c r="F12238" s="4" t="s">
        <v>10</v>
      </c>
    </row>
    <row r="12239" spans="1:7">
      <c r="A12239" t="n">
        <v>104633</v>
      </c>
      <c r="B12239" s="14" t="n">
        <v>50</v>
      </c>
      <c r="C12239" s="7" t="n">
        <v>3</v>
      </c>
      <c r="D12239" s="7" t="n">
        <v>8200</v>
      </c>
      <c r="E12239" s="7" t="n">
        <v>1036831949</v>
      </c>
      <c r="F12239" s="7" t="n">
        <v>2000</v>
      </c>
    </row>
    <row r="12240" spans="1:7">
      <c r="A12240" t="s">
        <v>4</v>
      </c>
      <c r="B12240" s="4" t="s">
        <v>5</v>
      </c>
      <c r="C12240" s="4" t="s">
        <v>14</v>
      </c>
      <c r="D12240" s="4" t="s">
        <v>10</v>
      </c>
      <c r="E12240" s="4" t="s">
        <v>9</v>
      </c>
      <c r="F12240" s="4" t="s">
        <v>10</v>
      </c>
    </row>
    <row r="12241" spans="1:9">
      <c r="A12241" t="n">
        <v>104643</v>
      </c>
      <c r="B12241" s="14" t="n">
        <v>50</v>
      </c>
      <c r="C12241" s="7" t="n">
        <v>3</v>
      </c>
      <c r="D12241" s="7" t="n">
        <v>5042</v>
      </c>
      <c r="E12241" s="7" t="n">
        <v>1045220557</v>
      </c>
      <c r="F12241" s="7" t="n">
        <v>2000</v>
      </c>
    </row>
    <row r="12242" spans="1:9">
      <c r="A12242" t="s">
        <v>4</v>
      </c>
      <c r="B12242" s="4" t="s">
        <v>5</v>
      </c>
      <c r="C12242" s="4" t="s">
        <v>14</v>
      </c>
      <c r="D12242" s="4" t="s">
        <v>14</v>
      </c>
      <c r="E12242" s="4" t="s">
        <v>21</v>
      </c>
      <c r="F12242" s="4" t="s">
        <v>21</v>
      </c>
      <c r="G12242" s="4" t="s">
        <v>21</v>
      </c>
      <c r="H12242" s="4" t="s">
        <v>10</v>
      </c>
    </row>
    <row r="12243" spans="1:9">
      <c r="A12243" t="n">
        <v>104653</v>
      </c>
      <c r="B12243" s="45" t="n">
        <v>45</v>
      </c>
      <c r="C12243" s="7" t="n">
        <v>2</v>
      </c>
      <c r="D12243" s="7" t="n">
        <v>3</v>
      </c>
      <c r="E12243" s="7" t="n">
        <v>7</v>
      </c>
      <c r="F12243" s="7" t="n">
        <v>19.8999996185303</v>
      </c>
      <c r="G12243" s="7" t="n">
        <v>44.25</v>
      </c>
      <c r="H12243" s="7" t="n">
        <v>3500</v>
      </c>
    </row>
    <row r="12244" spans="1:9">
      <c r="A12244" t="s">
        <v>4</v>
      </c>
      <c r="B12244" s="4" t="s">
        <v>5</v>
      </c>
      <c r="C12244" s="4" t="s">
        <v>14</v>
      </c>
      <c r="D12244" s="4" t="s">
        <v>14</v>
      </c>
      <c r="E12244" s="4" t="s">
        <v>21</v>
      </c>
      <c r="F12244" s="4" t="s">
        <v>21</v>
      </c>
      <c r="G12244" s="4" t="s">
        <v>21</v>
      </c>
      <c r="H12244" s="4" t="s">
        <v>10</v>
      </c>
      <c r="I12244" s="4" t="s">
        <v>14</v>
      </c>
    </row>
    <row r="12245" spans="1:9">
      <c r="A12245" t="n">
        <v>104670</v>
      </c>
      <c r="B12245" s="45" t="n">
        <v>45</v>
      </c>
      <c r="C12245" s="7" t="n">
        <v>4</v>
      </c>
      <c r="D12245" s="7" t="n">
        <v>3</v>
      </c>
      <c r="E12245" s="7" t="n">
        <v>17</v>
      </c>
      <c r="F12245" s="7" t="n">
        <v>315</v>
      </c>
      <c r="G12245" s="7" t="n">
        <v>0</v>
      </c>
      <c r="H12245" s="7" t="n">
        <v>3500</v>
      </c>
      <c r="I12245" s="7" t="n">
        <v>0</v>
      </c>
    </row>
    <row r="12246" spans="1:9">
      <c r="A12246" t="s">
        <v>4</v>
      </c>
      <c r="B12246" s="4" t="s">
        <v>5</v>
      </c>
      <c r="C12246" s="4" t="s">
        <v>14</v>
      </c>
      <c r="D12246" s="4" t="s">
        <v>14</v>
      </c>
      <c r="E12246" s="4" t="s">
        <v>21</v>
      </c>
      <c r="F12246" s="4" t="s">
        <v>10</v>
      </c>
    </row>
    <row r="12247" spans="1:9">
      <c r="A12247" t="n">
        <v>104688</v>
      </c>
      <c r="B12247" s="45" t="n">
        <v>45</v>
      </c>
      <c r="C12247" s="7" t="n">
        <v>5</v>
      </c>
      <c r="D12247" s="7" t="n">
        <v>3</v>
      </c>
      <c r="E12247" s="7" t="n">
        <v>7</v>
      </c>
      <c r="F12247" s="7" t="n">
        <v>3500</v>
      </c>
    </row>
    <row r="12248" spans="1:9">
      <c r="A12248" t="s">
        <v>4</v>
      </c>
      <c r="B12248" s="4" t="s">
        <v>5</v>
      </c>
      <c r="C12248" s="4" t="s">
        <v>14</v>
      </c>
      <c r="D12248" s="4" t="s">
        <v>10</v>
      </c>
      <c r="E12248" s="4" t="s">
        <v>21</v>
      </c>
    </row>
    <row r="12249" spans="1:9">
      <c r="A12249" t="n">
        <v>104697</v>
      </c>
      <c r="B12249" s="21" t="n">
        <v>58</v>
      </c>
      <c r="C12249" s="7" t="n">
        <v>100</v>
      </c>
      <c r="D12249" s="7" t="n">
        <v>1000</v>
      </c>
      <c r="E12249" s="7" t="n">
        <v>1</v>
      </c>
    </row>
    <row r="12250" spans="1:9">
      <c r="A12250" t="s">
        <v>4</v>
      </c>
      <c r="B12250" s="4" t="s">
        <v>5</v>
      </c>
      <c r="C12250" s="4" t="s">
        <v>10</v>
      </c>
      <c r="D12250" s="4" t="s">
        <v>14</v>
      </c>
      <c r="E12250" s="4" t="s">
        <v>6</v>
      </c>
      <c r="F12250" s="4" t="s">
        <v>21</v>
      </c>
      <c r="G12250" s="4" t="s">
        <v>21</v>
      </c>
      <c r="H12250" s="4" t="s">
        <v>21</v>
      </c>
    </row>
    <row r="12251" spans="1:9">
      <c r="A12251" t="n">
        <v>104705</v>
      </c>
      <c r="B12251" s="37" t="n">
        <v>48</v>
      </c>
      <c r="C12251" s="7" t="n">
        <v>7033</v>
      </c>
      <c r="D12251" s="7" t="n">
        <v>0</v>
      </c>
      <c r="E12251" s="7" t="s">
        <v>784</v>
      </c>
      <c r="F12251" s="7" t="n">
        <v>-1</v>
      </c>
      <c r="G12251" s="7" t="n">
        <v>1</v>
      </c>
      <c r="H12251" s="7" t="n">
        <v>0</v>
      </c>
    </row>
    <row r="12252" spans="1:9">
      <c r="A12252" t="s">
        <v>4</v>
      </c>
      <c r="B12252" s="4" t="s">
        <v>5</v>
      </c>
      <c r="C12252" s="4" t="s">
        <v>10</v>
      </c>
    </row>
    <row r="12253" spans="1:9">
      <c r="A12253" t="n">
        <v>104732</v>
      </c>
      <c r="B12253" s="28" t="n">
        <v>16</v>
      </c>
      <c r="C12253" s="7" t="n">
        <v>7000</v>
      </c>
    </row>
    <row r="12254" spans="1:9">
      <c r="A12254" t="s">
        <v>4</v>
      </c>
      <c r="B12254" s="4" t="s">
        <v>5</v>
      </c>
      <c r="C12254" s="4" t="s">
        <v>14</v>
      </c>
      <c r="D12254" s="4" t="s">
        <v>10</v>
      </c>
    </row>
    <row r="12255" spans="1:9">
      <c r="A12255" t="n">
        <v>104735</v>
      </c>
      <c r="B12255" s="45" t="n">
        <v>45</v>
      </c>
      <c r="C12255" s="7" t="n">
        <v>7</v>
      </c>
      <c r="D12255" s="7" t="n">
        <v>255</v>
      </c>
    </row>
    <row r="12256" spans="1:9">
      <c r="A12256" t="s">
        <v>4</v>
      </c>
      <c r="B12256" s="4" t="s">
        <v>5</v>
      </c>
      <c r="C12256" s="4" t="s">
        <v>14</v>
      </c>
      <c r="D12256" s="4" t="s">
        <v>10</v>
      </c>
      <c r="E12256" s="4" t="s">
        <v>21</v>
      </c>
    </row>
    <row r="12257" spans="1:9">
      <c r="A12257" t="n">
        <v>104739</v>
      </c>
      <c r="B12257" s="21" t="n">
        <v>58</v>
      </c>
      <c r="C12257" s="7" t="n">
        <v>101</v>
      </c>
      <c r="D12257" s="7" t="n">
        <v>1000</v>
      </c>
      <c r="E12257" s="7" t="n">
        <v>1</v>
      </c>
    </row>
    <row r="12258" spans="1:9">
      <c r="A12258" t="s">
        <v>4</v>
      </c>
      <c r="B12258" s="4" t="s">
        <v>5</v>
      </c>
      <c r="C12258" s="4" t="s">
        <v>14</v>
      </c>
      <c r="D12258" s="4" t="s">
        <v>10</v>
      </c>
    </row>
    <row r="12259" spans="1:9">
      <c r="A12259" t="n">
        <v>104747</v>
      </c>
      <c r="B12259" s="21" t="n">
        <v>58</v>
      </c>
      <c r="C12259" s="7" t="n">
        <v>254</v>
      </c>
      <c r="D12259" s="7" t="n">
        <v>0</v>
      </c>
    </row>
    <row r="12260" spans="1:9">
      <c r="A12260" t="s">
        <v>4</v>
      </c>
      <c r="B12260" s="4" t="s">
        <v>5</v>
      </c>
      <c r="C12260" s="4" t="s">
        <v>14</v>
      </c>
      <c r="D12260" s="4" t="s">
        <v>14</v>
      </c>
      <c r="E12260" s="4" t="s">
        <v>21</v>
      </c>
      <c r="F12260" s="4" t="s">
        <v>21</v>
      </c>
      <c r="G12260" s="4" t="s">
        <v>21</v>
      </c>
      <c r="H12260" s="4" t="s">
        <v>10</v>
      </c>
    </row>
    <row r="12261" spans="1:9">
      <c r="A12261" t="n">
        <v>104751</v>
      </c>
      <c r="B12261" s="45" t="n">
        <v>45</v>
      </c>
      <c r="C12261" s="7" t="n">
        <v>2</v>
      </c>
      <c r="D12261" s="7" t="n">
        <v>3</v>
      </c>
      <c r="E12261" s="7" t="n">
        <v>7</v>
      </c>
      <c r="F12261" s="7" t="n">
        <v>19</v>
      </c>
      <c r="G12261" s="7" t="n">
        <v>47</v>
      </c>
      <c r="H12261" s="7" t="n">
        <v>0</v>
      </c>
    </row>
    <row r="12262" spans="1:9">
      <c r="A12262" t="s">
        <v>4</v>
      </c>
      <c r="B12262" s="4" t="s">
        <v>5</v>
      </c>
      <c r="C12262" s="4" t="s">
        <v>14</v>
      </c>
      <c r="D12262" s="4" t="s">
        <v>14</v>
      </c>
      <c r="E12262" s="4" t="s">
        <v>21</v>
      </c>
      <c r="F12262" s="4" t="s">
        <v>21</v>
      </c>
      <c r="G12262" s="4" t="s">
        <v>21</v>
      </c>
      <c r="H12262" s="4" t="s">
        <v>10</v>
      </c>
      <c r="I12262" s="4" t="s">
        <v>14</v>
      </c>
    </row>
    <row r="12263" spans="1:9">
      <c r="A12263" t="n">
        <v>104768</v>
      </c>
      <c r="B12263" s="45" t="n">
        <v>45</v>
      </c>
      <c r="C12263" s="7" t="n">
        <v>4</v>
      </c>
      <c r="D12263" s="7" t="n">
        <v>3</v>
      </c>
      <c r="E12263" s="7" t="n">
        <v>25</v>
      </c>
      <c r="F12263" s="7" t="n">
        <v>35</v>
      </c>
      <c r="G12263" s="7" t="n">
        <v>10</v>
      </c>
      <c r="H12263" s="7" t="n">
        <v>0</v>
      </c>
      <c r="I12263" s="7" t="n">
        <v>0</v>
      </c>
    </row>
    <row r="12264" spans="1:9">
      <c r="A12264" t="s">
        <v>4</v>
      </c>
      <c r="B12264" s="4" t="s">
        <v>5</v>
      </c>
      <c r="C12264" s="4" t="s">
        <v>14</v>
      </c>
      <c r="D12264" s="4" t="s">
        <v>14</v>
      </c>
      <c r="E12264" s="4" t="s">
        <v>21</v>
      </c>
      <c r="F12264" s="4" t="s">
        <v>10</v>
      </c>
    </row>
    <row r="12265" spans="1:9">
      <c r="A12265" t="n">
        <v>104786</v>
      </c>
      <c r="B12265" s="45" t="n">
        <v>45</v>
      </c>
      <c r="C12265" s="7" t="n">
        <v>5</v>
      </c>
      <c r="D12265" s="7" t="n">
        <v>3</v>
      </c>
      <c r="E12265" s="7" t="n">
        <v>3.90000009536743</v>
      </c>
      <c r="F12265" s="7" t="n">
        <v>0</v>
      </c>
    </row>
    <row r="12266" spans="1:9">
      <c r="A12266" t="s">
        <v>4</v>
      </c>
      <c r="B12266" s="4" t="s">
        <v>5</v>
      </c>
      <c r="C12266" s="4" t="s">
        <v>14</v>
      </c>
      <c r="D12266" s="4" t="s">
        <v>14</v>
      </c>
      <c r="E12266" s="4" t="s">
        <v>21</v>
      </c>
      <c r="F12266" s="4" t="s">
        <v>10</v>
      </c>
    </row>
    <row r="12267" spans="1:9">
      <c r="A12267" t="n">
        <v>104795</v>
      </c>
      <c r="B12267" s="45" t="n">
        <v>45</v>
      </c>
      <c r="C12267" s="7" t="n">
        <v>11</v>
      </c>
      <c r="D12267" s="7" t="n">
        <v>3</v>
      </c>
      <c r="E12267" s="7" t="n">
        <v>32.5999984741211</v>
      </c>
      <c r="F12267" s="7" t="n">
        <v>0</v>
      </c>
    </row>
    <row r="12268" spans="1:9">
      <c r="A12268" t="s">
        <v>4</v>
      </c>
      <c r="B12268" s="4" t="s">
        <v>5</v>
      </c>
      <c r="C12268" s="4" t="s">
        <v>14</v>
      </c>
      <c r="D12268" s="4" t="s">
        <v>14</v>
      </c>
      <c r="E12268" s="4" t="s">
        <v>21</v>
      </c>
      <c r="F12268" s="4" t="s">
        <v>21</v>
      </c>
      <c r="G12268" s="4" t="s">
        <v>21</v>
      </c>
      <c r="H12268" s="4" t="s">
        <v>10</v>
      </c>
    </row>
    <row r="12269" spans="1:9">
      <c r="A12269" t="n">
        <v>104804</v>
      </c>
      <c r="B12269" s="45" t="n">
        <v>45</v>
      </c>
      <c r="C12269" s="7" t="n">
        <v>2</v>
      </c>
      <c r="D12269" s="7" t="n">
        <v>3</v>
      </c>
      <c r="E12269" s="7" t="n">
        <v>7</v>
      </c>
      <c r="F12269" s="7" t="n">
        <v>18.7999992370605</v>
      </c>
      <c r="G12269" s="7" t="n">
        <v>47</v>
      </c>
      <c r="H12269" s="7" t="n">
        <v>13000</v>
      </c>
    </row>
    <row r="12270" spans="1:9">
      <c r="A12270" t="s">
        <v>4</v>
      </c>
      <c r="B12270" s="4" t="s">
        <v>5</v>
      </c>
      <c r="C12270" s="4" t="s">
        <v>14</v>
      </c>
      <c r="D12270" s="4" t="s">
        <v>14</v>
      </c>
      <c r="E12270" s="4" t="s">
        <v>21</v>
      </c>
      <c r="F12270" s="4" t="s">
        <v>21</v>
      </c>
      <c r="G12270" s="4" t="s">
        <v>21</v>
      </c>
      <c r="H12270" s="4" t="s">
        <v>10</v>
      </c>
      <c r="I12270" s="4" t="s">
        <v>14</v>
      </c>
    </row>
    <row r="12271" spans="1:9">
      <c r="A12271" t="n">
        <v>104821</v>
      </c>
      <c r="B12271" s="45" t="n">
        <v>45</v>
      </c>
      <c r="C12271" s="7" t="n">
        <v>4</v>
      </c>
      <c r="D12271" s="7" t="n">
        <v>3</v>
      </c>
      <c r="E12271" s="7" t="n">
        <v>50</v>
      </c>
      <c r="F12271" s="7" t="n">
        <v>-35</v>
      </c>
      <c r="G12271" s="7" t="n">
        <v>-10</v>
      </c>
      <c r="H12271" s="7" t="n">
        <v>13000</v>
      </c>
      <c r="I12271" s="7" t="n">
        <v>0</v>
      </c>
    </row>
    <row r="12272" spans="1:9">
      <c r="A12272" t="s">
        <v>4</v>
      </c>
      <c r="B12272" s="4" t="s">
        <v>5</v>
      </c>
      <c r="C12272" s="4" t="s">
        <v>14</v>
      </c>
      <c r="D12272" s="4" t="s">
        <v>14</v>
      </c>
      <c r="E12272" s="4" t="s">
        <v>21</v>
      </c>
      <c r="F12272" s="4" t="s">
        <v>10</v>
      </c>
    </row>
    <row r="12273" spans="1:9">
      <c r="A12273" t="n">
        <v>104839</v>
      </c>
      <c r="B12273" s="45" t="n">
        <v>45</v>
      </c>
      <c r="C12273" s="7" t="n">
        <v>5</v>
      </c>
      <c r="D12273" s="7" t="n">
        <v>3</v>
      </c>
      <c r="E12273" s="7" t="n">
        <v>2.70000004768372</v>
      </c>
      <c r="F12273" s="7" t="n">
        <v>13000</v>
      </c>
    </row>
    <row r="12274" spans="1:9">
      <c r="A12274" t="s">
        <v>4</v>
      </c>
      <c r="B12274" s="4" t="s">
        <v>5</v>
      </c>
      <c r="C12274" s="4" t="s">
        <v>14</v>
      </c>
      <c r="D12274" s="4" t="s">
        <v>10</v>
      </c>
      <c r="E12274" s="4" t="s">
        <v>10</v>
      </c>
      <c r="F12274" s="4" t="s">
        <v>6</v>
      </c>
      <c r="G12274" s="4" t="s">
        <v>6</v>
      </c>
    </row>
    <row r="12275" spans="1:9">
      <c r="A12275" t="n">
        <v>104848</v>
      </c>
      <c r="B12275" s="95" t="n">
        <v>128</v>
      </c>
      <c r="C12275" s="7" t="n">
        <v>1</v>
      </c>
      <c r="D12275" s="7" t="n">
        <v>1600</v>
      </c>
      <c r="E12275" s="7" t="n">
        <v>7033</v>
      </c>
      <c r="F12275" s="7" t="s">
        <v>13</v>
      </c>
      <c r="G12275" s="7" t="s">
        <v>13</v>
      </c>
    </row>
    <row r="12276" spans="1:9">
      <c r="A12276" t="s">
        <v>4</v>
      </c>
      <c r="B12276" s="4" t="s">
        <v>5</v>
      </c>
      <c r="C12276" s="4" t="s">
        <v>10</v>
      </c>
    </row>
    <row r="12277" spans="1:9">
      <c r="A12277" t="n">
        <v>104856</v>
      </c>
      <c r="B12277" s="28" t="n">
        <v>16</v>
      </c>
      <c r="C12277" s="7" t="n">
        <v>0</v>
      </c>
    </row>
    <row r="12278" spans="1:9">
      <c r="A12278" t="s">
        <v>4</v>
      </c>
      <c r="B12278" s="4" t="s">
        <v>5</v>
      </c>
      <c r="C12278" s="4" t="s">
        <v>10</v>
      </c>
      <c r="D12278" s="4" t="s">
        <v>21</v>
      </c>
      <c r="E12278" s="4" t="s">
        <v>21</v>
      </c>
      <c r="F12278" s="4" t="s">
        <v>21</v>
      </c>
      <c r="G12278" s="4" t="s">
        <v>21</v>
      </c>
    </row>
    <row r="12279" spans="1:9">
      <c r="A12279" t="n">
        <v>104859</v>
      </c>
      <c r="B12279" s="36" t="n">
        <v>46</v>
      </c>
      <c r="C12279" s="7" t="n">
        <v>1600</v>
      </c>
      <c r="D12279" s="7" t="n">
        <v>7</v>
      </c>
      <c r="E12279" s="7" t="n">
        <v>18.9699993133545</v>
      </c>
      <c r="F12279" s="7" t="n">
        <v>47</v>
      </c>
      <c r="G12279" s="7" t="n">
        <v>0</v>
      </c>
    </row>
    <row r="12280" spans="1:9">
      <c r="A12280" t="s">
        <v>4</v>
      </c>
      <c r="B12280" s="4" t="s">
        <v>5</v>
      </c>
      <c r="C12280" s="4" t="s">
        <v>10</v>
      </c>
      <c r="D12280" s="4" t="s">
        <v>9</v>
      </c>
      <c r="E12280" s="4" t="s">
        <v>9</v>
      </c>
      <c r="F12280" s="4" t="s">
        <v>9</v>
      </c>
    </row>
    <row r="12281" spans="1:9">
      <c r="A12281" t="n">
        <v>104878</v>
      </c>
      <c r="B12281" s="97" t="n">
        <v>156</v>
      </c>
      <c r="C12281" s="7" t="n">
        <v>1600</v>
      </c>
      <c r="D12281" s="7" t="n">
        <v>0</v>
      </c>
      <c r="E12281" s="7" t="n">
        <v>0</v>
      </c>
      <c r="F12281" s="7" t="n">
        <v>1109393408</v>
      </c>
    </row>
    <row r="12282" spans="1:9">
      <c r="A12282" t="s">
        <v>4</v>
      </c>
      <c r="B12282" s="4" t="s">
        <v>5</v>
      </c>
      <c r="C12282" s="4" t="s">
        <v>10</v>
      </c>
      <c r="D12282" s="4" t="s">
        <v>6</v>
      </c>
      <c r="E12282" s="4" t="s">
        <v>14</v>
      </c>
      <c r="F12282" s="4" t="s">
        <v>14</v>
      </c>
      <c r="G12282" s="4" t="s">
        <v>14</v>
      </c>
      <c r="H12282" s="4" t="s">
        <v>14</v>
      </c>
      <c r="I12282" s="4" t="s">
        <v>14</v>
      </c>
      <c r="J12282" s="4" t="s">
        <v>21</v>
      </c>
      <c r="K12282" s="4" t="s">
        <v>21</v>
      </c>
      <c r="L12282" s="4" t="s">
        <v>21</v>
      </c>
      <c r="M12282" s="4" t="s">
        <v>21</v>
      </c>
      <c r="N12282" s="4" t="s">
        <v>14</v>
      </c>
    </row>
    <row r="12283" spans="1:9">
      <c r="A12283" t="n">
        <v>104893</v>
      </c>
      <c r="B12283" s="96" t="n">
        <v>34</v>
      </c>
      <c r="C12283" s="7" t="n">
        <v>1600</v>
      </c>
      <c r="D12283" s="7" t="s">
        <v>796</v>
      </c>
      <c r="E12283" s="7" t="n">
        <v>1</v>
      </c>
      <c r="F12283" s="7" t="n">
        <v>0</v>
      </c>
      <c r="G12283" s="7" t="n">
        <v>0</v>
      </c>
      <c r="H12283" s="7" t="n">
        <v>0</v>
      </c>
      <c r="I12283" s="7" t="n">
        <v>0</v>
      </c>
      <c r="J12283" s="7" t="n">
        <v>0</v>
      </c>
      <c r="K12283" s="7" t="n">
        <v>-1</v>
      </c>
      <c r="L12283" s="7" t="n">
        <v>-1</v>
      </c>
      <c r="M12283" s="7" t="n">
        <v>-1</v>
      </c>
      <c r="N12283" s="7" t="n">
        <v>0</v>
      </c>
    </row>
    <row r="12284" spans="1:9">
      <c r="A12284" t="s">
        <v>4</v>
      </c>
      <c r="B12284" s="4" t="s">
        <v>5</v>
      </c>
      <c r="C12284" s="4" t="s">
        <v>14</v>
      </c>
      <c r="D12284" s="4" t="s">
        <v>10</v>
      </c>
      <c r="E12284" s="4" t="s">
        <v>21</v>
      </c>
      <c r="F12284" s="4" t="s">
        <v>10</v>
      </c>
      <c r="G12284" s="4" t="s">
        <v>9</v>
      </c>
      <c r="H12284" s="4" t="s">
        <v>9</v>
      </c>
      <c r="I12284" s="4" t="s">
        <v>10</v>
      </c>
      <c r="J12284" s="4" t="s">
        <v>10</v>
      </c>
      <c r="K12284" s="4" t="s">
        <v>9</v>
      </c>
      <c r="L12284" s="4" t="s">
        <v>9</v>
      </c>
      <c r="M12284" s="4" t="s">
        <v>9</v>
      </c>
      <c r="N12284" s="4" t="s">
        <v>9</v>
      </c>
      <c r="O12284" s="4" t="s">
        <v>6</v>
      </c>
    </row>
    <row r="12285" spans="1:9">
      <c r="A12285" t="n">
        <v>104924</v>
      </c>
      <c r="B12285" s="14" t="n">
        <v>50</v>
      </c>
      <c r="C12285" s="7" t="n">
        <v>0</v>
      </c>
      <c r="D12285" s="7" t="n">
        <v>2099</v>
      </c>
      <c r="E12285" s="7" t="n">
        <v>1</v>
      </c>
      <c r="F12285" s="7" t="n">
        <v>500</v>
      </c>
      <c r="G12285" s="7" t="n">
        <v>0</v>
      </c>
      <c r="H12285" s="7" t="n">
        <v>-1082130432</v>
      </c>
      <c r="I12285" s="7" t="n">
        <v>0</v>
      </c>
      <c r="J12285" s="7" t="n">
        <v>65533</v>
      </c>
      <c r="K12285" s="7" t="n">
        <v>0</v>
      </c>
      <c r="L12285" s="7" t="n">
        <v>0</v>
      </c>
      <c r="M12285" s="7" t="n">
        <v>0</v>
      </c>
      <c r="N12285" s="7" t="n">
        <v>0</v>
      </c>
      <c r="O12285" s="7" t="s">
        <v>13</v>
      </c>
    </row>
    <row r="12286" spans="1:9">
      <c r="A12286" t="s">
        <v>4</v>
      </c>
      <c r="B12286" s="4" t="s">
        <v>5</v>
      </c>
      <c r="C12286" s="4" t="s">
        <v>14</v>
      </c>
      <c r="D12286" s="4" t="s">
        <v>10</v>
      </c>
      <c r="E12286" s="4" t="s">
        <v>10</v>
      </c>
      <c r="F12286" s="4" t="s">
        <v>10</v>
      </c>
      <c r="G12286" s="4" t="s">
        <v>10</v>
      </c>
      <c r="H12286" s="4" t="s">
        <v>10</v>
      </c>
      <c r="I12286" s="4" t="s">
        <v>6</v>
      </c>
      <c r="J12286" s="4" t="s">
        <v>21</v>
      </c>
      <c r="K12286" s="4" t="s">
        <v>21</v>
      </c>
      <c r="L12286" s="4" t="s">
        <v>21</v>
      </c>
      <c r="M12286" s="4" t="s">
        <v>9</v>
      </c>
      <c r="N12286" s="4" t="s">
        <v>9</v>
      </c>
      <c r="O12286" s="4" t="s">
        <v>21</v>
      </c>
      <c r="P12286" s="4" t="s">
        <v>21</v>
      </c>
      <c r="Q12286" s="4" t="s">
        <v>21</v>
      </c>
      <c r="R12286" s="4" t="s">
        <v>21</v>
      </c>
      <c r="S12286" s="4" t="s">
        <v>14</v>
      </c>
    </row>
    <row r="12287" spans="1:9">
      <c r="A12287" t="n">
        <v>104963</v>
      </c>
      <c r="B12287" s="31" t="n">
        <v>39</v>
      </c>
      <c r="C12287" s="7" t="n">
        <v>12</v>
      </c>
      <c r="D12287" s="7" t="n">
        <v>65533</v>
      </c>
      <c r="E12287" s="7" t="n">
        <v>205</v>
      </c>
      <c r="F12287" s="7" t="n">
        <v>0</v>
      </c>
      <c r="G12287" s="7" t="n">
        <v>1600</v>
      </c>
      <c r="H12287" s="7" t="n">
        <v>3</v>
      </c>
      <c r="I12287" s="7" t="s">
        <v>13</v>
      </c>
      <c r="J12287" s="7" t="n">
        <v>0</v>
      </c>
      <c r="K12287" s="7" t="n">
        <v>0</v>
      </c>
      <c r="L12287" s="7" t="n">
        <v>0</v>
      </c>
      <c r="M12287" s="7" t="n">
        <v>0</v>
      </c>
      <c r="N12287" s="7" t="n">
        <v>0</v>
      </c>
      <c r="O12287" s="7" t="n">
        <v>0</v>
      </c>
      <c r="P12287" s="7" t="n">
        <v>1</v>
      </c>
      <c r="Q12287" s="7" t="n">
        <v>1</v>
      </c>
      <c r="R12287" s="7" t="n">
        <v>1</v>
      </c>
      <c r="S12287" s="7" t="n">
        <v>105</v>
      </c>
    </row>
    <row r="12288" spans="1:9">
      <c r="A12288" t="s">
        <v>4</v>
      </c>
      <c r="B12288" s="4" t="s">
        <v>5</v>
      </c>
      <c r="C12288" s="4" t="s">
        <v>10</v>
      </c>
      <c r="D12288" s="4" t="s">
        <v>6</v>
      </c>
      <c r="E12288" s="4" t="s">
        <v>14</v>
      </c>
      <c r="F12288" s="4" t="s">
        <v>14</v>
      </c>
      <c r="G12288" s="4" t="s">
        <v>14</v>
      </c>
      <c r="H12288" s="4" t="s">
        <v>14</v>
      </c>
      <c r="I12288" s="4" t="s">
        <v>14</v>
      </c>
      <c r="J12288" s="4" t="s">
        <v>21</v>
      </c>
      <c r="K12288" s="4" t="s">
        <v>21</v>
      </c>
      <c r="L12288" s="4" t="s">
        <v>21</v>
      </c>
      <c r="M12288" s="4" t="s">
        <v>21</v>
      </c>
      <c r="N12288" s="4" t="s">
        <v>14</v>
      </c>
    </row>
    <row r="12289" spans="1:19">
      <c r="A12289" t="n">
        <v>105013</v>
      </c>
      <c r="B12289" s="96" t="n">
        <v>34</v>
      </c>
      <c r="C12289" s="7" t="n">
        <v>1600</v>
      </c>
      <c r="D12289" s="7" t="s">
        <v>797</v>
      </c>
      <c r="E12289" s="7" t="n">
        <v>0</v>
      </c>
      <c r="F12289" s="7" t="n">
        <v>0</v>
      </c>
      <c r="G12289" s="7" t="n">
        <v>0</v>
      </c>
      <c r="H12289" s="7" t="n">
        <v>0</v>
      </c>
      <c r="I12289" s="7" t="n">
        <v>0</v>
      </c>
      <c r="J12289" s="7" t="n">
        <v>0</v>
      </c>
      <c r="K12289" s="7" t="n">
        <v>-1</v>
      </c>
      <c r="L12289" s="7" t="n">
        <v>-1</v>
      </c>
      <c r="M12289" s="7" t="n">
        <v>-1</v>
      </c>
      <c r="N12289" s="7" t="n">
        <v>0</v>
      </c>
    </row>
    <row r="12290" spans="1:19">
      <c r="A12290" t="s">
        <v>4</v>
      </c>
      <c r="B12290" s="4" t="s">
        <v>5</v>
      </c>
      <c r="C12290" s="4" t="s">
        <v>10</v>
      </c>
    </row>
    <row r="12291" spans="1:19">
      <c r="A12291" t="n">
        <v>105045</v>
      </c>
      <c r="B12291" s="28" t="n">
        <v>16</v>
      </c>
      <c r="C12291" s="7" t="n">
        <v>7200</v>
      </c>
    </row>
    <row r="12292" spans="1:19">
      <c r="A12292" t="s">
        <v>4</v>
      </c>
      <c r="B12292" s="4" t="s">
        <v>5</v>
      </c>
      <c r="C12292" s="4" t="s">
        <v>14</v>
      </c>
      <c r="D12292" s="4" t="s">
        <v>10</v>
      </c>
      <c r="E12292" s="4" t="s">
        <v>21</v>
      </c>
      <c r="F12292" s="4" t="s">
        <v>10</v>
      </c>
      <c r="G12292" s="4" t="s">
        <v>9</v>
      </c>
      <c r="H12292" s="4" t="s">
        <v>9</v>
      </c>
      <c r="I12292" s="4" t="s">
        <v>10</v>
      </c>
      <c r="J12292" s="4" t="s">
        <v>10</v>
      </c>
      <c r="K12292" s="4" t="s">
        <v>9</v>
      </c>
      <c r="L12292" s="4" t="s">
        <v>9</v>
      </c>
      <c r="M12292" s="4" t="s">
        <v>9</v>
      </c>
      <c r="N12292" s="4" t="s">
        <v>9</v>
      </c>
      <c r="O12292" s="4" t="s">
        <v>6</v>
      </c>
    </row>
    <row r="12293" spans="1:19">
      <c r="A12293" t="n">
        <v>105048</v>
      </c>
      <c r="B12293" s="14" t="n">
        <v>50</v>
      </c>
      <c r="C12293" s="7" t="n">
        <v>0</v>
      </c>
      <c r="D12293" s="7" t="n">
        <v>4533</v>
      </c>
      <c r="E12293" s="7" t="n">
        <v>0.600000023841858</v>
      </c>
      <c r="F12293" s="7" t="n">
        <v>0</v>
      </c>
      <c r="G12293" s="7" t="n">
        <v>0</v>
      </c>
      <c r="H12293" s="7" t="n">
        <v>-1065353216</v>
      </c>
      <c r="I12293" s="7" t="n">
        <v>0</v>
      </c>
      <c r="J12293" s="7" t="n">
        <v>65533</v>
      </c>
      <c r="K12293" s="7" t="n">
        <v>0</v>
      </c>
      <c r="L12293" s="7" t="n">
        <v>0</v>
      </c>
      <c r="M12293" s="7" t="n">
        <v>0</v>
      </c>
      <c r="N12293" s="7" t="n">
        <v>0</v>
      </c>
      <c r="O12293" s="7" t="s">
        <v>13</v>
      </c>
    </row>
    <row r="12294" spans="1:19">
      <c r="A12294" t="s">
        <v>4</v>
      </c>
      <c r="B12294" s="4" t="s">
        <v>5</v>
      </c>
      <c r="C12294" s="4" t="s">
        <v>14</v>
      </c>
      <c r="D12294" s="4" t="s">
        <v>10</v>
      </c>
      <c r="E12294" s="4" t="s">
        <v>21</v>
      </c>
      <c r="F12294" s="4" t="s">
        <v>10</v>
      </c>
      <c r="G12294" s="4" t="s">
        <v>9</v>
      </c>
      <c r="H12294" s="4" t="s">
        <v>9</v>
      </c>
      <c r="I12294" s="4" t="s">
        <v>10</v>
      </c>
      <c r="J12294" s="4" t="s">
        <v>10</v>
      </c>
      <c r="K12294" s="4" t="s">
        <v>9</v>
      </c>
      <c r="L12294" s="4" t="s">
        <v>9</v>
      </c>
      <c r="M12294" s="4" t="s">
        <v>9</v>
      </c>
      <c r="N12294" s="4" t="s">
        <v>9</v>
      </c>
      <c r="O12294" s="4" t="s">
        <v>6</v>
      </c>
    </row>
    <row r="12295" spans="1:19">
      <c r="A12295" t="n">
        <v>105087</v>
      </c>
      <c r="B12295" s="14" t="n">
        <v>50</v>
      </c>
      <c r="C12295" s="7" t="n">
        <v>0</v>
      </c>
      <c r="D12295" s="7" t="n">
        <v>5119</v>
      </c>
      <c r="E12295" s="7" t="n">
        <v>0.400000005960464</v>
      </c>
      <c r="F12295" s="7" t="n">
        <v>0</v>
      </c>
      <c r="G12295" s="7" t="n">
        <v>0</v>
      </c>
      <c r="H12295" s="7" t="n">
        <v>-1065353216</v>
      </c>
      <c r="I12295" s="7" t="n">
        <v>0</v>
      </c>
      <c r="J12295" s="7" t="n">
        <v>65533</v>
      </c>
      <c r="K12295" s="7" t="n">
        <v>0</v>
      </c>
      <c r="L12295" s="7" t="n">
        <v>0</v>
      </c>
      <c r="M12295" s="7" t="n">
        <v>0</v>
      </c>
      <c r="N12295" s="7" t="n">
        <v>0</v>
      </c>
      <c r="O12295" s="7" t="s">
        <v>13</v>
      </c>
    </row>
    <row r="12296" spans="1:19">
      <c r="A12296" t="s">
        <v>4</v>
      </c>
      <c r="B12296" s="4" t="s">
        <v>5</v>
      </c>
      <c r="C12296" s="4" t="s">
        <v>10</v>
      </c>
    </row>
    <row r="12297" spans="1:19">
      <c r="A12297" t="n">
        <v>105126</v>
      </c>
      <c r="B12297" s="28" t="n">
        <v>16</v>
      </c>
      <c r="C12297" s="7" t="n">
        <v>1800</v>
      </c>
    </row>
    <row r="12298" spans="1:19">
      <c r="A12298" t="s">
        <v>4</v>
      </c>
      <c r="B12298" s="4" t="s">
        <v>5</v>
      </c>
      <c r="C12298" s="4" t="s">
        <v>14</v>
      </c>
      <c r="D12298" s="4" t="s">
        <v>10</v>
      </c>
      <c r="E12298" s="4" t="s">
        <v>10</v>
      </c>
    </row>
    <row r="12299" spans="1:19">
      <c r="A12299" t="n">
        <v>105129</v>
      </c>
      <c r="B12299" s="14" t="n">
        <v>50</v>
      </c>
      <c r="C12299" s="7" t="n">
        <v>1</v>
      </c>
      <c r="D12299" s="7" t="n">
        <v>2099</v>
      </c>
      <c r="E12299" s="7" t="n">
        <v>500</v>
      </c>
    </row>
    <row r="12300" spans="1:19">
      <c r="A12300" t="s">
        <v>4</v>
      </c>
      <c r="B12300" s="4" t="s">
        <v>5</v>
      </c>
      <c r="C12300" s="4" t="s">
        <v>14</v>
      </c>
      <c r="D12300" s="4" t="s">
        <v>10</v>
      </c>
      <c r="E12300" s="4" t="s">
        <v>14</v>
      </c>
    </row>
    <row r="12301" spans="1:19">
      <c r="A12301" t="n">
        <v>105135</v>
      </c>
      <c r="B12301" s="31" t="n">
        <v>39</v>
      </c>
      <c r="C12301" s="7" t="n">
        <v>14</v>
      </c>
      <c r="D12301" s="7" t="n">
        <v>65533</v>
      </c>
      <c r="E12301" s="7" t="n">
        <v>105</v>
      </c>
    </row>
    <row r="12302" spans="1:19">
      <c r="A12302" t="s">
        <v>4</v>
      </c>
      <c r="B12302" s="4" t="s">
        <v>5</v>
      </c>
      <c r="C12302" s="4" t="s">
        <v>14</v>
      </c>
      <c r="D12302" s="4" t="s">
        <v>10</v>
      </c>
      <c r="E12302" s="4" t="s">
        <v>10</v>
      </c>
      <c r="F12302" s="4" t="s">
        <v>10</v>
      </c>
      <c r="G12302" s="4" t="s">
        <v>10</v>
      </c>
      <c r="H12302" s="4" t="s">
        <v>10</v>
      </c>
      <c r="I12302" s="4" t="s">
        <v>6</v>
      </c>
      <c r="J12302" s="4" t="s">
        <v>21</v>
      </c>
      <c r="K12302" s="4" t="s">
        <v>21</v>
      </c>
      <c r="L12302" s="4" t="s">
        <v>21</v>
      </c>
      <c r="M12302" s="4" t="s">
        <v>9</v>
      </c>
      <c r="N12302" s="4" t="s">
        <v>9</v>
      </c>
      <c r="O12302" s="4" t="s">
        <v>21</v>
      </c>
      <c r="P12302" s="4" t="s">
        <v>21</v>
      </c>
      <c r="Q12302" s="4" t="s">
        <v>21</v>
      </c>
      <c r="R12302" s="4" t="s">
        <v>21</v>
      </c>
      <c r="S12302" s="4" t="s">
        <v>14</v>
      </c>
    </row>
    <row r="12303" spans="1:19">
      <c r="A12303" t="n">
        <v>105140</v>
      </c>
      <c r="B12303" s="31" t="n">
        <v>39</v>
      </c>
      <c r="C12303" s="7" t="n">
        <v>12</v>
      </c>
      <c r="D12303" s="7" t="n">
        <v>65533</v>
      </c>
      <c r="E12303" s="7" t="n">
        <v>210</v>
      </c>
      <c r="F12303" s="7" t="n">
        <v>0</v>
      </c>
      <c r="G12303" s="7" t="n">
        <v>7012</v>
      </c>
      <c r="H12303" s="7" t="n">
        <v>3</v>
      </c>
      <c r="I12303" s="7" t="s">
        <v>13</v>
      </c>
      <c r="J12303" s="7" t="n">
        <v>0</v>
      </c>
      <c r="K12303" s="7" t="n">
        <v>0.300000011920929</v>
      </c>
      <c r="L12303" s="7" t="n">
        <v>0</v>
      </c>
      <c r="M12303" s="7" t="n">
        <v>0</v>
      </c>
      <c r="N12303" s="7" t="n">
        <v>0</v>
      </c>
      <c r="O12303" s="7" t="n">
        <v>0</v>
      </c>
      <c r="P12303" s="7" t="n">
        <v>1.29999995231628</v>
      </c>
      <c r="Q12303" s="7" t="n">
        <v>1.29999995231628</v>
      </c>
      <c r="R12303" s="7" t="n">
        <v>1.29999995231628</v>
      </c>
      <c r="S12303" s="7" t="n">
        <v>255</v>
      </c>
    </row>
    <row r="12304" spans="1:19">
      <c r="A12304" t="s">
        <v>4</v>
      </c>
      <c r="B12304" s="4" t="s">
        <v>5</v>
      </c>
      <c r="C12304" s="4" t="s">
        <v>10</v>
      </c>
      <c r="D12304" s="4" t="s">
        <v>9</v>
      </c>
      <c r="E12304" s="4" t="s">
        <v>9</v>
      </c>
      <c r="F12304" s="4" t="s">
        <v>9</v>
      </c>
      <c r="G12304" s="4" t="s">
        <v>9</v>
      </c>
      <c r="H12304" s="4" t="s">
        <v>10</v>
      </c>
      <c r="I12304" s="4" t="s">
        <v>14</v>
      </c>
    </row>
    <row r="12305" spans="1:19">
      <c r="A12305" t="n">
        <v>105190</v>
      </c>
      <c r="B12305" s="69" t="n">
        <v>66</v>
      </c>
      <c r="C12305" s="7" t="n">
        <v>7012</v>
      </c>
      <c r="D12305" s="7" t="n">
        <v>1065353216</v>
      </c>
      <c r="E12305" s="7" t="n">
        <v>1065353216</v>
      </c>
      <c r="F12305" s="7" t="n">
        <v>1065353216</v>
      </c>
      <c r="G12305" s="7" t="n">
        <v>1065353216</v>
      </c>
      <c r="H12305" s="7" t="n">
        <v>2000</v>
      </c>
      <c r="I12305" s="7" t="n">
        <v>3</v>
      </c>
    </row>
    <row r="12306" spans="1:19">
      <c r="A12306" t="s">
        <v>4</v>
      </c>
      <c r="B12306" s="4" t="s">
        <v>5</v>
      </c>
      <c r="C12306" s="4" t="s">
        <v>10</v>
      </c>
    </row>
    <row r="12307" spans="1:19">
      <c r="A12307" t="n">
        <v>105212</v>
      </c>
      <c r="B12307" s="28" t="n">
        <v>16</v>
      </c>
      <c r="C12307" s="7" t="n">
        <v>4500</v>
      </c>
    </row>
    <row r="12308" spans="1:19">
      <c r="A12308" t="s">
        <v>4</v>
      </c>
      <c r="B12308" s="4" t="s">
        <v>5</v>
      </c>
      <c r="C12308" s="4" t="s">
        <v>14</v>
      </c>
      <c r="D12308" s="4" t="s">
        <v>10</v>
      </c>
    </row>
    <row r="12309" spans="1:19">
      <c r="A12309" t="n">
        <v>105215</v>
      </c>
      <c r="B12309" s="45" t="n">
        <v>45</v>
      </c>
      <c r="C12309" s="7" t="n">
        <v>7</v>
      </c>
      <c r="D12309" s="7" t="n">
        <v>255</v>
      </c>
    </row>
    <row r="12310" spans="1:19">
      <c r="A12310" t="s">
        <v>4</v>
      </c>
      <c r="B12310" s="4" t="s">
        <v>5</v>
      </c>
      <c r="C12310" s="4" t="s">
        <v>14</v>
      </c>
      <c r="D12310" s="4" t="s">
        <v>10</v>
      </c>
      <c r="E12310" s="4" t="s">
        <v>21</v>
      </c>
    </row>
    <row r="12311" spans="1:19">
      <c r="A12311" t="n">
        <v>105219</v>
      </c>
      <c r="B12311" s="21" t="n">
        <v>58</v>
      </c>
      <c r="C12311" s="7" t="n">
        <v>101</v>
      </c>
      <c r="D12311" s="7" t="n">
        <v>300</v>
      </c>
      <c r="E12311" s="7" t="n">
        <v>1</v>
      </c>
    </row>
    <row r="12312" spans="1:19">
      <c r="A12312" t="s">
        <v>4</v>
      </c>
      <c r="B12312" s="4" t="s">
        <v>5</v>
      </c>
      <c r="C12312" s="4" t="s">
        <v>14</v>
      </c>
      <c r="D12312" s="4" t="s">
        <v>10</v>
      </c>
    </row>
    <row r="12313" spans="1:19">
      <c r="A12313" t="n">
        <v>105227</v>
      </c>
      <c r="B12313" s="21" t="n">
        <v>58</v>
      </c>
      <c r="C12313" s="7" t="n">
        <v>254</v>
      </c>
      <c r="D12313" s="7" t="n">
        <v>0</v>
      </c>
    </row>
    <row r="12314" spans="1:19">
      <c r="A12314" t="s">
        <v>4</v>
      </c>
      <c r="B12314" s="4" t="s">
        <v>5</v>
      </c>
      <c r="C12314" s="4" t="s">
        <v>10</v>
      </c>
      <c r="D12314" s="4" t="s">
        <v>9</v>
      </c>
    </row>
    <row r="12315" spans="1:19">
      <c r="A12315" t="n">
        <v>105231</v>
      </c>
      <c r="B12315" s="33" t="n">
        <v>43</v>
      </c>
      <c r="C12315" s="7" t="n">
        <v>1600</v>
      </c>
      <c r="D12315" s="7" t="n">
        <v>128</v>
      </c>
    </row>
    <row r="12316" spans="1:19">
      <c r="A12316" t="s">
        <v>4</v>
      </c>
      <c r="B12316" s="4" t="s">
        <v>5</v>
      </c>
      <c r="C12316" s="4" t="s">
        <v>14</v>
      </c>
      <c r="D12316" s="4" t="s">
        <v>14</v>
      </c>
      <c r="E12316" s="4" t="s">
        <v>21</v>
      </c>
      <c r="F12316" s="4" t="s">
        <v>21</v>
      </c>
      <c r="G12316" s="4" t="s">
        <v>21</v>
      </c>
      <c r="H12316" s="4" t="s">
        <v>10</v>
      </c>
    </row>
    <row r="12317" spans="1:19">
      <c r="A12317" t="n">
        <v>105238</v>
      </c>
      <c r="B12317" s="45" t="n">
        <v>45</v>
      </c>
      <c r="C12317" s="7" t="n">
        <v>2</v>
      </c>
      <c r="D12317" s="7" t="n">
        <v>3</v>
      </c>
      <c r="E12317" s="7" t="n">
        <v>7</v>
      </c>
      <c r="F12317" s="7" t="n">
        <v>20.4500007629395</v>
      </c>
      <c r="G12317" s="7" t="n">
        <v>45.5</v>
      </c>
      <c r="H12317" s="7" t="n">
        <v>0</v>
      </c>
    </row>
    <row r="12318" spans="1:19">
      <c r="A12318" t="s">
        <v>4</v>
      </c>
      <c r="B12318" s="4" t="s">
        <v>5</v>
      </c>
      <c r="C12318" s="4" t="s">
        <v>14</v>
      </c>
      <c r="D12318" s="4" t="s">
        <v>14</v>
      </c>
      <c r="E12318" s="4" t="s">
        <v>21</v>
      </c>
      <c r="F12318" s="4" t="s">
        <v>21</v>
      </c>
      <c r="G12318" s="4" t="s">
        <v>21</v>
      </c>
      <c r="H12318" s="4" t="s">
        <v>10</v>
      </c>
      <c r="I12318" s="4" t="s">
        <v>14</v>
      </c>
    </row>
    <row r="12319" spans="1:19">
      <c r="A12319" t="n">
        <v>105255</v>
      </c>
      <c r="B12319" s="45" t="n">
        <v>45</v>
      </c>
      <c r="C12319" s="7" t="n">
        <v>4</v>
      </c>
      <c r="D12319" s="7" t="n">
        <v>3</v>
      </c>
      <c r="E12319" s="7" t="n">
        <v>0</v>
      </c>
      <c r="F12319" s="7" t="n">
        <v>335</v>
      </c>
      <c r="G12319" s="7" t="n">
        <v>0</v>
      </c>
      <c r="H12319" s="7" t="n">
        <v>0</v>
      </c>
      <c r="I12319" s="7" t="n">
        <v>0</v>
      </c>
    </row>
    <row r="12320" spans="1:19">
      <c r="A12320" t="s">
        <v>4</v>
      </c>
      <c r="B12320" s="4" t="s">
        <v>5</v>
      </c>
      <c r="C12320" s="4" t="s">
        <v>14</v>
      </c>
      <c r="D12320" s="4" t="s">
        <v>14</v>
      </c>
      <c r="E12320" s="4" t="s">
        <v>21</v>
      </c>
      <c r="F12320" s="4" t="s">
        <v>10</v>
      </c>
    </row>
    <row r="12321" spans="1:9">
      <c r="A12321" t="n">
        <v>105273</v>
      </c>
      <c r="B12321" s="45" t="n">
        <v>45</v>
      </c>
      <c r="C12321" s="7" t="n">
        <v>5</v>
      </c>
      <c r="D12321" s="7" t="n">
        <v>3</v>
      </c>
      <c r="E12321" s="7" t="n">
        <v>3.5</v>
      </c>
      <c r="F12321" s="7" t="n">
        <v>0</v>
      </c>
    </row>
    <row r="12322" spans="1:9">
      <c r="A12322" t="s">
        <v>4</v>
      </c>
      <c r="B12322" s="4" t="s">
        <v>5</v>
      </c>
      <c r="C12322" s="4" t="s">
        <v>14</v>
      </c>
      <c r="D12322" s="4" t="s">
        <v>14</v>
      </c>
      <c r="E12322" s="4" t="s">
        <v>21</v>
      </c>
      <c r="F12322" s="4" t="s">
        <v>10</v>
      </c>
    </row>
    <row r="12323" spans="1:9">
      <c r="A12323" t="n">
        <v>105282</v>
      </c>
      <c r="B12323" s="45" t="n">
        <v>45</v>
      </c>
      <c r="C12323" s="7" t="n">
        <v>11</v>
      </c>
      <c r="D12323" s="7" t="n">
        <v>3</v>
      </c>
      <c r="E12323" s="7" t="n">
        <v>37.7999992370605</v>
      </c>
      <c r="F12323" s="7" t="n">
        <v>0</v>
      </c>
    </row>
    <row r="12324" spans="1:9">
      <c r="A12324" t="s">
        <v>4</v>
      </c>
      <c r="B12324" s="4" t="s">
        <v>5</v>
      </c>
      <c r="C12324" s="4" t="s">
        <v>14</v>
      </c>
      <c r="D12324" s="4" t="s">
        <v>14</v>
      </c>
      <c r="E12324" s="4" t="s">
        <v>21</v>
      </c>
      <c r="F12324" s="4" t="s">
        <v>21</v>
      </c>
      <c r="G12324" s="4" t="s">
        <v>21</v>
      </c>
      <c r="H12324" s="4" t="s">
        <v>10</v>
      </c>
    </row>
    <row r="12325" spans="1:9">
      <c r="A12325" t="n">
        <v>105291</v>
      </c>
      <c r="B12325" s="45" t="n">
        <v>45</v>
      </c>
      <c r="C12325" s="7" t="n">
        <v>2</v>
      </c>
      <c r="D12325" s="7" t="n">
        <v>3</v>
      </c>
      <c r="E12325" s="7" t="n">
        <v>7</v>
      </c>
      <c r="F12325" s="7" t="n">
        <v>19.0499992370605</v>
      </c>
      <c r="G12325" s="7" t="n">
        <v>47.3499984741211</v>
      </c>
      <c r="H12325" s="7" t="n">
        <v>2500</v>
      </c>
    </row>
    <row r="12326" spans="1:9">
      <c r="A12326" t="s">
        <v>4</v>
      </c>
      <c r="B12326" s="4" t="s">
        <v>5</v>
      </c>
      <c r="C12326" s="4" t="s">
        <v>14</v>
      </c>
      <c r="D12326" s="4" t="s">
        <v>14</v>
      </c>
      <c r="E12326" s="4" t="s">
        <v>21</v>
      </c>
      <c r="F12326" s="4" t="s">
        <v>21</v>
      </c>
      <c r="G12326" s="4" t="s">
        <v>21</v>
      </c>
      <c r="H12326" s="4" t="s">
        <v>10</v>
      </c>
      <c r="I12326" s="4" t="s">
        <v>14</v>
      </c>
    </row>
    <row r="12327" spans="1:9">
      <c r="A12327" t="n">
        <v>105308</v>
      </c>
      <c r="B12327" s="45" t="n">
        <v>45</v>
      </c>
      <c r="C12327" s="7" t="n">
        <v>4</v>
      </c>
      <c r="D12327" s="7" t="n">
        <v>3</v>
      </c>
      <c r="E12327" s="7" t="n">
        <v>10</v>
      </c>
      <c r="F12327" s="7" t="n">
        <v>315</v>
      </c>
      <c r="G12327" s="7" t="n">
        <v>0</v>
      </c>
      <c r="H12327" s="7" t="n">
        <v>2500</v>
      </c>
      <c r="I12327" s="7" t="n">
        <v>0</v>
      </c>
    </row>
    <row r="12328" spans="1:9">
      <c r="A12328" t="s">
        <v>4</v>
      </c>
      <c r="B12328" s="4" t="s">
        <v>5</v>
      </c>
      <c r="C12328" s="4" t="s">
        <v>14</v>
      </c>
      <c r="D12328" s="4" t="s">
        <v>14</v>
      </c>
      <c r="E12328" s="4" t="s">
        <v>21</v>
      </c>
      <c r="F12328" s="4" t="s">
        <v>10</v>
      </c>
    </row>
    <row r="12329" spans="1:9">
      <c r="A12329" t="n">
        <v>105326</v>
      </c>
      <c r="B12329" s="45" t="n">
        <v>45</v>
      </c>
      <c r="C12329" s="7" t="n">
        <v>5</v>
      </c>
      <c r="D12329" s="7" t="n">
        <v>3</v>
      </c>
      <c r="E12329" s="7" t="n">
        <v>2.70000004768372</v>
      </c>
      <c r="F12329" s="7" t="n">
        <v>2500</v>
      </c>
    </row>
    <row r="12330" spans="1:9">
      <c r="A12330" t="s">
        <v>4</v>
      </c>
      <c r="B12330" s="4" t="s">
        <v>5</v>
      </c>
      <c r="C12330" s="4" t="s">
        <v>10</v>
      </c>
      <c r="D12330" s="4" t="s">
        <v>21</v>
      </c>
      <c r="E12330" s="4" t="s">
        <v>21</v>
      </c>
      <c r="F12330" s="4" t="s">
        <v>21</v>
      </c>
      <c r="G12330" s="4" t="s">
        <v>21</v>
      </c>
    </row>
    <row r="12331" spans="1:9">
      <c r="A12331" t="n">
        <v>105335</v>
      </c>
      <c r="B12331" s="36" t="n">
        <v>46</v>
      </c>
      <c r="C12331" s="7" t="n">
        <v>7012</v>
      </c>
      <c r="D12331" s="7" t="n">
        <v>7</v>
      </c>
      <c r="E12331" s="7" t="n">
        <v>18.3700008392334</v>
      </c>
      <c r="F12331" s="7" t="n">
        <v>47</v>
      </c>
      <c r="G12331" s="7" t="n">
        <v>0</v>
      </c>
    </row>
    <row r="12332" spans="1:9">
      <c r="A12332" t="s">
        <v>4</v>
      </c>
      <c r="B12332" s="4" t="s">
        <v>5</v>
      </c>
      <c r="C12332" s="4" t="s">
        <v>14</v>
      </c>
      <c r="D12332" s="4" t="s">
        <v>10</v>
      </c>
      <c r="E12332" s="4" t="s">
        <v>21</v>
      </c>
      <c r="F12332" s="4" t="s">
        <v>10</v>
      </c>
      <c r="G12332" s="4" t="s">
        <v>9</v>
      </c>
      <c r="H12332" s="4" t="s">
        <v>9</v>
      </c>
      <c r="I12332" s="4" t="s">
        <v>10</v>
      </c>
      <c r="J12332" s="4" t="s">
        <v>10</v>
      </c>
      <c r="K12332" s="4" t="s">
        <v>9</v>
      </c>
      <c r="L12332" s="4" t="s">
        <v>9</v>
      </c>
      <c r="M12332" s="4" t="s">
        <v>9</v>
      </c>
      <c r="N12332" s="4" t="s">
        <v>9</v>
      </c>
      <c r="O12332" s="4" t="s">
        <v>6</v>
      </c>
    </row>
    <row r="12333" spans="1:9">
      <c r="A12333" t="n">
        <v>105354</v>
      </c>
      <c r="B12333" s="14" t="n">
        <v>50</v>
      </c>
      <c r="C12333" s="7" t="n">
        <v>0</v>
      </c>
      <c r="D12333" s="7" t="n">
        <v>4407</v>
      </c>
      <c r="E12333" s="7" t="n">
        <v>0.800000011920929</v>
      </c>
      <c r="F12333" s="7" t="n">
        <v>100</v>
      </c>
      <c r="G12333" s="7" t="n">
        <v>0</v>
      </c>
      <c r="H12333" s="7" t="n">
        <v>0</v>
      </c>
      <c r="I12333" s="7" t="n">
        <v>0</v>
      </c>
      <c r="J12333" s="7" t="n">
        <v>65533</v>
      </c>
      <c r="K12333" s="7" t="n">
        <v>0</v>
      </c>
      <c r="L12333" s="7" t="n">
        <v>0</v>
      </c>
      <c r="M12333" s="7" t="n">
        <v>0</v>
      </c>
      <c r="N12333" s="7" t="n">
        <v>0</v>
      </c>
      <c r="O12333" s="7" t="s">
        <v>13</v>
      </c>
    </row>
    <row r="12334" spans="1:9">
      <c r="A12334" t="s">
        <v>4</v>
      </c>
      <c r="B12334" s="4" t="s">
        <v>5</v>
      </c>
      <c r="C12334" s="4" t="s">
        <v>14</v>
      </c>
      <c r="D12334" s="4" t="s">
        <v>10</v>
      </c>
      <c r="E12334" s="4" t="s">
        <v>10</v>
      </c>
      <c r="F12334" s="4" t="s">
        <v>10</v>
      </c>
      <c r="G12334" s="4" t="s">
        <v>10</v>
      </c>
      <c r="H12334" s="4" t="s">
        <v>10</v>
      </c>
      <c r="I12334" s="4" t="s">
        <v>6</v>
      </c>
      <c r="J12334" s="4" t="s">
        <v>21</v>
      </c>
      <c r="K12334" s="4" t="s">
        <v>21</v>
      </c>
      <c r="L12334" s="4" t="s">
        <v>21</v>
      </c>
      <c r="M12334" s="4" t="s">
        <v>9</v>
      </c>
      <c r="N12334" s="4" t="s">
        <v>9</v>
      </c>
      <c r="O12334" s="4" t="s">
        <v>21</v>
      </c>
      <c r="P12334" s="4" t="s">
        <v>21</v>
      </c>
      <c r="Q12334" s="4" t="s">
        <v>21</v>
      </c>
      <c r="R12334" s="4" t="s">
        <v>21</v>
      </c>
      <c r="S12334" s="4" t="s">
        <v>14</v>
      </c>
    </row>
    <row r="12335" spans="1:9">
      <c r="A12335" t="n">
        <v>105393</v>
      </c>
      <c r="B12335" s="31" t="n">
        <v>39</v>
      </c>
      <c r="C12335" s="7" t="n">
        <v>12</v>
      </c>
      <c r="D12335" s="7" t="n">
        <v>65533</v>
      </c>
      <c r="E12335" s="7" t="n">
        <v>203</v>
      </c>
      <c r="F12335" s="7" t="n">
        <v>0</v>
      </c>
      <c r="G12335" s="7" t="n">
        <v>0</v>
      </c>
      <c r="H12335" s="7" t="n">
        <v>259</v>
      </c>
      <c r="I12335" s="7" t="s">
        <v>13</v>
      </c>
      <c r="J12335" s="7" t="n">
        <v>0</v>
      </c>
      <c r="K12335" s="7" t="n">
        <v>0.800000011920929</v>
      </c>
      <c r="L12335" s="7" t="n">
        <v>0</v>
      </c>
      <c r="M12335" s="7" t="n">
        <v>0</v>
      </c>
      <c r="N12335" s="7" t="n">
        <v>0</v>
      </c>
      <c r="O12335" s="7" t="n">
        <v>0</v>
      </c>
      <c r="P12335" s="7" t="n">
        <v>1.39999997615814</v>
      </c>
      <c r="Q12335" s="7" t="n">
        <v>1.39999997615814</v>
      </c>
      <c r="R12335" s="7" t="n">
        <v>1.39999997615814</v>
      </c>
      <c r="S12335" s="7" t="n">
        <v>103</v>
      </c>
    </row>
    <row r="12336" spans="1:9">
      <c r="A12336" t="s">
        <v>4</v>
      </c>
      <c r="B12336" s="4" t="s">
        <v>5</v>
      </c>
      <c r="C12336" s="4" t="s">
        <v>10</v>
      </c>
      <c r="D12336" s="4" t="s">
        <v>21</v>
      </c>
      <c r="E12336" s="4" t="s">
        <v>21</v>
      </c>
      <c r="F12336" s="4" t="s">
        <v>21</v>
      </c>
      <c r="G12336" s="4" t="s">
        <v>21</v>
      </c>
    </row>
    <row r="12337" spans="1:19">
      <c r="A12337" t="n">
        <v>105443</v>
      </c>
      <c r="B12337" s="70" t="n">
        <v>131</v>
      </c>
      <c r="C12337" s="7" t="n">
        <v>0</v>
      </c>
      <c r="D12337" s="7" t="n">
        <v>1</v>
      </c>
      <c r="E12337" s="7" t="n">
        <v>0.100000001490116</v>
      </c>
      <c r="F12337" s="7" t="n">
        <v>2</v>
      </c>
      <c r="G12337" s="7" t="n">
        <v>0.25</v>
      </c>
    </row>
    <row r="12338" spans="1:19">
      <c r="A12338" t="s">
        <v>4</v>
      </c>
      <c r="B12338" s="4" t="s">
        <v>5</v>
      </c>
      <c r="C12338" s="4" t="s">
        <v>10</v>
      </c>
      <c r="D12338" s="4" t="s">
        <v>10</v>
      </c>
      <c r="E12338" s="4" t="s">
        <v>21</v>
      </c>
      <c r="F12338" s="4" t="s">
        <v>21</v>
      </c>
      <c r="G12338" s="4" t="s">
        <v>21</v>
      </c>
      <c r="H12338" s="4" t="s">
        <v>21</v>
      </c>
      <c r="I12338" s="4" t="s">
        <v>14</v>
      </c>
      <c r="J12338" s="4" t="s">
        <v>10</v>
      </c>
    </row>
    <row r="12339" spans="1:19">
      <c r="A12339" t="n">
        <v>105462</v>
      </c>
      <c r="B12339" s="52" t="n">
        <v>55</v>
      </c>
      <c r="C12339" s="7" t="n">
        <v>0</v>
      </c>
      <c r="D12339" s="7" t="n">
        <v>65533</v>
      </c>
      <c r="E12339" s="7" t="n">
        <v>7.69999980926514</v>
      </c>
      <c r="F12339" s="7" t="n">
        <v>18.3700008392334</v>
      </c>
      <c r="G12339" s="7" t="n">
        <v>47.1500015258789</v>
      </c>
      <c r="H12339" s="7" t="n">
        <v>4</v>
      </c>
      <c r="I12339" s="7" t="n">
        <v>0</v>
      </c>
      <c r="J12339" s="7" t="n">
        <v>1</v>
      </c>
    </row>
    <row r="12340" spans="1:19">
      <c r="A12340" t="s">
        <v>4</v>
      </c>
      <c r="B12340" s="4" t="s">
        <v>5</v>
      </c>
      <c r="C12340" s="4" t="s">
        <v>10</v>
      </c>
      <c r="D12340" s="4" t="s">
        <v>14</v>
      </c>
    </row>
    <row r="12341" spans="1:19">
      <c r="A12341" t="n">
        <v>105486</v>
      </c>
      <c r="B12341" s="53" t="n">
        <v>56</v>
      </c>
      <c r="C12341" s="7" t="n">
        <v>0</v>
      </c>
      <c r="D12341" s="7" t="n">
        <v>0</v>
      </c>
    </row>
    <row r="12342" spans="1:19">
      <c r="A12342" t="s">
        <v>4</v>
      </c>
      <c r="B12342" s="4" t="s">
        <v>5</v>
      </c>
      <c r="C12342" s="4" t="s">
        <v>10</v>
      </c>
      <c r="D12342" s="4" t="s">
        <v>9</v>
      </c>
    </row>
    <row r="12343" spans="1:19">
      <c r="A12343" t="n">
        <v>105490</v>
      </c>
      <c r="B12343" s="63" t="n">
        <v>44</v>
      </c>
      <c r="C12343" s="7" t="n">
        <v>0</v>
      </c>
      <c r="D12343" s="7" t="n">
        <v>512</v>
      </c>
    </row>
    <row r="12344" spans="1:19">
      <c r="A12344" t="s">
        <v>4</v>
      </c>
      <c r="B12344" s="4" t="s">
        <v>5</v>
      </c>
      <c r="C12344" s="4" t="s">
        <v>14</v>
      </c>
      <c r="D12344" s="4" t="s">
        <v>10</v>
      </c>
      <c r="E12344" s="4" t="s">
        <v>14</v>
      </c>
    </row>
    <row r="12345" spans="1:19">
      <c r="A12345" t="n">
        <v>105497</v>
      </c>
      <c r="B12345" s="31" t="n">
        <v>39</v>
      </c>
      <c r="C12345" s="7" t="n">
        <v>14</v>
      </c>
      <c r="D12345" s="7" t="n">
        <v>65533</v>
      </c>
      <c r="E12345" s="7" t="n">
        <v>103</v>
      </c>
    </row>
    <row r="12346" spans="1:19">
      <c r="A12346" t="s">
        <v>4</v>
      </c>
      <c r="B12346" s="4" t="s">
        <v>5</v>
      </c>
      <c r="C12346" s="4" t="s">
        <v>14</v>
      </c>
      <c r="D12346" s="4" t="s">
        <v>10</v>
      </c>
      <c r="E12346" s="4" t="s">
        <v>10</v>
      </c>
      <c r="F12346" s="4" t="s">
        <v>10</v>
      </c>
      <c r="G12346" s="4" t="s">
        <v>10</v>
      </c>
      <c r="H12346" s="4" t="s">
        <v>10</v>
      </c>
      <c r="I12346" s="4" t="s">
        <v>6</v>
      </c>
      <c r="J12346" s="4" t="s">
        <v>21</v>
      </c>
      <c r="K12346" s="4" t="s">
        <v>21</v>
      </c>
      <c r="L12346" s="4" t="s">
        <v>21</v>
      </c>
      <c r="M12346" s="4" t="s">
        <v>9</v>
      </c>
      <c r="N12346" s="4" t="s">
        <v>9</v>
      </c>
      <c r="O12346" s="4" t="s">
        <v>21</v>
      </c>
      <c r="P12346" s="4" t="s">
        <v>21</v>
      </c>
      <c r="Q12346" s="4" t="s">
        <v>21</v>
      </c>
      <c r="R12346" s="4" t="s">
        <v>21</v>
      </c>
      <c r="S12346" s="4" t="s">
        <v>14</v>
      </c>
    </row>
    <row r="12347" spans="1:19">
      <c r="A12347" t="n">
        <v>105502</v>
      </c>
      <c r="B12347" s="31" t="n">
        <v>39</v>
      </c>
      <c r="C12347" s="7" t="n">
        <v>12</v>
      </c>
      <c r="D12347" s="7" t="n">
        <v>65533</v>
      </c>
      <c r="E12347" s="7" t="n">
        <v>207</v>
      </c>
      <c r="F12347" s="7" t="n">
        <v>0</v>
      </c>
      <c r="G12347" s="7" t="n">
        <v>0</v>
      </c>
      <c r="H12347" s="7" t="n">
        <v>259</v>
      </c>
      <c r="I12347" s="7" t="s">
        <v>13</v>
      </c>
      <c r="J12347" s="7" t="n">
        <v>0</v>
      </c>
      <c r="K12347" s="7" t="n">
        <v>1</v>
      </c>
      <c r="L12347" s="7" t="n">
        <v>0</v>
      </c>
      <c r="M12347" s="7" t="n">
        <v>0</v>
      </c>
      <c r="N12347" s="7" t="n">
        <v>0</v>
      </c>
      <c r="O12347" s="7" t="n">
        <v>0</v>
      </c>
      <c r="P12347" s="7" t="n">
        <v>1</v>
      </c>
      <c r="Q12347" s="7" t="n">
        <v>1</v>
      </c>
      <c r="R12347" s="7" t="n">
        <v>1</v>
      </c>
      <c r="S12347" s="7" t="n">
        <v>255</v>
      </c>
    </row>
    <row r="12348" spans="1:19">
      <c r="A12348" t="s">
        <v>4</v>
      </c>
      <c r="B12348" s="4" t="s">
        <v>5</v>
      </c>
      <c r="C12348" s="4" t="s">
        <v>10</v>
      </c>
      <c r="D12348" s="4" t="s">
        <v>9</v>
      </c>
      <c r="E12348" s="4" t="s">
        <v>9</v>
      </c>
      <c r="F12348" s="4" t="s">
        <v>9</v>
      </c>
      <c r="G12348" s="4" t="s">
        <v>9</v>
      </c>
      <c r="H12348" s="4" t="s">
        <v>10</v>
      </c>
      <c r="I12348" s="4" t="s">
        <v>14</v>
      </c>
    </row>
    <row r="12349" spans="1:19">
      <c r="A12349" t="n">
        <v>105552</v>
      </c>
      <c r="B12349" s="69" t="n">
        <v>66</v>
      </c>
      <c r="C12349" s="7" t="n">
        <v>0</v>
      </c>
      <c r="D12349" s="7" t="n">
        <v>1065353216</v>
      </c>
      <c r="E12349" s="7" t="n">
        <v>1065353216</v>
      </c>
      <c r="F12349" s="7" t="n">
        <v>1065353216</v>
      </c>
      <c r="G12349" s="7" t="n">
        <v>1065353216</v>
      </c>
      <c r="H12349" s="7" t="n">
        <v>1000</v>
      </c>
      <c r="I12349" s="7" t="n">
        <v>3</v>
      </c>
    </row>
    <row r="12350" spans="1:19">
      <c r="A12350" t="s">
        <v>4</v>
      </c>
      <c r="B12350" s="4" t="s">
        <v>5</v>
      </c>
      <c r="C12350" s="4" t="s">
        <v>14</v>
      </c>
      <c r="D12350" s="4" t="s">
        <v>10</v>
      </c>
      <c r="E12350" s="4" t="s">
        <v>21</v>
      </c>
      <c r="F12350" s="4" t="s">
        <v>10</v>
      </c>
      <c r="G12350" s="4" t="s">
        <v>9</v>
      </c>
      <c r="H12350" s="4" t="s">
        <v>9</v>
      </c>
      <c r="I12350" s="4" t="s">
        <v>10</v>
      </c>
      <c r="J12350" s="4" t="s">
        <v>10</v>
      </c>
      <c r="K12350" s="4" t="s">
        <v>9</v>
      </c>
      <c r="L12350" s="4" t="s">
        <v>9</v>
      </c>
      <c r="M12350" s="4" t="s">
        <v>9</v>
      </c>
      <c r="N12350" s="4" t="s">
        <v>9</v>
      </c>
      <c r="O12350" s="4" t="s">
        <v>6</v>
      </c>
    </row>
    <row r="12351" spans="1:19">
      <c r="A12351" t="n">
        <v>105574</v>
      </c>
      <c r="B12351" s="14" t="n">
        <v>50</v>
      </c>
      <c r="C12351" s="7" t="n">
        <v>0</v>
      </c>
      <c r="D12351" s="7" t="n">
        <v>13256</v>
      </c>
      <c r="E12351" s="7" t="n">
        <v>1</v>
      </c>
      <c r="F12351" s="7" t="n">
        <v>0</v>
      </c>
      <c r="G12351" s="7" t="n">
        <v>0</v>
      </c>
      <c r="H12351" s="7" t="n">
        <v>0</v>
      </c>
      <c r="I12351" s="7" t="n">
        <v>0</v>
      </c>
      <c r="J12351" s="7" t="n">
        <v>65533</v>
      </c>
      <c r="K12351" s="7" t="n">
        <v>0</v>
      </c>
      <c r="L12351" s="7" t="n">
        <v>0</v>
      </c>
      <c r="M12351" s="7" t="n">
        <v>0</v>
      </c>
      <c r="N12351" s="7" t="n">
        <v>0</v>
      </c>
      <c r="O12351" s="7" t="s">
        <v>13</v>
      </c>
    </row>
    <row r="12352" spans="1:19">
      <c r="A12352" t="s">
        <v>4</v>
      </c>
      <c r="B12352" s="4" t="s">
        <v>5</v>
      </c>
      <c r="C12352" s="4" t="s">
        <v>10</v>
      </c>
    </row>
    <row r="12353" spans="1:19">
      <c r="A12353" t="n">
        <v>105613</v>
      </c>
      <c r="B12353" s="28" t="n">
        <v>16</v>
      </c>
      <c r="C12353" s="7" t="n">
        <v>1500</v>
      </c>
    </row>
    <row r="12354" spans="1:19">
      <c r="A12354" t="s">
        <v>4</v>
      </c>
      <c r="B12354" s="4" t="s">
        <v>5</v>
      </c>
      <c r="C12354" s="4" t="s">
        <v>10</v>
      </c>
      <c r="D12354" s="4" t="s">
        <v>21</v>
      </c>
      <c r="E12354" s="4" t="s">
        <v>21</v>
      </c>
      <c r="F12354" s="4" t="s">
        <v>14</v>
      </c>
    </row>
    <row r="12355" spans="1:19">
      <c r="A12355" t="n">
        <v>105616</v>
      </c>
      <c r="B12355" s="55" t="n">
        <v>52</v>
      </c>
      <c r="C12355" s="7" t="n">
        <v>0</v>
      </c>
      <c r="D12355" s="7" t="n">
        <v>270</v>
      </c>
      <c r="E12355" s="7" t="n">
        <v>10</v>
      </c>
      <c r="F12355" s="7" t="n">
        <v>0</v>
      </c>
    </row>
    <row r="12356" spans="1:19">
      <c r="A12356" t="s">
        <v>4</v>
      </c>
      <c r="B12356" s="4" t="s">
        <v>5</v>
      </c>
      <c r="C12356" s="4" t="s">
        <v>10</v>
      </c>
    </row>
    <row r="12357" spans="1:19">
      <c r="A12357" t="n">
        <v>105628</v>
      </c>
      <c r="B12357" s="56" t="n">
        <v>54</v>
      </c>
      <c r="C12357" s="7" t="n">
        <v>0</v>
      </c>
    </row>
    <row r="12358" spans="1:19">
      <c r="A12358" t="s">
        <v>4</v>
      </c>
      <c r="B12358" s="4" t="s">
        <v>5</v>
      </c>
      <c r="C12358" s="4" t="s">
        <v>10</v>
      </c>
      <c r="D12358" s="4" t="s">
        <v>14</v>
      </c>
      <c r="E12358" s="4" t="s">
        <v>6</v>
      </c>
      <c r="F12358" s="4" t="s">
        <v>21</v>
      </c>
      <c r="G12358" s="4" t="s">
        <v>21</v>
      </c>
      <c r="H12358" s="4" t="s">
        <v>21</v>
      </c>
    </row>
    <row r="12359" spans="1:19">
      <c r="A12359" t="n">
        <v>105631</v>
      </c>
      <c r="B12359" s="37" t="n">
        <v>48</v>
      </c>
      <c r="C12359" s="7" t="n">
        <v>0</v>
      </c>
      <c r="D12359" s="7" t="n">
        <v>0</v>
      </c>
      <c r="E12359" s="7" t="s">
        <v>416</v>
      </c>
      <c r="F12359" s="7" t="n">
        <v>-1</v>
      </c>
      <c r="G12359" s="7" t="n">
        <v>1</v>
      </c>
      <c r="H12359" s="7" t="n">
        <v>0</v>
      </c>
    </row>
    <row r="12360" spans="1:19">
      <c r="A12360" t="s">
        <v>4</v>
      </c>
      <c r="B12360" s="4" t="s">
        <v>5</v>
      </c>
      <c r="C12360" s="4" t="s">
        <v>10</v>
      </c>
    </row>
    <row r="12361" spans="1:19">
      <c r="A12361" t="n">
        <v>105660</v>
      </c>
      <c r="B12361" s="28" t="n">
        <v>16</v>
      </c>
      <c r="C12361" s="7" t="n">
        <v>1000</v>
      </c>
    </row>
    <row r="12362" spans="1:19">
      <c r="A12362" t="s">
        <v>4</v>
      </c>
      <c r="B12362" s="4" t="s">
        <v>5</v>
      </c>
      <c r="C12362" s="4" t="s">
        <v>14</v>
      </c>
      <c r="D12362" s="4" t="s">
        <v>10</v>
      </c>
    </row>
    <row r="12363" spans="1:19">
      <c r="A12363" t="n">
        <v>105663</v>
      </c>
      <c r="B12363" s="45" t="n">
        <v>45</v>
      </c>
      <c r="C12363" s="7" t="n">
        <v>7</v>
      </c>
      <c r="D12363" s="7" t="n">
        <v>255</v>
      </c>
    </row>
    <row r="12364" spans="1:19">
      <c r="A12364" t="s">
        <v>4</v>
      </c>
      <c r="B12364" s="4" t="s">
        <v>5</v>
      </c>
      <c r="C12364" s="4" t="s">
        <v>14</v>
      </c>
      <c r="D12364" s="4" t="s">
        <v>14</v>
      </c>
    </row>
    <row r="12365" spans="1:19">
      <c r="A12365" t="n">
        <v>105667</v>
      </c>
      <c r="B12365" s="16" t="n">
        <v>49</v>
      </c>
      <c r="C12365" s="7" t="n">
        <v>2</v>
      </c>
      <c r="D12365" s="7" t="n">
        <v>0</v>
      </c>
    </row>
    <row r="12366" spans="1:19">
      <c r="A12366" t="s">
        <v>4</v>
      </c>
      <c r="B12366" s="4" t="s">
        <v>5</v>
      </c>
      <c r="C12366" s="4" t="s">
        <v>14</v>
      </c>
      <c r="D12366" s="4" t="s">
        <v>10</v>
      </c>
      <c r="E12366" s="4" t="s">
        <v>9</v>
      </c>
      <c r="F12366" s="4" t="s">
        <v>10</v>
      </c>
      <c r="G12366" s="4" t="s">
        <v>9</v>
      </c>
      <c r="H12366" s="4" t="s">
        <v>14</v>
      </c>
    </row>
    <row r="12367" spans="1:19">
      <c r="A12367" t="n">
        <v>105670</v>
      </c>
      <c r="B12367" s="16" t="n">
        <v>49</v>
      </c>
      <c r="C12367" s="7" t="n">
        <v>0</v>
      </c>
      <c r="D12367" s="7" t="n">
        <v>566</v>
      </c>
      <c r="E12367" s="7" t="n">
        <v>1061997773</v>
      </c>
      <c r="F12367" s="7" t="n">
        <v>0</v>
      </c>
      <c r="G12367" s="7" t="n">
        <v>0</v>
      </c>
      <c r="H12367" s="7" t="n">
        <v>0</v>
      </c>
    </row>
    <row r="12368" spans="1:19">
      <c r="A12368" t="s">
        <v>4</v>
      </c>
      <c r="B12368" s="4" t="s">
        <v>5</v>
      </c>
      <c r="C12368" s="4" t="s">
        <v>14</v>
      </c>
      <c r="D12368" s="4" t="s">
        <v>10</v>
      </c>
      <c r="E12368" s="4" t="s">
        <v>21</v>
      </c>
    </row>
    <row r="12369" spans="1:8">
      <c r="A12369" t="n">
        <v>105685</v>
      </c>
      <c r="B12369" s="21" t="n">
        <v>58</v>
      </c>
      <c r="C12369" s="7" t="n">
        <v>101</v>
      </c>
      <c r="D12369" s="7" t="n">
        <v>300</v>
      </c>
      <c r="E12369" s="7" t="n">
        <v>1</v>
      </c>
    </row>
    <row r="12370" spans="1:8">
      <c r="A12370" t="s">
        <v>4</v>
      </c>
      <c r="B12370" s="4" t="s">
        <v>5</v>
      </c>
      <c r="C12370" s="4" t="s">
        <v>14</v>
      </c>
      <c r="D12370" s="4" t="s">
        <v>10</v>
      </c>
    </row>
    <row r="12371" spans="1:8">
      <c r="A12371" t="n">
        <v>105693</v>
      </c>
      <c r="B12371" s="21" t="n">
        <v>58</v>
      </c>
      <c r="C12371" s="7" t="n">
        <v>254</v>
      </c>
      <c r="D12371" s="7" t="n">
        <v>0</v>
      </c>
    </row>
    <row r="12372" spans="1:8">
      <c r="A12372" t="s">
        <v>4</v>
      </c>
      <c r="B12372" s="4" t="s">
        <v>5</v>
      </c>
      <c r="C12372" s="4" t="s">
        <v>14</v>
      </c>
    </row>
    <row r="12373" spans="1:8">
      <c r="A12373" t="n">
        <v>105697</v>
      </c>
      <c r="B12373" s="35" t="n">
        <v>116</v>
      </c>
      <c r="C12373" s="7" t="n">
        <v>0</v>
      </c>
    </row>
    <row r="12374" spans="1:8">
      <c r="A12374" t="s">
        <v>4</v>
      </c>
      <c r="B12374" s="4" t="s">
        <v>5</v>
      </c>
      <c r="C12374" s="4" t="s">
        <v>14</v>
      </c>
      <c r="D12374" s="4" t="s">
        <v>10</v>
      </c>
    </row>
    <row r="12375" spans="1:8">
      <c r="A12375" t="n">
        <v>105699</v>
      </c>
      <c r="B12375" s="35" t="n">
        <v>116</v>
      </c>
      <c r="C12375" s="7" t="n">
        <v>2</v>
      </c>
      <c r="D12375" s="7" t="n">
        <v>1</v>
      </c>
    </row>
    <row r="12376" spans="1:8">
      <c r="A12376" t="s">
        <v>4</v>
      </c>
      <c r="B12376" s="4" t="s">
        <v>5</v>
      </c>
      <c r="C12376" s="4" t="s">
        <v>14</v>
      </c>
      <c r="D12376" s="4" t="s">
        <v>9</v>
      </c>
    </row>
    <row r="12377" spans="1:8">
      <c r="A12377" t="n">
        <v>105703</v>
      </c>
      <c r="B12377" s="35" t="n">
        <v>116</v>
      </c>
      <c r="C12377" s="7" t="n">
        <v>5</v>
      </c>
      <c r="D12377" s="7" t="n">
        <v>1092616192</v>
      </c>
    </row>
    <row r="12378" spans="1:8">
      <c r="A12378" t="s">
        <v>4</v>
      </c>
      <c r="B12378" s="4" t="s">
        <v>5</v>
      </c>
      <c r="C12378" s="4" t="s">
        <v>14</v>
      </c>
      <c r="D12378" s="4" t="s">
        <v>10</v>
      </c>
    </row>
    <row r="12379" spans="1:8">
      <c r="A12379" t="n">
        <v>105709</v>
      </c>
      <c r="B12379" s="35" t="n">
        <v>116</v>
      </c>
      <c r="C12379" s="7" t="n">
        <v>6</v>
      </c>
      <c r="D12379" s="7" t="n">
        <v>1</v>
      </c>
    </row>
    <row r="12380" spans="1:8">
      <c r="A12380" t="s">
        <v>4</v>
      </c>
      <c r="B12380" s="4" t="s">
        <v>5</v>
      </c>
      <c r="C12380" s="4" t="s">
        <v>14</v>
      </c>
      <c r="D12380" s="4" t="s">
        <v>14</v>
      </c>
      <c r="E12380" s="4" t="s">
        <v>21</v>
      </c>
      <c r="F12380" s="4" t="s">
        <v>21</v>
      </c>
      <c r="G12380" s="4" t="s">
        <v>21</v>
      </c>
      <c r="H12380" s="4" t="s">
        <v>10</v>
      </c>
    </row>
    <row r="12381" spans="1:8">
      <c r="A12381" t="n">
        <v>105713</v>
      </c>
      <c r="B12381" s="45" t="n">
        <v>45</v>
      </c>
      <c r="C12381" s="7" t="n">
        <v>2</v>
      </c>
      <c r="D12381" s="7" t="n">
        <v>3</v>
      </c>
      <c r="E12381" s="7" t="n">
        <v>6.25</v>
      </c>
      <c r="F12381" s="7" t="n">
        <v>17.4099998474121</v>
      </c>
      <c r="G12381" s="7" t="n">
        <v>45.8699989318848</v>
      </c>
      <c r="H12381" s="7" t="n">
        <v>0</v>
      </c>
    </row>
    <row r="12382" spans="1:8">
      <c r="A12382" t="s">
        <v>4</v>
      </c>
      <c r="B12382" s="4" t="s">
        <v>5</v>
      </c>
      <c r="C12382" s="4" t="s">
        <v>14</v>
      </c>
      <c r="D12382" s="4" t="s">
        <v>14</v>
      </c>
      <c r="E12382" s="4" t="s">
        <v>21</v>
      </c>
      <c r="F12382" s="4" t="s">
        <v>21</v>
      </c>
      <c r="G12382" s="4" t="s">
        <v>21</v>
      </c>
      <c r="H12382" s="4" t="s">
        <v>10</v>
      </c>
      <c r="I12382" s="4" t="s">
        <v>14</v>
      </c>
    </row>
    <row r="12383" spans="1:8">
      <c r="A12383" t="n">
        <v>105730</v>
      </c>
      <c r="B12383" s="45" t="n">
        <v>45</v>
      </c>
      <c r="C12383" s="7" t="n">
        <v>4</v>
      </c>
      <c r="D12383" s="7" t="n">
        <v>3</v>
      </c>
      <c r="E12383" s="7" t="n">
        <v>45.9700012207031</v>
      </c>
      <c r="F12383" s="7" t="n">
        <v>38.5800018310547</v>
      </c>
      <c r="G12383" s="7" t="n">
        <v>350</v>
      </c>
      <c r="H12383" s="7" t="n">
        <v>0</v>
      </c>
      <c r="I12383" s="7" t="n">
        <v>0</v>
      </c>
    </row>
    <row r="12384" spans="1:8">
      <c r="A12384" t="s">
        <v>4</v>
      </c>
      <c r="B12384" s="4" t="s">
        <v>5</v>
      </c>
      <c r="C12384" s="4" t="s">
        <v>14</v>
      </c>
      <c r="D12384" s="4" t="s">
        <v>14</v>
      </c>
      <c r="E12384" s="4" t="s">
        <v>21</v>
      </c>
      <c r="F12384" s="4" t="s">
        <v>10</v>
      </c>
    </row>
    <row r="12385" spans="1:9">
      <c r="A12385" t="n">
        <v>105748</v>
      </c>
      <c r="B12385" s="45" t="n">
        <v>45</v>
      </c>
      <c r="C12385" s="7" t="n">
        <v>5</v>
      </c>
      <c r="D12385" s="7" t="n">
        <v>3</v>
      </c>
      <c r="E12385" s="7" t="n">
        <v>2.29999995231628</v>
      </c>
      <c r="F12385" s="7" t="n">
        <v>0</v>
      </c>
    </row>
    <row r="12386" spans="1:9">
      <c r="A12386" t="s">
        <v>4</v>
      </c>
      <c r="B12386" s="4" t="s">
        <v>5</v>
      </c>
      <c r="C12386" s="4" t="s">
        <v>14</v>
      </c>
      <c r="D12386" s="4" t="s">
        <v>14</v>
      </c>
      <c r="E12386" s="4" t="s">
        <v>21</v>
      </c>
      <c r="F12386" s="4" t="s">
        <v>10</v>
      </c>
    </row>
    <row r="12387" spans="1:9">
      <c r="A12387" t="n">
        <v>105757</v>
      </c>
      <c r="B12387" s="45" t="n">
        <v>45</v>
      </c>
      <c r="C12387" s="7" t="n">
        <v>11</v>
      </c>
      <c r="D12387" s="7" t="n">
        <v>3</v>
      </c>
      <c r="E12387" s="7" t="n">
        <v>37.7999992370605</v>
      </c>
      <c r="F12387" s="7" t="n">
        <v>0</v>
      </c>
    </row>
    <row r="12388" spans="1:9">
      <c r="A12388" t="s">
        <v>4</v>
      </c>
      <c r="B12388" s="4" t="s">
        <v>5</v>
      </c>
      <c r="C12388" s="4" t="s">
        <v>14</v>
      </c>
      <c r="D12388" s="4" t="s">
        <v>14</v>
      </c>
      <c r="E12388" s="4" t="s">
        <v>21</v>
      </c>
      <c r="F12388" s="4" t="s">
        <v>21</v>
      </c>
      <c r="G12388" s="4" t="s">
        <v>21</v>
      </c>
      <c r="H12388" s="4" t="s">
        <v>10</v>
      </c>
    </row>
    <row r="12389" spans="1:9">
      <c r="A12389" t="n">
        <v>105766</v>
      </c>
      <c r="B12389" s="45" t="n">
        <v>45</v>
      </c>
      <c r="C12389" s="7" t="n">
        <v>2</v>
      </c>
      <c r="D12389" s="7" t="n">
        <v>3</v>
      </c>
      <c r="E12389" s="7" t="n">
        <v>6.34999990463257</v>
      </c>
      <c r="F12389" s="7" t="n">
        <v>17.4099998474121</v>
      </c>
      <c r="G12389" s="7" t="n">
        <v>45.7200012207031</v>
      </c>
      <c r="H12389" s="7" t="n">
        <v>3000</v>
      </c>
    </row>
    <row r="12390" spans="1:9">
      <c r="A12390" t="s">
        <v>4</v>
      </c>
      <c r="B12390" s="4" t="s">
        <v>5</v>
      </c>
      <c r="C12390" s="4" t="s">
        <v>14</v>
      </c>
      <c r="D12390" s="4" t="s">
        <v>10</v>
      </c>
    </row>
    <row r="12391" spans="1:9">
      <c r="A12391" t="n">
        <v>105783</v>
      </c>
      <c r="B12391" s="45" t="n">
        <v>45</v>
      </c>
      <c r="C12391" s="7" t="n">
        <v>7</v>
      </c>
      <c r="D12391" s="7" t="n">
        <v>255</v>
      </c>
    </row>
    <row r="12392" spans="1:9">
      <c r="A12392" t="s">
        <v>4</v>
      </c>
      <c r="B12392" s="4" t="s">
        <v>5</v>
      </c>
      <c r="C12392" s="4" t="s">
        <v>14</v>
      </c>
      <c r="D12392" s="4" t="s">
        <v>14</v>
      </c>
      <c r="E12392" s="4" t="s">
        <v>21</v>
      </c>
      <c r="F12392" s="4" t="s">
        <v>10</v>
      </c>
    </row>
    <row r="12393" spans="1:9">
      <c r="A12393" t="n">
        <v>105787</v>
      </c>
      <c r="B12393" s="45" t="n">
        <v>45</v>
      </c>
      <c r="C12393" s="7" t="n">
        <v>5</v>
      </c>
      <c r="D12393" s="7" t="n">
        <v>3</v>
      </c>
      <c r="E12393" s="7" t="n">
        <v>2.20000004768372</v>
      </c>
      <c r="F12393" s="7" t="n">
        <v>30000</v>
      </c>
    </row>
    <row r="12394" spans="1:9">
      <c r="A12394" t="s">
        <v>4</v>
      </c>
      <c r="B12394" s="4" t="s">
        <v>5</v>
      </c>
      <c r="C12394" s="4" t="s">
        <v>14</v>
      </c>
      <c r="D12394" s="4" t="s">
        <v>10</v>
      </c>
      <c r="E12394" s="4" t="s">
        <v>6</v>
      </c>
    </row>
    <row r="12395" spans="1:9">
      <c r="A12395" t="n">
        <v>105796</v>
      </c>
      <c r="B12395" s="41" t="n">
        <v>51</v>
      </c>
      <c r="C12395" s="7" t="n">
        <v>4</v>
      </c>
      <c r="D12395" s="7" t="n">
        <v>7012</v>
      </c>
      <c r="E12395" s="7" t="s">
        <v>798</v>
      </c>
    </row>
    <row r="12396" spans="1:9">
      <c r="A12396" t="s">
        <v>4</v>
      </c>
      <c r="B12396" s="4" t="s">
        <v>5</v>
      </c>
      <c r="C12396" s="4" t="s">
        <v>10</v>
      </c>
    </row>
    <row r="12397" spans="1:9">
      <c r="A12397" t="n">
        <v>105811</v>
      </c>
      <c r="B12397" s="28" t="n">
        <v>16</v>
      </c>
      <c r="C12397" s="7" t="n">
        <v>0</v>
      </c>
    </row>
    <row r="12398" spans="1:9">
      <c r="A12398" t="s">
        <v>4</v>
      </c>
      <c r="B12398" s="4" t="s">
        <v>5</v>
      </c>
      <c r="C12398" s="4" t="s">
        <v>10</v>
      </c>
      <c r="D12398" s="4" t="s">
        <v>14</v>
      </c>
      <c r="E12398" s="4" t="s">
        <v>9</v>
      </c>
      <c r="F12398" s="4" t="s">
        <v>112</v>
      </c>
      <c r="G12398" s="4" t="s">
        <v>14</v>
      </c>
      <c r="H12398" s="4" t="s">
        <v>14</v>
      </c>
    </row>
    <row r="12399" spans="1:9">
      <c r="A12399" t="n">
        <v>105814</v>
      </c>
      <c r="B12399" s="49" t="n">
        <v>26</v>
      </c>
      <c r="C12399" s="7" t="n">
        <v>7012</v>
      </c>
      <c r="D12399" s="7" t="n">
        <v>17</v>
      </c>
      <c r="E12399" s="7" t="n">
        <v>19318</v>
      </c>
      <c r="F12399" s="7" t="s">
        <v>799</v>
      </c>
      <c r="G12399" s="7" t="n">
        <v>2</v>
      </c>
      <c r="H12399" s="7" t="n">
        <v>0</v>
      </c>
    </row>
    <row r="12400" spans="1:9">
      <c r="A12400" t="s">
        <v>4</v>
      </c>
      <c r="B12400" s="4" t="s">
        <v>5</v>
      </c>
    </row>
    <row r="12401" spans="1:8">
      <c r="A12401" t="n">
        <v>105844</v>
      </c>
      <c r="B12401" s="50" t="n">
        <v>28</v>
      </c>
    </row>
    <row r="12402" spans="1:8">
      <c r="A12402" t="s">
        <v>4</v>
      </c>
      <c r="B12402" s="4" t="s">
        <v>5</v>
      </c>
      <c r="C12402" s="4" t="s">
        <v>10</v>
      </c>
      <c r="D12402" s="4" t="s">
        <v>14</v>
      </c>
    </row>
    <row r="12403" spans="1:8">
      <c r="A12403" t="n">
        <v>105845</v>
      </c>
      <c r="B12403" s="51" t="n">
        <v>89</v>
      </c>
      <c r="C12403" s="7" t="n">
        <v>65533</v>
      </c>
      <c r="D12403" s="7" t="n">
        <v>1</v>
      </c>
    </row>
    <row r="12404" spans="1:8">
      <c r="A12404" t="s">
        <v>4</v>
      </c>
      <c r="B12404" s="4" t="s">
        <v>5</v>
      </c>
      <c r="C12404" s="4" t="s">
        <v>14</v>
      </c>
      <c r="D12404" s="4" t="s">
        <v>10</v>
      </c>
      <c r="E12404" s="4" t="s">
        <v>21</v>
      </c>
    </row>
    <row r="12405" spans="1:8">
      <c r="A12405" t="n">
        <v>105849</v>
      </c>
      <c r="B12405" s="21" t="n">
        <v>58</v>
      </c>
      <c r="C12405" s="7" t="n">
        <v>101</v>
      </c>
      <c r="D12405" s="7" t="n">
        <v>1000</v>
      </c>
      <c r="E12405" s="7" t="n">
        <v>1</v>
      </c>
    </row>
    <row r="12406" spans="1:8">
      <c r="A12406" t="s">
        <v>4</v>
      </c>
      <c r="B12406" s="4" t="s">
        <v>5</v>
      </c>
      <c r="C12406" s="4" t="s">
        <v>14</v>
      </c>
      <c r="D12406" s="4" t="s">
        <v>10</v>
      </c>
    </row>
    <row r="12407" spans="1:8">
      <c r="A12407" t="n">
        <v>105857</v>
      </c>
      <c r="B12407" s="21" t="n">
        <v>58</v>
      </c>
      <c r="C12407" s="7" t="n">
        <v>254</v>
      </c>
      <c r="D12407" s="7" t="n">
        <v>0</v>
      </c>
    </row>
    <row r="12408" spans="1:8">
      <c r="A12408" t="s">
        <v>4</v>
      </c>
      <c r="B12408" s="4" t="s">
        <v>5</v>
      </c>
      <c r="C12408" s="4" t="s">
        <v>14</v>
      </c>
    </row>
    <row r="12409" spans="1:8">
      <c r="A12409" t="n">
        <v>105861</v>
      </c>
      <c r="B12409" s="35" t="n">
        <v>116</v>
      </c>
      <c r="C12409" s="7" t="n">
        <v>0</v>
      </c>
    </row>
    <row r="12410" spans="1:8">
      <c r="A12410" t="s">
        <v>4</v>
      </c>
      <c r="B12410" s="4" t="s">
        <v>5</v>
      </c>
      <c r="C12410" s="4" t="s">
        <v>14</v>
      </c>
      <c r="D12410" s="4" t="s">
        <v>10</v>
      </c>
    </row>
    <row r="12411" spans="1:8">
      <c r="A12411" t="n">
        <v>105863</v>
      </c>
      <c r="B12411" s="35" t="n">
        <v>116</v>
      </c>
      <c r="C12411" s="7" t="n">
        <v>2</v>
      </c>
      <c r="D12411" s="7" t="n">
        <v>1</v>
      </c>
    </row>
    <row r="12412" spans="1:8">
      <c r="A12412" t="s">
        <v>4</v>
      </c>
      <c r="B12412" s="4" t="s">
        <v>5</v>
      </c>
      <c r="C12412" s="4" t="s">
        <v>14</v>
      </c>
      <c r="D12412" s="4" t="s">
        <v>9</v>
      </c>
    </row>
    <row r="12413" spans="1:8">
      <c r="A12413" t="n">
        <v>105867</v>
      </c>
      <c r="B12413" s="35" t="n">
        <v>116</v>
      </c>
      <c r="C12413" s="7" t="n">
        <v>5</v>
      </c>
      <c r="D12413" s="7" t="n">
        <v>1109393408</v>
      </c>
    </row>
    <row r="12414" spans="1:8">
      <c r="A12414" t="s">
        <v>4</v>
      </c>
      <c r="B12414" s="4" t="s">
        <v>5</v>
      </c>
      <c r="C12414" s="4" t="s">
        <v>14</v>
      </c>
      <c r="D12414" s="4" t="s">
        <v>10</v>
      </c>
    </row>
    <row r="12415" spans="1:8">
      <c r="A12415" t="n">
        <v>105873</v>
      </c>
      <c r="B12415" s="35" t="n">
        <v>116</v>
      </c>
      <c r="C12415" s="7" t="n">
        <v>6</v>
      </c>
      <c r="D12415" s="7" t="n">
        <v>1</v>
      </c>
    </row>
    <row r="12416" spans="1:8">
      <c r="A12416" t="s">
        <v>4</v>
      </c>
      <c r="B12416" s="4" t="s">
        <v>5</v>
      </c>
      <c r="C12416" s="4" t="s">
        <v>14</v>
      </c>
      <c r="D12416" s="4" t="s">
        <v>14</v>
      </c>
      <c r="E12416" s="4" t="s">
        <v>21</v>
      </c>
      <c r="F12416" s="4" t="s">
        <v>21</v>
      </c>
      <c r="G12416" s="4" t="s">
        <v>21</v>
      </c>
      <c r="H12416" s="4" t="s">
        <v>10</v>
      </c>
    </row>
    <row r="12417" spans="1:8">
      <c r="A12417" t="n">
        <v>105877</v>
      </c>
      <c r="B12417" s="45" t="n">
        <v>45</v>
      </c>
      <c r="C12417" s="7" t="n">
        <v>2</v>
      </c>
      <c r="D12417" s="7" t="n">
        <v>3</v>
      </c>
      <c r="E12417" s="7" t="n">
        <v>4.34999990463257</v>
      </c>
      <c r="F12417" s="7" t="n">
        <v>19.5</v>
      </c>
      <c r="G12417" s="7" t="n">
        <v>51.6500015258789</v>
      </c>
      <c r="H12417" s="7" t="n">
        <v>0</v>
      </c>
    </row>
    <row r="12418" spans="1:8">
      <c r="A12418" t="s">
        <v>4</v>
      </c>
      <c r="B12418" s="4" t="s">
        <v>5</v>
      </c>
      <c r="C12418" s="4" t="s">
        <v>14</v>
      </c>
      <c r="D12418" s="4" t="s">
        <v>14</v>
      </c>
      <c r="E12418" s="4" t="s">
        <v>21</v>
      </c>
      <c r="F12418" s="4" t="s">
        <v>21</v>
      </c>
      <c r="G12418" s="4" t="s">
        <v>21</v>
      </c>
      <c r="H12418" s="4" t="s">
        <v>10</v>
      </c>
      <c r="I12418" s="4" t="s">
        <v>14</v>
      </c>
    </row>
    <row r="12419" spans="1:8">
      <c r="A12419" t="n">
        <v>105894</v>
      </c>
      <c r="B12419" s="45" t="n">
        <v>45</v>
      </c>
      <c r="C12419" s="7" t="n">
        <v>4</v>
      </c>
      <c r="D12419" s="7" t="n">
        <v>3</v>
      </c>
      <c r="E12419" s="7" t="n">
        <v>359</v>
      </c>
      <c r="F12419" s="7" t="n">
        <v>202</v>
      </c>
      <c r="G12419" s="7" t="n">
        <v>5</v>
      </c>
      <c r="H12419" s="7" t="n">
        <v>0</v>
      </c>
      <c r="I12419" s="7" t="n">
        <v>0</v>
      </c>
    </row>
    <row r="12420" spans="1:8">
      <c r="A12420" t="s">
        <v>4</v>
      </c>
      <c r="B12420" s="4" t="s">
        <v>5</v>
      </c>
      <c r="C12420" s="4" t="s">
        <v>14</v>
      </c>
      <c r="D12420" s="4" t="s">
        <v>14</v>
      </c>
      <c r="E12420" s="4" t="s">
        <v>21</v>
      </c>
      <c r="F12420" s="4" t="s">
        <v>10</v>
      </c>
    </row>
    <row r="12421" spans="1:8">
      <c r="A12421" t="n">
        <v>105912</v>
      </c>
      <c r="B12421" s="45" t="n">
        <v>45</v>
      </c>
      <c r="C12421" s="7" t="n">
        <v>5</v>
      </c>
      <c r="D12421" s="7" t="n">
        <v>3</v>
      </c>
      <c r="E12421" s="7" t="n">
        <v>3.29999995231628</v>
      </c>
      <c r="F12421" s="7" t="n">
        <v>0</v>
      </c>
    </row>
    <row r="12422" spans="1:8">
      <c r="A12422" t="s">
        <v>4</v>
      </c>
      <c r="B12422" s="4" t="s">
        <v>5</v>
      </c>
      <c r="C12422" s="4" t="s">
        <v>14</v>
      </c>
      <c r="D12422" s="4" t="s">
        <v>14</v>
      </c>
      <c r="E12422" s="4" t="s">
        <v>21</v>
      </c>
      <c r="F12422" s="4" t="s">
        <v>10</v>
      </c>
    </row>
    <row r="12423" spans="1:8">
      <c r="A12423" t="n">
        <v>105921</v>
      </c>
      <c r="B12423" s="45" t="n">
        <v>45</v>
      </c>
      <c r="C12423" s="7" t="n">
        <v>11</v>
      </c>
      <c r="D12423" s="7" t="n">
        <v>3</v>
      </c>
      <c r="E12423" s="7" t="n">
        <v>40.0999984741211</v>
      </c>
      <c r="F12423" s="7" t="n">
        <v>0</v>
      </c>
    </row>
    <row r="12424" spans="1:8">
      <c r="A12424" t="s">
        <v>4</v>
      </c>
      <c r="B12424" s="4" t="s">
        <v>5</v>
      </c>
      <c r="C12424" s="4" t="s">
        <v>14</v>
      </c>
      <c r="D12424" s="4" t="s">
        <v>14</v>
      </c>
      <c r="E12424" s="4" t="s">
        <v>21</v>
      </c>
      <c r="F12424" s="4" t="s">
        <v>21</v>
      </c>
      <c r="G12424" s="4" t="s">
        <v>21</v>
      </c>
      <c r="H12424" s="4" t="s">
        <v>10</v>
      </c>
    </row>
    <row r="12425" spans="1:8">
      <c r="A12425" t="n">
        <v>105930</v>
      </c>
      <c r="B12425" s="45" t="n">
        <v>45</v>
      </c>
      <c r="C12425" s="7" t="n">
        <v>2</v>
      </c>
      <c r="D12425" s="7" t="n">
        <v>3</v>
      </c>
      <c r="E12425" s="7" t="n">
        <v>6.75</v>
      </c>
      <c r="F12425" s="7" t="n">
        <v>19.2000007629395</v>
      </c>
      <c r="G12425" s="7" t="n">
        <v>47.6500015258789</v>
      </c>
      <c r="H12425" s="7" t="n">
        <v>5000</v>
      </c>
    </row>
    <row r="12426" spans="1:8">
      <c r="A12426" t="s">
        <v>4</v>
      </c>
      <c r="B12426" s="4" t="s">
        <v>5</v>
      </c>
      <c r="C12426" s="4" t="s">
        <v>14</v>
      </c>
      <c r="D12426" s="4" t="s">
        <v>14</v>
      </c>
      <c r="E12426" s="4" t="s">
        <v>21</v>
      </c>
      <c r="F12426" s="4" t="s">
        <v>21</v>
      </c>
      <c r="G12426" s="4" t="s">
        <v>21</v>
      </c>
      <c r="H12426" s="4" t="s">
        <v>10</v>
      </c>
      <c r="I12426" s="4" t="s">
        <v>14</v>
      </c>
    </row>
    <row r="12427" spans="1:8">
      <c r="A12427" t="n">
        <v>105947</v>
      </c>
      <c r="B12427" s="45" t="n">
        <v>45</v>
      </c>
      <c r="C12427" s="7" t="n">
        <v>4</v>
      </c>
      <c r="D12427" s="7" t="n">
        <v>3</v>
      </c>
      <c r="E12427" s="7" t="n">
        <v>359</v>
      </c>
      <c r="F12427" s="7" t="n">
        <v>217</v>
      </c>
      <c r="G12427" s="7" t="n">
        <v>10</v>
      </c>
      <c r="H12427" s="7" t="n">
        <v>5000</v>
      </c>
      <c r="I12427" s="7" t="n">
        <v>0</v>
      </c>
    </row>
    <row r="12428" spans="1:8">
      <c r="A12428" t="s">
        <v>4</v>
      </c>
      <c r="B12428" s="4" t="s">
        <v>5</v>
      </c>
      <c r="C12428" s="4" t="s">
        <v>14</v>
      </c>
      <c r="D12428" s="4" t="s">
        <v>14</v>
      </c>
      <c r="E12428" s="4" t="s">
        <v>21</v>
      </c>
      <c r="F12428" s="4" t="s">
        <v>10</v>
      </c>
    </row>
    <row r="12429" spans="1:8">
      <c r="A12429" t="n">
        <v>105965</v>
      </c>
      <c r="B12429" s="45" t="n">
        <v>45</v>
      </c>
      <c r="C12429" s="7" t="n">
        <v>5</v>
      </c>
      <c r="D12429" s="7" t="n">
        <v>3</v>
      </c>
      <c r="E12429" s="7" t="n">
        <v>2.29999995231628</v>
      </c>
      <c r="F12429" s="7" t="n">
        <v>5000</v>
      </c>
    </row>
    <row r="12430" spans="1:8">
      <c r="A12430" t="s">
        <v>4</v>
      </c>
      <c r="B12430" s="4" t="s">
        <v>5</v>
      </c>
      <c r="C12430" s="4" t="s">
        <v>10</v>
      </c>
      <c r="D12430" s="4" t="s">
        <v>14</v>
      </c>
      <c r="E12430" s="4" t="s">
        <v>6</v>
      </c>
      <c r="F12430" s="4" t="s">
        <v>21</v>
      </c>
      <c r="G12430" s="4" t="s">
        <v>21</v>
      </c>
      <c r="H12430" s="4" t="s">
        <v>21</v>
      </c>
    </row>
    <row r="12431" spans="1:8">
      <c r="A12431" t="n">
        <v>105974</v>
      </c>
      <c r="B12431" s="37" t="n">
        <v>48</v>
      </c>
      <c r="C12431" s="7" t="n">
        <v>0</v>
      </c>
      <c r="D12431" s="7" t="n">
        <v>0</v>
      </c>
      <c r="E12431" s="7" t="s">
        <v>760</v>
      </c>
      <c r="F12431" s="7" t="n">
        <v>-1</v>
      </c>
      <c r="G12431" s="7" t="n">
        <v>1</v>
      </c>
      <c r="H12431" s="7" t="n">
        <v>0</v>
      </c>
    </row>
    <row r="12432" spans="1:8">
      <c r="A12432" t="s">
        <v>4</v>
      </c>
      <c r="B12432" s="4" t="s">
        <v>5</v>
      </c>
      <c r="C12432" s="4" t="s">
        <v>10</v>
      </c>
      <c r="D12432" s="4" t="s">
        <v>14</v>
      </c>
      <c r="E12432" s="4" t="s">
        <v>6</v>
      </c>
      <c r="F12432" s="4" t="s">
        <v>21</v>
      </c>
      <c r="G12432" s="4" t="s">
        <v>21</v>
      </c>
      <c r="H12432" s="4" t="s">
        <v>21</v>
      </c>
    </row>
    <row r="12433" spans="1:9">
      <c r="A12433" t="n">
        <v>106000</v>
      </c>
      <c r="B12433" s="37" t="n">
        <v>48</v>
      </c>
      <c r="C12433" s="7" t="n">
        <v>7012</v>
      </c>
      <c r="D12433" s="7" t="n">
        <v>0</v>
      </c>
      <c r="E12433" s="7" t="s">
        <v>760</v>
      </c>
      <c r="F12433" s="7" t="n">
        <v>-1</v>
      </c>
      <c r="G12433" s="7" t="n">
        <v>1</v>
      </c>
      <c r="H12433" s="7" t="n">
        <v>0</v>
      </c>
    </row>
    <row r="12434" spans="1:9">
      <c r="A12434" t="s">
        <v>4</v>
      </c>
      <c r="B12434" s="4" t="s">
        <v>5</v>
      </c>
      <c r="C12434" s="4" t="s">
        <v>10</v>
      </c>
      <c r="D12434" s="4" t="s">
        <v>21</v>
      </c>
      <c r="E12434" s="4" t="s">
        <v>21</v>
      </c>
      <c r="F12434" s="4" t="s">
        <v>21</v>
      </c>
      <c r="G12434" s="4" t="s">
        <v>21</v>
      </c>
    </row>
    <row r="12435" spans="1:9">
      <c r="A12435" t="n">
        <v>106026</v>
      </c>
      <c r="B12435" s="36" t="n">
        <v>46</v>
      </c>
      <c r="C12435" s="7" t="n">
        <v>0</v>
      </c>
      <c r="D12435" s="7" t="n">
        <v>7.34999990463257</v>
      </c>
      <c r="E12435" s="7" t="n">
        <v>18.3700008392334</v>
      </c>
      <c r="F12435" s="7" t="n">
        <v>47</v>
      </c>
      <c r="G12435" s="7" t="n">
        <v>270</v>
      </c>
    </row>
    <row r="12436" spans="1:9">
      <c r="A12436" t="s">
        <v>4</v>
      </c>
      <c r="B12436" s="4" t="s">
        <v>5</v>
      </c>
      <c r="C12436" s="4" t="s">
        <v>10</v>
      </c>
      <c r="D12436" s="4" t="s">
        <v>21</v>
      </c>
      <c r="E12436" s="4" t="s">
        <v>21</v>
      </c>
      <c r="F12436" s="4" t="s">
        <v>21</v>
      </c>
      <c r="G12436" s="4" t="s">
        <v>21</v>
      </c>
    </row>
    <row r="12437" spans="1:9">
      <c r="A12437" t="n">
        <v>106045</v>
      </c>
      <c r="B12437" s="36" t="n">
        <v>46</v>
      </c>
      <c r="C12437" s="7" t="n">
        <v>7012</v>
      </c>
      <c r="D12437" s="7" t="n">
        <v>7</v>
      </c>
      <c r="E12437" s="7" t="n">
        <v>18.3700008392334</v>
      </c>
      <c r="F12437" s="7" t="n">
        <v>47</v>
      </c>
      <c r="G12437" s="7" t="n">
        <v>270</v>
      </c>
    </row>
    <row r="12438" spans="1:9">
      <c r="A12438" t="s">
        <v>4</v>
      </c>
      <c r="B12438" s="4" t="s">
        <v>5</v>
      </c>
      <c r="C12438" s="4" t="s">
        <v>14</v>
      </c>
      <c r="D12438" s="4" t="s">
        <v>14</v>
      </c>
      <c r="E12438" s="4" t="s">
        <v>14</v>
      </c>
      <c r="F12438" s="4" t="s">
        <v>9</v>
      </c>
      <c r="G12438" s="4" t="s">
        <v>14</v>
      </c>
      <c r="H12438" s="4" t="s">
        <v>14</v>
      </c>
      <c r="I12438" s="4" t="s">
        <v>19</v>
      </c>
    </row>
    <row r="12439" spans="1:9">
      <c r="A12439" t="n">
        <v>106064</v>
      </c>
      <c r="B12439" s="10" t="n">
        <v>5</v>
      </c>
      <c r="C12439" s="7" t="n">
        <v>35</v>
      </c>
      <c r="D12439" s="7" t="n">
        <v>30</v>
      </c>
      <c r="E12439" s="7" t="n">
        <v>0</v>
      </c>
      <c r="F12439" s="7" t="n">
        <v>1</v>
      </c>
      <c r="G12439" s="7" t="n">
        <v>2</v>
      </c>
      <c r="H12439" s="7" t="n">
        <v>1</v>
      </c>
      <c r="I12439" s="11" t="n">
        <f t="normal" ca="1">A12465</f>
        <v>0</v>
      </c>
    </row>
    <row r="12440" spans="1:9">
      <c r="A12440" t="s">
        <v>4</v>
      </c>
      <c r="B12440" s="4" t="s">
        <v>5</v>
      </c>
      <c r="C12440" s="4" t="s">
        <v>10</v>
      </c>
      <c r="D12440" s="4" t="s">
        <v>14</v>
      </c>
      <c r="E12440" s="4" t="s">
        <v>14</v>
      </c>
      <c r="F12440" s="4" t="s">
        <v>6</v>
      </c>
    </row>
    <row r="12441" spans="1:9">
      <c r="A12441" t="n">
        <v>106078</v>
      </c>
      <c r="B12441" s="18" t="n">
        <v>20</v>
      </c>
      <c r="C12441" s="7" t="n">
        <v>1</v>
      </c>
      <c r="D12441" s="7" t="n">
        <v>2</v>
      </c>
      <c r="E12441" s="7" t="n">
        <v>11</v>
      </c>
      <c r="F12441" s="7" t="s">
        <v>800</v>
      </c>
    </row>
    <row r="12442" spans="1:9">
      <c r="A12442" t="s">
        <v>4</v>
      </c>
      <c r="B12442" s="4" t="s">
        <v>5</v>
      </c>
      <c r="C12442" s="4" t="s">
        <v>10</v>
      </c>
      <c r="D12442" s="4" t="s">
        <v>14</v>
      </c>
      <c r="E12442" s="4" t="s">
        <v>14</v>
      </c>
      <c r="F12442" s="4" t="s">
        <v>6</v>
      </c>
    </row>
    <row r="12443" spans="1:9">
      <c r="A12443" t="n">
        <v>106101</v>
      </c>
      <c r="B12443" s="18" t="n">
        <v>20</v>
      </c>
      <c r="C12443" s="7" t="n">
        <v>7032</v>
      </c>
      <c r="D12443" s="7" t="n">
        <v>2</v>
      </c>
      <c r="E12443" s="7" t="n">
        <v>11</v>
      </c>
      <c r="F12443" s="7" t="s">
        <v>801</v>
      </c>
    </row>
    <row r="12444" spans="1:9">
      <c r="A12444" t="s">
        <v>4</v>
      </c>
      <c r="B12444" s="4" t="s">
        <v>5</v>
      </c>
      <c r="C12444" s="4" t="s">
        <v>10</v>
      </c>
      <c r="D12444" s="4" t="s">
        <v>14</v>
      </c>
      <c r="E12444" s="4" t="s">
        <v>14</v>
      </c>
      <c r="F12444" s="4" t="s">
        <v>6</v>
      </c>
    </row>
    <row r="12445" spans="1:9">
      <c r="A12445" t="n">
        <v>106124</v>
      </c>
      <c r="B12445" s="18" t="n">
        <v>20</v>
      </c>
      <c r="C12445" s="7" t="n">
        <v>2</v>
      </c>
      <c r="D12445" s="7" t="n">
        <v>2</v>
      </c>
      <c r="E12445" s="7" t="n">
        <v>11</v>
      </c>
      <c r="F12445" s="7" t="s">
        <v>802</v>
      </c>
    </row>
    <row r="12446" spans="1:9">
      <c r="A12446" t="s">
        <v>4</v>
      </c>
      <c r="B12446" s="4" t="s">
        <v>5</v>
      </c>
      <c r="C12446" s="4" t="s">
        <v>10</v>
      </c>
      <c r="D12446" s="4" t="s">
        <v>14</v>
      </c>
      <c r="E12446" s="4" t="s">
        <v>14</v>
      </c>
      <c r="F12446" s="4" t="s">
        <v>6</v>
      </c>
    </row>
    <row r="12447" spans="1:9">
      <c r="A12447" t="n">
        <v>106147</v>
      </c>
      <c r="B12447" s="18" t="n">
        <v>20</v>
      </c>
      <c r="C12447" s="7" t="n">
        <v>4</v>
      </c>
      <c r="D12447" s="7" t="n">
        <v>2</v>
      </c>
      <c r="E12447" s="7" t="n">
        <v>11</v>
      </c>
      <c r="F12447" s="7" t="s">
        <v>803</v>
      </c>
    </row>
    <row r="12448" spans="1:9">
      <c r="A12448" t="s">
        <v>4</v>
      </c>
      <c r="B12448" s="4" t="s">
        <v>5</v>
      </c>
      <c r="C12448" s="4" t="s">
        <v>10</v>
      </c>
      <c r="D12448" s="4" t="s">
        <v>14</v>
      </c>
      <c r="E12448" s="4" t="s">
        <v>14</v>
      </c>
      <c r="F12448" s="4" t="s">
        <v>6</v>
      </c>
    </row>
    <row r="12449" spans="1:9">
      <c r="A12449" t="n">
        <v>106170</v>
      </c>
      <c r="B12449" s="18" t="n">
        <v>20</v>
      </c>
      <c r="C12449" s="7" t="n">
        <v>11</v>
      </c>
      <c r="D12449" s="7" t="n">
        <v>2</v>
      </c>
      <c r="E12449" s="7" t="n">
        <v>11</v>
      </c>
      <c r="F12449" s="7" t="s">
        <v>804</v>
      </c>
    </row>
    <row r="12450" spans="1:9">
      <c r="A12450" t="s">
        <v>4</v>
      </c>
      <c r="B12450" s="4" t="s">
        <v>5</v>
      </c>
      <c r="C12450" s="4" t="s">
        <v>10</v>
      </c>
      <c r="D12450" s="4" t="s">
        <v>14</v>
      </c>
      <c r="E12450" s="4" t="s">
        <v>14</v>
      </c>
      <c r="F12450" s="4" t="s">
        <v>6</v>
      </c>
    </row>
    <row r="12451" spans="1:9">
      <c r="A12451" t="n">
        <v>106193</v>
      </c>
      <c r="B12451" s="18" t="n">
        <v>20</v>
      </c>
      <c r="C12451" s="7" t="n">
        <v>3</v>
      </c>
      <c r="D12451" s="7" t="n">
        <v>2</v>
      </c>
      <c r="E12451" s="7" t="n">
        <v>11</v>
      </c>
      <c r="F12451" s="7" t="s">
        <v>805</v>
      </c>
    </row>
    <row r="12452" spans="1:9">
      <c r="A12452" t="s">
        <v>4</v>
      </c>
      <c r="B12452" s="4" t="s">
        <v>5</v>
      </c>
      <c r="C12452" s="4" t="s">
        <v>10</v>
      </c>
      <c r="D12452" s="4" t="s">
        <v>14</v>
      </c>
      <c r="E12452" s="4" t="s">
        <v>14</v>
      </c>
      <c r="F12452" s="4" t="s">
        <v>6</v>
      </c>
    </row>
    <row r="12453" spans="1:9">
      <c r="A12453" t="n">
        <v>106216</v>
      </c>
      <c r="B12453" s="18" t="n">
        <v>20</v>
      </c>
      <c r="C12453" s="7" t="n">
        <v>5</v>
      </c>
      <c r="D12453" s="7" t="n">
        <v>2</v>
      </c>
      <c r="E12453" s="7" t="n">
        <v>11</v>
      </c>
      <c r="F12453" s="7" t="s">
        <v>806</v>
      </c>
    </row>
    <row r="12454" spans="1:9">
      <c r="A12454" t="s">
        <v>4</v>
      </c>
      <c r="B12454" s="4" t="s">
        <v>5</v>
      </c>
      <c r="C12454" s="4" t="s">
        <v>10</v>
      </c>
      <c r="D12454" s="4" t="s">
        <v>14</v>
      </c>
      <c r="E12454" s="4" t="s">
        <v>14</v>
      </c>
      <c r="F12454" s="4" t="s">
        <v>6</v>
      </c>
    </row>
    <row r="12455" spans="1:9">
      <c r="A12455" t="n">
        <v>106239</v>
      </c>
      <c r="B12455" s="18" t="n">
        <v>20</v>
      </c>
      <c r="C12455" s="7" t="n">
        <v>6</v>
      </c>
      <c r="D12455" s="7" t="n">
        <v>2</v>
      </c>
      <c r="E12455" s="7" t="n">
        <v>11</v>
      </c>
      <c r="F12455" s="7" t="s">
        <v>807</v>
      </c>
    </row>
    <row r="12456" spans="1:9">
      <c r="A12456" t="s">
        <v>4</v>
      </c>
      <c r="B12456" s="4" t="s">
        <v>5</v>
      </c>
      <c r="C12456" s="4" t="s">
        <v>10</v>
      </c>
      <c r="D12456" s="4" t="s">
        <v>14</v>
      </c>
      <c r="E12456" s="4" t="s">
        <v>14</v>
      </c>
      <c r="F12456" s="4" t="s">
        <v>6</v>
      </c>
    </row>
    <row r="12457" spans="1:9">
      <c r="A12457" t="n">
        <v>106262</v>
      </c>
      <c r="B12457" s="18" t="n">
        <v>20</v>
      </c>
      <c r="C12457" s="7" t="n">
        <v>8</v>
      </c>
      <c r="D12457" s="7" t="n">
        <v>2</v>
      </c>
      <c r="E12457" s="7" t="n">
        <v>11</v>
      </c>
      <c r="F12457" s="7" t="s">
        <v>808</v>
      </c>
    </row>
    <row r="12458" spans="1:9">
      <c r="A12458" t="s">
        <v>4</v>
      </c>
      <c r="B12458" s="4" t="s">
        <v>5</v>
      </c>
      <c r="C12458" s="4" t="s">
        <v>10</v>
      </c>
      <c r="D12458" s="4" t="s">
        <v>14</v>
      </c>
      <c r="E12458" s="4" t="s">
        <v>14</v>
      </c>
      <c r="F12458" s="4" t="s">
        <v>6</v>
      </c>
    </row>
    <row r="12459" spans="1:9">
      <c r="A12459" t="n">
        <v>106285</v>
      </c>
      <c r="B12459" s="18" t="n">
        <v>20</v>
      </c>
      <c r="C12459" s="7" t="n">
        <v>9</v>
      </c>
      <c r="D12459" s="7" t="n">
        <v>2</v>
      </c>
      <c r="E12459" s="7" t="n">
        <v>11</v>
      </c>
      <c r="F12459" s="7" t="s">
        <v>809</v>
      </c>
    </row>
    <row r="12460" spans="1:9">
      <c r="A12460" t="s">
        <v>4</v>
      </c>
      <c r="B12460" s="4" t="s">
        <v>5</v>
      </c>
      <c r="C12460" s="4" t="s">
        <v>10</v>
      </c>
      <c r="D12460" s="4" t="s">
        <v>14</v>
      </c>
      <c r="E12460" s="4" t="s">
        <v>14</v>
      </c>
      <c r="F12460" s="4" t="s">
        <v>6</v>
      </c>
    </row>
    <row r="12461" spans="1:9">
      <c r="A12461" t="n">
        <v>106309</v>
      </c>
      <c r="B12461" s="18" t="n">
        <v>20</v>
      </c>
      <c r="C12461" s="7" t="n">
        <v>7</v>
      </c>
      <c r="D12461" s="7" t="n">
        <v>2</v>
      </c>
      <c r="E12461" s="7" t="n">
        <v>11</v>
      </c>
      <c r="F12461" s="7" t="s">
        <v>810</v>
      </c>
    </row>
    <row r="12462" spans="1:9">
      <c r="A12462" t="s">
        <v>4</v>
      </c>
      <c r="B12462" s="4" t="s">
        <v>5</v>
      </c>
      <c r="C12462" s="4" t="s">
        <v>19</v>
      </c>
    </row>
    <row r="12463" spans="1:9">
      <c r="A12463" t="n">
        <v>106333</v>
      </c>
      <c r="B12463" s="15" t="n">
        <v>3</v>
      </c>
      <c r="C12463" s="11" t="n">
        <f t="normal" ca="1">A12697</f>
        <v>0</v>
      </c>
    </row>
    <row r="12464" spans="1:9">
      <c r="A12464" t="s">
        <v>4</v>
      </c>
      <c r="B12464" s="4" t="s">
        <v>5</v>
      </c>
      <c r="C12464" s="4" t="s">
        <v>14</v>
      </c>
      <c r="D12464" s="4" t="s">
        <v>14</v>
      </c>
      <c r="E12464" s="4" t="s">
        <v>14</v>
      </c>
      <c r="F12464" s="4" t="s">
        <v>9</v>
      </c>
      <c r="G12464" s="4" t="s">
        <v>14</v>
      </c>
      <c r="H12464" s="4" t="s">
        <v>14</v>
      </c>
      <c r="I12464" s="4" t="s">
        <v>19</v>
      </c>
    </row>
    <row r="12465" spans="1:9">
      <c r="A12465" t="n">
        <v>106338</v>
      </c>
      <c r="B12465" s="10" t="n">
        <v>5</v>
      </c>
      <c r="C12465" s="7" t="n">
        <v>35</v>
      </c>
      <c r="D12465" s="7" t="n">
        <v>30</v>
      </c>
      <c r="E12465" s="7" t="n">
        <v>0</v>
      </c>
      <c r="F12465" s="7" t="n">
        <v>3</v>
      </c>
      <c r="G12465" s="7" t="n">
        <v>2</v>
      </c>
      <c r="H12465" s="7" t="n">
        <v>1</v>
      </c>
      <c r="I12465" s="11" t="n">
        <f t="normal" ca="1">A12491</f>
        <v>0</v>
      </c>
    </row>
    <row r="12466" spans="1:9">
      <c r="A12466" t="s">
        <v>4</v>
      </c>
      <c r="B12466" s="4" t="s">
        <v>5</v>
      </c>
      <c r="C12466" s="4" t="s">
        <v>10</v>
      </c>
      <c r="D12466" s="4" t="s">
        <v>14</v>
      </c>
      <c r="E12466" s="4" t="s">
        <v>14</v>
      </c>
      <c r="F12466" s="4" t="s">
        <v>6</v>
      </c>
    </row>
    <row r="12467" spans="1:9">
      <c r="A12467" t="n">
        <v>106352</v>
      </c>
      <c r="B12467" s="18" t="n">
        <v>20</v>
      </c>
      <c r="C12467" s="7" t="n">
        <v>1</v>
      </c>
      <c r="D12467" s="7" t="n">
        <v>2</v>
      </c>
      <c r="E12467" s="7" t="n">
        <v>11</v>
      </c>
      <c r="F12467" s="7" t="s">
        <v>805</v>
      </c>
    </row>
    <row r="12468" spans="1:9">
      <c r="A12468" t="s">
        <v>4</v>
      </c>
      <c r="B12468" s="4" t="s">
        <v>5</v>
      </c>
      <c r="C12468" s="4" t="s">
        <v>10</v>
      </c>
      <c r="D12468" s="4" t="s">
        <v>14</v>
      </c>
      <c r="E12468" s="4" t="s">
        <v>14</v>
      </c>
      <c r="F12468" s="4" t="s">
        <v>6</v>
      </c>
    </row>
    <row r="12469" spans="1:9">
      <c r="A12469" t="n">
        <v>106375</v>
      </c>
      <c r="B12469" s="18" t="n">
        <v>20</v>
      </c>
      <c r="C12469" s="7" t="n">
        <v>7032</v>
      </c>
      <c r="D12469" s="7" t="n">
        <v>2</v>
      </c>
      <c r="E12469" s="7" t="n">
        <v>11</v>
      </c>
      <c r="F12469" s="7" t="s">
        <v>801</v>
      </c>
    </row>
    <row r="12470" spans="1:9">
      <c r="A12470" t="s">
        <v>4</v>
      </c>
      <c r="B12470" s="4" t="s">
        <v>5</v>
      </c>
      <c r="C12470" s="4" t="s">
        <v>10</v>
      </c>
      <c r="D12470" s="4" t="s">
        <v>14</v>
      </c>
      <c r="E12470" s="4" t="s">
        <v>14</v>
      </c>
      <c r="F12470" s="4" t="s">
        <v>6</v>
      </c>
    </row>
    <row r="12471" spans="1:9">
      <c r="A12471" t="n">
        <v>106398</v>
      </c>
      <c r="B12471" s="18" t="n">
        <v>20</v>
      </c>
      <c r="C12471" s="7" t="n">
        <v>2</v>
      </c>
      <c r="D12471" s="7" t="n">
        <v>2</v>
      </c>
      <c r="E12471" s="7" t="n">
        <v>11</v>
      </c>
      <c r="F12471" s="7" t="s">
        <v>802</v>
      </c>
    </row>
    <row r="12472" spans="1:9">
      <c r="A12472" t="s">
        <v>4</v>
      </c>
      <c r="B12472" s="4" t="s">
        <v>5</v>
      </c>
      <c r="C12472" s="4" t="s">
        <v>10</v>
      </c>
      <c r="D12472" s="4" t="s">
        <v>14</v>
      </c>
      <c r="E12472" s="4" t="s">
        <v>14</v>
      </c>
      <c r="F12472" s="4" t="s">
        <v>6</v>
      </c>
    </row>
    <row r="12473" spans="1:9">
      <c r="A12473" t="n">
        <v>106421</v>
      </c>
      <c r="B12473" s="18" t="n">
        <v>20</v>
      </c>
      <c r="C12473" s="7" t="n">
        <v>4</v>
      </c>
      <c r="D12473" s="7" t="n">
        <v>2</v>
      </c>
      <c r="E12473" s="7" t="n">
        <v>11</v>
      </c>
      <c r="F12473" s="7" t="s">
        <v>803</v>
      </c>
    </row>
    <row r="12474" spans="1:9">
      <c r="A12474" t="s">
        <v>4</v>
      </c>
      <c r="B12474" s="4" t="s">
        <v>5</v>
      </c>
      <c r="C12474" s="4" t="s">
        <v>10</v>
      </c>
      <c r="D12474" s="4" t="s">
        <v>14</v>
      </c>
      <c r="E12474" s="4" t="s">
        <v>14</v>
      </c>
      <c r="F12474" s="4" t="s">
        <v>6</v>
      </c>
    </row>
    <row r="12475" spans="1:9">
      <c r="A12475" t="n">
        <v>106444</v>
      </c>
      <c r="B12475" s="18" t="n">
        <v>20</v>
      </c>
      <c r="C12475" s="7" t="n">
        <v>11</v>
      </c>
      <c r="D12475" s="7" t="n">
        <v>2</v>
      </c>
      <c r="E12475" s="7" t="n">
        <v>11</v>
      </c>
      <c r="F12475" s="7" t="s">
        <v>804</v>
      </c>
    </row>
    <row r="12476" spans="1:9">
      <c r="A12476" t="s">
        <v>4</v>
      </c>
      <c r="B12476" s="4" t="s">
        <v>5</v>
      </c>
      <c r="C12476" s="4" t="s">
        <v>10</v>
      </c>
      <c r="D12476" s="4" t="s">
        <v>14</v>
      </c>
      <c r="E12476" s="4" t="s">
        <v>14</v>
      </c>
      <c r="F12476" s="4" t="s">
        <v>6</v>
      </c>
    </row>
    <row r="12477" spans="1:9">
      <c r="A12477" t="n">
        <v>106467</v>
      </c>
      <c r="B12477" s="18" t="n">
        <v>20</v>
      </c>
      <c r="C12477" s="7" t="n">
        <v>3</v>
      </c>
      <c r="D12477" s="7" t="n">
        <v>2</v>
      </c>
      <c r="E12477" s="7" t="n">
        <v>11</v>
      </c>
      <c r="F12477" s="7" t="s">
        <v>800</v>
      </c>
    </row>
    <row r="12478" spans="1:9">
      <c r="A12478" t="s">
        <v>4</v>
      </c>
      <c r="B12478" s="4" t="s">
        <v>5</v>
      </c>
      <c r="C12478" s="4" t="s">
        <v>10</v>
      </c>
      <c r="D12478" s="4" t="s">
        <v>14</v>
      </c>
      <c r="E12478" s="4" t="s">
        <v>14</v>
      </c>
      <c r="F12478" s="4" t="s">
        <v>6</v>
      </c>
    </row>
    <row r="12479" spans="1:9">
      <c r="A12479" t="n">
        <v>106490</v>
      </c>
      <c r="B12479" s="18" t="n">
        <v>20</v>
      </c>
      <c r="C12479" s="7" t="n">
        <v>5</v>
      </c>
      <c r="D12479" s="7" t="n">
        <v>2</v>
      </c>
      <c r="E12479" s="7" t="n">
        <v>11</v>
      </c>
      <c r="F12479" s="7" t="s">
        <v>806</v>
      </c>
    </row>
    <row r="12480" spans="1:9">
      <c r="A12480" t="s">
        <v>4</v>
      </c>
      <c r="B12480" s="4" t="s">
        <v>5</v>
      </c>
      <c r="C12480" s="4" t="s">
        <v>10</v>
      </c>
      <c r="D12480" s="4" t="s">
        <v>14</v>
      </c>
      <c r="E12480" s="4" t="s">
        <v>14</v>
      </c>
      <c r="F12480" s="4" t="s">
        <v>6</v>
      </c>
    </row>
    <row r="12481" spans="1:9">
      <c r="A12481" t="n">
        <v>106513</v>
      </c>
      <c r="B12481" s="18" t="n">
        <v>20</v>
      </c>
      <c r="C12481" s="7" t="n">
        <v>6</v>
      </c>
      <c r="D12481" s="7" t="n">
        <v>2</v>
      </c>
      <c r="E12481" s="7" t="n">
        <v>11</v>
      </c>
      <c r="F12481" s="7" t="s">
        <v>807</v>
      </c>
    </row>
    <row r="12482" spans="1:9">
      <c r="A12482" t="s">
        <v>4</v>
      </c>
      <c r="B12482" s="4" t="s">
        <v>5</v>
      </c>
      <c r="C12482" s="4" t="s">
        <v>10</v>
      </c>
      <c r="D12482" s="4" t="s">
        <v>14</v>
      </c>
      <c r="E12482" s="4" t="s">
        <v>14</v>
      </c>
      <c r="F12482" s="4" t="s">
        <v>6</v>
      </c>
    </row>
    <row r="12483" spans="1:9">
      <c r="A12483" t="n">
        <v>106536</v>
      </c>
      <c r="B12483" s="18" t="n">
        <v>20</v>
      </c>
      <c r="C12483" s="7" t="n">
        <v>8</v>
      </c>
      <c r="D12483" s="7" t="n">
        <v>2</v>
      </c>
      <c r="E12483" s="7" t="n">
        <v>11</v>
      </c>
      <c r="F12483" s="7" t="s">
        <v>808</v>
      </c>
    </row>
    <row r="12484" spans="1:9">
      <c r="A12484" t="s">
        <v>4</v>
      </c>
      <c r="B12484" s="4" t="s">
        <v>5</v>
      </c>
      <c r="C12484" s="4" t="s">
        <v>10</v>
      </c>
      <c r="D12484" s="4" t="s">
        <v>14</v>
      </c>
      <c r="E12484" s="4" t="s">
        <v>14</v>
      </c>
      <c r="F12484" s="4" t="s">
        <v>6</v>
      </c>
    </row>
    <row r="12485" spans="1:9">
      <c r="A12485" t="n">
        <v>106559</v>
      </c>
      <c r="B12485" s="18" t="n">
        <v>20</v>
      </c>
      <c r="C12485" s="7" t="n">
        <v>9</v>
      </c>
      <c r="D12485" s="7" t="n">
        <v>2</v>
      </c>
      <c r="E12485" s="7" t="n">
        <v>11</v>
      </c>
      <c r="F12485" s="7" t="s">
        <v>809</v>
      </c>
    </row>
    <row r="12486" spans="1:9">
      <c r="A12486" t="s">
        <v>4</v>
      </c>
      <c r="B12486" s="4" t="s">
        <v>5</v>
      </c>
      <c r="C12486" s="4" t="s">
        <v>10</v>
      </c>
      <c r="D12486" s="4" t="s">
        <v>14</v>
      </c>
      <c r="E12486" s="4" t="s">
        <v>14</v>
      </c>
      <c r="F12486" s="4" t="s">
        <v>6</v>
      </c>
    </row>
    <row r="12487" spans="1:9">
      <c r="A12487" t="n">
        <v>106583</v>
      </c>
      <c r="B12487" s="18" t="n">
        <v>20</v>
      </c>
      <c r="C12487" s="7" t="n">
        <v>7</v>
      </c>
      <c r="D12487" s="7" t="n">
        <v>2</v>
      </c>
      <c r="E12487" s="7" t="n">
        <v>11</v>
      </c>
      <c r="F12487" s="7" t="s">
        <v>810</v>
      </c>
    </row>
    <row r="12488" spans="1:9">
      <c r="A12488" t="s">
        <v>4</v>
      </c>
      <c r="B12488" s="4" t="s">
        <v>5</v>
      </c>
      <c r="C12488" s="4" t="s">
        <v>19</v>
      </c>
    </row>
    <row r="12489" spans="1:9">
      <c r="A12489" t="n">
        <v>106607</v>
      </c>
      <c r="B12489" s="15" t="n">
        <v>3</v>
      </c>
      <c r="C12489" s="11" t="n">
        <f t="normal" ca="1">A12697</f>
        <v>0</v>
      </c>
    </row>
    <row r="12490" spans="1:9">
      <c r="A12490" t="s">
        <v>4</v>
      </c>
      <c r="B12490" s="4" t="s">
        <v>5</v>
      </c>
      <c r="C12490" s="4" t="s">
        <v>14</v>
      </c>
      <c r="D12490" s="4" t="s">
        <v>14</v>
      </c>
      <c r="E12490" s="4" t="s">
        <v>14</v>
      </c>
      <c r="F12490" s="4" t="s">
        <v>9</v>
      </c>
      <c r="G12490" s="4" t="s">
        <v>14</v>
      </c>
      <c r="H12490" s="4" t="s">
        <v>14</v>
      </c>
      <c r="I12490" s="4" t="s">
        <v>19</v>
      </c>
    </row>
    <row r="12491" spans="1:9">
      <c r="A12491" t="n">
        <v>106612</v>
      </c>
      <c r="B12491" s="10" t="n">
        <v>5</v>
      </c>
      <c r="C12491" s="7" t="n">
        <v>35</v>
      </c>
      <c r="D12491" s="7" t="n">
        <v>30</v>
      </c>
      <c r="E12491" s="7" t="n">
        <v>0</v>
      </c>
      <c r="F12491" s="7" t="n">
        <v>5</v>
      </c>
      <c r="G12491" s="7" t="n">
        <v>2</v>
      </c>
      <c r="H12491" s="7" t="n">
        <v>1</v>
      </c>
      <c r="I12491" s="11" t="n">
        <f t="normal" ca="1">A12517</f>
        <v>0</v>
      </c>
    </row>
    <row r="12492" spans="1:9">
      <c r="A12492" t="s">
        <v>4</v>
      </c>
      <c r="B12492" s="4" t="s">
        <v>5</v>
      </c>
      <c r="C12492" s="4" t="s">
        <v>10</v>
      </c>
      <c r="D12492" s="4" t="s">
        <v>14</v>
      </c>
      <c r="E12492" s="4" t="s">
        <v>14</v>
      </c>
      <c r="F12492" s="4" t="s">
        <v>6</v>
      </c>
    </row>
    <row r="12493" spans="1:9">
      <c r="A12493" t="n">
        <v>106626</v>
      </c>
      <c r="B12493" s="18" t="n">
        <v>20</v>
      </c>
      <c r="C12493" s="7" t="n">
        <v>1</v>
      </c>
      <c r="D12493" s="7" t="n">
        <v>2</v>
      </c>
      <c r="E12493" s="7" t="n">
        <v>11</v>
      </c>
      <c r="F12493" s="7" t="s">
        <v>806</v>
      </c>
    </row>
    <row r="12494" spans="1:9">
      <c r="A12494" t="s">
        <v>4</v>
      </c>
      <c r="B12494" s="4" t="s">
        <v>5</v>
      </c>
      <c r="C12494" s="4" t="s">
        <v>10</v>
      </c>
      <c r="D12494" s="4" t="s">
        <v>14</v>
      </c>
      <c r="E12494" s="4" t="s">
        <v>14</v>
      </c>
      <c r="F12494" s="4" t="s">
        <v>6</v>
      </c>
    </row>
    <row r="12495" spans="1:9">
      <c r="A12495" t="n">
        <v>106649</v>
      </c>
      <c r="B12495" s="18" t="n">
        <v>20</v>
      </c>
      <c r="C12495" s="7" t="n">
        <v>7032</v>
      </c>
      <c r="D12495" s="7" t="n">
        <v>2</v>
      </c>
      <c r="E12495" s="7" t="n">
        <v>11</v>
      </c>
      <c r="F12495" s="7" t="s">
        <v>801</v>
      </c>
    </row>
    <row r="12496" spans="1:9">
      <c r="A12496" t="s">
        <v>4</v>
      </c>
      <c r="B12496" s="4" t="s">
        <v>5</v>
      </c>
      <c r="C12496" s="4" t="s">
        <v>10</v>
      </c>
      <c r="D12496" s="4" t="s">
        <v>14</v>
      </c>
      <c r="E12496" s="4" t="s">
        <v>14</v>
      </c>
      <c r="F12496" s="4" t="s">
        <v>6</v>
      </c>
    </row>
    <row r="12497" spans="1:9">
      <c r="A12497" t="n">
        <v>106672</v>
      </c>
      <c r="B12497" s="18" t="n">
        <v>20</v>
      </c>
      <c r="C12497" s="7" t="n">
        <v>2</v>
      </c>
      <c r="D12497" s="7" t="n">
        <v>2</v>
      </c>
      <c r="E12497" s="7" t="n">
        <v>11</v>
      </c>
      <c r="F12497" s="7" t="s">
        <v>802</v>
      </c>
    </row>
    <row r="12498" spans="1:9">
      <c r="A12498" t="s">
        <v>4</v>
      </c>
      <c r="B12498" s="4" t="s">
        <v>5</v>
      </c>
      <c r="C12498" s="4" t="s">
        <v>10</v>
      </c>
      <c r="D12498" s="4" t="s">
        <v>14</v>
      </c>
      <c r="E12498" s="4" t="s">
        <v>14</v>
      </c>
      <c r="F12498" s="4" t="s">
        <v>6</v>
      </c>
    </row>
    <row r="12499" spans="1:9">
      <c r="A12499" t="n">
        <v>106695</v>
      </c>
      <c r="B12499" s="18" t="n">
        <v>20</v>
      </c>
      <c r="C12499" s="7" t="n">
        <v>4</v>
      </c>
      <c r="D12499" s="7" t="n">
        <v>2</v>
      </c>
      <c r="E12499" s="7" t="n">
        <v>11</v>
      </c>
      <c r="F12499" s="7" t="s">
        <v>803</v>
      </c>
    </row>
    <row r="12500" spans="1:9">
      <c r="A12500" t="s">
        <v>4</v>
      </c>
      <c r="B12500" s="4" t="s">
        <v>5</v>
      </c>
      <c r="C12500" s="4" t="s">
        <v>10</v>
      </c>
      <c r="D12500" s="4" t="s">
        <v>14</v>
      </c>
      <c r="E12500" s="4" t="s">
        <v>14</v>
      </c>
      <c r="F12500" s="4" t="s">
        <v>6</v>
      </c>
    </row>
    <row r="12501" spans="1:9">
      <c r="A12501" t="n">
        <v>106718</v>
      </c>
      <c r="B12501" s="18" t="n">
        <v>20</v>
      </c>
      <c r="C12501" s="7" t="n">
        <v>11</v>
      </c>
      <c r="D12501" s="7" t="n">
        <v>2</v>
      </c>
      <c r="E12501" s="7" t="n">
        <v>11</v>
      </c>
      <c r="F12501" s="7" t="s">
        <v>804</v>
      </c>
    </row>
    <row r="12502" spans="1:9">
      <c r="A12502" t="s">
        <v>4</v>
      </c>
      <c r="B12502" s="4" t="s">
        <v>5</v>
      </c>
      <c r="C12502" s="4" t="s">
        <v>10</v>
      </c>
      <c r="D12502" s="4" t="s">
        <v>14</v>
      </c>
      <c r="E12502" s="4" t="s">
        <v>14</v>
      </c>
      <c r="F12502" s="4" t="s">
        <v>6</v>
      </c>
    </row>
    <row r="12503" spans="1:9">
      <c r="A12503" t="n">
        <v>106741</v>
      </c>
      <c r="B12503" s="18" t="n">
        <v>20</v>
      </c>
      <c r="C12503" s="7" t="n">
        <v>3</v>
      </c>
      <c r="D12503" s="7" t="n">
        <v>2</v>
      </c>
      <c r="E12503" s="7" t="n">
        <v>11</v>
      </c>
      <c r="F12503" s="7" t="s">
        <v>805</v>
      </c>
    </row>
    <row r="12504" spans="1:9">
      <c r="A12504" t="s">
        <v>4</v>
      </c>
      <c r="B12504" s="4" t="s">
        <v>5</v>
      </c>
      <c r="C12504" s="4" t="s">
        <v>10</v>
      </c>
      <c r="D12504" s="4" t="s">
        <v>14</v>
      </c>
      <c r="E12504" s="4" t="s">
        <v>14</v>
      </c>
      <c r="F12504" s="4" t="s">
        <v>6</v>
      </c>
    </row>
    <row r="12505" spans="1:9">
      <c r="A12505" t="n">
        <v>106764</v>
      </c>
      <c r="B12505" s="18" t="n">
        <v>20</v>
      </c>
      <c r="C12505" s="7" t="n">
        <v>5</v>
      </c>
      <c r="D12505" s="7" t="n">
        <v>2</v>
      </c>
      <c r="E12505" s="7" t="n">
        <v>11</v>
      </c>
      <c r="F12505" s="7" t="s">
        <v>800</v>
      </c>
    </row>
    <row r="12506" spans="1:9">
      <c r="A12506" t="s">
        <v>4</v>
      </c>
      <c r="B12506" s="4" t="s">
        <v>5</v>
      </c>
      <c r="C12506" s="4" t="s">
        <v>10</v>
      </c>
      <c r="D12506" s="4" t="s">
        <v>14</v>
      </c>
      <c r="E12506" s="4" t="s">
        <v>14</v>
      </c>
      <c r="F12506" s="4" t="s">
        <v>6</v>
      </c>
    </row>
    <row r="12507" spans="1:9">
      <c r="A12507" t="n">
        <v>106787</v>
      </c>
      <c r="B12507" s="18" t="n">
        <v>20</v>
      </c>
      <c r="C12507" s="7" t="n">
        <v>6</v>
      </c>
      <c r="D12507" s="7" t="n">
        <v>2</v>
      </c>
      <c r="E12507" s="7" t="n">
        <v>11</v>
      </c>
      <c r="F12507" s="7" t="s">
        <v>807</v>
      </c>
    </row>
    <row r="12508" spans="1:9">
      <c r="A12508" t="s">
        <v>4</v>
      </c>
      <c r="B12508" s="4" t="s">
        <v>5</v>
      </c>
      <c r="C12508" s="4" t="s">
        <v>10</v>
      </c>
      <c r="D12508" s="4" t="s">
        <v>14</v>
      </c>
      <c r="E12508" s="4" t="s">
        <v>14</v>
      </c>
      <c r="F12508" s="4" t="s">
        <v>6</v>
      </c>
    </row>
    <row r="12509" spans="1:9">
      <c r="A12509" t="n">
        <v>106810</v>
      </c>
      <c r="B12509" s="18" t="n">
        <v>20</v>
      </c>
      <c r="C12509" s="7" t="n">
        <v>8</v>
      </c>
      <c r="D12509" s="7" t="n">
        <v>2</v>
      </c>
      <c r="E12509" s="7" t="n">
        <v>11</v>
      </c>
      <c r="F12509" s="7" t="s">
        <v>808</v>
      </c>
    </row>
    <row r="12510" spans="1:9">
      <c r="A12510" t="s">
        <v>4</v>
      </c>
      <c r="B12510" s="4" t="s">
        <v>5</v>
      </c>
      <c r="C12510" s="4" t="s">
        <v>10</v>
      </c>
      <c r="D12510" s="4" t="s">
        <v>14</v>
      </c>
      <c r="E12510" s="4" t="s">
        <v>14</v>
      </c>
      <c r="F12510" s="4" t="s">
        <v>6</v>
      </c>
    </row>
    <row r="12511" spans="1:9">
      <c r="A12511" t="n">
        <v>106833</v>
      </c>
      <c r="B12511" s="18" t="n">
        <v>20</v>
      </c>
      <c r="C12511" s="7" t="n">
        <v>9</v>
      </c>
      <c r="D12511" s="7" t="n">
        <v>2</v>
      </c>
      <c r="E12511" s="7" t="n">
        <v>11</v>
      </c>
      <c r="F12511" s="7" t="s">
        <v>809</v>
      </c>
    </row>
    <row r="12512" spans="1:9">
      <c r="A12512" t="s">
        <v>4</v>
      </c>
      <c r="B12512" s="4" t="s">
        <v>5</v>
      </c>
      <c r="C12512" s="4" t="s">
        <v>10</v>
      </c>
      <c r="D12512" s="4" t="s">
        <v>14</v>
      </c>
      <c r="E12512" s="4" t="s">
        <v>14</v>
      </c>
      <c r="F12512" s="4" t="s">
        <v>6</v>
      </c>
    </row>
    <row r="12513" spans="1:6">
      <c r="A12513" t="n">
        <v>106857</v>
      </c>
      <c r="B12513" s="18" t="n">
        <v>20</v>
      </c>
      <c r="C12513" s="7" t="n">
        <v>7</v>
      </c>
      <c r="D12513" s="7" t="n">
        <v>2</v>
      </c>
      <c r="E12513" s="7" t="n">
        <v>11</v>
      </c>
      <c r="F12513" s="7" t="s">
        <v>810</v>
      </c>
    </row>
    <row r="12514" spans="1:6">
      <c r="A12514" t="s">
        <v>4</v>
      </c>
      <c r="B12514" s="4" t="s">
        <v>5</v>
      </c>
      <c r="C12514" s="4" t="s">
        <v>19</v>
      </c>
    </row>
    <row r="12515" spans="1:6">
      <c r="A12515" t="n">
        <v>106881</v>
      </c>
      <c r="B12515" s="15" t="n">
        <v>3</v>
      </c>
      <c r="C12515" s="11" t="n">
        <f t="normal" ca="1">A12697</f>
        <v>0</v>
      </c>
    </row>
    <row r="12516" spans="1:6">
      <c r="A12516" t="s">
        <v>4</v>
      </c>
      <c r="B12516" s="4" t="s">
        <v>5</v>
      </c>
      <c r="C12516" s="4" t="s">
        <v>14</v>
      </c>
      <c r="D12516" s="4" t="s">
        <v>14</v>
      </c>
      <c r="E12516" s="4" t="s">
        <v>14</v>
      </c>
      <c r="F12516" s="4" t="s">
        <v>9</v>
      </c>
      <c r="G12516" s="4" t="s">
        <v>14</v>
      </c>
      <c r="H12516" s="4" t="s">
        <v>14</v>
      </c>
      <c r="I12516" s="4" t="s">
        <v>19</v>
      </c>
    </row>
    <row r="12517" spans="1:6">
      <c r="A12517" t="n">
        <v>106886</v>
      </c>
      <c r="B12517" s="10" t="n">
        <v>5</v>
      </c>
      <c r="C12517" s="7" t="n">
        <v>35</v>
      </c>
      <c r="D12517" s="7" t="n">
        <v>30</v>
      </c>
      <c r="E12517" s="7" t="n">
        <v>0</v>
      </c>
      <c r="F12517" s="7" t="n">
        <v>7</v>
      </c>
      <c r="G12517" s="7" t="n">
        <v>2</v>
      </c>
      <c r="H12517" s="7" t="n">
        <v>1</v>
      </c>
      <c r="I12517" s="11" t="n">
        <f t="normal" ca="1">A12543</f>
        <v>0</v>
      </c>
    </row>
    <row r="12518" spans="1:6">
      <c r="A12518" t="s">
        <v>4</v>
      </c>
      <c r="B12518" s="4" t="s">
        <v>5</v>
      </c>
      <c r="C12518" s="4" t="s">
        <v>10</v>
      </c>
      <c r="D12518" s="4" t="s">
        <v>14</v>
      </c>
      <c r="E12518" s="4" t="s">
        <v>14</v>
      </c>
      <c r="F12518" s="4" t="s">
        <v>6</v>
      </c>
    </row>
    <row r="12519" spans="1:6">
      <c r="A12519" t="n">
        <v>106900</v>
      </c>
      <c r="B12519" s="18" t="n">
        <v>20</v>
      </c>
      <c r="C12519" s="7" t="n">
        <v>1</v>
      </c>
      <c r="D12519" s="7" t="n">
        <v>2</v>
      </c>
      <c r="E12519" s="7" t="n">
        <v>11</v>
      </c>
      <c r="F12519" s="7" t="s">
        <v>810</v>
      </c>
    </row>
    <row r="12520" spans="1:6">
      <c r="A12520" t="s">
        <v>4</v>
      </c>
      <c r="B12520" s="4" t="s">
        <v>5</v>
      </c>
      <c r="C12520" s="4" t="s">
        <v>10</v>
      </c>
      <c r="D12520" s="4" t="s">
        <v>14</v>
      </c>
      <c r="E12520" s="4" t="s">
        <v>14</v>
      </c>
      <c r="F12520" s="4" t="s">
        <v>6</v>
      </c>
    </row>
    <row r="12521" spans="1:6">
      <c r="A12521" t="n">
        <v>106924</v>
      </c>
      <c r="B12521" s="18" t="n">
        <v>20</v>
      </c>
      <c r="C12521" s="7" t="n">
        <v>7032</v>
      </c>
      <c r="D12521" s="7" t="n">
        <v>2</v>
      </c>
      <c r="E12521" s="7" t="n">
        <v>11</v>
      </c>
      <c r="F12521" s="7" t="s">
        <v>801</v>
      </c>
    </row>
    <row r="12522" spans="1:6">
      <c r="A12522" t="s">
        <v>4</v>
      </c>
      <c r="B12522" s="4" t="s">
        <v>5</v>
      </c>
      <c r="C12522" s="4" t="s">
        <v>10</v>
      </c>
      <c r="D12522" s="4" t="s">
        <v>14</v>
      </c>
      <c r="E12522" s="4" t="s">
        <v>14</v>
      </c>
      <c r="F12522" s="4" t="s">
        <v>6</v>
      </c>
    </row>
    <row r="12523" spans="1:6">
      <c r="A12523" t="n">
        <v>106947</v>
      </c>
      <c r="B12523" s="18" t="n">
        <v>20</v>
      </c>
      <c r="C12523" s="7" t="n">
        <v>2</v>
      </c>
      <c r="D12523" s="7" t="n">
        <v>2</v>
      </c>
      <c r="E12523" s="7" t="n">
        <v>11</v>
      </c>
      <c r="F12523" s="7" t="s">
        <v>802</v>
      </c>
    </row>
    <row r="12524" spans="1:6">
      <c r="A12524" t="s">
        <v>4</v>
      </c>
      <c r="B12524" s="4" t="s">
        <v>5</v>
      </c>
      <c r="C12524" s="4" t="s">
        <v>10</v>
      </c>
      <c r="D12524" s="4" t="s">
        <v>14</v>
      </c>
      <c r="E12524" s="4" t="s">
        <v>14</v>
      </c>
      <c r="F12524" s="4" t="s">
        <v>6</v>
      </c>
    </row>
    <row r="12525" spans="1:6">
      <c r="A12525" t="n">
        <v>106970</v>
      </c>
      <c r="B12525" s="18" t="n">
        <v>20</v>
      </c>
      <c r="C12525" s="7" t="n">
        <v>4</v>
      </c>
      <c r="D12525" s="7" t="n">
        <v>2</v>
      </c>
      <c r="E12525" s="7" t="n">
        <v>11</v>
      </c>
      <c r="F12525" s="7" t="s">
        <v>803</v>
      </c>
    </row>
    <row r="12526" spans="1:6">
      <c r="A12526" t="s">
        <v>4</v>
      </c>
      <c r="B12526" s="4" t="s">
        <v>5</v>
      </c>
      <c r="C12526" s="4" t="s">
        <v>10</v>
      </c>
      <c r="D12526" s="4" t="s">
        <v>14</v>
      </c>
      <c r="E12526" s="4" t="s">
        <v>14</v>
      </c>
      <c r="F12526" s="4" t="s">
        <v>6</v>
      </c>
    </row>
    <row r="12527" spans="1:6">
      <c r="A12527" t="n">
        <v>106993</v>
      </c>
      <c r="B12527" s="18" t="n">
        <v>20</v>
      </c>
      <c r="C12527" s="7" t="n">
        <v>11</v>
      </c>
      <c r="D12527" s="7" t="n">
        <v>2</v>
      </c>
      <c r="E12527" s="7" t="n">
        <v>11</v>
      </c>
      <c r="F12527" s="7" t="s">
        <v>804</v>
      </c>
    </row>
    <row r="12528" spans="1:6">
      <c r="A12528" t="s">
        <v>4</v>
      </c>
      <c r="B12528" s="4" t="s">
        <v>5</v>
      </c>
      <c r="C12528" s="4" t="s">
        <v>10</v>
      </c>
      <c r="D12528" s="4" t="s">
        <v>14</v>
      </c>
      <c r="E12528" s="4" t="s">
        <v>14</v>
      </c>
      <c r="F12528" s="4" t="s">
        <v>6</v>
      </c>
    </row>
    <row r="12529" spans="1:9">
      <c r="A12529" t="n">
        <v>107016</v>
      </c>
      <c r="B12529" s="18" t="n">
        <v>20</v>
      </c>
      <c r="C12529" s="7" t="n">
        <v>3</v>
      </c>
      <c r="D12529" s="7" t="n">
        <v>2</v>
      </c>
      <c r="E12529" s="7" t="n">
        <v>11</v>
      </c>
      <c r="F12529" s="7" t="s">
        <v>805</v>
      </c>
    </row>
    <row r="12530" spans="1:9">
      <c r="A12530" t="s">
        <v>4</v>
      </c>
      <c r="B12530" s="4" t="s">
        <v>5</v>
      </c>
      <c r="C12530" s="4" t="s">
        <v>10</v>
      </c>
      <c r="D12530" s="4" t="s">
        <v>14</v>
      </c>
      <c r="E12530" s="4" t="s">
        <v>14</v>
      </c>
      <c r="F12530" s="4" t="s">
        <v>6</v>
      </c>
    </row>
    <row r="12531" spans="1:9">
      <c r="A12531" t="n">
        <v>107039</v>
      </c>
      <c r="B12531" s="18" t="n">
        <v>20</v>
      </c>
      <c r="C12531" s="7" t="n">
        <v>5</v>
      </c>
      <c r="D12531" s="7" t="n">
        <v>2</v>
      </c>
      <c r="E12531" s="7" t="n">
        <v>11</v>
      </c>
      <c r="F12531" s="7" t="s">
        <v>806</v>
      </c>
    </row>
    <row r="12532" spans="1:9">
      <c r="A12532" t="s">
        <v>4</v>
      </c>
      <c r="B12532" s="4" t="s">
        <v>5</v>
      </c>
      <c r="C12532" s="4" t="s">
        <v>10</v>
      </c>
      <c r="D12532" s="4" t="s">
        <v>14</v>
      </c>
      <c r="E12532" s="4" t="s">
        <v>14</v>
      </c>
      <c r="F12532" s="4" t="s">
        <v>6</v>
      </c>
    </row>
    <row r="12533" spans="1:9">
      <c r="A12533" t="n">
        <v>107062</v>
      </c>
      <c r="B12533" s="18" t="n">
        <v>20</v>
      </c>
      <c r="C12533" s="7" t="n">
        <v>6</v>
      </c>
      <c r="D12533" s="7" t="n">
        <v>2</v>
      </c>
      <c r="E12533" s="7" t="n">
        <v>11</v>
      </c>
      <c r="F12533" s="7" t="s">
        <v>807</v>
      </c>
    </row>
    <row r="12534" spans="1:9">
      <c r="A12534" t="s">
        <v>4</v>
      </c>
      <c r="B12534" s="4" t="s">
        <v>5</v>
      </c>
      <c r="C12534" s="4" t="s">
        <v>10</v>
      </c>
      <c r="D12534" s="4" t="s">
        <v>14</v>
      </c>
      <c r="E12534" s="4" t="s">
        <v>14</v>
      </c>
      <c r="F12534" s="4" t="s">
        <v>6</v>
      </c>
    </row>
    <row r="12535" spans="1:9">
      <c r="A12535" t="n">
        <v>107085</v>
      </c>
      <c r="B12535" s="18" t="n">
        <v>20</v>
      </c>
      <c r="C12535" s="7" t="n">
        <v>8</v>
      </c>
      <c r="D12535" s="7" t="n">
        <v>2</v>
      </c>
      <c r="E12535" s="7" t="n">
        <v>11</v>
      </c>
      <c r="F12535" s="7" t="s">
        <v>808</v>
      </c>
    </row>
    <row r="12536" spans="1:9">
      <c r="A12536" t="s">
        <v>4</v>
      </c>
      <c r="B12536" s="4" t="s">
        <v>5</v>
      </c>
      <c r="C12536" s="4" t="s">
        <v>10</v>
      </c>
      <c r="D12536" s="4" t="s">
        <v>14</v>
      </c>
      <c r="E12536" s="4" t="s">
        <v>14</v>
      </c>
      <c r="F12536" s="4" t="s">
        <v>6</v>
      </c>
    </row>
    <row r="12537" spans="1:9">
      <c r="A12537" t="n">
        <v>107108</v>
      </c>
      <c r="B12537" s="18" t="n">
        <v>20</v>
      </c>
      <c r="C12537" s="7" t="n">
        <v>9</v>
      </c>
      <c r="D12537" s="7" t="n">
        <v>2</v>
      </c>
      <c r="E12537" s="7" t="n">
        <v>11</v>
      </c>
      <c r="F12537" s="7" t="s">
        <v>809</v>
      </c>
    </row>
    <row r="12538" spans="1:9">
      <c r="A12538" t="s">
        <v>4</v>
      </c>
      <c r="B12538" s="4" t="s">
        <v>5</v>
      </c>
      <c r="C12538" s="4" t="s">
        <v>10</v>
      </c>
      <c r="D12538" s="4" t="s">
        <v>14</v>
      </c>
      <c r="E12538" s="4" t="s">
        <v>14</v>
      </c>
      <c r="F12538" s="4" t="s">
        <v>6</v>
      </c>
    </row>
    <row r="12539" spans="1:9">
      <c r="A12539" t="n">
        <v>107132</v>
      </c>
      <c r="B12539" s="18" t="n">
        <v>20</v>
      </c>
      <c r="C12539" s="7" t="n">
        <v>7</v>
      </c>
      <c r="D12539" s="7" t="n">
        <v>2</v>
      </c>
      <c r="E12539" s="7" t="n">
        <v>11</v>
      </c>
      <c r="F12539" s="7" t="s">
        <v>800</v>
      </c>
    </row>
    <row r="12540" spans="1:9">
      <c r="A12540" t="s">
        <v>4</v>
      </c>
      <c r="B12540" s="4" t="s">
        <v>5</v>
      </c>
      <c r="C12540" s="4" t="s">
        <v>19</v>
      </c>
    </row>
    <row r="12541" spans="1:9">
      <c r="A12541" t="n">
        <v>107155</v>
      </c>
      <c r="B12541" s="15" t="n">
        <v>3</v>
      </c>
      <c r="C12541" s="11" t="n">
        <f t="normal" ca="1">A12697</f>
        <v>0</v>
      </c>
    </row>
    <row r="12542" spans="1:9">
      <c r="A12542" t="s">
        <v>4</v>
      </c>
      <c r="B12542" s="4" t="s">
        <v>5</v>
      </c>
      <c r="C12542" s="4" t="s">
        <v>14</v>
      </c>
      <c r="D12542" s="4" t="s">
        <v>14</v>
      </c>
      <c r="E12542" s="4" t="s">
        <v>14</v>
      </c>
      <c r="F12542" s="4" t="s">
        <v>9</v>
      </c>
      <c r="G12542" s="4" t="s">
        <v>14</v>
      </c>
      <c r="H12542" s="4" t="s">
        <v>14</v>
      </c>
      <c r="I12542" s="4" t="s">
        <v>19</v>
      </c>
    </row>
    <row r="12543" spans="1:9">
      <c r="A12543" t="n">
        <v>107160</v>
      </c>
      <c r="B12543" s="10" t="n">
        <v>5</v>
      </c>
      <c r="C12543" s="7" t="n">
        <v>35</v>
      </c>
      <c r="D12543" s="7" t="n">
        <v>30</v>
      </c>
      <c r="E12543" s="7" t="n">
        <v>0</v>
      </c>
      <c r="F12543" s="7" t="n">
        <v>9</v>
      </c>
      <c r="G12543" s="7" t="n">
        <v>2</v>
      </c>
      <c r="H12543" s="7" t="n">
        <v>1</v>
      </c>
      <c r="I12543" s="11" t="n">
        <f t="normal" ca="1">A12569</f>
        <v>0</v>
      </c>
    </row>
    <row r="12544" spans="1:9">
      <c r="A12544" t="s">
        <v>4</v>
      </c>
      <c r="B12544" s="4" t="s">
        <v>5</v>
      </c>
      <c r="C12544" s="4" t="s">
        <v>10</v>
      </c>
      <c r="D12544" s="4" t="s">
        <v>14</v>
      </c>
      <c r="E12544" s="4" t="s">
        <v>14</v>
      </c>
      <c r="F12544" s="4" t="s">
        <v>6</v>
      </c>
    </row>
    <row r="12545" spans="1:9">
      <c r="A12545" t="n">
        <v>107174</v>
      </c>
      <c r="B12545" s="18" t="n">
        <v>20</v>
      </c>
      <c r="C12545" s="7" t="n">
        <v>1</v>
      </c>
      <c r="D12545" s="7" t="n">
        <v>2</v>
      </c>
      <c r="E12545" s="7" t="n">
        <v>11</v>
      </c>
      <c r="F12545" s="7" t="s">
        <v>809</v>
      </c>
    </row>
    <row r="12546" spans="1:9">
      <c r="A12546" t="s">
        <v>4</v>
      </c>
      <c r="B12546" s="4" t="s">
        <v>5</v>
      </c>
      <c r="C12546" s="4" t="s">
        <v>10</v>
      </c>
      <c r="D12546" s="4" t="s">
        <v>14</v>
      </c>
      <c r="E12546" s="4" t="s">
        <v>14</v>
      </c>
      <c r="F12546" s="4" t="s">
        <v>6</v>
      </c>
    </row>
    <row r="12547" spans="1:9">
      <c r="A12547" t="n">
        <v>107198</v>
      </c>
      <c r="B12547" s="18" t="n">
        <v>20</v>
      </c>
      <c r="C12547" s="7" t="n">
        <v>7032</v>
      </c>
      <c r="D12547" s="7" t="n">
        <v>2</v>
      </c>
      <c r="E12547" s="7" t="n">
        <v>11</v>
      </c>
      <c r="F12547" s="7" t="s">
        <v>801</v>
      </c>
    </row>
    <row r="12548" spans="1:9">
      <c r="A12548" t="s">
        <v>4</v>
      </c>
      <c r="B12548" s="4" t="s">
        <v>5</v>
      </c>
      <c r="C12548" s="4" t="s">
        <v>10</v>
      </c>
      <c r="D12548" s="4" t="s">
        <v>14</v>
      </c>
      <c r="E12548" s="4" t="s">
        <v>14</v>
      </c>
      <c r="F12548" s="4" t="s">
        <v>6</v>
      </c>
    </row>
    <row r="12549" spans="1:9">
      <c r="A12549" t="n">
        <v>107221</v>
      </c>
      <c r="B12549" s="18" t="n">
        <v>20</v>
      </c>
      <c r="C12549" s="7" t="n">
        <v>2</v>
      </c>
      <c r="D12549" s="7" t="n">
        <v>2</v>
      </c>
      <c r="E12549" s="7" t="n">
        <v>11</v>
      </c>
      <c r="F12549" s="7" t="s">
        <v>802</v>
      </c>
    </row>
    <row r="12550" spans="1:9">
      <c r="A12550" t="s">
        <v>4</v>
      </c>
      <c r="B12550" s="4" t="s">
        <v>5</v>
      </c>
      <c r="C12550" s="4" t="s">
        <v>10</v>
      </c>
      <c r="D12550" s="4" t="s">
        <v>14</v>
      </c>
      <c r="E12550" s="4" t="s">
        <v>14</v>
      </c>
      <c r="F12550" s="4" t="s">
        <v>6</v>
      </c>
    </row>
    <row r="12551" spans="1:9">
      <c r="A12551" t="n">
        <v>107244</v>
      </c>
      <c r="B12551" s="18" t="n">
        <v>20</v>
      </c>
      <c r="C12551" s="7" t="n">
        <v>4</v>
      </c>
      <c r="D12551" s="7" t="n">
        <v>2</v>
      </c>
      <c r="E12551" s="7" t="n">
        <v>11</v>
      </c>
      <c r="F12551" s="7" t="s">
        <v>803</v>
      </c>
    </row>
    <row r="12552" spans="1:9">
      <c r="A12552" t="s">
        <v>4</v>
      </c>
      <c r="B12552" s="4" t="s">
        <v>5</v>
      </c>
      <c r="C12552" s="4" t="s">
        <v>10</v>
      </c>
      <c r="D12552" s="4" t="s">
        <v>14</v>
      </c>
      <c r="E12552" s="4" t="s">
        <v>14</v>
      </c>
      <c r="F12552" s="4" t="s">
        <v>6</v>
      </c>
    </row>
    <row r="12553" spans="1:9">
      <c r="A12553" t="n">
        <v>107267</v>
      </c>
      <c r="B12553" s="18" t="n">
        <v>20</v>
      </c>
      <c r="C12553" s="7" t="n">
        <v>11</v>
      </c>
      <c r="D12553" s="7" t="n">
        <v>2</v>
      </c>
      <c r="E12553" s="7" t="n">
        <v>11</v>
      </c>
      <c r="F12553" s="7" t="s">
        <v>804</v>
      </c>
    </row>
    <row r="12554" spans="1:9">
      <c r="A12554" t="s">
        <v>4</v>
      </c>
      <c r="B12554" s="4" t="s">
        <v>5</v>
      </c>
      <c r="C12554" s="4" t="s">
        <v>10</v>
      </c>
      <c r="D12554" s="4" t="s">
        <v>14</v>
      </c>
      <c r="E12554" s="4" t="s">
        <v>14</v>
      </c>
      <c r="F12554" s="4" t="s">
        <v>6</v>
      </c>
    </row>
    <row r="12555" spans="1:9">
      <c r="A12555" t="n">
        <v>107290</v>
      </c>
      <c r="B12555" s="18" t="n">
        <v>20</v>
      </c>
      <c r="C12555" s="7" t="n">
        <v>3</v>
      </c>
      <c r="D12555" s="7" t="n">
        <v>2</v>
      </c>
      <c r="E12555" s="7" t="n">
        <v>11</v>
      </c>
      <c r="F12555" s="7" t="s">
        <v>805</v>
      </c>
    </row>
    <row r="12556" spans="1:9">
      <c r="A12556" t="s">
        <v>4</v>
      </c>
      <c r="B12556" s="4" t="s">
        <v>5</v>
      </c>
      <c r="C12556" s="4" t="s">
        <v>10</v>
      </c>
      <c r="D12556" s="4" t="s">
        <v>14</v>
      </c>
      <c r="E12556" s="4" t="s">
        <v>14</v>
      </c>
      <c r="F12556" s="4" t="s">
        <v>6</v>
      </c>
    </row>
    <row r="12557" spans="1:9">
      <c r="A12557" t="n">
        <v>107313</v>
      </c>
      <c r="B12557" s="18" t="n">
        <v>20</v>
      </c>
      <c r="C12557" s="7" t="n">
        <v>5</v>
      </c>
      <c r="D12557" s="7" t="n">
        <v>2</v>
      </c>
      <c r="E12557" s="7" t="n">
        <v>11</v>
      </c>
      <c r="F12557" s="7" t="s">
        <v>806</v>
      </c>
    </row>
    <row r="12558" spans="1:9">
      <c r="A12558" t="s">
        <v>4</v>
      </c>
      <c r="B12558" s="4" t="s">
        <v>5</v>
      </c>
      <c r="C12558" s="4" t="s">
        <v>10</v>
      </c>
      <c r="D12558" s="4" t="s">
        <v>14</v>
      </c>
      <c r="E12558" s="4" t="s">
        <v>14</v>
      </c>
      <c r="F12558" s="4" t="s">
        <v>6</v>
      </c>
    </row>
    <row r="12559" spans="1:9">
      <c r="A12559" t="n">
        <v>107336</v>
      </c>
      <c r="B12559" s="18" t="n">
        <v>20</v>
      </c>
      <c r="C12559" s="7" t="n">
        <v>6</v>
      </c>
      <c r="D12559" s="7" t="n">
        <v>2</v>
      </c>
      <c r="E12559" s="7" t="n">
        <v>11</v>
      </c>
      <c r="F12559" s="7" t="s">
        <v>807</v>
      </c>
    </row>
    <row r="12560" spans="1:9">
      <c r="A12560" t="s">
        <v>4</v>
      </c>
      <c r="B12560" s="4" t="s">
        <v>5</v>
      </c>
      <c r="C12560" s="4" t="s">
        <v>10</v>
      </c>
      <c r="D12560" s="4" t="s">
        <v>14</v>
      </c>
      <c r="E12560" s="4" t="s">
        <v>14</v>
      </c>
      <c r="F12560" s="4" t="s">
        <v>6</v>
      </c>
    </row>
    <row r="12561" spans="1:6">
      <c r="A12561" t="n">
        <v>107359</v>
      </c>
      <c r="B12561" s="18" t="n">
        <v>20</v>
      </c>
      <c r="C12561" s="7" t="n">
        <v>8</v>
      </c>
      <c r="D12561" s="7" t="n">
        <v>2</v>
      </c>
      <c r="E12561" s="7" t="n">
        <v>11</v>
      </c>
      <c r="F12561" s="7" t="s">
        <v>808</v>
      </c>
    </row>
    <row r="12562" spans="1:6">
      <c r="A12562" t="s">
        <v>4</v>
      </c>
      <c r="B12562" s="4" t="s">
        <v>5</v>
      </c>
      <c r="C12562" s="4" t="s">
        <v>10</v>
      </c>
      <c r="D12562" s="4" t="s">
        <v>14</v>
      </c>
      <c r="E12562" s="4" t="s">
        <v>14</v>
      </c>
      <c r="F12562" s="4" t="s">
        <v>6</v>
      </c>
    </row>
    <row r="12563" spans="1:6">
      <c r="A12563" t="n">
        <v>107382</v>
      </c>
      <c r="B12563" s="18" t="n">
        <v>20</v>
      </c>
      <c r="C12563" s="7" t="n">
        <v>9</v>
      </c>
      <c r="D12563" s="7" t="n">
        <v>2</v>
      </c>
      <c r="E12563" s="7" t="n">
        <v>11</v>
      </c>
      <c r="F12563" s="7" t="s">
        <v>800</v>
      </c>
    </row>
    <row r="12564" spans="1:6">
      <c r="A12564" t="s">
        <v>4</v>
      </c>
      <c r="B12564" s="4" t="s">
        <v>5</v>
      </c>
      <c r="C12564" s="4" t="s">
        <v>10</v>
      </c>
      <c r="D12564" s="4" t="s">
        <v>14</v>
      </c>
      <c r="E12564" s="4" t="s">
        <v>14</v>
      </c>
      <c r="F12564" s="4" t="s">
        <v>6</v>
      </c>
    </row>
    <row r="12565" spans="1:6">
      <c r="A12565" t="n">
        <v>107405</v>
      </c>
      <c r="B12565" s="18" t="n">
        <v>20</v>
      </c>
      <c r="C12565" s="7" t="n">
        <v>7</v>
      </c>
      <c r="D12565" s="7" t="n">
        <v>2</v>
      </c>
      <c r="E12565" s="7" t="n">
        <v>11</v>
      </c>
      <c r="F12565" s="7" t="s">
        <v>810</v>
      </c>
    </row>
    <row r="12566" spans="1:6">
      <c r="A12566" t="s">
        <v>4</v>
      </c>
      <c r="B12566" s="4" t="s">
        <v>5</v>
      </c>
      <c r="C12566" s="4" t="s">
        <v>19</v>
      </c>
    </row>
    <row r="12567" spans="1:6">
      <c r="A12567" t="n">
        <v>107429</v>
      </c>
      <c r="B12567" s="15" t="n">
        <v>3</v>
      </c>
      <c r="C12567" s="11" t="n">
        <f t="normal" ca="1">A12697</f>
        <v>0</v>
      </c>
    </row>
    <row r="12568" spans="1:6">
      <c r="A12568" t="s">
        <v>4</v>
      </c>
      <c r="B12568" s="4" t="s">
        <v>5</v>
      </c>
      <c r="C12568" s="4" t="s">
        <v>14</v>
      </c>
      <c r="D12568" s="4" t="s">
        <v>14</v>
      </c>
      <c r="E12568" s="4" t="s">
        <v>14</v>
      </c>
      <c r="F12568" s="4" t="s">
        <v>9</v>
      </c>
      <c r="G12568" s="4" t="s">
        <v>14</v>
      </c>
      <c r="H12568" s="4" t="s">
        <v>14</v>
      </c>
      <c r="I12568" s="4" t="s">
        <v>19</v>
      </c>
    </row>
    <row r="12569" spans="1:6">
      <c r="A12569" t="n">
        <v>107434</v>
      </c>
      <c r="B12569" s="10" t="n">
        <v>5</v>
      </c>
      <c r="C12569" s="7" t="n">
        <v>35</v>
      </c>
      <c r="D12569" s="7" t="n">
        <v>30</v>
      </c>
      <c r="E12569" s="7" t="n">
        <v>0</v>
      </c>
      <c r="F12569" s="7" t="n">
        <v>2</v>
      </c>
      <c r="G12569" s="7" t="n">
        <v>2</v>
      </c>
      <c r="H12569" s="7" t="n">
        <v>1</v>
      </c>
      <c r="I12569" s="11" t="n">
        <f t="normal" ca="1">A12595</f>
        <v>0</v>
      </c>
    </row>
    <row r="12570" spans="1:6">
      <c r="A12570" t="s">
        <v>4</v>
      </c>
      <c r="B12570" s="4" t="s">
        <v>5</v>
      </c>
      <c r="C12570" s="4" t="s">
        <v>10</v>
      </c>
      <c r="D12570" s="4" t="s">
        <v>14</v>
      </c>
      <c r="E12570" s="4" t="s">
        <v>14</v>
      </c>
      <c r="F12570" s="4" t="s">
        <v>6</v>
      </c>
    </row>
    <row r="12571" spans="1:6">
      <c r="A12571" t="n">
        <v>107448</v>
      </c>
      <c r="B12571" s="18" t="n">
        <v>20</v>
      </c>
      <c r="C12571" s="7" t="n">
        <v>1</v>
      </c>
      <c r="D12571" s="7" t="n">
        <v>2</v>
      </c>
      <c r="E12571" s="7" t="n">
        <v>11</v>
      </c>
      <c r="F12571" s="7" t="s">
        <v>802</v>
      </c>
    </row>
    <row r="12572" spans="1:6">
      <c r="A12572" t="s">
        <v>4</v>
      </c>
      <c r="B12572" s="4" t="s">
        <v>5</v>
      </c>
      <c r="C12572" s="4" t="s">
        <v>10</v>
      </c>
      <c r="D12572" s="4" t="s">
        <v>14</v>
      </c>
      <c r="E12572" s="4" t="s">
        <v>14</v>
      </c>
      <c r="F12572" s="4" t="s">
        <v>6</v>
      </c>
    </row>
    <row r="12573" spans="1:6">
      <c r="A12573" t="n">
        <v>107471</v>
      </c>
      <c r="B12573" s="18" t="n">
        <v>20</v>
      </c>
      <c r="C12573" s="7" t="n">
        <v>7032</v>
      </c>
      <c r="D12573" s="7" t="n">
        <v>2</v>
      </c>
      <c r="E12573" s="7" t="n">
        <v>11</v>
      </c>
      <c r="F12573" s="7" t="s">
        <v>801</v>
      </c>
    </row>
    <row r="12574" spans="1:6">
      <c r="A12574" t="s">
        <v>4</v>
      </c>
      <c r="B12574" s="4" t="s">
        <v>5</v>
      </c>
      <c r="C12574" s="4" t="s">
        <v>10</v>
      </c>
      <c r="D12574" s="4" t="s">
        <v>14</v>
      </c>
      <c r="E12574" s="4" t="s">
        <v>14</v>
      </c>
      <c r="F12574" s="4" t="s">
        <v>6</v>
      </c>
    </row>
    <row r="12575" spans="1:6">
      <c r="A12575" t="n">
        <v>107494</v>
      </c>
      <c r="B12575" s="18" t="n">
        <v>20</v>
      </c>
      <c r="C12575" s="7" t="n">
        <v>2</v>
      </c>
      <c r="D12575" s="7" t="n">
        <v>2</v>
      </c>
      <c r="E12575" s="7" t="n">
        <v>11</v>
      </c>
      <c r="F12575" s="7" t="s">
        <v>800</v>
      </c>
    </row>
    <row r="12576" spans="1:6">
      <c r="A12576" t="s">
        <v>4</v>
      </c>
      <c r="B12576" s="4" t="s">
        <v>5</v>
      </c>
      <c r="C12576" s="4" t="s">
        <v>10</v>
      </c>
      <c r="D12576" s="4" t="s">
        <v>14</v>
      </c>
      <c r="E12576" s="4" t="s">
        <v>14</v>
      </c>
      <c r="F12576" s="4" t="s">
        <v>6</v>
      </c>
    </row>
    <row r="12577" spans="1:9">
      <c r="A12577" t="n">
        <v>107517</v>
      </c>
      <c r="B12577" s="18" t="n">
        <v>20</v>
      </c>
      <c r="C12577" s="7" t="n">
        <v>4</v>
      </c>
      <c r="D12577" s="7" t="n">
        <v>2</v>
      </c>
      <c r="E12577" s="7" t="n">
        <v>11</v>
      </c>
      <c r="F12577" s="7" t="s">
        <v>803</v>
      </c>
    </row>
    <row r="12578" spans="1:9">
      <c r="A12578" t="s">
        <v>4</v>
      </c>
      <c r="B12578" s="4" t="s">
        <v>5</v>
      </c>
      <c r="C12578" s="4" t="s">
        <v>10</v>
      </c>
      <c r="D12578" s="4" t="s">
        <v>14</v>
      </c>
      <c r="E12578" s="4" t="s">
        <v>14</v>
      </c>
      <c r="F12578" s="4" t="s">
        <v>6</v>
      </c>
    </row>
    <row r="12579" spans="1:9">
      <c r="A12579" t="n">
        <v>107540</v>
      </c>
      <c r="B12579" s="18" t="n">
        <v>20</v>
      </c>
      <c r="C12579" s="7" t="n">
        <v>11</v>
      </c>
      <c r="D12579" s="7" t="n">
        <v>2</v>
      </c>
      <c r="E12579" s="7" t="n">
        <v>11</v>
      </c>
      <c r="F12579" s="7" t="s">
        <v>804</v>
      </c>
    </row>
    <row r="12580" spans="1:9">
      <c r="A12580" t="s">
        <v>4</v>
      </c>
      <c r="B12580" s="4" t="s">
        <v>5</v>
      </c>
      <c r="C12580" s="4" t="s">
        <v>10</v>
      </c>
      <c r="D12580" s="4" t="s">
        <v>14</v>
      </c>
      <c r="E12580" s="4" t="s">
        <v>14</v>
      </c>
      <c r="F12580" s="4" t="s">
        <v>6</v>
      </c>
    </row>
    <row r="12581" spans="1:9">
      <c r="A12581" t="n">
        <v>107563</v>
      </c>
      <c r="B12581" s="18" t="n">
        <v>20</v>
      </c>
      <c r="C12581" s="7" t="n">
        <v>3</v>
      </c>
      <c r="D12581" s="7" t="n">
        <v>2</v>
      </c>
      <c r="E12581" s="7" t="n">
        <v>11</v>
      </c>
      <c r="F12581" s="7" t="s">
        <v>805</v>
      </c>
    </row>
    <row r="12582" spans="1:9">
      <c r="A12582" t="s">
        <v>4</v>
      </c>
      <c r="B12582" s="4" t="s">
        <v>5</v>
      </c>
      <c r="C12582" s="4" t="s">
        <v>10</v>
      </c>
      <c r="D12582" s="4" t="s">
        <v>14</v>
      </c>
      <c r="E12582" s="4" t="s">
        <v>14</v>
      </c>
      <c r="F12582" s="4" t="s">
        <v>6</v>
      </c>
    </row>
    <row r="12583" spans="1:9">
      <c r="A12583" t="n">
        <v>107586</v>
      </c>
      <c r="B12583" s="18" t="n">
        <v>20</v>
      </c>
      <c r="C12583" s="7" t="n">
        <v>5</v>
      </c>
      <c r="D12583" s="7" t="n">
        <v>2</v>
      </c>
      <c r="E12583" s="7" t="n">
        <v>11</v>
      </c>
      <c r="F12583" s="7" t="s">
        <v>806</v>
      </c>
    </row>
    <row r="12584" spans="1:9">
      <c r="A12584" t="s">
        <v>4</v>
      </c>
      <c r="B12584" s="4" t="s">
        <v>5</v>
      </c>
      <c r="C12584" s="4" t="s">
        <v>10</v>
      </c>
      <c r="D12584" s="4" t="s">
        <v>14</v>
      </c>
      <c r="E12584" s="4" t="s">
        <v>14</v>
      </c>
      <c r="F12584" s="4" t="s">
        <v>6</v>
      </c>
    </row>
    <row r="12585" spans="1:9">
      <c r="A12585" t="n">
        <v>107609</v>
      </c>
      <c r="B12585" s="18" t="n">
        <v>20</v>
      </c>
      <c r="C12585" s="7" t="n">
        <v>6</v>
      </c>
      <c r="D12585" s="7" t="n">
        <v>2</v>
      </c>
      <c r="E12585" s="7" t="n">
        <v>11</v>
      </c>
      <c r="F12585" s="7" t="s">
        <v>807</v>
      </c>
    </row>
    <row r="12586" spans="1:9">
      <c r="A12586" t="s">
        <v>4</v>
      </c>
      <c r="B12586" s="4" t="s">
        <v>5</v>
      </c>
      <c r="C12586" s="4" t="s">
        <v>10</v>
      </c>
      <c r="D12586" s="4" t="s">
        <v>14</v>
      </c>
      <c r="E12586" s="4" t="s">
        <v>14</v>
      </c>
      <c r="F12586" s="4" t="s">
        <v>6</v>
      </c>
    </row>
    <row r="12587" spans="1:9">
      <c r="A12587" t="n">
        <v>107632</v>
      </c>
      <c r="B12587" s="18" t="n">
        <v>20</v>
      </c>
      <c r="C12587" s="7" t="n">
        <v>8</v>
      </c>
      <c r="D12587" s="7" t="n">
        <v>2</v>
      </c>
      <c r="E12587" s="7" t="n">
        <v>11</v>
      </c>
      <c r="F12587" s="7" t="s">
        <v>808</v>
      </c>
    </row>
    <row r="12588" spans="1:9">
      <c r="A12588" t="s">
        <v>4</v>
      </c>
      <c r="B12588" s="4" t="s">
        <v>5</v>
      </c>
      <c r="C12588" s="4" t="s">
        <v>10</v>
      </c>
      <c r="D12588" s="4" t="s">
        <v>14</v>
      </c>
      <c r="E12588" s="4" t="s">
        <v>14</v>
      </c>
      <c r="F12588" s="4" t="s">
        <v>6</v>
      </c>
    </row>
    <row r="12589" spans="1:9">
      <c r="A12589" t="n">
        <v>107655</v>
      </c>
      <c r="B12589" s="18" t="n">
        <v>20</v>
      </c>
      <c r="C12589" s="7" t="n">
        <v>9</v>
      </c>
      <c r="D12589" s="7" t="n">
        <v>2</v>
      </c>
      <c r="E12589" s="7" t="n">
        <v>11</v>
      </c>
      <c r="F12589" s="7" t="s">
        <v>809</v>
      </c>
    </row>
    <row r="12590" spans="1:9">
      <c r="A12590" t="s">
        <v>4</v>
      </c>
      <c r="B12590" s="4" t="s">
        <v>5</v>
      </c>
      <c r="C12590" s="4" t="s">
        <v>10</v>
      </c>
      <c r="D12590" s="4" t="s">
        <v>14</v>
      </c>
      <c r="E12590" s="4" t="s">
        <v>14</v>
      </c>
      <c r="F12590" s="4" t="s">
        <v>6</v>
      </c>
    </row>
    <row r="12591" spans="1:9">
      <c r="A12591" t="n">
        <v>107679</v>
      </c>
      <c r="B12591" s="18" t="n">
        <v>20</v>
      </c>
      <c r="C12591" s="7" t="n">
        <v>7</v>
      </c>
      <c r="D12591" s="7" t="n">
        <v>2</v>
      </c>
      <c r="E12591" s="7" t="n">
        <v>11</v>
      </c>
      <c r="F12591" s="7" t="s">
        <v>810</v>
      </c>
    </row>
    <row r="12592" spans="1:9">
      <c r="A12592" t="s">
        <v>4</v>
      </c>
      <c r="B12592" s="4" t="s">
        <v>5</v>
      </c>
      <c r="C12592" s="4" t="s">
        <v>19</v>
      </c>
    </row>
    <row r="12593" spans="1:6">
      <c r="A12593" t="n">
        <v>107703</v>
      </c>
      <c r="B12593" s="15" t="n">
        <v>3</v>
      </c>
      <c r="C12593" s="11" t="n">
        <f t="normal" ca="1">A12697</f>
        <v>0</v>
      </c>
    </row>
    <row r="12594" spans="1:6">
      <c r="A12594" t="s">
        <v>4</v>
      </c>
      <c r="B12594" s="4" t="s">
        <v>5</v>
      </c>
      <c r="C12594" s="4" t="s">
        <v>14</v>
      </c>
      <c r="D12594" s="4" t="s">
        <v>14</v>
      </c>
      <c r="E12594" s="4" t="s">
        <v>14</v>
      </c>
      <c r="F12594" s="4" t="s">
        <v>9</v>
      </c>
      <c r="G12594" s="4" t="s">
        <v>14</v>
      </c>
      <c r="H12594" s="4" t="s">
        <v>14</v>
      </c>
      <c r="I12594" s="4" t="s">
        <v>19</v>
      </c>
    </row>
    <row r="12595" spans="1:6">
      <c r="A12595" t="n">
        <v>107708</v>
      </c>
      <c r="B12595" s="10" t="n">
        <v>5</v>
      </c>
      <c r="C12595" s="7" t="n">
        <v>35</v>
      </c>
      <c r="D12595" s="7" t="n">
        <v>30</v>
      </c>
      <c r="E12595" s="7" t="n">
        <v>0</v>
      </c>
      <c r="F12595" s="7" t="n">
        <v>4</v>
      </c>
      <c r="G12595" s="7" t="n">
        <v>2</v>
      </c>
      <c r="H12595" s="7" t="n">
        <v>1</v>
      </c>
      <c r="I12595" s="11" t="n">
        <f t="normal" ca="1">A12621</f>
        <v>0</v>
      </c>
    </row>
    <row r="12596" spans="1:6">
      <c r="A12596" t="s">
        <v>4</v>
      </c>
      <c r="B12596" s="4" t="s">
        <v>5</v>
      </c>
      <c r="C12596" s="4" t="s">
        <v>10</v>
      </c>
      <c r="D12596" s="4" t="s">
        <v>14</v>
      </c>
      <c r="E12596" s="4" t="s">
        <v>14</v>
      </c>
      <c r="F12596" s="4" t="s">
        <v>6</v>
      </c>
    </row>
    <row r="12597" spans="1:6">
      <c r="A12597" t="n">
        <v>107722</v>
      </c>
      <c r="B12597" s="18" t="n">
        <v>20</v>
      </c>
      <c r="C12597" s="7" t="n">
        <v>1</v>
      </c>
      <c r="D12597" s="7" t="n">
        <v>2</v>
      </c>
      <c r="E12597" s="7" t="n">
        <v>11</v>
      </c>
      <c r="F12597" s="7" t="s">
        <v>803</v>
      </c>
    </row>
    <row r="12598" spans="1:6">
      <c r="A12598" t="s">
        <v>4</v>
      </c>
      <c r="B12598" s="4" t="s">
        <v>5</v>
      </c>
      <c r="C12598" s="4" t="s">
        <v>10</v>
      </c>
      <c r="D12598" s="4" t="s">
        <v>14</v>
      </c>
      <c r="E12598" s="4" t="s">
        <v>14</v>
      </c>
      <c r="F12598" s="4" t="s">
        <v>6</v>
      </c>
    </row>
    <row r="12599" spans="1:6">
      <c r="A12599" t="n">
        <v>107745</v>
      </c>
      <c r="B12599" s="18" t="n">
        <v>20</v>
      </c>
      <c r="C12599" s="7" t="n">
        <v>7032</v>
      </c>
      <c r="D12599" s="7" t="n">
        <v>2</v>
      </c>
      <c r="E12599" s="7" t="n">
        <v>11</v>
      </c>
      <c r="F12599" s="7" t="s">
        <v>801</v>
      </c>
    </row>
    <row r="12600" spans="1:6">
      <c r="A12600" t="s">
        <v>4</v>
      </c>
      <c r="B12600" s="4" t="s">
        <v>5</v>
      </c>
      <c r="C12600" s="4" t="s">
        <v>10</v>
      </c>
      <c r="D12600" s="4" t="s">
        <v>14</v>
      </c>
      <c r="E12600" s="4" t="s">
        <v>14</v>
      </c>
      <c r="F12600" s="4" t="s">
        <v>6</v>
      </c>
    </row>
    <row r="12601" spans="1:6">
      <c r="A12601" t="n">
        <v>107768</v>
      </c>
      <c r="B12601" s="18" t="n">
        <v>20</v>
      </c>
      <c r="C12601" s="7" t="n">
        <v>2</v>
      </c>
      <c r="D12601" s="7" t="n">
        <v>2</v>
      </c>
      <c r="E12601" s="7" t="n">
        <v>11</v>
      </c>
      <c r="F12601" s="7" t="s">
        <v>802</v>
      </c>
    </row>
    <row r="12602" spans="1:6">
      <c r="A12602" t="s">
        <v>4</v>
      </c>
      <c r="B12602" s="4" t="s">
        <v>5</v>
      </c>
      <c r="C12602" s="4" t="s">
        <v>10</v>
      </c>
      <c r="D12602" s="4" t="s">
        <v>14</v>
      </c>
      <c r="E12602" s="4" t="s">
        <v>14</v>
      </c>
      <c r="F12602" s="4" t="s">
        <v>6</v>
      </c>
    </row>
    <row r="12603" spans="1:6">
      <c r="A12603" t="n">
        <v>107791</v>
      </c>
      <c r="B12603" s="18" t="n">
        <v>20</v>
      </c>
      <c r="C12603" s="7" t="n">
        <v>4</v>
      </c>
      <c r="D12603" s="7" t="n">
        <v>2</v>
      </c>
      <c r="E12603" s="7" t="n">
        <v>11</v>
      </c>
      <c r="F12603" s="7" t="s">
        <v>800</v>
      </c>
    </row>
    <row r="12604" spans="1:6">
      <c r="A12604" t="s">
        <v>4</v>
      </c>
      <c r="B12604" s="4" t="s">
        <v>5</v>
      </c>
      <c r="C12604" s="4" t="s">
        <v>10</v>
      </c>
      <c r="D12604" s="4" t="s">
        <v>14</v>
      </c>
      <c r="E12604" s="4" t="s">
        <v>14</v>
      </c>
      <c r="F12604" s="4" t="s">
        <v>6</v>
      </c>
    </row>
    <row r="12605" spans="1:6">
      <c r="A12605" t="n">
        <v>107814</v>
      </c>
      <c r="B12605" s="18" t="n">
        <v>20</v>
      </c>
      <c r="C12605" s="7" t="n">
        <v>11</v>
      </c>
      <c r="D12605" s="7" t="n">
        <v>2</v>
      </c>
      <c r="E12605" s="7" t="n">
        <v>11</v>
      </c>
      <c r="F12605" s="7" t="s">
        <v>804</v>
      </c>
    </row>
    <row r="12606" spans="1:6">
      <c r="A12606" t="s">
        <v>4</v>
      </c>
      <c r="B12606" s="4" t="s">
        <v>5</v>
      </c>
      <c r="C12606" s="4" t="s">
        <v>10</v>
      </c>
      <c r="D12606" s="4" t="s">
        <v>14</v>
      </c>
      <c r="E12606" s="4" t="s">
        <v>14</v>
      </c>
      <c r="F12606" s="4" t="s">
        <v>6</v>
      </c>
    </row>
    <row r="12607" spans="1:6">
      <c r="A12607" t="n">
        <v>107837</v>
      </c>
      <c r="B12607" s="18" t="n">
        <v>20</v>
      </c>
      <c r="C12607" s="7" t="n">
        <v>3</v>
      </c>
      <c r="D12607" s="7" t="n">
        <v>2</v>
      </c>
      <c r="E12607" s="7" t="n">
        <v>11</v>
      </c>
      <c r="F12607" s="7" t="s">
        <v>805</v>
      </c>
    </row>
    <row r="12608" spans="1:6">
      <c r="A12608" t="s">
        <v>4</v>
      </c>
      <c r="B12608" s="4" t="s">
        <v>5</v>
      </c>
      <c r="C12608" s="4" t="s">
        <v>10</v>
      </c>
      <c r="D12608" s="4" t="s">
        <v>14</v>
      </c>
      <c r="E12608" s="4" t="s">
        <v>14</v>
      </c>
      <c r="F12608" s="4" t="s">
        <v>6</v>
      </c>
    </row>
    <row r="12609" spans="1:9">
      <c r="A12609" t="n">
        <v>107860</v>
      </c>
      <c r="B12609" s="18" t="n">
        <v>20</v>
      </c>
      <c r="C12609" s="7" t="n">
        <v>5</v>
      </c>
      <c r="D12609" s="7" t="n">
        <v>2</v>
      </c>
      <c r="E12609" s="7" t="n">
        <v>11</v>
      </c>
      <c r="F12609" s="7" t="s">
        <v>806</v>
      </c>
    </row>
    <row r="12610" spans="1:9">
      <c r="A12610" t="s">
        <v>4</v>
      </c>
      <c r="B12610" s="4" t="s">
        <v>5</v>
      </c>
      <c r="C12610" s="4" t="s">
        <v>10</v>
      </c>
      <c r="D12610" s="4" t="s">
        <v>14</v>
      </c>
      <c r="E12610" s="4" t="s">
        <v>14</v>
      </c>
      <c r="F12610" s="4" t="s">
        <v>6</v>
      </c>
    </row>
    <row r="12611" spans="1:9">
      <c r="A12611" t="n">
        <v>107883</v>
      </c>
      <c r="B12611" s="18" t="n">
        <v>20</v>
      </c>
      <c r="C12611" s="7" t="n">
        <v>6</v>
      </c>
      <c r="D12611" s="7" t="n">
        <v>2</v>
      </c>
      <c r="E12611" s="7" t="n">
        <v>11</v>
      </c>
      <c r="F12611" s="7" t="s">
        <v>807</v>
      </c>
    </row>
    <row r="12612" spans="1:9">
      <c r="A12612" t="s">
        <v>4</v>
      </c>
      <c r="B12612" s="4" t="s">
        <v>5</v>
      </c>
      <c r="C12612" s="4" t="s">
        <v>10</v>
      </c>
      <c r="D12612" s="4" t="s">
        <v>14</v>
      </c>
      <c r="E12612" s="4" t="s">
        <v>14</v>
      </c>
      <c r="F12612" s="4" t="s">
        <v>6</v>
      </c>
    </row>
    <row r="12613" spans="1:9">
      <c r="A12613" t="n">
        <v>107906</v>
      </c>
      <c r="B12613" s="18" t="n">
        <v>20</v>
      </c>
      <c r="C12613" s="7" t="n">
        <v>8</v>
      </c>
      <c r="D12613" s="7" t="n">
        <v>2</v>
      </c>
      <c r="E12613" s="7" t="n">
        <v>11</v>
      </c>
      <c r="F12613" s="7" t="s">
        <v>808</v>
      </c>
    </row>
    <row r="12614" spans="1:9">
      <c r="A12614" t="s">
        <v>4</v>
      </c>
      <c r="B12614" s="4" t="s">
        <v>5</v>
      </c>
      <c r="C12614" s="4" t="s">
        <v>10</v>
      </c>
      <c r="D12614" s="4" t="s">
        <v>14</v>
      </c>
      <c r="E12614" s="4" t="s">
        <v>14</v>
      </c>
      <c r="F12614" s="4" t="s">
        <v>6</v>
      </c>
    </row>
    <row r="12615" spans="1:9">
      <c r="A12615" t="n">
        <v>107929</v>
      </c>
      <c r="B12615" s="18" t="n">
        <v>20</v>
      </c>
      <c r="C12615" s="7" t="n">
        <v>9</v>
      </c>
      <c r="D12615" s="7" t="n">
        <v>2</v>
      </c>
      <c r="E12615" s="7" t="n">
        <v>11</v>
      </c>
      <c r="F12615" s="7" t="s">
        <v>809</v>
      </c>
    </row>
    <row r="12616" spans="1:9">
      <c r="A12616" t="s">
        <v>4</v>
      </c>
      <c r="B12616" s="4" t="s">
        <v>5</v>
      </c>
      <c r="C12616" s="4" t="s">
        <v>10</v>
      </c>
      <c r="D12616" s="4" t="s">
        <v>14</v>
      </c>
      <c r="E12616" s="4" t="s">
        <v>14</v>
      </c>
      <c r="F12616" s="4" t="s">
        <v>6</v>
      </c>
    </row>
    <row r="12617" spans="1:9">
      <c r="A12617" t="n">
        <v>107953</v>
      </c>
      <c r="B12617" s="18" t="n">
        <v>20</v>
      </c>
      <c r="C12617" s="7" t="n">
        <v>7</v>
      </c>
      <c r="D12617" s="7" t="n">
        <v>2</v>
      </c>
      <c r="E12617" s="7" t="n">
        <v>11</v>
      </c>
      <c r="F12617" s="7" t="s">
        <v>810</v>
      </c>
    </row>
    <row r="12618" spans="1:9">
      <c r="A12618" t="s">
        <v>4</v>
      </c>
      <c r="B12618" s="4" t="s">
        <v>5</v>
      </c>
      <c r="C12618" s="4" t="s">
        <v>19</v>
      </c>
    </row>
    <row r="12619" spans="1:9">
      <c r="A12619" t="n">
        <v>107977</v>
      </c>
      <c r="B12619" s="15" t="n">
        <v>3</v>
      </c>
      <c r="C12619" s="11" t="n">
        <f t="normal" ca="1">A12697</f>
        <v>0</v>
      </c>
    </row>
    <row r="12620" spans="1:9">
      <c r="A12620" t="s">
        <v>4</v>
      </c>
      <c r="B12620" s="4" t="s">
        <v>5</v>
      </c>
      <c r="C12620" s="4" t="s">
        <v>14</v>
      </c>
      <c r="D12620" s="4" t="s">
        <v>14</v>
      </c>
      <c r="E12620" s="4" t="s">
        <v>14</v>
      </c>
      <c r="F12620" s="4" t="s">
        <v>9</v>
      </c>
      <c r="G12620" s="4" t="s">
        <v>14</v>
      </c>
      <c r="H12620" s="4" t="s">
        <v>14</v>
      </c>
      <c r="I12620" s="4" t="s">
        <v>19</v>
      </c>
    </row>
    <row r="12621" spans="1:9">
      <c r="A12621" t="n">
        <v>107982</v>
      </c>
      <c r="B12621" s="10" t="n">
        <v>5</v>
      </c>
      <c r="C12621" s="7" t="n">
        <v>35</v>
      </c>
      <c r="D12621" s="7" t="n">
        <v>30</v>
      </c>
      <c r="E12621" s="7" t="n">
        <v>0</v>
      </c>
      <c r="F12621" s="7" t="n">
        <v>6</v>
      </c>
      <c r="G12621" s="7" t="n">
        <v>2</v>
      </c>
      <c r="H12621" s="7" t="n">
        <v>1</v>
      </c>
      <c r="I12621" s="11" t="n">
        <f t="normal" ca="1">A12647</f>
        <v>0</v>
      </c>
    </row>
    <row r="12622" spans="1:9">
      <c r="A12622" t="s">
        <v>4</v>
      </c>
      <c r="B12622" s="4" t="s">
        <v>5</v>
      </c>
      <c r="C12622" s="4" t="s">
        <v>10</v>
      </c>
      <c r="D12622" s="4" t="s">
        <v>14</v>
      </c>
      <c r="E12622" s="4" t="s">
        <v>14</v>
      </c>
      <c r="F12622" s="4" t="s">
        <v>6</v>
      </c>
    </row>
    <row r="12623" spans="1:9">
      <c r="A12623" t="n">
        <v>107996</v>
      </c>
      <c r="B12623" s="18" t="n">
        <v>20</v>
      </c>
      <c r="C12623" s="7" t="n">
        <v>1</v>
      </c>
      <c r="D12623" s="7" t="n">
        <v>2</v>
      </c>
      <c r="E12623" s="7" t="n">
        <v>11</v>
      </c>
      <c r="F12623" s="7" t="s">
        <v>807</v>
      </c>
    </row>
    <row r="12624" spans="1:9">
      <c r="A12624" t="s">
        <v>4</v>
      </c>
      <c r="B12624" s="4" t="s">
        <v>5</v>
      </c>
      <c r="C12624" s="4" t="s">
        <v>10</v>
      </c>
      <c r="D12624" s="4" t="s">
        <v>14</v>
      </c>
      <c r="E12624" s="4" t="s">
        <v>14</v>
      </c>
      <c r="F12624" s="4" t="s">
        <v>6</v>
      </c>
    </row>
    <row r="12625" spans="1:9">
      <c r="A12625" t="n">
        <v>108019</v>
      </c>
      <c r="B12625" s="18" t="n">
        <v>20</v>
      </c>
      <c r="C12625" s="7" t="n">
        <v>7032</v>
      </c>
      <c r="D12625" s="7" t="n">
        <v>2</v>
      </c>
      <c r="E12625" s="7" t="n">
        <v>11</v>
      </c>
      <c r="F12625" s="7" t="s">
        <v>801</v>
      </c>
    </row>
    <row r="12626" spans="1:9">
      <c r="A12626" t="s">
        <v>4</v>
      </c>
      <c r="B12626" s="4" t="s">
        <v>5</v>
      </c>
      <c r="C12626" s="4" t="s">
        <v>10</v>
      </c>
      <c r="D12626" s="4" t="s">
        <v>14</v>
      </c>
      <c r="E12626" s="4" t="s">
        <v>14</v>
      </c>
      <c r="F12626" s="4" t="s">
        <v>6</v>
      </c>
    </row>
    <row r="12627" spans="1:9">
      <c r="A12627" t="n">
        <v>108042</v>
      </c>
      <c r="B12627" s="18" t="n">
        <v>20</v>
      </c>
      <c r="C12627" s="7" t="n">
        <v>2</v>
      </c>
      <c r="D12627" s="7" t="n">
        <v>2</v>
      </c>
      <c r="E12627" s="7" t="n">
        <v>11</v>
      </c>
      <c r="F12627" s="7" t="s">
        <v>802</v>
      </c>
    </row>
    <row r="12628" spans="1:9">
      <c r="A12628" t="s">
        <v>4</v>
      </c>
      <c r="B12628" s="4" t="s">
        <v>5</v>
      </c>
      <c r="C12628" s="4" t="s">
        <v>10</v>
      </c>
      <c r="D12628" s="4" t="s">
        <v>14</v>
      </c>
      <c r="E12628" s="4" t="s">
        <v>14</v>
      </c>
      <c r="F12628" s="4" t="s">
        <v>6</v>
      </c>
    </row>
    <row r="12629" spans="1:9">
      <c r="A12629" t="n">
        <v>108065</v>
      </c>
      <c r="B12629" s="18" t="n">
        <v>20</v>
      </c>
      <c r="C12629" s="7" t="n">
        <v>4</v>
      </c>
      <c r="D12629" s="7" t="n">
        <v>2</v>
      </c>
      <c r="E12629" s="7" t="n">
        <v>11</v>
      </c>
      <c r="F12629" s="7" t="s">
        <v>803</v>
      </c>
    </row>
    <row r="12630" spans="1:9">
      <c r="A12630" t="s">
        <v>4</v>
      </c>
      <c r="B12630" s="4" t="s">
        <v>5</v>
      </c>
      <c r="C12630" s="4" t="s">
        <v>10</v>
      </c>
      <c r="D12630" s="4" t="s">
        <v>14</v>
      </c>
      <c r="E12630" s="4" t="s">
        <v>14</v>
      </c>
      <c r="F12630" s="4" t="s">
        <v>6</v>
      </c>
    </row>
    <row r="12631" spans="1:9">
      <c r="A12631" t="n">
        <v>108088</v>
      </c>
      <c r="B12631" s="18" t="n">
        <v>20</v>
      </c>
      <c r="C12631" s="7" t="n">
        <v>11</v>
      </c>
      <c r="D12631" s="7" t="n">
        <v>2</v>
      </c>
      <c r="E12631" s="7" t="n">
        <v>11</v>
      </c>
      <c r="F12631" s="7" t="s">
        <v>804</v>
      </c>
    </row>
    <row r="12632" spans="1:9">
      <c r="A12632" t="s">
        <v>4</v>
      </c>
      <c r="B12632" s="4" t="s">
        <v>5</v>
      </c>
      <c r="C12632" s="4" t="s">
        <v>10</v>
      </c>
      <c r="D12632" s="4" t="s">
        <v>14</v>
      </c>
      <c r="E12632" s="4" t="s">
        <v>14</v>
      </c>
      <c r="F12632" s="4" t="s">
        <v>6</v>
      </c>
    </row>
    <row r="12633" spans="1:9">
      <c r="A12633" t="n">
        <v>108111</v>
      </c>
      <c r="B12633" s="18" t="n">
        <v>20</v>
      </c>
      <c r="C12633" s="7" t="n">
        <v>3</v>
      </c>
      <c r="D12633" s="7" t="n">
        <v>2</v>
      </c>
      <c r="E12633" s="7" t="n">
        <v>11</v>
      </c>
      <c r="F12633" s="7" t="s">
        <v>805</v>
      </c>
    </row>
    <row r="12634" spans="1:9">
      <c r="A12634" t="s">
        <v>4</v>
      </c>
      <c r="B12634" s="4" t="s">
        <v>5</v>
      </c>
      <c r="C12634" s="4" t="s">
        <v>10</v>
      </c>
      <c r="D12634" s="4" t="s">
        <v>14</v>
      </c>
      <c r="E12634" s="4" t="s">
        <v>14</v>
      </c>
      <c r="F12634" s="4" t="s">
        <v>6</v>
      </c>
    </row>
    <row r="12635" spans="1:9">
      <c r="A12635" t="n">
        <v>108134</v>
      </c>
      <c r="B12635" s="18" t="n">
        <v>20</v>
      </c>
      <c r="C12635" s="7" t="n">
        <v>5</v>
      </c>
      <c r="D12635" s="7" t="n">
        <v>2</v>
      </c>
      <c r="E12635" s="7" t="n">
        <v>11</v>
      </c>
      <c r="F12635" s="7" t="s">
        <v>806</v>
      </c>
    </row>
    <row r="12636" spans="1:9">
      <c r="A12636" t="s">
        <v>4</v>
      </c>
      <c r="B12636" s="4" t="s">
        <v>5</v>
      </c>
      <c r="C12636" s="4" t="s">
        <v>10</v>
      </c>
      <c r="D12636" s="4" t="s">
        <v>14</v>
      </c>
      <c r="E12636" s="4" t="s">
        <v>14</v>
      </c>
      <c r="F12636" s="4" t="s">
        <v>6</v>
      </c>
    </row>
    <row r="12637" spans="1:9">
      <c r="A12637" t="n">
        <v>108157</v>
      </c>
      <c r="B12637" s="18" t="n">
        <v>20</v>
      </c>
      <c r="C12637" s="7" t="n">
        <v>6</v>
      </c>
      <c r="D12637" s="7" t="n">
        <v>2</v>
      </c>
      <c r="E12637" s="7" t="n">
        <v>11</v>
      </c>
      <c r="F12637" s="7" t="s">
        <v>800</v>
      </c>
    </row>
    <row r="12638" spans="1:9">
      <c r="A12638" t="s">
        <v>4</v>
      </c>
      <c r="B12638" s="4" t="s">
        <v>5</v>
      </c>
      <c r="C12638" s="4" t="s">
        <v>10</v>
      </c>
      <c r="D12638" s="4" t="s">
        <v>14</v>
      </c>
      <c r="E12638" s="4" t="s">
        <v>14</v>
      </c>
      <c r="F12638" s="4" t="s">
        <v>6</v>
      </c>
    </row>
    <row r="12639" spans="1:9">
      <c r="A12639" t="n">
        <v>108180</v>
      </c>
      <c r="B12639" s="18" t="n">
        <v>20</v>
      </c>
      <c r="C12639" s="7" t="n">
        <v>8</v>
      </c>
      <c r="D12639" s="7" t="n">
        <v>2</v>
      </c>
      <c r="E12639" s="7" t="n">
        <v>11</v>
      </c>
      <c r="F12639" s="7" t="s">
        <v>808</v>
      </c>
    </row>
    <row r="12640" spans="1:9">
      <c r="A12640" t="s">
        <v>4</v>
      </c>
      <c r="B12640" s="4" t="s">
        <v>5</v>
      </c>
      <c r="C12640" s="4" t="s">
        <v>10</v>
      </c>
      <c r="D12640" s="4" t="s">
        <v>14</v>
      </c>
      <c r="E12640" s="4" t="s">
        <v>14</v>
      </c>
      <c r="F12640" s="4" t="s">
        <v>6</v>
      </c>
    </row>
    <row r="12641" spans="1:6">
      <c r="A12641" t="n">
        <v>108203</v>
      </c>
      <c r="B12641" s="18" t="n">
        <v>20</v>
      </c>
      <c r="C12641" s="7" t="n">
        <v>9</v>
      </c>
      <c r="D12641" s="7" t="n">
        <v>2</v>
      </c>
      <c r="E12641" s="7" t="n">
        <v>11</v>
      </c>
      <c r="F12641" s="7" t="s">
        <v>809</v>
      </c>
    </row>
    <row r="12642" spans="1:6">
      <c r="A12642" t="s">
        <v>4</v>
      </c>
      <c r="B12642" s="4" t="s">
        <v>5</v>
      </c>
      <c r="C12642" s="4" t="s">
        <v>10</v>
      </c>
      <c r="D12642" s="4" t="s">
        <v>14</v>
      </c>
      <c r="E12642" s="4" t="s">
        <v>14</v>
      </c>
      <c r="F12642" s="4" t="s">
        <v>6</v>
      </c>
    </row>
    <row r="12643" spans="1:6">
      <c r="A12643" t="n">
        <v>108227</v>
      </c>
      <c r="B12643" s="18" t="n">
        <v>20</v>
      </c>
      <c r="C12643" s="7" t="n">
        <v>7</v>
      </c>
      <c r="D12643" s="7" t="n">
        <v>2</v>
      </c>
      <c r="E12643" s="7" t="n">
        <v>11</v>
      </c>
      <c r="F12643" s="7" t="s">
        <v>810</v>
      </c>
    </row>
    <row r="12644" spans="1:6">
      <c r="A12644" t="s">
        <v>4</v>
      </c>
      <c r="B12644" s="4" t="s">
        <v>5</v>
      </c>
      <c r="C12644" s="4" t="s">
        <v>19</v>
      </c>
    </row>
    <row r="12645" spans="1:6">
      <c r="A12645" t="n">
        <v>108251</v>
      </c>
      <c r="B12645" s="15" t="n">
        <v>3</v>
      </c>
      <c r="C12645" s="11" t="n">
        <f t="normal" ca="1">A12697</f>
        <v>0</v>
      </c>
    </row>
    <row r="12646" spans="1:6">
      <c r="A12646" t="s">
        <v>4</v>
      </c>
      <c r="B12646" s="4" t="s">
        <v>5</v>
      </c>
      <c r="C12646" s="4" t="s">
        <v>14</v>
      </c>
      <c r="D12646" s="4" t="s">
        <v>14</v>
      </c>
      <c r="E12646" s="4" t="s">
        <v>14</v>
      </c>
      <c r="F12646" s="4" t="s">
        <v>9</v>
      </c>
      <c r="G12646" s="4" t="s">
        <v>14</v>
      </c>
      <c r="H12646" s="4" t="s">
        <v>14</v>
      </c>
      <c r="I12646" s="4" t="s">
        <v>19</v>
      </c>
    </row>
    <row r="12647" spans="1:6">
      <c r="A12647" t="n">
        <v>108256</v>
      </c>
      <c r="B12647" s="10" t="n">
        <v>5</v>
      </c>
      <c r="C12647" s="7" t="n">
        <v>35</v>
      </c>
      <c r="D12647" s="7" t="n">
        <v>30</v>
      </c>
      <c r="E12647" s="7" t="n">
        <v>0</v>
      </c>
      <c r="F12647" s="7" t="n">
        <v>8</v>
      </c>
      <c r="G12647" s="7" t="n">
        <v>2</v>
      </c>
      <c r="H12647" s="7" t="n">
        <v>1</v>
      </c>
      <c r="I12647" s="11" t="n">
        <f t="normal" ca="1">A12673</f>
        <v>0</v>
      </c>
    </row>
    <row r="12648" spans="1:6">
      <c r="A12648" t="s">
        <v>4</v>
      </c>
      <c r="B12648" s="4" t="s">
        <v>5</v>
      </c>
      <c r="C12648" s="4" t="s">
        <v>10</v>
      </c>
      <c r="D12648" s="4" t="s">
        <v>14</v>
      </c>
      <c r="E12648" s="4" t="s">
        <v>14</v>
      </c>
      <c r="F12648" s="4" t="s">
        <v>6</v>
      </c>
    </row>
    <row r="12649" spans="1:6">
      <c r="A12649" t="n">
        <v>108270</v>
      </c>
      <c r="B12649" s="18" t="n">
        <v>20</v>
      </c>
      <c r="C12649" s="7" t="n">
        <v>1</v>
      </c>
      <c r="D12649" s="7" t="n">
        <v>2</v>
      </c>
      <c r="E12649" s="7" t="n">
        <v>11</v>
      </c>
      <c r="F12649" s="7" t="s">
        <v>808</v>
      </c>
    </row>
    <row r="12650" spans="1:6">
      <c r="A12650" t="s">
        <v>4</v>
      </c>
      <c r="B12650" s="4" t="s">
        <v>5</v>
      </c>
      <c r="C12650" s="4" t="s">
        <v>10</v>
      </c>
      <c r="D12650" s="4" t="s">
        <v>14</v>
      </c>
      <c r="E12650" s="4" t="s">
        <v>14</v>
      </c>
      <c r="F12650" s="4" t="s">
        <v>6</v>
      </c>
    </row>
    <row r="12651" spans="1:6">
      <c r="A12651" t="n">
        <v>108293</v>
      </c>
      <c r="B12651" s="18" t="n">
        <v>20</v>
      </c>
      <c r="C12651" s="7" t="n">
        <v>7032</v>
      </c>
      <c r="D12651" s="7" t="n">
        <v>2</v>
      </c>
      <c r="E12651" s="7" t="n">
        <v>11</v>
      </c>
      <c r="F12651" s="7" t="s">
        <v>801</v>
      </c>
    </row>
    <row r="12652" spans="1:6">
      <c r="A12652" t="s">
        <v>4</v>
      </c>
      <c r="B12652" s="4" t="s">
        <v>5</v>
      </c>
      <c r="C12652" s="4" t="s">
        <v>10</v>
      </c>
      <c r="D12652" s="4" t="s">
        <v>14</v>
      </c>
      <c r="E12652" s="4" t="s">
        <v>14</v>
      </c>
      <c r="F12652" s="4" t="s">
        <v>6</v>
      </c>
    </row>
    <row r="12653" spans="1:6">
      <c r="A12653" t="n">
        <v>108316</v>
      </c>
      <c r="B12653" s="18" t="n">
        <v>20</v>
      </c>
      <c r="C12653" s="7" t="n">
        <v>2</v>
      </c>
      <c r="D12653" s="7" t="n">
        <v>2</v>
      </c>
      <c r="E12653" s="7" t="n">
        <v>11</v>
      </c>
      <c r="F12653" s="7" t="s">
        <v>802</v>
      </c>
    </row>
    <row r="12654" spans="1:6">
      <c r="A12654" t="s">
        <v>4</v>
      </c>
      <c r="B12654" s="4" t="s">
        <v>5</v>
      </c>
      <c r="C12654" s="4" t="s">
        <v>10</v>
      </c>
      <c r="D12654" s="4" t="s">
        <v>14</v>
      </c>
      <c r="E12654" s="4" t="s">
        <v>14</v>
      </c>
      <c r="F12654" s="4" t="s">
        <v>6</v>
      </c>
    </row>
    <row r="12655" spans="1:6">
      <c r="A12655" t="n">
        <v>108339</v>
      </c>
      <c r="B12655" s="18" t="n">
        <v>20</v>
      </c>
      <c r="C12655" s="7" t="n">
        <v>4</v>
      </c>
      <c r="D12655" s="7" t="n">
        <v>2</v>
      </c>
      <c r="E12655" s="7" t="n">
        <v>11</v>
      </c>
      <c r="F12655" s="7" t="s">
        <v>803</v>
      </c>
    </row>
    <row r="12656" spans="1:6">
      <c r="A12656" t="s">
        <v>4</v>
      </c>
      <c r="B12656" s="4" t="s">
        <v>5</v>
      </c>
      <c r="C12656" s="4" t="s">
        <v>10</v>
      </c>
      <c r="D12656" s="4" t="s">
        <v>14</v>
      </c>
      <c r="E12656" s="4" t="s">
        <v>14</v>
      </c>
      <c r="F12656" s="4" t="s">
        <v>6</v>
      </c>
    </row>
    <row r="12657" spans="1:9">
      <c r="A12657" t="n">
        <v>108362</v>
      </c>
      <c r="B12657" s="18" t="n">
        <v>20</v>
      </c>
      <c r="C12657" s="7" t="n">
        <v>11</v>
      </c>
      <c r="D12657" s="7" t="n">
        <v>2</v>
      </c>
      <c r="E12657" s="7" t="n">
        <v>11</v>
      </c>
      <c r="F12657" s="7" t="s">
        <v>804</v>
      </c>
    </row>
    <row r="12658" spans="1:9">
      <c r="A12658" t="s">
        <v>4</v>
      </c>
      <c r="B12658" s="4" t="s">
        <v>5</v>
      </c>
      <c r="C12658" s="4" t="s">
        <v>10</v>
      </c>
      <c r="D12658" s="4" t="s">
        <v>14</v>
      </c>
      <c r="E12658" s="4" t="s">
        <v>14</v>
      </c>
      <c r="F12658" s="4" t="s">
        <v>6</v>
      </c>
    </row>
    <row r="12659" spans="1:9">
      <c r="A12659" t="n">
        <v>108385</v>
      </c>
      <c r="B12659" s="18" t="n">
        <v>20</v>
      </c>
      <c r="C12659" s="7" t="n">
        <v>3</v>
      </c>
      <c r="D12659" s="7" t="n">
        <v>2</v>
      </c>
      <c r="E12659" s="7" t="n">
        <v>11</v>
      </c>
      <c r="F12659" s="7" t="s">
        <v>805</v>
      </c>
    </row>
    <row r="12660" spans="1:9">
      <c r="A12660" t="s">
        <v>4</v>
      </c>
      <c r="B12660" s="4" t="s">
        <v>5</v>
      </c>
      <c r="C12660" s="4" t="s">
        <v>10</v>
      </c>
      <c r="D12660" s="4" t="s">
        <v>14</v>
      </c>
      <c r="E12660" s="4" t="s">
        <v>14</v>
      </c>
      <c r="F12660" s="4" t="s">
        <v>6</v>
      </c>
    </row>
    <row r="12661" spans="1:9">
      <c r="A12661" t="n">
        <v>108408</v>
      </c>
      <c r="B12661" s="18" t="n">
        <v>20</v>
      </c>
      <c r="C12661" s="7" t="n">
        <v>5</v>
      </c>
      <c r="D12661" s="7" t="n">
        <v>2</v>
      </c>
      <c r="E12661" s="7" t="n">
        <v>11</v>
      </c>
      <c r="F12661" s="7" t="s">
        <v>806</v>
      </c>
    </row>
    <row r="12662" spans="1:9">
      <c r="A12662" t="s">
        <v>4</v>
      </c>
      <c r="B12662" s="4" t="s">
        <v>5</v>
      </c>
      <c r="C12662" s="4" t="s">
        <v>10</v>
      </c>
      <c r="D12662" s="4" t="s">
        <v>14</v>
      </c>
      <c r="E12662" s="4" t="s">
        <v>14</v>
      </c>
      <c r="F12662" s="4" t="s">
        <v>6</v>
      </c>
    </row>
    <row r="12663" spans="1:9">
      <c r="A12663" t="n">
        <v>108431</v>
      </c>
      <c r="B12663" s="18" t="n">
        <v>20</v>
      </c>
      <c r="C12663" s="7" t="n">
        <v>6</v>
      </c>
      <c r="D12663" s="7" t="n">
        <v>2</v>
      </c>
      <c r="E12663" s="7" t="n">
        <v>11</v>
      </c>
      <c r="F12663" s="7" t="s">
        <v>807</v>
      </c>
    </row>
    <row r="12664" spans="1:9">
      <c r="A12664" t="s">
        <v>4</v>
      </c>
      <c r="B12664" s="4" t="s">
        <v>5</v>
      </c>
      <c r="C12664" s="4" t="s">
        <v>10</v>
      </c>
      <c r="D12664" s="4" t="s">
        <v>14</v>
      </c>
      <c r="E12664" s="4" t="s">
        <v>14</v>
      </c>
      <c r="F12664" s="4" t="s">
        <v>6</v>
      </c>
    </row>
    <row r="12665" spans="1:9">
      <c r="A12665" t="n">
        <v>108454</v>
      </c>
      <c r="B12665" s="18" t="n">
        <v>20</v>
      </c>
      <c r="C12665" s="7" t="n">
        <v>8</v>
      </c>
      <c r="D12665" s="7" t="n">
        <v>2</v>
      </c>
      <c r="E12665" s="7" t="n">
        <v>11</v>
      </c>
      <c r="F12665" s="7" t="s">
        <v>800</v>
      </c>
    </row>
    <row r="12666" spans="1:9">
      <c r="A12666" t="s">
        <v>4</v>
      </c>
      <c r="B12666" s="4" t="s">
        <v>5</v>
      </c>
      <c r="C12666" s="4" t="s">
        <v>10</v>
      </c>
      <c r="D12666" s="4" t="s">
        <v>14</v>
      </c>
      <c r="E12666" s="4" t="s">
        <v>14</v>
      </c>
      <c r="F12666" s="4" t="s">
        <v>6</v>
      </c>
    </row>
    <row r="12667" spans="1:9">
      <c r="A12667" t="n">
        <v>108477</v>
      </c>
      <c r="B12667" s="18" t="n">
        <v>20</v>
      </c>
      <c r="C12667" s="7" t="n">
        <v>9</v>
      </c>
      <c r="D12667" s="7" t="n">
        <v>2</v>
      </c>
      <c r="E12667" s="7" t="n">
        <v>11</v>
      </c>
      <c r="F12667" s="7" t="s">
        <v>809</v>
      </c>
    </row>
    <row r="12668" spans="1:9">
      <c r="A12668" t="s">
        <v>4</v>
      </c>
      <c r="B12668" s="4" t="s">
        <v>5</v>
      </c>
      <c r="C12668" s="4" t="s">
        <v>10</v>
      </c>
      <c r="D12668" s="4" t="s">
        <v>14</v>
      </c>
      <c r="E12668" s="4" t="s">
        <v>14</v>
      </c>
      <c r="F12668" s="4" t="s">
        <v>6</v>
      </c>
    </row>
    <row r="12669" spans="1:9">
      <c r="A12669" t="n">
        <v>108501</v>
      </c>
      <c r="B12669" s="18" t="n">
        <v>20</v>
      </c>
      <c r="C12669" s="7" t="n">
        <v>7</v>
      </c>
      <c r="D12669" s="7" t="n">
        <v>2</v>
      </c>
      <c r="E12669" s="7" t="n">
        <v>11</v>
      </c>
      <c r="F12669" s="7" t="s">
        <v>810</v>
      </c>
    </row>
    <row r="12670" spans="1:9">
      <c r="A12670" t="s">
        <v>4</v>
      </c>
      <c r="B12670" s="4" t="s">
        <v>5</v>
      </c>
      <c r="C12670" s="4" t="s">
        <v>19</v>
      </c>
    </row>
    <row r="12671" spans="1:9">
      <c r="A12671" t="n">
        <v>108525</v>
      </c>
      <c r="B12671" s="15" t="n">
        <v>3</v>
      </c>
      <c r="C12671" s="11" t="n">
        <f t="normal" ca="1">A12697</f>
        <v>0</v>
      </c>
    </row>
    <row r="12672" spans="1:9">
      <c r="A12672" t="s">
        <v>4</v>
      </c>
      <c r="B12672" s="4" t="s">
        <v>5</v>
      </c>
      <c r="C12672" s="4" t="s">
        <v>14</v>
      </c>
      <c r="D12672" s="4" t="s">
        <v>14</v>
      </c>
      <c r="E12672" s="4" t="s">
        <v>14</v>
      </c>
      <c r="F12672" s="4" t="s">
        <v>9</v>
      </c>
      <c r="G12672" s="4" t="s">
        <v>14</v>
      </c>
      <c r="H12672" s="4" t="s">
        <v>14</v>
      </c>
      <c r="I12672" s="4" t="s">
        <v>19</v>
      </c>
    </row>
    <row r="12673" spans="1:9">
      <c r="A12673" t="n">
        <v>108530</v>
      </c>
      <c r="B12673" s="10" t="n">
        <v>5</v>
      </c>
      <c r="C12673" s="7" t="n">
        <v>35</v>
      </c>
      <c r="D12673" s="7" t="n">
        <v>30</v>
      </c>
      <c r="E12673" s="7" t="n">
        <v>0</v>
      </c>
      <c r="F12673" s="7" t="n">
        <v>11</v>
      </c>
      <c r="G12673" s="7" t="n">
        <v>2</v>
      </c>
      <c r="H12673" s="7" t="n">
        <v>1</v>
      </c>
      <c r="I12673" s="11" t="n">
        <f t="normal" ca="1">A12697</f>
        <v>0</v>
      </c>
    </row>
    <row r="12674" spans="1:9">
      <c r="A12674" t="s">
        <v>4</v>
      </c>
      <c r="B12674" s="4" t="s">
        <v>5</v>
      </c>
      <c r="C12674" s="4" t="s">
        <v>10</v>
      </c>
      <c r="D12674" s="4" t="s">
        <v>14</v>
      </c>
      <c r="E12674" s="4" t="s">
        <v>14</v>
      </c>
      <c r="F12674" s="4" t="s">
        <v>6</v>
      </c>
    </row>
    <row r="12675" spans="1:9">
      <c r="A12675" t="n">
        <v>108544</v>
      </c>
      <c r="B12675" s="18" t="n">
        <v>20</v>
      </c>
      <c r="C12675" s="7" t="n">
        <v>1</v>
      </c>
      <c r="D12675" s="7" t="n">
        <v>2</v>
      </c>
      <c r="E12675" s="7" t="n">
        <v>11</v>
      </c>
      <c r="F12675" s="7" t="s">
        <v>804</v>
      </c>
    </row>
    <row r="12676" spans="1:9">
      <c r="A12676" t="s">
        <v>4</v>
      </c>
      <c r="B12676" s="4" t="s">
        <v>5</v>
      </c>
      <c r="C12676" s="4" t="s">
        <v>10</v>
      </c>
      <c r="D12676" s="4" t="s">
        <v>14</v>
      </c>
      <c r="E12676" s="4" t="s">
        <v>14</v>
      </c>
      <c r="F12676" s="4" t="s">
        <v>6</v>
      </c>
    </row>
    <row r="12677" spans="1:9">
      <c r="A12677" t="n">
        <v>108567</v>
      </c>
      <c r="B12677" s="18" t="n">
        <v>20</v>
      </c>
      <c r="C12677" s="7" t="n">
        <v>7032</v>
      </c>
      <c r="D12677" s="7" t="n">
        <v>2</v>
      </c>
      <c r="E12677" s="7" t="n">
        <v>11</v>
      </c>
      <c r="F12677" s="7" t="s">
        <v>801</v>
      </c>
    </row>
    <row r="12678" spans="1:9">
      <c r="A12678" t="s">
        <v>4</v>
      </c>
      <c r="B12678" s="4" t="s">
        <v>5</v>
      </c>
      <c r="C12678" s="4" t="s">
        <v>10</v>
      </c>
      <c r="D12678" s="4" t="s">
        <v>14</v>
      </c>
      <c r="E12678" s="4" t="s">
        <v>14</v>
      </c>
      <c r="F12678" s="4" t="s">
        <v>6</v>
      </c>
    </row>
    <row r="12679" spans="1:9">
      <c r="A12679" t="n">
        <v>108590</v>
      </c>
      <c r="B12679" s="18" t="n">
        <v>20</v>
      </c>
      <c r="C12679" s="7" t="n">
        <v>2</v>
      </c>
      <c r="D12679" s="7" t="n">
        <v>2</v>
      </c>
      <c r="E12679" s="7" t="n">
        <v>11</v>
      </c>
      <c r="F12679" s="7" t="s">
        <v>802</v>
      </c>
    </row>
    <row r="12680" spans="1:9">
      <c r="A12680" t="s">
        <v>4</v>
      </c>
      <c r="B12680" s="4" t="s">
        <v>5</v>
      </c>
      <c r="C12680" s="4" t="s">
        <v>10</v>
      </c>
      <c r="D12680" s="4" t="s">
        <v>14</v>
      </c>
      <c r="E12680" s="4" t="s">
        <v>14</v>
      </c>
      <c r="F12680" s="4" t="s">
        <v>6</v>
      </c>
    </row>
    <row r="12681" spans="1:9">
      <c r="A12681" t="n">
        <v>108613</v>
      </c>
      <c r="B12681" s="18" t="n">
        <v>20</v>
      </c>
      <c r="C12681" s="7" t="n">
        <v>4</v>
      </c>
      <c r="D12681" s="7" t="n">
        <v>2</v>
      </c>
      <c r="E12681" s="7" t="n">
        <v>11</v>
      </c>
      <c r="F12681" s="7" t="s">
        <v>803</v>
      </c>
    </row>
    <row r="12682" spans="1:9">
      <c r="A12682" t="s">
        <v>4</v>
      </c>
      <c r="B12682" s="4" t="s">
        <v>5</v>
      </c>
      <c r="C12682" s="4" t="s">
        <v>10</v>
      </c>
      <c r="D12682" s="4" t="s">
        <v>14</v>
      </c>
      <c r="E12682" s="4" t="s">
        <v>14</v>
      </c>
      <c r="F12682" s="4" t="s">
        <v>6</v>
      </c>
    </row>
    <row r="12683" spans="1:9">
      <c r="A12683" t="n">
        <v>108636</v>
      </c>
      <c r="B12683" s="18" t="n">
        <v>20</v>
      </c>
      <c r="C12683" s="7" t="n">
        <v>11</v>
      </c>
      <c r="D12683" s="7" t="n">
        <v>2</v>
      </c>
      <c r="E12683" s="7" t="n">
        <v>11</v>
      </c>
      <c r="F12683" s="7" t="s">
        <v>800</v>
      </c>
    </row>
    <row r="12684" spans="1:9">
      <c r="A12684" t="s">
        <v>4</v>
      </c>
      <c r="B12684" s="4" t="s">
        <v>5</v>
      </c>
      <c r="C12684" s="4" t="s">
        <v>10</v>
      </c>
      <c r="D12684" s="4" t="s">
        <v>14</v>
      </c>
      <c r="E12684" s="4" t="s">
        <v>14</v>
      </c>
      <c r="F12684" s="4" t="s">
        <v>6</v>
      </c>
    </row>
    <row r="12685" spans="1:9">
      <c r="A12685" t="n">
        <v>108659</v>
      </c>
      <c r="B12685" s="18" t="n">
        <v>20</v>
      </c>
      <c r="C12685" s="7" t="n">
        <v>3</v>
      </c>
      <c r="D12685" s="7" t="n">
        <v>2</v>
      </c>
      <c r="E12685" s="7" t="n">
        <v>11</v>
      </c>
      <c r="F12685" s="7" t="s">
        <v>805</v>
      </c>
    </row>
    <row r="12686" spans="1:9">
      <c r="A12686" t="s">
        <v>4</v>
      </c>
      <c r="B12686" s="4" t="s">
        <v>5</v>
      </c>
      <c r="C12686" s="4" t="s">
        <v>10</v>
      </c>
      <c r="D12686" s="4" t="s">
        <v>14</v>
      </c>
      <c r="E12686" s="4" t="s">
        <v>14</v>
      </c>
      <c r="F12686" s="4" t="s">
        <v>6</v>
      </c>
    </row>
    <row r="12687" spans="1:9">
      <c r="A12687" t="n">
        <v>108682</v>
      </c>
      <c r="B12687" s="18" t="n">
        <v>20</v>
      </c>
      <c r="C12687" s="7" t="n">
        <v>5</v>
      </c>
      <c r="D12687" s="7" t="n">
        <v>2</v>
      </c>
      <c r="E12687" s="7" t="n">
        <v>11</v>
      </c>
      <c r="F12687" s="7" t="s">
        <v>806</v>
      </c>
    </row>
    <row r="12688" spans="1:9">
      <c r="A12688" t="s">
        <v>4</v>
      </c>
      <c r="B12688" s="4" t="s">
        <v>5</v>
      </c>
      <c r="C12688" s="4" t="s">
        <v>10</v>
      </c>
      <c r="D12688" s="4" t="s">
        <v>14</v>
      </c>
      <c r="E12688" s="4" t="s">
        <v>14</v>
      </c>
      <c r="F12688" s="4" t="s">
        <v>6</v>
      </c>
    </row>
    <row r="12689" spans="1:9">
      <c r="A12689" t="n">
        <v>108705</v>
      </c>
      <c r="B12689" s="18" t="n">
        <v>20</v>
      </c>
      <c r="C12689" s="7" t="n">
        <v>6</v>
      </c>
      <c r="D12689" s="7" t="n">
        <v>2</v>
      </c>
      <c r="E12689" s="7" t="n">
        <v>11</v>
      </c>
      <c r="F12689" s="7" t="s">
        <v>807</v>
      </c>
    </row>
    <row r="12690" spans="1:9">
      <c r="A12690" t="s">
        <v>4</v>
      </c>
      <c r="B12690" s="4" t="s">
        <v>5</v>
      </c>
      <c r="C12690" s="4" t="s">
        <v>10</v>
      </c>
      <c r="D12690" s="4" t="s">
        <v>14</v>
      </c>
      <c r="E12690" s="4" t="s">
        <v>14</v>
      </c>
      <c r="F12690" s="4" t="s">
        <v>6</v>
      </c>
    </row>
    <row r="12691" spans="1:9">
      <c r="A12691" t="n">
        <v>108728</v>
      </c>
      <c r="B12691" s="18" t="n">
        <v>20</v>
      </c>
      <c r="C12691" s="7" t="n">
        <v>8</v>
      </c>
      <c r="D12691" s="7" t="n">
        <v>2</v>
      </c>
      <c r="E12691" s="7" t="n">
        <v>11</v>
      </c>
      <c r="F12691" s="7" t="s">
        <v>808</v>
      </c>
    </row>
    <row r="12692" spans="1:9">
      <c r="A12692" t="s">
        <v>4</v>
      </c>
      <c r="B12692" s="4" t="s">
        <v>5</v>
      </c>
      <c r="C12692" s="4" t="s">
        <v>10</v>
      </c>
      <c r="D12692" s="4" t="s">
        <v>14</v>
      </c>
      <c r="E12692" s="4" t="s">
        <v>14</v>
      </c>
      <c r="F12692" s="4" t="s">
        <v>6</v>
      </c>
    </row>
    <row r="12693" spans="1:9">
      <c r="A12693" t="n">
        <v>108751</v>
      </c>
      <c r="B12693" s="18" t="n">
        <v>20</v>
      </c>
      <c r="C12693" s="7" t="n">
        <v>9</v>
      </c>
      <c r="D12693" s="7" t="n">
        <v>2</v>
      </c>
      <c r="E12693" s="7" t="n">
        <v>11</v>
      </c>
      <c r="F12693" s="7" t="s">
        <v>809</v>
      </c>
    </row>
    <row r="12694" spans="1:9">
      <c r="A12694" t="s">
        <v>4</v>
      </c>
      <c r="B12694" s="4" t="s">
        <v>5</v>
      </c>
      <c r="C12694" s="4" t="s">
        <v>10</v>
      </c>
      <c r="D12694" s="4" t="s">
        <v>14</v>
      </c>
      <c r="E12694" s="4" t="s">
        <v>14</v>
      </c>
      <c r="F12694" s="4" t="s">
        <v>6</v>
      </c>
    </row>
    <row r="12695" spans="1:9">
      <c r="A12695" t="n">
        <v>108775</v>
      </c>
      <c r="B12695" s="18" t="n">
        <v>20</v>
      </c>
      <c r="C12695" s="7" t="n">
        <v>7</v>
      </c>
      <c r="D12695" s="7" t="n">
        <v>2</v>
      </c>
      <c r="E12695" s="7" t="n">
        <v>11</v>
      </c>
      <c r="F12695" s="7" t="s">
        <v>810</v>
      </c>
    </row>
    <row r="12696" spans="1:9">
      <c r="A12696" t="s">
        <v>4</v>
      </c>
      <c r="B12696" s="4" t="s">
        <v>5</v>
      </c>
      <c r="C12696" s="4" t="s">
        <v>14</v>
      </c>
      <c r="D12696" s="4" t="s">
        <v>10</v>
      </c>
    </row>
    <row r="12697" spans="1:9">
      <c r="A12697" t="n">
        <v>108799</v>
      </c>
      <c r="B12697" s="21" t="n">
        <v>58</v>
      </c>
      <c r="C12697" s="7" t="n">
        <v>255</v>
      </c>
      <c r="D12697" s="7" t="n">
        <v>0</v>
      </c>
    </row>
    <row r="12698" spans="1:9">
      <c r="A12698" t="s">
        <v>4</v>
      </c>
      <c r="B12698" s="4" t="s">
        <v>5</v>
      </c>
      <c r="C12698" s="4" t="s">
        <v>10</v>
      </c>
    </row>
    <row r="12699" spans="1:9">
      <c r="A12699" t="n">
        <v>108803</v>
      </c>
      <c r="B12699" s="28" t="n">
        <v>16</v>
      </c>
      <c r="C12699" s="7" t="n">
        <v>2000</v>
      </c>
    </row>
    <row r="12700" spans="1:9">
      <c r="A12700" t="s">
        <v>4</v>
      </c>
      <c r="B12700" s="4" t="s">
        <v>5</v>
      </c>
      <c r="C12700" s="4" t="s">
        <v>14</v>
      </c>
      <c r="D12700" s="4" t="s">
        <v>14</v>
      </c>
      <c r="E12700" s="4" t="s">
        <v>14</v>
      </c>
      <c r="F12700" s="4" t="s">
        <v>14</v>
      </c>
    </row>
    <row r="12701" spans="1:9">
      <c r="A12701" t="n">
        <v>108806</v>
      </c>
      <c r="B12701" s="19" t="n">
        <v>14</v>
      </c>
      <c r="C12701" s="7" t="n">
        <v>0</v>
      </c>
      <c r="D12701" s="7" t="n">
        <v>1</v>
      </c>
      <c r="E12701" s="7" t="n">
        <v>0</v>
      </c>
      <c r="F12701" s="7" t="n">
        <v>0</v>
      </c>
    </row>
    <row r="12702" spans="1:9">
      <c r="A12702" t="s">
        <v>4</v>
      </c>
      <c r="B12702" s="4" t="s">
        <v>5</v>
      </c>
      <c r="C12702" s="4" t="s">
        <v>14</v>
      </c>
      <c r="D12702" s="4" t="s">
        <v>14</v>
      </c>
      <c r="E12702" s="4" t="s">
        <v>14</v>
      </c>
      <c r="F12702" s="4" t="s">
        <v>9</v>
      </c>
      <c r="G12702" s="4" t="s">
        <v>14</v>
      </c>
      <c r="H12702" s="4" t="s">
        <v>14</v>
      </c>
      <c r="I12702" s="4" t="s">
        <v>19</v>
      </c>
    </row>
    <row r="12703" spans="1:9">
      <c r="A12703" t="n">
        <v>108811</v>
      </c>
      <c r="B12703" s="10" t="n">
        <v>5</v>
      </c>
      <c r="C12703" s="7" t="n">
        <v>35</v>
      </c>
      <c r="D12703" s="7" t="n">
        <v>30</v>
      </c>
      <c r="E12703" s="7" t="n">
        <v>0</v>
      </c>
      <c r="F12703" s="7" t="n">
        <v>1</v>
      </c>
      <c r="G12703" s="7" t="n">
        <v>2</v>
      </c>
      <c r="H12703" s="7" t="n">
        <v>1</v>
      </c>
      <c r="I12703" s="11" t="n">
        <f t="normal" ca="1">A12715</f>
        <v>0</v>
      </c>
    </row>
    <row r="12704" spans="1:9">
      <c r="A12704" t="s">
        <v>4</v>
      </c>
      <c r="B12704" s="4" t="s">
        <v>5</v>
      </c>
      <c r="C12704" s="4" t="s">
        <v>14</v>
      </c>
      <c r="D12704" s="4" t="s">
        <v>10</v>
      </c>
      <c r="E12704" s="4" t="s">
        <v>6</v>
      </c>
    </row>
    <row r="12705" spans="1:9">
      <c r="A12705" t="n">
        <v>108825</v>
      </c>
      <c r="B12705" s="41" t="n">
        <v>51</v>
      </c>
      <c r="C12705" s="7" t="n">
        <v>4</v>
      </c>
      <c r="D12705" s="7" t="n">
        <v>1</v>
      </c>
      <c r="E12705" s="7" t="s">
        <v>183</v>
      </c>
    </row>
    <row r="12706" spans="1:9">
      <c r="A12706" t="s">
        <v>4</v>
      </c>
      <c r="B12706" s="4" t="s">
        <v>5</v>
      </c>
      <c r="C12706" s="4" t="s">
        <v>10</v>
      </c>
    </row>
    <row r="12707" spans="1:9">
      <c r="A12707" t="n">
        <v>108838</v>
      </c>
      <c r="B12707" s="28" t="n">
        <v>16</v>
      </c>
      <c r="C12707" s="7" t="n">
        <v>0</v>
      </c>
    </row>
    <row r="12708" spans="1:9">
      <c r="A12708" t="s">
        <v>4</v>
      </c>
      <c r="B12708" s="4" t="s">
        <v>5</v>
      </c>
      <c r="C12708" s="4" t="s">
        <v>10</v>
      </c>
      <c r="D12708" s="4" t="s">
        <v>14</v>
      </c>
      <c r="E12708" s="4" t="s">
        <v>9</v>
      </c>
      <c r="F12708" s="4" t="s">
        <v>112</v>
      </c>
      <c r="G12708" s="4" t="s">
        <v>14</v>
      </c>
      <c r="H12708" s="4" t="s">
        <v>14</v>
      </c>
    </row>
    <row r="12709" spans="1:9">
      <c r="A12709" t="n">
        <v>108841</v>
      </c>
      <c r="B12709" s="49" t="n">
        <v>26</v>
      </c>
      <c r="C12709" s="7" t="n">
        <v>1</v>
      </c>
      <c r="D12709" s="7" t="n">
        <v>17</v>
      </c>
      <c r="E12709" s="7" t="n">
        <v>1467</v>
      </c>
      <c r="F12709" s="7" t="s">
        <v>475</v>
      </c>
      <c r="G12709" s="7" t="n">
        <v>2</v>
      </c>
      <c r="H12709" s="7" t="n">
        <v>0</v>
      </c>
    </row>
    <row r="12710" spans="1:9">
      <c r="A12710" t="s">
        <v>4</v>
      </c>
      <c r="B12710" s="4" t="s">
        <v>5</v>
      </c>
    </row>
    <row r="12711" spans="1:9">
      <c r="A12711" t="n">
        <v>108859</v>
      </c>
      <c r="B12711" s="50" t="n">
        <v>28</v>
      </c>
    </row>
    <row r="12712" spans="1:9">
      <c r="A12712" t="s">
        <v>4</v>
      </c>
      <c r="B12712" s="4" t="s">
        <v>5</v>
      </c>
      <c r="C12712" s="4" t="s">
        <v>19</v>
      </c>
    </row>
    <row r="12713" spans="1:9">
      <c r="A12713" t="n">
        <v>108860</v>
      </c>
      <c r="B12713" s="15" t="n">
        <v>3</v>
      </c>
      <c r="C12713" s="11" t="n">
        <f t="normal" ca="1">A12821</f>
        <v>0</v>
      </c>
    </row>
    <row r="12714" spans="1:9">
      <c r="A12714" t="s">
        <v>4</v>
      </c>
      <c r="B12714" s="4" t="s">
        <v>5</v>
      </c>
      <c r="C12714" s="4" t="s">
        <v>14</v>
      </c>
      <c r="D12714" s="4" t="s">
        <v>14</v>
      </c>
      <c r="E12714" s="4" t="s">
        <v>14</v>
      </c>
      <c r="F12714" s="4" t="s">
        <v>9</v>
      </c>
      <c r="G12714" s="4" t="s">
        <v>14</v>
      </c>
      <c r="H12714" s="4" t="s">
        <v>14</v>
      </c>
      <c r="I12714" s="4" t="s">
        <v>19</v>
      </c>
    </row>
    <row r="12715" spans="1:9">
      <c r="A12715" t="n">
        <v>108865</v>
      </c>
      <c r="B12715" s="10" t="n">
        <v>5</v>
      </c>
      <c r="C12715" s="7" t="n">
        <v>35</v>
      </c>
      <c r="D12715" s="7" t="n">
        <v>30</v>
      </c>
      <c r="E12715" s="7" t="n">
        <v>0</v>
      </c>
      <c r="F12715" s="7" t="n">
        <v>3</v>
      </c>
      <c r="G12715" s="7" t="n">
        <v>2</v>
      </c>
      <c r="H12715" s="7" t="n">
        <v>1</v>
      </c>
      <c r="I12715" s="11" t="n">
        <f t="normal" ca="1">A12727</f>
        <v>0</v>
      </c>
    </row>
    <row r="12716" spans="1:9">
      <c r="A12716" t="s">
        <v>4</v>
      </c>
      <c r="B12716" s="4" t="s">
        <v>5</v>
      </c>
      <c r="C12716" s="4" t="s">
        <v>14</v>
      </c>
      <c r="D12716" s="4" t="s">
        <v>10</v>
      </c>
      <c r="E12716" s="4" t="s">
        <v>6</v>
      </c>
    </row>
    <row r="12717" spans="1:9">
      <c r="A12717" t="n">
        <v>108879</v>
      </c>
      <c r="B12717" s="41" t="n">
        <v>51</v>
      </c>
      <c r="C12717" s="7" t="n">
        <v>4</v>
      </c>
      <c r="D12717" s="7" t="n">
        <v>3</v>
      </c>
      <c r="E12717" s="7" t="s">
        <v>183</v>
      </c>
    </row>
    <row r="12718" spans="1:9">
      <c r="A12718" t="s">
        <v>4</v>
      </c>
      <c r="B12718" s="4" t="s">
        <v>5</v>
      </c>
      <c r="C12718" s="4" t="s">
        <v>10</v>
      </c>
    </row>
    <row r="12719" spans="1:9">
      <c r="A12719" t="n">
        <v>108892</v>
      </c>
      <c r="B12719" s="28" t="n">
        <v>16</v>
      </c>
      <c r="C12719" s="7" t="n">
        <v>0</v>
      </c>
    </row>
    <row r="12720" spans="1:9">
      <c r="A12720" t="s">
        <v>4</v>
      </c>
      <c r="B12720" s="4" t="s">
        <v>5</v>
      </c>
      <c r="C12720" s="4" t="s">
        <v>10</v>
      </c>
      <c r="D12720" s="4" t="s">
        <v>14</v>
      </c>
      <c r="E12720" s="4" t="s">
        <v>9</v>
      </c>
      <c r="F12720" s="4" t="s">
        <v>112</v>
      </c>
      <c r="G12720" s="4" t="s">
        <v>14</v>
      </c>
      <c r="H12720" s="4" t="s">
        <v>14</v>
      </c>
    </row>
    <row r="12721" spans="1:9">
      <c r="A12721" t="n">
        <v>108895</v>
      </c>
      <c r="B12721" s="49" t="n">
        <v>26</v>
      </c>
      <c r="C12721" s="7" t="n">
        <v>3</v>
      </c>
      <c r="D12721" s="7" t="n">
        <v>17</v>
      </c>
      <c r="E12721" s="7" t="n">
        <v>2450</v>
      </c>
      <c r="F12721" s="7" t="s">
        <v>475</v>
      </c>
      <c r="G12721" s="7" t="n">
        <v>2</v>
      </c>
      <c r="H12721" s="7" t="n">
        <v>0</v>
      </c>
    </row>
    <row r="12722" spans="1:9">
      <c r="A12722" t="s">
        <v>4</v>
      </c>
      <c r="B12722" s="4" t="s">
        <v>5</v>
      </c>
    </row>
    <row r="12723" spans="1:9">
      <c r="A12723" t="n">
        <v>108913</v>
      </c>
      <c r="B12723" s="50" t="n">
        <v>28</v>
      </c>
    </row>
    <row r="12724" spans="1:9">
      <c r="A12724" t="s">
        <v>4</v>
      </c>
      <c r="B12724" s="4" t="s">
        <v>5</v>
      </c>
      <c r="C12724" s="4" t="s">
        <v>19</v>
      </c>
    </row>
    <row r="12725" spans="1:9">
      <c r="A12725" t="n">
        <v>108914</v>
      </c>
      <c r="B12725" s="15" t="n">
        <v>3</v>
      </c>
      <c r="C12725" s="11" t="n">
        <f t="normal" ca="1">A12821</f>
        <v>0</v>
      </c>
    </row>
    <row r="12726" spans="1:9">
      <c r="A12726" t="s">
        <v>4</v>
      </c>
      <c r="B12726" s="4" t="s">
        <v>5</v>
      </c>
      <c r="C12726" s="4" t="s">
        <v>14</v>
      </c>
      <c r="D12726" s="4" t="s">
        <v>14</v>
      </c>
      <c r="E12726" s="4" t="s">
        <v>14</v>
      </c>
      <c r="F12726" s="4" t="s">
        <v>9</v>
      </c>
      <c r="G12726" s="4" t="s">
        <v>14</v>
      </c>
      <c r="H12726" s="4" t="s">
        <v>14</v>
      </c>
      <c r="I12726" s="4" t="s">
        <v>19</v>
      </c>
    </row>
    <row r="12727" spans="1:9">
      <c r="A12727" t="n">
        <v>108919</v>
      </c>
      <c r="B12727" s="10" t="n">
        <v>5</v>
      </c>
      <c r="C12727" s="7" t="n">
        <v>35</v>
      </c>
      <c r="D12727" s="7" t="n">
        <v>30</v>
      </c>
      <c r="E12727" s="7" t="n">
        <v>0</v>
      </c>
      <c r="F12727" s="7" t="n">
        <v>5</v>
      </c>
      <c r="G12727" s="7" t="n">
        <v>2</v>
      </c>
      <c r="H12727" s="7" t="n">
        <v>1</v>
      </c>
      <c r="I12727" s="11" t="n">
        <f t="normal" ca="1">A12739</f>
        <v>0</v>
      </c>
    </row>
    <row r="12728" spans="1:9">
      <c r="A12728" t="s">
        <v>4</v>
      </c>
      <c r="B12728" s="4" t="s">
        <v>5</v>
      </c>
      <c r="C12728" s="4" t="s">
        <v>14</v>
      </c>
      <c r="D12728" s="4" t="s">
        <v>10</v>
      </c>
      <c r="E12728" s="4" t="s">
        <v>6</v>
      </c>
    </row>
    <row r="12729" spans="1:9">
      <c r="A12729" t="n">
        <v>108933</v>
      </c>
      <c r="B12729" s="41" t="n">
        <v>51</v>
      </c>
      <c r="C12729" s="7" t="n">
        <v>4</v>
      </c>
      <c r="D12729" s="7" t="n">
        <v>5</v>
      </c>
      <c r="E12729" s="7" t="s">
        <v>183</v>
      </c>
    </row>
    <row r="12730" spans="1:9">
      <c r="A12730" t="s">
        <v>4</v>
      </c>
      <c r="B12730" s="4" t="s">
        <v>5</v>
      </c>
      <c r="C12730" s="4" t="s">
        <v>10</v>
      </c>
    </row>
    <row r="12731" spans="1:9">
      <c r="A12731" t="n">
        <v>108946</v>
      </c>
      <c r="B12731" s="28" t="n">
        <v>16</v>
      </c>
      <c r="C12731" s="7" t="n">
        <v>0</v>
      </c>
    </row>
    <row r="12732" spans="1:9">
      <c r="A12732" t="s">
        <v>4</v>
      </c>
      <c r="B12732" s="4" t="s">
        <v>5</v>
      </c>
      <c r="C12732" s="4" t="s">
        <v>10</v>
      </c>
      <c r="D12732" s="4" t="s">
        <v>14</v>
      </c>
      <c r="E12732" s="4" t="s">
        <v>9</v>
      </c>
      <c r="F12732" s="4" t="s">
        <v>112</v>
      </c>
      <c r="G12732" s="4" t="s">
        <v>14</v>
      </c>
      <c r="H12732" s="4" t="s">
        <v>14</v>
      </c>
    </row>
    <row r="12733" spans="1:9">
      <c r="A12733" t="n">
        <v>108949</v>
      </c>
      <c r="B12733" s="49" t="n">
        <v>26</v>
      </c>
      <c r="C12733" s="7" t="n">
        <v>5</v>
      </c>
      <c r="D12733" s="7" t="n">
        <v>17</v>
      </c>
      <c r="E12733" s="7" t="n">
        <v>3469</v>
      </c>
      <c r="F12733" s="7" t="s">
        <v>475</v>
      </c>
      <c r="G12733" s="7" t="n">
        <v>2</v>
      </c>
      <c r="H12733" s="7" t="n">
        <v>0</v>
      </c>
    </row>
    <row r="12734" spans="1:9">
      <c r="A12734" t="s">
        <v>4</v>
      </c>
      <c r="B12734" s="4" t="s">
        <v>5</v>
      </c>
    </row>
    <row r="12735" spans="1:9">
      <c r="A12735" t="n">
        <v>108967</v>
      </c>
      <c r="B12735" s="50" t="n">
        <v>28</v>
      </c>
    </row>
    <row r="12736" spans="1:9">
      <c r="A12736" t="s">
        <v>4</v>
      </c>
      <c r="B12736" s="4" t="s">
        <v>5</v>
      </c>
      <c r="C12736" s="4" t="s">
        <v>19</v>
      </c>
    </row>
    <row r="12737" spans="1:9">
      <c r="A12737" t="n">
        <v>108968</v>
      </c>
      <c r="B12737" s="15" t="n">
        <v>3</v>
      </c>
      <c r="C12737" s="11" t="n">
        <f t="normal" ca="1">A12821</f>
        <v>0</v>
      </c>
    </row>
    <row r="12738" spans="1:9">
      <c r="A12738" t="s">
        <v>4</v>
      </c>
      <c r="B12738" s="4" t="s">
        <v>5</v>
      </c>
      <c r="C12738" s="4" t="s">
        <v>14</v>
      </c>
      <c r="D12738" s="4" t="s">
        <v>14</v>
      </c>
      <c r="E12738" s="4" t="s">
        <v>14</v>
      </c>
      <c r="F12738" s="4" t="s">
        <v>9</v>
      </c>
      <c r="G12738" s="4" t="s">
        <v>14</v>
      </c>
      <c r="H12738" s="4" t="s">
        <v>14</v>
      </c>
      <c r="I12738" s="4" t="s">
        <v>19</v>
      </c>
    </row>
    <row r="12739" spans="1:9">
      <c r="A12739" t="n">
        <v>108973</v>
      </c>
      <c r="B12739" s="10" t="n">
        <v>5</v>
      </c>
      <c r="C12739" s="7" t="n">
        <v>35</v>
      </c>
      <c r="D12739" s="7" t="n">
        <v>30</v>
      </c>
      <c r="E12739" s="7" t="n">
        <v>0</v>
      </c>
      <c r="F12739" s="7" t="n">
        <v>7</v>
      </c>
      <c r="G12739" s="7" t="n">
        <v>2</v>
      </c>
      <c r="H12739" s="7" t="n">
        <v>1</v>
      </c>
      <c r="I12739" s="11" t="n">
        <f t="normal" ca="1">A12751</f>
        <v>0</v>
      </c>
    </row>
    <row r="12740" spans="1:9">
      <c r="A12740" t="s">
        <v>4</v>
      </c>
      <c r="B12740" s="4" t="s">
        <v>5</v>
      </c>
      <c r="C12740" s="4" t="s">
        <v>14</v>
      </c>
      <c r="D12740" s="4" t="s">
        <v>10</v>
      </c>
      <c r="E12740" s="4" t="s">
        <v>6</v>
      </c>
    </row>
    <row r="12741" spans="1:9">
      <c r="A12741" t="n">
        <v>108987</v>
      </c>
      <c r="B12741" s="41" t="n">
        <v>51</v>
      </c>
      <c r="C12741" s="7" t="n">
        <v>4</v>
      </c>
      <c r="D12741" s="7" t="n">
        <v>7</v>
      </c>
      <c r="E12741" s="7" t="s">
        <v>183</v>
      </c>
    </row>
    <row r="12742" spans="1:9">
      <c r="A12742" t="s">
        <v>4</v>
      </c>
      <c r="B12742" s="4" t="s">
        <v>5</v>
      </c>
      <c r="C12742" s="4" t="s">
        <v>10</v>
      </c>
    </row>
    <row r="12743" spans="1:9">
      <c r="A12743" t="n">
        <v>109000</v>
      </c>
      <c r="B12743" s="28" t="n">
        <v>16</v>
      </c>
      <c r="C12743" s="7" t="n">
        <v>0</v>
      </c>
    </row>
    <row r="12744" spans="1:9">
      <c r="A12744" t="s">
        <v>4</v>
      </c>
      <c r="B12744" s="4" t="s">
        <v>5</v>
      </c>
      <c r="C12744" s="4" t="s">
        <v>10</v>
      </c>
      <c r="D12744" s="4" t="s">
        <v>14</v>
      </c>
      <c r="E12744" s="4" t="s">
        <v>9</v>
      </c>
      <c r="F12744" s="4" t="s">
        <v>112</v>
      </c>
      <c r="G12744" s="4" t="s">
        <v>14</v>
      </c>
      <c r="H12744" s="4" t="s">
        <v>14</v>
      </c>
    </row>
    <row r="12745" spans="1:9">
      <c r="A12745" t="n">
        <v>109003</v>
      </c>
      <c r="B12745" s="49" t="n">
        <v>26</v>
      </c>
      <c r="C12745" s="7" t="n">
        <v>7</v>
      </c>
      <c r="D12745" s="7" t="n">
        <v>17</v>
      </c>
      <c r="E12745" s="7" t="n">
        <v>4483</v>
      </c>
      <c r="F12745" s="7" t="s">
        <v>475</v>
      </c>
      <c r="G12745" s="7" t="n">
        <v>2</v>
      </c>
      <c r="H12745" s="7" t="n">
        <v>0</v>
      </c>
    </row>
    <row r="12746" spans="1:9">
      <c r="A12746" t="s">
        <v>4</v>
      </c>
      <c r="B12746" s="4" t="s">
        <v>5</v>
      </c>
    </row>
    <row r="12747" spans="1:9">
      <c r="A12747" t="n">
        <v>109021</v>
      </c>
      <c r="B12747" s="50" t="n">
        <v>28</v>
      </c>
    </row>
    <row r="12748" spans="1:9">
      <c r="A12748" t="s">
        <v>4</v>
      </c>
      <c r="B12748" s="4" t="s">
        <v>5</v>
      </c>
      <c r="C12748" s="4" t="s">
        <v>19</v>
      </c>
    </row>
    <row r="12749" spans="1:9">
      <c r="A12749" t="n">
        <v>109022</v>
      </c>
      <c r="B12749" s="15" t="n">
        <v>3</v>
      </c>
      <c r="C12749" s="11" t="n">
        <f t="normal" ca="1">A12821</f>
        <v>0</v>
      </c>
    </row>
    <row r="12750" spans="1:9">
      <c r="A12750" t="s">
        <v>4</v>
      </c>
      <c r="B12750" s="4" t="s">
        <v>5</v>
      </c>
      <c r="C12750" s="4" t="s">
        <v>14</v>
      </c>
      <c r="D12750" s="4" t="s">
        <v>14</v>
      </c>
      <c r="E12750" s="4" t="s">
        <v>14</v>
      </c>
      <c r="F12750" s="4" t="s">
        <v>9</v>
      </c>
      <c r="G12750" s="4" t="s">
        <v>14</v>
      </c>
      <c r="H12750" s="4" t="s">
        <v>14</v>
      </c>
      <c r="I12750" s="4" t="s">
        <v>19</v>
      </c>
    </row>
    <row r="12751" spans="1:9">
      <c r="A12751" t="n">
        <v>109027</v>
      </c>
      <c r="B12751" s="10" t="n">
        <v>5</v>
      </c>
      <c r="C12751" s="7" t="n">
        <v>35</v>
      </c>
      <c r="D12751" s="7" t="n">
        <v>30</v>
      </c>
      <c r="E12751" s="7" t="n">
        <v>0</v>
      </c>
      <c r="F12751" s="7" t="n">
        <v>9</v>
      </c>
      <c r="G12751" s="7" t="n">
        <v>2</v>
      </c>
      <c r="H12751" s="7" t="n">
        <v>1</v>
      </c>
      <c r="I12751" s="11" t="n">
        <f t="normal" ca="1">A12763</f>
        <v>0</v>
      </c>
    </row>
    <row r="12752" spans="1:9">
      <c r="A12752" t="s">
        <v>4</v>
      </c>
      <c r="B12752" s="4" t="s">
        <v>5</v>
      </c>
      <c r="C12752" s="4" t="s">
        <v>14</v>
      </c>
      <c r="D12752" s="4" t="s">
        <v>10</v>
      </c>
      <c r="E12752" s="4" t="s">
        <v>6</v>
      </c>
    </row>
    <row r="12753" spans="1:9">
      <c r="A12753" t="n">
        <v>109041</v>
      </c>
      <c r="B12753" s="41" t="n">
        <v>51</v>
      </c>
      <c r="C12753" s="7" t="n">
        <v>4</v>
      </c>
      <c r="D12753" s="7" t="n">
        <v>9</v>
      </c>
      <c r="E12753" s="7" t="s">
        <v>149</v>
      </c>
    </row>
    <row r="12754" spans="1:9">
      <c r="A12754" t="s">
        <v>4</v>
      </c>
      <c r="B12754" s="4" t="s">
        <v>5</v>
      </c>
      <c r="C12754" s="4" t="s">
        <v>10</v>
      </c>
    </row>
    <row r="12755" spans="1:9">
      <c r="A12755" t="n">
        <v>109054</v>
      </c>
      <c r="B12755" s="28" t="n">
        <v>16</v>
      </c>
      <c r="C12755" s="7" t="n">
        <v>0</v>
      </c>
    </row>
    <row r="12756" spans="1:9">
      <c r="A12756" t="s">
        <v>4</v>
      </c>
      <c r="B12756" s="4" t="s">
        <v>5</v>
      </c>
      <c r="C12756" s="4" t="s">
        <v>10</v>
      </c>
      <c r="D12756" s="4" t="s">
        <v>14</v>
      </c>
      <c r="E12756" s="4" t="s">
        <v>9</v>
      </c>
      <c r="F12756" s="4" t="s">
        <v>112</v>
      </c>
      <c r="G12756" s="4" t="s">
        <v>14</v>
      </c>
      <c r="H12756" s="4" t="s">
        <v>14</v>
      </c>
    </row>
    <row r="12757" spans="1:9">
      <c r="A12757" t="n">
        <v>109057</v>
      </c>
      <c r="B12757" s="49" t="n">
        <v>26</v>
      </c>
      <c r="C12757" s="7" t="n">
        <v>9</v>
      </c>
      <c r="D12757" s="7" t="n">
        <v>17</v>
      </c>
      <c r="E12757" s="7" t="n">
        <v>5415</v>
      </c>
      <c r="F12757" s="7" t="s">
        <v>475</v>
      </c>
      <c r="G12757" s="7" t="n">
        <v>2</v>
      </c>
      <c r="H12757" s="7" t="n">
        <v>0</v>
      </c>
    </row>
    <row r="12758" spans="1:9">
      <c r="A12758" t="s">
        <v>4</v>
      </c>
      <c r="B12758" s="4" t="s">
        <v>5</v>
      </c>
    </row>
    <row r="12759" spans="1:9">
      <c r="A12759" t="n">
        <v>109075</v>
      </c>
      <c r="B12759" s="50" t="n">
        <v>28</v>
      </c>
    </row>
    <row r="12760" spans="1:9">
      <c r="A12760" t="s">
        <v>4</v>
      </c>
      <c r="B12760" s="4" t="s">
        <v>5</v>
      </c>
      <c r="C12760" s="4" t="s">
        <v>19</v>
      </c>
    </row>
    <row r="12761" spans="1:9">
      <c r="A12761" t="n">
        <v>109076</v>
      </c>
      <c r="B12761" s="15" t="n">
        <v>3</v>
      </c>
      <c r="C12761" s="11" t="n">
        <f t="normal" ca="1">A12821</f>
        <v>0</v>
      </c>
    </row>
    <row r="12762" spans="1:9">
      <c r="A12762" t="s">
        <v>4</v>
      </c>
      <c r="B12762" s="4" t="s">
        <v>5</v>
      </c>
      <c r="C12762" s="4" t="s">
        <v>14</v>
      </c>
      <c r="D12762" s="4" t="s">
        <v>14</v>
      </c>
      <c r="E12762" s="4" t="s">
        <v>14</v>
      </c>
      <c r="F12762" s="4" t="s">
        <v>9</v>
      </c>
      <c r="G12762" s="4" t="s">
        <v>14</v>
      </c>
      <c r="H12762" s="4" t="s">
        <v>14</v>
      </c>
      <c r="I12762" s="4" t="s">
        <v>19</v>
      </c>
    </row>
    <row r="12763" spans="1:9">
      <c r="A12763" t="n">
        <v>109081</v>
      </c>
      <c r="B12763" s="10" t="n">
        <v>5</v>
      </c>
      <c r="C12763" s="7" t="n">
        <v>35</v>
      </c>
      <c r="D12763" s="7" t="n">
        <v>30</v>
      </c>
      <c r="E12763" s="7" t="n">
        <v>0</v>
      </c>
      <c r="F12763" s="7" t="n">
        <v>2</v>
      </c>
      <c r="G12763" s="7" t="n">
        <v>2</v>
      </c>
      <c r="H12763" s="7" t="n">
        <v>1</v>
      </c>
      <c r="I12763" s="11" t="n">
        <f t="normal" ca="1">A12775</f>
        <v>0</v>
      </c>
    </row>
    <row r="12764" spans="1:9">
      <c r="A12764" t="s">
        <v>4</v>
      </c>
      <c r="B12764" s="4" t="s">
        <v>5</v>
      </c>
      <c r="C12764" s="4" t="s">
        <v>14</v>
      </c>
      <c r="D12764" s="4" t="s">
        <v>10</v>
      </c>
      <c r="E12764" s="4" t="s">
        <v>6</v>
      </c>
    </row>
    <row r="12765" spans="1:9">
      <c r="A12765" t="n">
        <v>109095</v>
      </c>
      <c r="B12765" s="41" t="n">
        <v>51</v>
      </c>
      <c r="C12765" s="7" t="n">
        <v>4</v>
      </c>
      <c r="D12765" s="7" t="n">
        <v>2</v>
      </c>
      <c r="E12765" s="7" t="s">
        <v>183</v>
      </c>
    </row>
    <row r="12766" spans="1:9">
      <c r="A12766" t="s">
        <v>4</v>
      </c>
      <c r="B12766" s="4" t="s">
        <v>5</v>
      </c>
      <c r="C12766" s="4" t="s">
        <v>10</v>
      </c>
    </row>
    <row r="12767" spans="1:9">
      <c r="A12767" t="n">
        <v>109108</v>
      </c>
      <c r="B12767" s="28" t="n">
        <v>16</v>
      </c>
      <c r="C12767" s="7" t="n">
        <v>0</v>
      </c>
    </row>
    <row r="12768" spans="1:9">
      <c r="A12768" t="s">
        <v>4</v>
      </c>
      <c r="B12768" s="4" t="s">
        <v>5</v>
      </c>
      <c r="C12768" s="4" t="s">
        <v>10</v>
      </c>
      <c r="D12768" s="4" t="s">
        <v>14</v>
      </c>
      <c r="E12768" s="4" t="s">
        <v>9</v>
      </c>
      <c r="F12768" s="4" t="s">
        <v>112</v>
      </c>
      <c r="G12768" s="4" t="s">
        <v>14</v>
      </c>
      <c r="H12768" s="4" t="s">
        <v>14</v>
      </c>
    </row>
    <row r="12769" spans="1:9">
      <c r="A12769" t="n">
        <v>109111</v>
      </c>
      <c r="B12769" s="49" t="n">
        <v>26</v>
      </c>
      <c r="C12769" s="7" t="n">
        <v>2</v>
      </c>
      <c r="D12769" s="7" t="n">
        <v>17</v>
      </c>
      <c r="E12769" s="7" t="n">
        <v>6472</v>
      </c>
      <c r="F12769" s="7" t="s">
        <v>475</v>
      </c>
      <c r="G12769" s="7" t="n">
        <v>2</v>
      </c>
      <c r="H12769" s="7" t="n">
        <v>0</v>
      </c>
    </row>
    <row r="12770" spans="1:9">
      <c r="A12770" t="s">
        <v>4</v>
      </c>
      <c r="B12770" s="4" t="s">
        <v>5</v>
      </c>
    </row>
    <row r="12771" spans="1:9">
      <c r="A12771" t="n">
        <v>109129</v>
      </c>
      <c r="B12771" s="50" t="n">
        <v>28</v>
      </c>
    </row>
    <row r="12772" spans="1:9">
      <c r="A12772" t="s">
        <v>4</v>
      </c>
      <c r="B12772" s="4" t="s">
        <v>5</v>
      </c>
      <c r="C12772" s="4" t="s">
        <v>19</v>
      </c>
    </row>
    <row r="12773" spans="1:9">
      <c r="A12773" t="n">
        <v>109130</v>
      </c>
      <c r="B12773" s="15" t="n">
        <v>3</v>
      </c>
      <c r="C12773" s="11" t="n">
        <f t="normal" ca="1">A12821</f>
        <v>0</v>
      </c>
    </row>
    <row r="12774" spans="1:9">
      <c r="A12774" t="s">
        <v>4</v>
      </c>
      <c r="B12774" s="4" t="s">
        <v>5</v>
      </c>
      <c r="C12774" s="4" t="s">
        <v>14</v>
      </c>
      <c r="D12774" s="4" t="s">
        <v>14</v>
      </c>
      <c r="E12774" s="4" t="s">
        <v>14</v>
      </c>
      <c r="F12774" s="4" t="s">
        <v>9</v>
      </c>
      <c r="G12774" s="4" t="s">
        <v>14</v>
      </c>
      <c r="H12774" s="4" t="s">
        <v>14</v>
      </c>
      <c r="I12774" s="4" t="s">
        <v>19</v>
      </c>
    </row>
    <row r="12775" spans="1:9">
      <c r="A12775" t="n">
        <v>109135</v>
      </c>
      <c r="B12775" s="10" t="n">
        <v>5</v>
      </c>
      <c r="C12775" s="7" t="n">
        <v>35</v>
      </c>
      <c r="D12775" s="7" t="n">
        <v>30</v>
      </c>
      <c r="E12775" s="7" t="n">
        <v>0</v>
      </c>
      <c r="F12775" s="7" t="n">
        <v>4</v>
      </c>
      <c r="G12775" s="7" t="n">
        <v>2</v>
      </c>
      <c r="H12775" s="7" t="n">
        <v>1</v>
      </c>
      <c r="I12775" s="11" t="n">
        <f t="normal" ca="1">A12787</f>
        <v>0</v>
      </c>
    </row>
    <row r="12776" spans="1:9">
      <c r="A12776" t="s">
        <v>4</v>
      </c>
      <c r="B12776" s="4" t="s">
        <v>5</v>
      </c>
      <c r="C12776" s="4" t="s">
        <v>14</v>
      </c>
      <c r="D12776" s="4" t="s">
        <v>10</v>
      </c>
      <c r="E12776" s="4" t="s">
        <v>6</v>
      </c>
    </row>
    <row r="12777" spans="1:9">
      <c r="A12777" t="n">
        <v>109149</v>
      </c>
      <c r="B12777" s="41" t="n">
        <v>51</v>
      </c>
      <c r="C12777" s="7" t="n">
        <v>4</v>
      </c>
      <c r="D12777" s="7" t="n">
        <v>4</v>
      </c>
      <c r="E12777" s="7" t="s">
        <v>306</v>
      </c>
    </row>
    <row r="12778" spans="1:9">
      <c r="A12778" t="s">
        <v>4</v>
      </c>
      <c r="B12778" s="4" t="s">
        <v>5</v>
      </c>
      <c r="C12778" s="4" t="s">
        <v>10</v>
      </c>
    </row>
    <row r="12779" spans="1:9">
      <c r="A12779" t="n">
        <v>109162</v>
      </c>
      <c r="B12779" s="28" t="n">
        <v>16</v>
      </c>
      <c r="C12779" s="7" t="n">
        <v>0</v>
      </c>
    </row>
    <row r="12780" spans="1:9">
      <c r="A12780" t="s">
        <v>4</v>
      </c>
      <c r="B12780" s="4" t="s">
        <v>5</v>
      </c>
      <c r="C12780" s="4" t="s">
        <v>10</v>
      </c>
      <c r="D12780" s="4" t="s">
        <v>14</v>
      </c>
      <c r="E12780" s="4" t="s">
        <v>9</v>
      </c>
      <c r="F12780" s="4" t="s">
        <v>112</v>
      </c>
      <c r="G12780" s="4" t="s">
        <v>14</v>
      </c>
      <c r="H12780" s="4" t="s">
        <v>14</v>
      </c>
    </row>
    <row r="12781" spans="1:9">
      <c r="A12781" t="n">
        <v>109165</v>
      </c>
      <c r="B12781" s="49" t="n">
        <v>26</v>
      </c>
      <c r="C12781" s="7" t="n">
        <v>4</v>
      </c>
      <c r="D12781" s="7" t="n">
        <v>17</v>
      </c>
      <c r="E12781" s="7" t="n">
        <v>7462</v>
      </c>
      <c r="F12781" s="7" t="s">
        <v>475</v>
      </c>
      <c r="G12781" s="7" t="n">
        <v>2</v>
      </c>
      <c r="H12781" s="7" t="n">
        <v>0</v>
      </c>
    </row>
    <row r="12782" spans="1:9">
      <c r="A12782" t="s">
        <v>4</v>
      </c>
      <c r="B12782" s="4" t="s">
        <v>5</v>
      </c>
    </row>
    <row r="12783" spans="1:9">
      <c r="A12783" t="n">
        <v>109183</v>
      </c>
      <c r="B12783" s="50" t="n">
        <v>28</v>
      </c>
    </row>
    <row r="12784" spans="1:9">
      <c r="A12784" t="s">
        <v>4</v>
      </c>
      <c r="B12784" s="4" t="s">
        <v>5</v>
      </c>
      <c r="C12784" s="4" t="s">
        <v>19</v>
      </c>
    </row>
    <row r="12785" spans="1:9">
      <c r="A12785" t="n">
        <v>109184</v>
      </c>
      <c r="B12785" s="15" t="n">
        <v>3</v>
      </c>
      <c r="C12785" s="11" t="n">
        <f t="normal" ca="1">A12821</f>
        <v>0</v>
      </c>
    </row>
    <row r="12786" spans="1:9">
      <c r="A12786" t="s">
        <v>4</v>
      </c>
      <c r="B12786" s="4" t="s">
        <v>5</v>
      </c>
      <c r="C12786" s="4" t="s">
        <v>14</v>
      </c>
      <c r="D12786" s="4" t="s">
        <v>14</v>
      </c>
      <c r="E12786" s="4" t="s">
        <v>14</v>
      </c>
      <c r="F12786" s="4" t="s">
        <v>9</v>
      </c>
      <c r="G12786" s="4" t="s">
        <v>14</v>
      </c>
      <c r="H12786" s="4" t="s">
        <v>14</v>
      </c>
      <c r="I12786" s="4" t="s">
        <v>19</v>
      </c>
    </row>
    <row r="12787" spans="1:9">
      <c r="A12787" t="n">
        <v>109189</v>
      </c>
      <c r="B12787" s="10" t="n">
        <v>5</v>
      </c>
      <c r="C12787" s="7" t="n">
        <v>35</v>
      </c>
      <c r="D12787" s="7" t="n">
        <v>30</v>
      </c>
      <c r="E12787" s="7" t="n">
        <v>0</v>
      </c>
      <c r="F12787" s="7" t="n">
        <v>6</v>
      </c>
      <c r="G12787" s="7" t="n">
        <v>2</v>
      </c>
      <c r="H12787" s="7" t="n">
        <v>1</v>
      </c>
      <c r="I12787" s="11" t="n">
        <f t="normal" ca="1">A12799</f>
        <v>0</v>
      </c>
    </row>
    <row r="12788" spans="1:9">
      <c r="A12788" t="s">
        <v>4</v>
      </c>
      <c r="B12788" s="4" t="s">
        <v>5</v>
      </c>
      <c r="C12788" s="4" t="s">
        <v>14</v>
      </c>
      <c r="D12788" s="4" t="s">
        <v>10</v>
      </c>
      <c r="E12788" s="4" t="s">
        <v>6</v>
      </c>
    </row>
    <row r="12789" spans="1:9">
      <c r="A12789" t="n">
        <v>109203</v>
      </c>
      <c r="B12789" s="41" t="n">
        <v>51</v>
      </c>
      <c r="C12789" s="7" t="n">
        <v>4</v>
      </c>
      <c r="D12789" s="7" t="n">
        <v>6</v>
      </c>
      <c r="E12789" s="7" t="s">
        <v>183</v>
      </c>
    </row>
    <row r="12790" spans="1:9">
      <c r="A12790" t="s">
        <v>4</v>
      </c>
      <c r="B12790" s="4" t="s">
        <v>5</v>
      </c>
      <c r="C12790" s="4" t="s">
        <v>10</v>
      </c>
    </row>
    <row r="12791" spans="1:9">
      <c r="A12791" t="n">
        <v>109216</v>
      </c>
      <c r="B12791" s="28" t="n">
        <v>16</v>
      </c>
      <c r="C12791" s="7" t="n">
        <v>0</v>
      </c>
    </row>
    <row r="12792" spans="1:9">
      <c r="A12792" t="s">
        <v>4</v>
      </c>
      <c r="B12792" s="4" t="s">
        <v>5</v>
      </c>
      <c r="C12792" s="4" t="s">
        <v>10</v>
      </c>
      <c r="D12792" s="4" t="s">
        <v>14</v>
      </c>
      <c r="E12792" s="4" t="s">
        <v>9</v>
      </c>
      <c r="F12792" s="4" t="s">
        <v>112</v>
      </c>
      <c r="G12792" s="4" t="s">
        <v>14</v>
      </c>
      <c r="H12792" s="4" t="s">
        <v>14</v>
      </c>
    </row>
    <row r="12793" spans="1:9">
      <c r="A12793" t="n">
        <v>109219</v>
      </c>
      <c r="B12793" s="49" t="n">
        <v>26</v>
      </c>
      <c r="C12793" s="7" t="n">
        <v>6</v>
      </c>
      <c r="D12793" s="7" t="n">
        <v>17</v>
      </c>
      <c r="E12793" s="7" t="n">
        <v>8489</v>
      </c>
      <c r="F12793" s="7" t="s">
        <v>475</v>
      </c>
      <c r="G12793" s="7" t="n">
        <v>2</v>
      </c>
      <c r="H12793" s="7" t="n">
        <v>0</v>
      </c>
    </row>
    <row r="12794" spans="1:9">
      <c r="A12794" t="s">
        <v>4</v>
      </c>
      <c r="B12794" s="4" t="s">
        <v>5</v>
      </c>
    </row>
    <row r="12795" spans="1:9">
      <c r="A12795" t="n">
        <v>109237</v>
      </c>
      <c r="B12795" s="50" t="n">
        <v>28</v>
      </c>
    </row>
    <row r="12796" spans="1:9">
      <c r="A12796" t="s">
        <v>4</v>
      </c>
      <c r="B12796" s="4" t="s">
        <v>5</v>
      </c>
      <c r="C12796" s="4" t="s">
        <v>19</v>
      </c>
    </row>
    <row r="12797" spans="1:9">
      <c r="A12797" t="n">
        <v>109238</v>
      </c>
      <c r="B12797" s="15" t="n">
        <v>3</v>
      </c>
      <c r="C12797" s="11" t="n">
        <f t="normal" ca="1">A12821</f>
        <v>0</v>
      </c>
    </row>
    <row r="12798" spans="1:9">
      <c r="A12798" t="s">
        <v>4</v>
      </c>
      <c r="B12798" s="4" t="s">
        <v>5</v>
      </c>
      <c r="C12798" s="4" t="s">
        <v>14</v>
      </c>
      <c r="D12798" s="4" t="s">
        <v>14</v>
      </c>
      <c r="E12798" s="4" t="s">
        <v>14</v>
      </c>
      <c r="F12798" s="4" t="s">
        <v>9</v>
      </c>
      <c r="G12798" s="4" t="s">
        <v>14</v>
      </c>
      <c r="H12798" s="4" t="s">
        <v>14</v>
      </c>
      <c r="I12798" s="4" t="s">
        <v>19</v>
      </c>
    </row>
    <row r="12799" spans="1:9">
      <c r="A12799" t="n">
        <v>109243</v>
      </c>
      <c r="B12799" s="10" t="n">
        <v>5</v>
      </c>
      <c r="C12799" s="7" t="n">
        <v>35</v>
      </c>
      <c r="D12799" s="7" t="n">
        <v>30</v>
      </c>
      <c r="E12799" s="7" t="n">
        <v>0</v>
      </c>
      <c r="F12799" s="7" t="n">
        <v>8</v>
      </c>
      <c r="G12799" s="7" t="n">
        <v>2</v>
      </c>
      <c r="H12799" s="7" t="n">
        <v>1</v>
      </c>
      <c r="I12799" s="11" t="n">
        <f t="normal" ca="1">A12811</f>
        <v>0</v>
      </c>
    </row>
    <row r="12800" spans="1:9">
      <c r="A12800" t="s">
        <v>4</v>
      </c>
      <c r="B12800" s="4" t="s">
        <v>5</v>
      </c>
      <c r="C12800" s="4" t="s">
        <v>14</v>
      </c>
      <c r="D12800" s="4" t="s">
        <v>10</v>
      </c>
      <c r="E12800" s="4" t="s">
        <v>6</v>
      </c>
    </row>
    <row r="12801" spans="1:9">
      <c r="A12801" t="n">
        <v>109257</v>
      </c>
      <c r="B12801" s="41" t="n">
        <v>51</v>
      </c>
      <c r="C12801" s="7" t="n">
        <v>4</v>
      </c>
      <c r="D12801" s="7" t="n">
        <v>8</v>
      </c>
      <c r="E12801" s="7" t="s">
        <v>183</v>
      </c>
    </row>
    <row r="12802" spans="1:9">
      <c r="A12802" t="s">
        <v>4</v>
      </c>
      <c r="B12802" s="4" t="s">
        <v>5</v>
      </c>
      <c r="C12802" s="4" t="s">
        <v>10</v>
      </c>
    </row>
    <row r="12803" spans="1:9">
      <c r="A12803" t="n">
        <v>109270</v>
      </c>
      <c r="B12803" s="28" t="n">
        <v>16</v>
      </c>
      <c r="C12803" s="7" t="n">
        <v>0</v>
      </c>
    </row>
    <row r="12804" spans="1:9">
      <c r="A12804" t="s">
        <v>4</v>
      </c>
      <c r="B12804" s="4" t="s">
        <v>5</v>
      </c>
      <c r="C12804" s="4" t="s">
        <v>10</v>
      </c>
      <c r="D12804" s="4" t="s">
        <v>14</v>
      </c>
      <c r="E12804" s="4" t="s">
        <v>9</v>
      </c>
      <c r="F12804" s="4" t="s">
        <v>112</v>
      </c>
      <c r="G12804" s="4" t="s">
        <v>14</v>
      </c>
      <c r="H12804" s="4" t="s">
        <v>14</v>
      </c>
    </row>
    <row r="12805" spans="1:9">
      <c r="A12805" t="n">
        <v>109273</v>
      </c>
      <c r="B12805" s="49" t="n">
        <v>26</v>
      </c>
      <c r="C12805" s="7" t="n">
        <v>8</v>
      </c>
      <c r="D12805" s="7" t="n">
        <v>17</v>
      </c>
      <c r="E12805" s="7" t="n">
        <v>9412</v>
      </c>
      <c r="F12805" s="7" t="s">
        <v>475</v>
      </c>
      <c r="G12805" s="7" t="n">
        <v>2</v>
      </c>
      <c r="H12805" s="7" t="n">
        <v>0</v>
      </c>
    </row>
    <row r="12806" spans="1:9">
      <c r="A12806" t="s">
        <v>4</v>
      </c>
      <c r="B12806" s="4" t="s">
        <v>5</v>
      </c>
    </row>
    <row r="12807" spans="1:9">
      <c r="A12807" t="n">
        <v>109291</v>
      </c>
      <c r="B12807" s="50" t="n">
        <v>28</v>
      </c>
    </row>
    <row r="12808" spans="1:9">
      <c r="A12808" t="s">
        <v>4</v>
      </c>
      <c r="B12808" s="4" t="s">
        <v>5</v>
      </c>
      <c r="C12808" s="4" t="s">
        <v>19</v>
      </c>
    </row>
    <row r="12809" spans="1:9">
      <c r="A12809" t="n">
        <v>109292</v>
      </c>
      <c r="B12809" s="15" t="n">
        <v>3</v>
      </c>
      <c r="C12809" s="11" t="n">
        <f t="normal" ca="1">A12821</f>
        <v>0</v>
      </c>
    </row>
    <row r="12810" spans="1:9">
      <c r="A12810" t="s">
        <v>4</v>
      </c>
      <c r="B12810" s="4" t="s">
        <v>5</v>
      </c>
      <c r="C12810" s="4" t="s">
        <v>14</v>
      </c>
      <c r="D12810" s="4" t="s">
        <v>14</v>
      </c>
      <c r="E12810" s="4" t="s">
        <v>14</v>
      </c>
      <c r="F12810" s="4" t="s">
        <v>9</v>
      </c>
      <c r="G12810" s="4" t="s">
        <v>14</v>
      </c>
      <c r="H12810" s="4" t="s">
        <v>14</v>
      </c>
      <c r="I12810" s="4" t="s">
        <v>19</v>
      </c>
    </row>
    <row r="12811" spans="1:9">
      <c r="A12811" t="n">
        <v>109297</v>
      </c>
      <c r="B12811" s="10" t="n">
        <v>5</v>
      </c>
      <c r="C12811" s="7" t="n">
        <v>35</v>
      </c>
      <c r="D12811" s="7" t="n">
        <v>30</v>
      </c>
      <c r="E12811" s="7" t="n">
        <v>0</v>
      </c>
      <c r="F12811" s="7" t="n">
        <v>11</v>
      </c>
      <c r="G12811" s="7" t="n">
        <v>2</v>
      </c>
      <c r="H12811" s="7" t="n">
        <v>1</v>
      </c>
      <c r="I12811" s="11" t="n">
        <f t="normal" ca="1">A12821</f>
        <v>0</v>
      </c>
    </row>
    <row r="12812" spans="1:9">
      <c r="A12812" t="s">
        <v>4</v>
      </c>
      <c r="B12812" s="4" t="s">
        <v>5</v>
      </c>
      <c r="C12812" s="4" t="s">
        <v>14</v>
      </c>
      <c r="D12812" s="4" t="s">
        <v>10</v>
      </c>
      <c r="E12812" s="4" t="s">
        <v>6</v>
      </c>
    </row>
    <row r="12813" spans="1:9">
      <c r="A12813" t="n">
        <v>109311</v>
      </c>
      <c r="B12813" s="41" t="n">
        <v>51</v>
      </c>
      <c r="C12813" s="7" t="n">
        <v>4</v>
      </c>
      <c r="D12813" s="7" t="n">
        <v>11</v>
      </c>
      <c r="E12813" s="7" t="s">
        <v>183</v>
      </c>
    </row>
    <row r="12814" spans="1:9">
      <c r="A12814" t="s">
        <v>4</v>
      </c>
      <c r="B12814" s="4" t="s">
        <v>5</v>
      </c>
      <c r="C12814" s="4" t="s">
        <v>10</v>
      </c>
    </row>
    <row r="12815" spans="1:9">
      <c r="A12815" t="n">
        <v>109324</v>
      </c>
      <c r="B12815" s="28" t="n">
        <v>16</v>
      </c>
      <c r="C12815" s="7" t="n">
        <v>0</v>
      </c>
    </row>
    <row r="12816" spans="1:9">
      <c r="A12816" t="s">
        <v>4</v>
      </c>
      <c r="B12816" s="4" t="s">
        <v>5</v>
      </c>
      <c r="C12816" s="4" t="s">
        <v>10</v>
      </c>
      <c r="D12816" s="4" t="s">
        <v>14</v>
      </c>
      <c r="E12816" s="4" t="s">
        <v>9</v>
      </c>
      <c r="F12816" s="4" t="s">
        <v>112</v>
      </c>
      <c r="G12816" s="4" t="s">
        <v>14</v>
      </c>
      <c r="H12816" s="4" t="s">
        <v>14</v>
      </c>
    </row>
    <row r="12817" spans="1:9">
      <c r="A12817" t="n">
        <v>109327</v>
      </c>
      <c r="B12817" s="49" t="n">
        <v>26</v>
      </c>
      <c r="C12817" s="7" t="n">
        <v>11</v>
      </c>
      <c r="D12817" s="7" t="n">
        <v>17</v>
      </c>
      <c r="E12817" s="7" t="n">
        <v>10452</v>
      </c>
      <c r="F12817" s="7" t="s">
        <v>475</v>
      </c>
      <c r="G12817" s="7" t="n">
        <v>2</v>
      </c>
      <c r="H12817" s="7" t="n">
        <v>0</v>
      </c>
    </row>
    <row r="12818" spans="1:9">
      <c r="A12818" t="s">
        <v>4</v>
      </c>
      <c r="B12818" s="4" t="s">
        <v>5</v>
      </c>
    </row>
    <row r="12819" spans="1:9">
      <c r="A12819" t="n">
        <v>109345</v>
      </c>
      <c r="B12819" s="50" t="n">
        <v>28</v>
      </c>
    </row>
    <row r="12820" spans="1:9">
      <c r="A12820" t="s">
        <v>4</v>
      </c>
      <c r="B12820" s="4" t="s">
        <v>5</v>
      </c>
      <c r="C12820" s="4" t="s">
        <v>10</v>
      </c>
      <c r="D12820" s="4" t="s">
        <v>14</v>
      </c>
    </row>
    <row r="12821" spans="1:9">
      <c r="A12821" t="n">
        <v>109346</v>
      </c>
      <c r="B12821" s="68" t="n">
        <v>67</v>
      </c>
      <c r="C12821" s="7" t="n">
        <v>1</v>
      </c>
      <c r="D12821" s="7" t="n">
        <v>2</v>
      </c>
    </row>
    <row r="12822" spans="1:9">
      <c r="A12822" t="s">
        <v>4</v>
      </c>
      <c r="B12822" s="4" t="s">
        <v>5</v>
      </c>
      <c r="C12822" s="4" t="s">
        <v>10</v>
      </c>
      <c r="D12822" s="4" t="s">
        <v>14</v>
      </c>
    </row>
    <row r="12823" spans="1:9">
      <c r="A12823" t="n">
        <v>109350</v>
      </c>
      <c r="B12823" s="68" t="n">
        <v>67</v>
      </c>
      <c r="C12823" s="7" t="n">
        <v>2</v>
      </c>
      <c r="D12823" s="7" t="n">
        <v>2</v>
      </c>
    </row>
    <row r="12824" spans="1:9">
      <c r="A12824" t="s">
        <v>4</v>
      </c>
      <c r="B12824" s="4" t="s">
        <v>5</v>
      </c>
      <c r="C12824" s="4" t="s">
        <v>10</v>
      </c>
      <c r="D12824" s="4" t="s">
        <v>14</v>
      </c>
    </row>
    <row r="12825" spans="1:9">
      <c r="A12825" t="n">
        <v>109354</v>
      </c>
      <c r="B12825" s="68" t="n">
        <v>67</v>
      </c>
      <c r="C12825" s="7" t="n">
        <v>3</v>
      </c>
      <c r="D12825" s="7" t="n">
        <v>2</v>
      </c>
    </row>
    <row r="12826" spans="1:9">
      <c r="A12826" t="s">
        <v>4</v>
      </c>
      <c r="B12826" s="4" t="s">
        <v>5</v>
      </c>
      <c r="C12826" s="4" t="s">
        <v>10</v>
      </c>
      <c r="D12826" s="4" t="s">
        <v>14</v>
      </c>
    </row>
    <row r="12827" spans="1:9">
      <c r="A12827" t="n">
        <v>109358</v>
      </c>
      <c r="B12827" s="68" t="n">
        <v>67</v>
      </c>
      <c r="C12827" s="7" t="n">
        <v>4</v>
      </c>
      <c r="D12827" s="7" t="n">
        <v>2</v>
      </c>
    </row>
    <row r="12828" spans="1:9">
      <c r="A12828" t="s">
        <v>4</v>
      </c>
      <c r="B12828" s="4" t="s">
        <v>5</v>
      </c>
      <c r="C12828" s="4" t="s">
        <v>10</v>
      </c>
      <c r="D12828" s="4" t="s">
        <v>14</v>
      </c>
    </row>
    <row r="12829" spans="1:9">
      <c r="A12829" t="n">
        <v>109362</v>
      </c>
      <c r="B12829" s="68" t="n">
        <v>67</v>
      </c>
      <c r="C12829" s="7" t="n">
        <v>5</v>
      </c>
      <c r="D12829" s="7" t="n">
        <v>2</v>
      </c>
    </row>
    <row r="12830" spans="1:9">
      <c r="A12830" t="s">
        <v>4</v>
      </c>
      <c r="B12830" s="4" t="s">
        <v>5</v>
      </c>
      <c r="C12830" s="4" t="s">
        <v>10</v>
      </c>
      <c r="D12830" s="4" t="s">
        <v>14</v>
      </c>
    </row>
    <row r="12831" spans="1:9">
      <c r="A12831" t="n">
        <v>109366</v>
      </c>
      <c r="B12831" s="68" t="n">
        <v>67</v>
      </c>
      <c r="C12831" s="7" t="n">
        <v>6</v>
      </c>
      <c r="D12831" s="7" t="n">
        <v>2</v>
      </c>
    </row>
    <row r="12832" spans="1:9">
      <c r="A12832" t="s">
        <v>4</v>
      </c>
      <c r="B12832" s="4" t="s">
        <v>5</v>
      </c>
      <c r="C12832" s="4" t="s">
        <v>10</v>
      </c>
      <c r="D12832" s="4" t="s">
        <v>14</v>
      </c>
    </row>
    <row r="12833" spans="1:8">
      <c r="A12833" t="n">
        <v>109370</v>
      </c>
      <c r="B12833" s="68" t="n">
        <v>67</v>
      </c>
      <c r="C12833" s="7" t="n">
        <v>7</v>
      </c>
      <c r="D12833" s="7" t="n">
        <v>2</v>
      </c>
    </row>
    <row r="12834" spans="1:8">
      <c r="A12834" t="s">
        <v>4</v>
      </c>
      <c r="B12834" s="4" t="s">
        <v>5</v>
      </c>
      <c r="C12834" s="4" t="s">
        <v>10</v>
      </c>
      <c r="D12834" s="4" t="s">
        <v>14</v>
      </c>
    </row>
    <row r="12835" spans="1:8">
      <c r="A12835" t="n">
        <v>109374</v>
      </c>
      <c r="B12835" s="68" t="n">
        <v>67</v>
      </c>
      <c r="C12835" s="7" t="n">
        <v>8</v>
      </c>
      <c r="D12835" s="7" t="n">
        <v>2</v>
      </c>
    </row>
    <row r="12836" spans="1:8">
      <c r="A12836" t="s">
        <v>4</v>
      </c>
      <c r="B12836" s="4" t="s">
        <v>5</v>
      </c>
      <c r="C12836" s="4" t="s">
        <v>10</v>
      </c>
      <c r="D12836" s="4" t="s">
        <v>14</v>
      </c>
    </row>
    <row r="12837" spans="1:8">
      <c r="A12837" t="n">
        <v>109378</v>
      </c>
      <c r="B12837" s="68" t="n">
        <v>67</v>
      </c>
      <c r="C12837" s="7" t="n">
        <v>9</v>
      </c>
      <c r="D12837" s="7" t="n">
        <v>2</v>
      </c>
    </row>
    <row r="12838" spans="1:8">
      <c r="A12838" t="s">
        <v>4</v>
      </c>
      <c r="B12838" s="4" t="s">
        <v>5</v>
      </c>
      <c r="C12838" s="4" t="s">
        <v>10</v>
      </c>
      <c r="D12838" s="4" t="s">
        <v>14</v>
      </c>
    </row>
    <row r="12839" spans="1:8">
      <c r="A12839" t="n">
        <v>109382</v>
      </c>
      <c r="B12839" s="68" t="n">
        <v>67</v>
      </c>
      <c r="C12839" s="7" t="n">
        <v>7032</v>
      </c>
      <c r="D12839" s="7" t="n">
        <v>2</v>
      </c>
    </row>
    <row r="12840" spans="1:8">
      <c r="A12840" t="s">
        <v>4</v>
      </c>
      <c r="B12840" s="4" t="s">
        <v>5</v>
      </c>
      <c r="C12840" s="4" t="s">
        <v>10</v>
      </c>
      <c r="D12840" s="4" t="s">
        <v>14</v>
      </c>
    </row>
    <row r="12841" spans="1:8">
      <c r="A12841" t="n">
        <v>109386</v>
      </c>
      <c r="B12841" s="68" t="n">
        <v>67</v>
      </c>
      <c r="C12841" s="7" t="n">
        <v>11</v>
      </c>
      <c r="D12841" s="7" t="n">
        <v>2</v>
      </c>
    </row>
    <row r="12842" spans="1:8">
      <c r="A12842" t="s">
        <v>4</v>
      </c>
      <c r="B12842" s="4" t="s">
        <v>5</v>
      </c>
      <c r="C12842" s="4" t="s">
        <v>14</v>
      </c>
      <c r="D12842" s="4" t="s">
        <v>10</v>
      </c>
    </row>
    <row r="12843" spans="1:8">
      <c r="A12843" t="n">
        <v>109390</v>
      </c>
      <c r="B12843" s="45" t="n">
        <v>45</v>
      </c>
      <c r="C12843" s="7" t="n">
        <v>7</v>
      </c>
      <c r="D12843" s="7" t="n">
        <v>255</v>
      </c>
    </row>
    <row r="12844" spans="1:8">
      <c r="A12844" t="s">
        <v>4</v>
      </c>
      <c r="B12844" s="4" t="s">
        <v>5</v>
      </c>
      <c r="C12844" s="4" t="s">
        <v>9</v>
      </c>
    </row>
    <row r="12845" spans="1:8">
      <c r="A12845" t="n">
        <v>109394</v>
      </c>
      <c r="B12845" s="48" t="n">
        <v>15</v>
      </c>
      <c r="C12845" s="7" t="n">
        <v>256</v>
      </c>
    </row>
    <row r="12846" spans="1:8">
      <c r="A12846" t="s">
        <v>4</v>
      </c>
      <c r="B12846" s="4" t="s">
        <v>5</v>
      </c>
      <c r="C12846" s="4" t="s">
        <v>14</v>
      </c>
      <c r="D12846" s="4" t="s">
        <v>10</v>
      </c>
      <c r="E12846" s="4" t="s">
        <v>6</v>
      </c>
    </row>
    <row r="12847" spans="1:8">
      <c r="A12847" t="n">
        <v>109399</v>
      </c>
      <c r="B12847" s="41" t="n">
        <v>51</v>
      </c>
      <c r="C12847" s="7" t="n">
        <v>4</v>
      </c>
      <c r="D12847" s="7" t="n">
        <v>0</v>
      </c>
      <c r="E12847" s="7" t="s">
        <v>134</v>
      </c>
    </row>
    <row r="12848" spans="1:8">
      <c r="A12848" t="s">
        <v>4</v>
      </c>
      <c r="B12848" s="4" t="s">
        <v>5</v>
      </c>
      <c r="C12848" s="4" t="s">
        <v>10</v>
      </c>
    </row>
    <row r="12849" spans="1:5">
      <c r="A12849" t="n">
        <v>109413</v>
      </c>
      <c r="B12849" s="28" t="n">
        <v>16</v>
      </c>
      <c r="C12849" s="7" t="n">
        <v>0</v>
      </c>
    </row>
    <row r="12850" spans="1:5">
      <c r="A12850" t="s">
        <v>4</v>
      </c>
      <c r="B12850" s="4" t="s">
        <v>5</v>
      </c>
      <c r="C12850" s="4" t="s">
        <v>10</v>
      </c>
      <c r="D12850" s="4" t="s">
        <v>14</v>
      </c>
      <c r="E12850" s="4" t="s">
        <v>9</v>
      </c>
      <c r="F12850" s="4" t="s">
        <v>112</v>
      </c>
      <c r="G12850" s="4" t="s">
        <v>14</v>
      </c>
      <c r="H12850" s="4" t="s">
        <v>14</v>
      </c>
    </row>
    <row r="12851" spans="1:5">
      <c r="A12851" t="n">
        <v>109416</v>
      </c>
      <c r="B12851" s="49" t="n">
        <v>26</v>
      </c>
      <c r="C12851" s="7" t="n">
        <v>0</v>
      </c>
      <c r="D12851" s="7" t="n">
        <v>17</v>
      </c>
      <c r="E12851" s="7" t="n">
        <v>53153</v>
      </c>
      <c r="F12851" s="7" t="s">
        <v>811</v>
      </c>
      <c r="G12851" s="7" t="n">
        <v>2</v>
      </c>
      <c r="H12851" s="7" t="n">
        <v>0</v>
      </c>
    </row>
    <row r="12852" spans="1:5">
      <c r="A12852" t="s">
        <v>4</v>
      </c>
      <c r="B12852" s="4" t="s">
        <v>5</v>
      </c>
    </row>
    <row r="12853" spans="1:5">
      <c r="A12853" t="n">
        <v>109490</v>
      </c>
      <c r="B12853" s="50" t="n">
        <v>28</v>
      </c>
    </row>
    <row r="12854" spans="1:5">
      <c r="A12854" t="s">
        <v>4</v>
      </c>
      <c r="B12854" s="4" t="s">
        <v>5</v>
      </c>
      <c r="C12854" s="4" t="s">
        <v>10</v>
      </c>
      <c r="D12854" s="4" t="s">
        <v>14</v>
      </c>
    </row>
    <row r="12855" spans="1:5">
      <c r="A12855" t="n">
        <v>109491</v>
      </c>
      <c r="B12855" s="51" t="n">
        <v>89</v>
      </c>
      <c r="C12855" s="7" t="n">
        <v>65533</v>
      </c>
      <c r="D12855" s="7" t="n">
        <v>1</v>
      </c>
    </row>
    <row r="12856" spans="1:5">
      <c r="A12856" t="s">
        <v>4</v>
      </c>
      <c r="B12856" s="4" t="s">
        <v>5</v>
      </c>
      <c r="C12856" s="4" t="s">
        <v>14</v>
      </c>
      <c r="D12856" s="4" t="s">
        <v>10</v>
      </c>
      <c r="E12856" s="4" t="s">
        <v>6</v>
      </c>
    </row>
    <row r="12857" spans="1:5">
      <c r="A12857" t="n">
        <v>109495</v>
      </c>
      <c r="B12857" s="41" t="n">
        <v>51</v>
      </c>
      <c r="C12857" s="7" t="n">
        <v>4</v>
      </c>
      <c r="D12857" s="7" t="n">
        <v>7032</v>
      </c>
      <c r="E12857" s="7" t="s">
        <v>130</v>
      </c>
    </row>
    <row r="12858" spans="1:5">
      <c r="A12858" t="s">
        <v>4</v>
      </c>
      <c r="B12858" s="4" t="s">
        <v>5</v>
      </c>
      <c r="C12858" s="4" t="s">
        <v>10</v>
      </c>
    </row>
    <row r="12859" spans="1:5">
      <c r="A12859" t="n">
        <v>109509</v>
      </c>
      <c r="B12859" s="28" t="n">
        <v>16</v>
      </c>
      <c r="C12859" s="7" t="n">
        <v>0</v>
      </c>
    </row>
    <row r="12860" spans="1:5">
      <c r="A12860" t="s">
        <v>4</v>
      </c>
      <c r="B12860" s="4" t="s">
        <v>5</v>
      </c>
      <c r="C12860" s="4" t="s">
        <v>10</v>
      </c>
      <c r="D12860" s="4" t="s">
        <v>14</v>
      </c>
      <c r="E12860" s="4" t="s">
        <v>9</v>
      </c>
      <c r="F12860" s="4" t="s">
        <v>112</v>
      </c>
      <c r="G12860" s="4" t="s">
        <v>14</v>
      </c>
      <c r="H12860" s="4" t="s">
        <v>14</v>
      </c>
      <c r="I12860" s="4" t="s">
        <v>14</v>
      </c>
      <c r="J12860" s="4" t="s">
        <v>9</v>
      </c>
      <c r="K12860" s="4" t="s">
        <v>112</v>
      </c>
      <c r="L12860" s="4" t="s">
        <v>14</v>
      </c>
      <c r="M12860" s="4" t="s">
        <v>14</v>
      </c>
    </row>
    <row r="12861" spans="1:5">
      <c r="A12861" t="n">
        <v>109512</v>
      </c>
      <c r="B12861" s="49" t="n">
        <v>26</v>
      </c>
      <c r="C12861" s="7" t="n">
        <v>7032</v>
      </c>
      <c r="D12861" s="7" t="n">
        <v>17</v>
      </c>
      <c r="E12861" s="7" t="n">
        <v>18527</v>
      </c>
      <c r="F12861" s="7" t="s">
        <v>812</v>
      </c>
      <c r="G12861" s="7" t="n">
        <v>2</v>
      </c>
      <c r="H12861" s="7" t="n">
        <v>3</v>
      </c>
      <c r="I12861" s="7" t="n">
        <v>17</v>
      </c>
      <c r="J12861" s="7" t="n">
        <v>18528</v>
      </c>
      <c r="K12861" s="7" t="s">
        <v>813</v>
      </c>
      <c r="L12861" s="7" t="n">
        <v>2</v>
      </c>
      <c r="M12861" s="7" t="n">
        <v>0</v>
      </c>
    </row>
    <row r="12862" spans="1:5">
      <c r="A12862" t="s">
        <v>4</v>
      </c>
      <c r="B12862" s="4" t="s">
        <v>5</v>
      </c>
    </row>
    <row r="12863" spans="1:5">
      <c r="A12863" t="n">
        <v>109637</v>
      </c>
      <c r="B12863" s="50" t="n">
        <v>28</v>
      </c>
    </row>
    <row r="12864" spans="1:5">
      <c r="A12864" t="s">
        <v>4</v>
      </c>
      <c r="B12864" s="4" t="s">
        <v>5</v>
      </c>
      <c r="C12864" s="4" t="s">
        <v>10</v>
      </c>
      <c r="D12864" s="4" t="s">
        <v>14</v>
      </c>
      <c r="E12864" s="4" t="s">
        <v>6</v>
      </c>
      <c r="F12864" s="4" t="s">
        <v>21</v>
      </c>
      <c r="G12864" s="4" t="s">
        <v>21</v>
      </c>
      <c r="H12864" s="4" t="s">
        <v>21</v>
      </c>
    </row>
    <row r="12865" spans="1:13">
      <c r="A12865" t="n">
        <v>109638</v>
      </c>
      <c r="B12865" s="37" t="n">
        <v>48</v>
      </c>
      <c r="C12865" s="7" t="n">
        <v>2</v>
      </c>
      <c r="D12865" s="7" t="n">
        <v>0</v>
      </c>
      <c r="E12865" s="7" t="s">
        <v>76</v>
      </c>
      <c r="F12865" s="7" t="n">
        <v>-1</v>
      </c>
      <c r="G12865" s="7" t="n">
        <v>1</v>
      </c>
      <c r="H12865" s="7" t="n">
        <v>0</v>
      </c>
    </row>
    <row r="12866" spans="1:13">
      <c r="A12866" t="s">
        <v>4</v>
      </c>
      <c r="B12866" s="4" t="s">
        <v>5</v>
      </c>
      <c r="C12866" s="4" t="s">
        <v>10</v>
      </c>
    </row>
    <row r="12867" spans="1:13">
      <c r="A12867" t="n">
        <v>109666</v>
      </c>
      <c r="B12867" s="28" t="n">
        <v>16</v>
      </c>
      <c r="C12867" s="7" t="n">
        <v>300</v>
      </c>
    </row>
    <row r="12868" spans="1:13">
      <c r="A12868" t="s">
        <v>4</v>
      </c>
      <c r="B12868" s="4" t="s">
        <v>5</v>
      </c>
      <c r="C12868" s="4" t="s">
        <v>14</v>
      </c>
      <c r="D12868" s="4" t="s">
        <v>10</v>
      </c>
      <c r="E12868" s="4" t="s">
        <v>6</v>
      </c>
    </row>
    <row r="12869" spans="1:13">
      <c r="A12869" t="n">
        <v>109669</v>
      </c>
      <c r="B12869" s="41" t="n">
        <v>51</v>
      </c>
      <c r="C12869" s="7" t="n">
        <v>4</v>
      </c>
      <c r="D12869" s="7" t="n">
        <v>2</v>
      </c>
      <c r="E12869" s="7" t="s">
        <v>137</v>
      </c>
    </row>
    <row r="12870" spans="1:13">
      <c r="A12870" t="s">
        <v>4</v>
      </c>
      <c r="B12870" s="4" t="s">
        <v>5</v>
      </c>
      <c r="C12870" s="4" t="s">
        <v>10</v>
      </c>
    </row>
    <row r="12871" spans="1:13">
      <c r="A12871" t="n">
        <v>109683</v>
      </c>
      <c r="B12871" s="28" t="n">
        <v>16</v>
      </c>
      <c r="C12871" s="7" t="n">
        <v>0</v>
      </c>
    </row>
    <row r="12872" spans="1:13">
      <c r="A12872" t="s">
        <v>4</v>
      </c>
      <c r="B12872" s="4" t="s">
        <v>5</v>
      </c>
      <c r="C12872" s="4" t="s">
        <v>10</v>
      </c>
      <c r="D12872" s="4" t="s">
        <v>14</v>
      </c>
      <c r="E12872" s="4" t="s">
        <v>9</v>
      </c>
      <c r="F12872" s="4" t="s">
        <v>112</v>
      </c>
      <c r="G12872" s="4" t="s">
        <v>14</v>
      </c>
      <c r="H12872" s="4" t="s">
        <v>14</v>
      </c>
    </row>
    <row r="12873" spans="1:13">
      <c r="A12873" t="n">
        <v>109686</v>
      </c>
      <c r="B12873" s="49" t="n">
        <v>26</v>
      </c>
      <c r="C12873" s="7" t="n">
        <v>2</v>
      </c>
      <c r="D12873" s="7" t="n">
        <v>17</v>
      </c>
      <c r="E12873" s="7" t="n">
        <v>6478</v>
      </c>
      <c r="F12873" s="7" t="s">
        <v>814</v>
      </c>
      <c r="G12873" s="7" t="n">
        <v>2</v>
      </c>
      <c r="H12873" s="7" t="n">
        <v>0</v>
      </c>
    </row>
    <row r="12874" spans="1:13">
      <c r="A12874" t="s">
        <v>4</v>
      </c>
      <c r="B12874" s="4" t="s">
        <v>5</v>
      </c>
    </row>
    <row r="12875" spans="1:13">
      <c r="A12875" t="n">
        <v>109703</v>
      </c>
      <c r="B12875" s="50" t="n">
        <v>28</v>
      </c>
    </row>
    <row r="12876" spans="1:13">
      <c r="A12876" t="s">
        <v>4</v>
      </c>
      <c r="B12876" s="4" t="s">
        <v>5</v>
      </c>
      <c r="C12876" s="4" t="s">
        <v>10</v>
      </c>
      <c r="D12876" s="4" t="s">
        <v>14</v>
      </c>
    </row>
    <row r="12877" spans="1:13">
      <c r="A12877" t="n">
        <v>109704</v>
      </c>
      <c r="B12877" s="51" t="n">
        <v>89</v>
      </c>
      <c r="C12877" s="7" t="n">
        <v>65533</v>
      </c>
      <c r="D12877" s="7" t="n">
        <v>1</v>
      </c>
    </row>
    <row r="12878" spans="1:13">
      <c r="A12878" t="s">
        <v>4</v>
      </c>
      <c r="B12878" s="4" t="s">
        <v>5</v>
      </c>
      <c r="C12878" s="4" t="s">
        <v>14</v>
      </c>
      <c r="D12878" s="4" t="s">
        <v>14</v>
      </c>
      <c r="E12878" s="4" t="s">
        <v>14</v>
      </c>
      <c r="F12878" s="4" t="s">
        <v>9</v>
      </c>
      <c r="G12878" s="4" t="s">
        <v>14</v>
      </c>
      <c r="H12878" s="4" t="s">
        <v>14</v>
      </c>
      <c r="I12878" s="4" t="s">
        <v>14</v>
      </c>
      <c r="J12878" s="4" t="s">
        <v>14</v>
      </c>
      <c r="K12878" s="4" t="s">
        <v>9</v>
      </c>
      <c r="L12878" s="4" t="s">
        <v>14</v>
      </c>
      <c r="M12878" s="4" t="s">
        <v>14</v>
      </c>
      <c r="N12878" s="4" t="s">
        <v>14</v>
      </c>
      <c r="O12878" s="4" t="s">
        <v>14</v>
      </c>
      <c r="P12878" s="4" t="s">
        <v>14</v>
      </c>
      <c r="Q12878" s="4" t="s">
        <v>9</v>
      </c>
      <c r="R12878" s="4" t="s">
        <v>14</v>
      </c>
      <c r="S12878" s="4" t="s">
        <v>14</v>
      </c>
      <c r="T12878" s="4" t="s">
        <v>14</v>
      </c>
      <c r="U12878" s="4" t="s">
        <v>14</v>
      </c>
      <c r="V12878" s="4" t="s">
        <v>14</v>
      </c>
      <c r="W12878" s="4" t="s">
        <v>9</v>
      </c>
      <c r="X12878" s="4" t="s">
        <v>14</v>
      </c>
      <c r="Y12878" s="4" t="s">
        <v>14</v>
      </c>
      <c r="Z12878" s="4" t="s">
        <v>14</v>
      </c>
      <c r="AA12878" s="4" t="s">
        <v>14</v>
      </c>
      <c r="AB12878" s="4" t="s">
        <v>14</v>
      </c>
      <c r="AC12878" s="4" t="s">
        <v>9</v>
      </c>
      <c r="AD12878" s="4" t="s">
        <v>14</v>
      </c>
      <c r="AE12878" s="4" t="s">
        <v>14</v>
      </c>
      <c r="AF12878" s="4" t="s">
        <v>14</v>
      </c>
      <c r="AG12878" s="4" t="s">
        <v>14</v>
      </c>
      <c r="AH12878" s="4" t="s">
        <v>14</v>
      </c>
      <c r="AI12878" s="4" t="s">
        <v>9</v>
      </c>
      <c r="AJ12878" s="4" t="s">
        <v>14</v>
      </c>
      <c r="AK12878" s="4" t="s">
        <v>14</v>
      </c>
      <c r="AL12878" s="4" t="s">
        <v>14</v>
      </c>
      <c r="AM12878" s="4" t="s">
        <v>14</v>
      </c>
      <c r="AN12878" s="4" t="s">
        <v>14</v>
      </c>
      <c r="AO12878" s="4" t="s">
        <v>9</v>
      </c>
      <c r="AP12878" s="4" t="s">
        <v>14</v>
      </c>
      <c r="AQ12878" s="4" t="s">
        <v>14</v>
      </c>
      <c r="AR12878" s="4" t="s">
        <v>14</v>
      </c>
      <c r="AS12878" s="4" t="s">
        <v>19</v>
      </c>
    </row>
    <row r="12879" spans="1:13">
      <c r="A12879" t="n">
        <v>109708</v>
      </c>
      <c r="B12879" s="10" t="n">
        <v>5</v>
      </c>
      <c r="C12879" s="7" t="n">
        <v>35</v>
      </c>
      <c r="D12879" s="7" t="n">
        <v>30</v>
      </c>
      <c r="E12879" s="7" t="n">
        <v>0</v>
      </c>
      <c r="F12879" s="7" t="n">
        <v>1</v>
      </c>
      <c r="G12879" s="7" t="n">
        <v>2</v>
      </c>
      <c r="H12879" s="7" t="n">
        <v>35</v>
      </c>
      <c r="I12879" s="7" t="n">
        <v>30</v>
      </c>
      <c r="J12879" s="7" t="n">
        <v>0</v>
      </c>
      <c r="K12879" s="7" t="n">
        <v>3</v>
      </c>
      <c r="L12879" s="7" t="n">
        <v>2</v>
      </c>
      <c r="M12879" s="7" t="n">
        <v>11</v>
      </c>
      <c r="N12879" s="7" t="n">
        <v>35</v>
      </c>
      <c r="O12879" s="7" t="n">
        <v>30</v>
      </c>
      <c r="P12879" s="7" t="n">
        <v>0</v>
      </c>
      <c r="Q12879" s="7" t="n">
        <v>4</v>
      </c>
      <c r="R12879" s="7" t="n">
        <v>2</v>
      </c>
      <c r="S12879" s="7" t="n">
        <v>11</v>
      </c>
      <c r="T12879" s="7" t="n">
        <v>35</v>
      </c>
      <c r="U12879" s="7" t="n">
        <v>30</v>
      </c>
      <c r="V12879" s="7" t="n">
        <v>0</v>
      </c>
      <c r="W12879" s="7" t="n">
        <v>2</v>
      </c>
      <c r="X12879" s="7" t="n">
        <v>2</v>
      </c>
      <c r="Y12879" s="7" t="n">
        <v>11</v>
      </c>
      <c r="Z12879" s="7" t="n">
        <v>35</v>
      </c>
      <c r="AA12879" s="7" t="n">
        <v>30</v>
      </c>
      <c r="AB12879" s="7" t="n">
        <v>0</v>
      </c>
      <c r="AC12879" s="7" t="n">
        <v>11</v>
      </c>
      <c r="AD12879" s="7" t="n">
        <v>2</v>
      </c>
      <c r="AE12879" s="7" t="n">
        <v>11</v>
      </c>
      <c r="AF12879" s="7" t="n">
        <v>35</v>
      </c>
      <c r="AG12879" s="7" t="n">
        <v>30</v>
      </c>
      <c r="AH12879" s="7" t="n">
        <v>0</v>
      </c>
      <c r="AI12879" s="7" t="n">
        <v>6</v>
      </c>
      <c r="AJ12879" s="7" t="n">
        <v>2</v>
      </c>
      <c r="AK12879" s="7" t="n">
        <v>11</v>
      </c>
      <c r="AL12879" s="7" t="n">
        <v>35</v>
      </c>
      <c r="AM12879" s="7" t="n">
        <v>30</v>
      </c>
      <c r="AN12879" s="7" t="n">
        <v>0</v>
      </c>
      <c r="AO12879" s="7" t="n">
        <v>8</v>
      </c>
      <c r="AP12879" s="7" t="n">
        <v>2</v>
      </c>
      <c r="AQ12879" s="7" t="n">
        <v>11</v>
      </c>
      <c r="AR12879" s="7" t="n">
        <v>1</v>
      </c>
      <c r="AS12879" s="11" t="n">
        <f t="normal" ca="1">A12893</f>
        <v>0</v>
      </c>
    </row>
    <row r="12880" spans="1:13">
      <c r="A12880" t="s">
        <v>4</v>
      </c>
      <c r="B12880" s="4" t="s">
        <v>5</v>
      </c>
      <c r="C12880" s="4" t="s">
        <v>14</v>
      </c>
      <c r="D12880" s="4" t="s">
        <v>10</v>
      </c>
      <c r="E12880" s="4" t="s">
        <v>6</v>
      </c>
    </row>
    <row r="12881" spans="1:45">
      <c r="A12881" t="n">
        <v>109776</v>
      </c>
      <c r="B12881" s="41" t="n">
        <v>51</v>
      </c>
      <c r="C12881" s="7" t="n">
        <v>4</v>
      </c>
      <c r="D12881" s="7" t="n">
        <v>1</v>
      </c>
      <c r="E12881" s="7" t="s">
        <v>476</v>
      </c>
    </row>
    <row r="12882" spans="1:45">
      <c r="A12882" t="s">
        <v>4</v>
      </c>
      <c r="B12882" s="4" t="s">
        <v>5</v>
      </c>
      <c r="C12882" s="4" t="s">
        <v>10</v>
      </c>
    </row>
    <row r="12883" spans="1:45">
      <c r="A12883" t="n">
        <v>109789</v>
      </c>
      <c r="B12883" s="28" t="n">
        <v>16</v>
      </c>
      <c r="C12883" s="7" t="n">
        <v>0</v>
      </c>
    </row>
    <row r="12884" spans="1:45">
      <c r="A12884" t="s">
        <v>4</v>
      </c>
      <c r="B12884" s="4" t="s">
        <v>5</v>
      </c>
      <c r="C12884" s="4" t="s">
        <v>10</v>
      </c>
      <c r="D12884" s="4" t="s">
        <v>14</v>
      </c>
      <c r="E12884" s="4" t="s">
        <v>9</v>
      </c>
      <c r="F12884" s="4" t="s">
        <v>112</v>
      </c>
      <c r="G12884" s="4" t="s">
        <v>14</v>
      </c>
      <c r="H12884" s="4" t="s">
        <v>14</v>
      </c>
    </row>
    <row r="12885" spans="1:45">
      <c r="A12885" t="n">
        <v>109792</v>
      </c>
      <c r="B12885" s="49" t="n">
        <v>26</v>
      </c>
      <c r="C12885" s="7" t="n">
        <v>1</v>
      </c>
      <c r="D12885" s="7" t="n">
        <v>17</v>
      </c>
      <c r="E12885" s="7" t="n">
        <v>1474</v>
      </c>
      <c r="F12885" s="7" t="s">
        <v>815</v>
      </c>
      <c r="G12885" s="7" t="n">
        <v>2</v>
      </c>
      <c r="H12885" s="7" t="n">
        <v>0</v>
      </c>
    </row>
    <row r="12886" spans="1:45">
      <c r="A12886" t="s">
        <v>4</v>
      </c>
      <c r="B12886" s="4" t="s">
        <v>5</v>
      </c>
    </row>
    <row r="12887" spans="1:45">
      <c r="A12887" t="n">
        <v>109822</v>
      </c>
      <c r="B12887" s="50" t="n">
        <v>28</v>
      </c>
    </row>
    <row r="12888" spans="1:45">
      <c r="A12888" t="s">
        <v>4</v>
      </c>
      <c r="B12888" s="4" t="s">
        <v>5</v>
      </c>
      <c r="C12888" s="4" t="s">
        <v>10</v>
      </c>
      <c r="D12888" s="4" t="s">
        <v>14</v>
      </c>
    </row>
    <row r="12889" spans="1:45">
      <c r="A12889" t="n">
        <v>109823</v>
      </c>
      <c r="B12889" s="51" t="n">
        <v>89</v>
      </c>
      <c r="C12889" s="7" t="n">
        <v>65533</v>
      </c>
      <c r="D12889" s="7" t="n">
        <v>1</v>
      </c>
    </row>
    <row r="12890" spans="1:45">
      <c r="A12890" t="s">
        <v>4</v>
      </c>
      <c r="B12890" s="4" t="s">
        <v>5</v>
      </c>
      <c r="C12890" s="4" t="s">
        <v>19</v>
      </c>
    </row>
    <row r="12891" spans="1:45">
      <c r="A12891" t="n">
        <v>109827</v>
      </c>
      <c r="B12891" s="15" t="n">
        <v>3</v>
      </c>
      <c r="C12891" s="11" t="n">
        <f t="normal" ca="1">A12903</f>
        <v>0</v>
      </c>
    </row>
    <row r="12892" spans="1:45">
      <c r="A12892" t="s">
        <v>4</v>
      </c>
      <c r="B12892" s="4" t="s">
        <v>5</v>
      </c>
      <c r="C12892" s="4" t="s">
        <v>14</v>
      </c>
      <c r="D12892" s="4" t="s">
        <v>10</v>
      </c>
      <c r="E12892" s="4" t="s">
        <v>6</v>
      </c>
    </row>
    <row r="12893" spans="1:45">
      <c r="A12893" t="n">
        <v>109832</v>
      </c>
      <c r="B12893" s="41" t="n">
        <v>51</v>
      </c>
      <c r="C12893" s="7" t="n">
        <v>4</v>
      </c>
      <c r="D12893" s="7" t="n">
        <v>1</v>
      </c>
      <c r="E12893" s="7" t="s">
        <v>476</v>
      </c>
    </row>
    <row r="12894" spans="1:45">
      <c r="A12894" t="s">
        <v>4</v>
      </c>
      <c r="B12894" s="4" t="s">
        <v>5</v>
      </c>
      <c r="C12894" s="4" t="s">
        <v>10</v>
      </c>
    </row>
    <row r="12895" spans="1:45">
      <c r="A12895" t="n">
        <v>109845</v>
      </c>
      <c r="B12895" s="28" t="n">
        <v>16</v>
      </c>
      <c r="C12895" s="7" t="n">
        <v>0</v>
      </c>
    </row>
    <row r="12896" spans="1:45">
      <c r="A12896" t="s">
        <v>4</v>
      </c>
      <c r="B12896" s="4" t="s">
        <v>5</v>
      </c>
      <c r="C12896" s="4" t="s">
        <v>10</v>
      </c>
      <c r="D12896" s="4" t="s">
        <v>14</v>
      </c>
      <c r="E12896" s="4" t="s">
        <v>9</v>
      </c>
      <c r="F12896" s="4" t="s">
        <v>112</v>
      </c>
      <c r="G12896" s="4" t="s">
        <v>14</v>
      </c>
      <c r="H12896" s="4" t="s">
        <v>14</v>
      </c>
    </row>
    <row r="12897" spans="1:8">
      <c r="A12897" t="n">
        <v>109848</v>
      </c>
      <c r="B12897" s="49" t="n">
        <v>26</v>
      </c>
      <c r="C12897" s="7" t="n">
        <v>1</v>
      </c>
      <c r="D12897" s="7" t="n">
        <v>17</v>
      </c>
      <c r="E12897" s="7" t="n">
        <v>1474</v>
      </c>
      <c r="F12897" s="7" t="s">
        <v>816</v>
      </c>
      <c r="G12897" s="7" t="n">
        <v>2</v>
      </c>
      <c r="H12897" s="7" t="n">
        <v>0</v>
      </c>
    </row>
    <row r="12898" spans="1:8">
      <c r="A12898" t="s">
        <v>4</v>
      </c>
      <c r="B12898" s="4" t="s">
        <v>5</v>
      </c>
    </row>
    <row r="12899" spans="1:8">
      <c r="A12899" t="n">
        <v>109883</v>
      </c>
      <c r="B12899" s="50" t="n">
        <v>28</v>
      </c>
    </row>
    <row r="12900" spans="1:8">
      <c r="A12900" t="s">
        <v>4</v>
      </c>
      <c r="B12900" s="4" t="s">
        <v>5</v>
      </c>
      <c r="C12900" s="4" t="s">
        <v>10</v>
      </c>
      <c r="D12900" s="4" t="s">
        <v>14</v>
      </c>
    </row>
    <row r="12901" spans="1:8">
      <c r="A12901" t="n">
        <v>109884</v>
      </c>
      <c r="B12901" s="51" t="n">
        <v>89</v>
      </c>
      <c r="C12901" s="7" t="n">
        <v>65533</v>
      </c>
      <c r="D12901" s="7" t="n">
        <v>1</v>
      </c>
    </row>
    <row r="12902" spans="1:8">
      <c r="A12902" t="s">
        <v>4</v>
      </c>
      <c r="B12902" s="4" t="s">
        <v>5</v>
      </c>
      <c r="C12902" s="4" t="s">
        <v>14</v>
      </c>
      <c r="D12902" s="4" t="s">
        <v>10</v>
      </c>
      <c r="E12902" s="4" t="s">
        <v>6</v>
      </c>
    </row>
    <row r="12903" spans="1:8">
      <c r="A12903" t="n">
        <v>109888</v>
      </c>
      <c r="B12903" s="41" t="n">
        <v>51</v>
      </c>
      <c r="C12903" s="7" t="n">
        <v>4</v>
      </c>
      <c r="D12903" s="7" t="n">
        <v>3</v>
      </c>
      <c r="E12903" s="7" t="s">
        <v>817</v>
      </c>
    </row>
    <row r="12904" spans="1:8">
      <c r="A12904" t="s">
        <v>4</v>
      </c>
      <c r="B12904" s="4" t="s">
        <v>5</v>
      </c>
      <c r="C12904" s="4" t="s">
        <v>10</v>
      </c>
    </row>
    <row r="12905" spans="1:8">
      <c r="A12905" t="n">
        <v>109901</v>
      </c>
      <c r="B12905" s="28" t="n">
        <v>16</v>
      </c>
      <c r="C12905" s="7" t="n">
        <v>0</v>
      </c>
    </row>
    <row r="12906" spans="1:8">
      <c r="A12906" t="s">
        <v>4</v>
      </c>
      <c r="B12906" s="4" t="s">
        <v>5</v>
      </c>
      <c r="C12906" s="4" t="s">
        <v>10</v>
      </c>
      <c r="D12906" s="4" t="s">
        <v>14</v>
      </c>
      <c r="E12906" s="4" t="s">
        <v>9</v>
      </c>
      <c r="F12906" s="4" t="s">
        <v>112</v>
      </c>
      <c r="G12906" s="4" t="s">
        <v>14</v>
      </c>
      <c r="H12906" s="4" t="s">
        <v>14</v>
      </c>
    </row>
    <row r="12907" spans="1:8">
      <c r="A12907" t="n">
        <v>109904</v>
      </c>
      <c r="B12907" s="49" t="n">
        <v>26</v>
      </c>
      <c r="C12907" s="7" t="n">
        <v>3</v>
      </c>
      <c r="D12907" s="7" t="n">
        <v>17</v>
      </c>
      <c r="E12907" s="7" t="n">
        <v>2455</v>
      </c>
      <c r="F12907" s="7" t="s">
        <v>818</v>
      </c>
      <c r="G12907" s="7" t="n">
        <v>2</v>
      </c>
      <c r="H12907" s="7" t="n">
        <v>0</v>
      </c>
    </row>
    <row r="12908" spans="1:8">
      <c r="A12908" t="s">
        <v>4</v>
      </c>
      <c r="B12908" s="4" t="s">
        <v>5</v>
      </c>
    </row>
    <row r="12909" spans="1:8">
      <c r="A12909" t="n">
        <v>109930</v>
      </c>
      <c r="B12909" s="50" t="n">
        <v>28</v>
      </c>
    </row>
    <row r="12910" spans="1:8">
      <c r="A12910" t="s">
        <v>4</v>
      </c>
      <c r="B12910" s="4" t="s">
        <v>5</v>
      </c>
      <c r="C12910" s="4" t="s">
        <v>10</v>
      </c>
      <c r="D12910" s="4" t="s">
        <v>14</v>
      </c>
    </row>
    <row r="12911" spans="1:8">
      <c r="A12911" t="n">
        <v>109931</v>
      </c>
      <c r="B12911" s="51" t="n">
        <v>89</v>
      </c>
      <c r="C12911" s="7" t="n">
        <v>65533</v>
      </c>
      <c r="D12911" s="7" t="n">
        <v>1</v>
      </c>
    </row>
    <row r="12912" spans="1:8">
      <c r="A12912" t="s">
        <v>4</v>
      </c>
      <c r="B12912" s="4" t="s">
        <v>5</v>
      </c>
      <c r="C12912" s="4" t="s">
        <v>14</v>
      </c>
      <c r="D12912" s="4" t="s">
        <v>10</v>
      </c>
      <c r="E12912" s="4" t="s">
        <v>6</v>
      </c>
    </row>
    <row r="12913" spans="1:8">
      <c r="A12913" t="n">
        <v>109935</v>
      </c>
      <c r="B12913" s="41" t="n">
        <v>51</v>
      </c>
      <c r="C12913" s="7" t="n">
        <v>4</v>
      </c>
      <c r="D12913" s="7" t="n">
        <v>6</v>
      </c>
      <c r="E12913" s="7" t="s">
        <v>116</v>
      </c>
    </row>
    <row r="12914" spans="1:8">
      <c r="A12914" t="s">
        <v>4</v>
      </c>
      <c r="B12914" s="4" t="s">
        <v>5</v>
      </c>
      <c r="C12914" s="4" t="s">
        <v>10</v>
      </c>
    </row>
    <row r="12915" spans="1:8">
      <c r="A12915" t="n">
        <v>109948</v>
      </c>
      <c r="B12915" s="28" t="n">
        <v>16</v>
      </c>
      <c r="C12915" s="7" t="n">
        <v>0</v>
      </c>
    </row>
    <row r="12916" spans="1:8">
      <c r="A12916" t="s">
        <v>4</v>
      </c>
      <c r="B12916" s="4" t="s">
        <v>5</v>
      </c>
      <c r="C12916" s="4" t="s">
        <v>10</v>
      </c>
      <c r="D12916" s="4" t="s">
        <v>14</v>
      </c>
      <c r="E12916" s="4" t="s">
        <v>9</v>
      </c>
      <c r="F12916" s="4" t="s">
        <v>112</v>
      </c>
      <c r="G12916" s="4" t="s">
        <v>14</v>
      </c>
      <c r="H12916" s="4" t="s">
        <v>14</v>
      </c>
    </row>
    <row r="12917" spans="1:8">
      <c r="A12917" t="n">
        <v>109951</v>
      </c>
      <c r="B12917" s="49" t="n">
        <v>26</v>
      </c>
      <c r="C12917" s="7" t="n">
        <v>6</v>
      </c>
      <c r="D12917" s="7" t="n">
        <v>17</v>
      </c>
      <c r="E12917" s="7" t="n">
        <v>8494</v>
      </c>
      <c r="F12917" s="7" t="s">
        <v>819</v>
      </c>
      <c r="G12917" s="7" t="n">
        <v>2</v>
      </c>
      <c r="H12917" s="7" t="n">
        <v>0</v>
      </c>
    </row>
    <row r="12918" spans="1:8">
      <c r="A12918" t="s">
        <v>4</v>
      </c>
      <c r="B12918" s="4" t="s">
        <v>5</v>
      </c>
    </row>
    <row r="12919" spans="1:8">
      <c r="A12919" t="n">
        <v>110053</v>
      </c>
      <c r="B12919" s="50" t="n">
        <v>28</v>
      </c>
    </row>
    <row r="12920" spans="1:8">
      <c r="A12920" t="s">
        <v>4</v>
      </c>
      <c r="B12920" s="4" t="s">
        <v>5</v>
      </c>
      <c r="C12920" s="4" t="s">
        <v>10</v>
      </c>
      <c r="D12920" s="4" t="s">
        <v>14</v>
      </c>
      <c r="E12920" s="4" t="s">
        <v>6</v>
      </c>
      <c r="F12920" s="4" t="s">
        <v>21</v>
      </c>
      <c r="G12920" s="4" t="s">
        <v>21</v>
      </c>
      <c r="H12920" s="4" t="s">
        <v>21</v>
      </c>
    </row>
    <row r="12921" spans="1:8">
      <c r="A12921" t="n">
        <v>110054</v>
      </c>
      <c r="B12921" s="37" t="n">
        <v>48</v>
      </c>
      <c r="C12921" s="7" t="n">
        <v>4</v>
      </c>
      <c r="D12921" s="7" t="n">
        <v>0</v>
      </c>
      <c r="E12921" s="7" t="s">
        <v>437</v>
      </c>
      <c r="F12921" s="7" t="n">
        <v>-1</v>
      </c>
      <c r="G12921" s="7" t="n">
        <v>1</v>
      </c>
      <c r="H12921" s="7" t="n">
        <v>0</v>
      </c>
    </row>
    <row r="12922" spans="1:8">
      <c r="A12922" t="s">
        <v>4</v>
      </c>
      <c r="B12922" s="4" t="s">
        <v>5</v>
      </c>
      <c r="C12922" s="4" t="s">
        <v>10</v>
      </c>
    </row>
    <row r="12923" spans="1:8">
      <c r="A12923" t="n">
        <v>110083</v>
      </c>
      <c r="B12923" s="28" t="n">
        <v>16</v>
      </c>
      <c r="C12923" s="7" t="n">
        <v>300</v>
      </c>
    </row>
    <row r="12924" spans="1:8">
      <c r="A12924" t="s">
        <v>4</v>
      </c>
      <c r="B12924" s="4" t="s">
        <v>5</v>
      </c>
      <c r="C12924" s="4" t="s">
        <v>14</v>
      </c>
      <c r="D12924" s="4" t="s">
        <v>10</v>
      </c>
      <c r="E12924" s="4" t="s">
        <v>6</v>
      </c>
    </row>
    <row r="12925" spans="1:8">
      <c r="A12925" t="n">
        <v>110086</v>
      </c>
      <c r="B12925" s="41" t="n">
        <v>51</v>
      </c>
      <c r="C12925" s="7" t="n">
        <v>4</v>
      </c>
      <c r="D12925" s="7" t="n">
        <v>4</v>
      </c>
      <c r="E12925" s="7" t="s">
        <v>137</v>
      </c>
    </row>
    <row r="12926" spans="1:8">
      <c r="A12926" t="s">
        <v>4</v>
      </c>
      <c r="B12926" s="4" t="s">
        <v>5</v>
      </c>
      <c r="C12926" s="4" t="s">
        <v>10</v>
      </c>
    </row>
    <row r="12927" spans="1:8">
      <c r="A12927" t="n">
        <v>110100</v>
      </c>
      <c r="B12927" s="28" t="n">
        <v>16</v>
      </c>
      <c r="C12927" s="7" t="n">
        <v>0</v>
      </c>
    </row>
    <row r="12928" spans="1:8">
      <c r="A12928" t="s">
        <v>4</v>
      </c>
      <c r="B12928" s="4" t="s">
        <v>5</v>
      </c>
      <c r="C12928" s="4" t="s">
        <v>10</v>
      </c>
      <c r="D12928" s="4" t="s">
        <v>14</v>
      </c>
      <c r="E12928" s="4" t="s">
        <v>9</v>
      </c>
      <c r="F12928" s="4" t="s">
        <v>112</v>
      </c>
      <c r="G12928" s="4" t="s">
        <v>14</v>
      </c>
      <c r="H12928" s="4" t="s">
        <v>14</v>
      </c>
    </row>
    <row r="12929" spans="1:8">
      <c r="A12929" t="n">
        <v>110103</v>
      </c>
      <c r="B12929" s="49" t="n">
        <v>26</v>
      </c>
      <c r="C12929" s="7" t="n">
        <v>4</v>
      </c>
      <c r="D12929" s="7" t="n">
        <v>17</v>
      </c>
      <c r="E12929" s="7" t="n">
        <v>7466</v>
      </c>
      <c r="F12929" s="7" t="s">
        <v>820</v>
      </c>
      <c r="G12929" s="7" t="n">
        <v>2</v>
      </c>
      <c r="H12929" s="7" t="n">
        <v>0</v>
      </c>
    </row>
    <row r="12930" spans="1:8">
      <c r="A12930" t="s">
        <v>4</v>
      </c>
      <c r="B12930" s="4" t="s">
        <v>5</v>
      </c>
    </row>
    <row r="12931" spans="1:8">
      <c r="A12931" t="n">
        <v>110121</v>
      </c>
      <c r="B12931" s="50" t="n">
        <v>28</v>
      </c>
    </row>
    <row r="12932" spans="1:8">
      <c r="A12932" t="s">
        <v>4</v>
      </c>
      <c r="B12932" s="4" t="s">
        <v>5</v>
      </c>
      <c r="C12932" s="4" t="s">
        <v>10</v>
      </c>
      <c r="D12932" s="4" t="s">
        <v>14</v>
      </c>
    </row>
    <row r="12933" spans="1:8">
      <c r="A12933" t="n">
        <v>110122</v>
      </c>
      <c r="B12933" s="51" t="n">
        <v>89</v>
      </c>
      <c r="C12933" s="7" t="n">
        <v>65533</v>
      </c>
      <c r="D12933" s="7" t="n">
        <v>1</v>
      </c>
    </row>
    <row r="12934" spans="1:8">
      <c r="A12934" t="s">
        <v>4</v>
      </c>
      <c r="B12934" s="4" t="s">
        <v>5</v>
      </c>
      <c r="C12934" s="4" t="s">
        <v>14</v>
      </c>
      <c r="D12934" s="4" t="s">
        <v>10</v>
      </c>
      <c r="E12934" s="4" t="s">
        <v>21</v>
      </c>
    </row>
    <row r="12935" spans="1:8">
      <c r="A12935" t="n">
        <v>110126</v>
      </c>
      <c r="B12935" s="21" t="n">
        <v>58</v>
      </c>
      <c r="C12935" s="7" t="n">
        <v>101</v>
      </c>
      <c r="D12935" s="7" t="n">
        <v>500</v>
      </c>
      <c r="E12935" s="7" t="n">
        <v>1</v>
      </c>
    </row>
    <row r="12936" spans="1:8">
      <c r="A12936" t="s">
        <v>4</v>
      </c>
      <c r="B12936" s="4" t="s">
        <v>5</v>
      </c>
      <c r="C12936" s="4" t="s">
        <v>14</v>
      </c>
      <c r="D12936" s="4" t="s">
        <v>10</v>
      </c>
    </row>
    <row r="12937" spans="1:8">
      <c r="A12937" t="n">
        <v>110134</v>
      </c>
      <c r="B12937" s="21" t="n">
        <v>58</v>
      </c>
      <c r="C12937" s="7" t="n">
        <v>254</v>
      </c>
      <c r="D12937" s="7" t="n">
        <v>0</v>
      </c>
    </row>
    <row r="12938" spans="1:8">
      <c r="A12938" t="s">
        <v>4</v>
      </c>
      <c r="B12938" s="4" t="s">
        <v>5</v>
      </c>
      <c r="C12938" s="4" t="s">
        <v>14</v>
      </c>
      <c r="D12938" s="4" t="s">
        <v>14</v>
      </c>
      <c r="E12938" s="4" t="s">
        <v>21</v>
      </c>
      <c r="F12938" s="4" t="s">
        <v>21</v>
      </c>
      <c r="G12938" s="4" t="s">
        <v>21</v>
      </c>
      <c r="H12938" s="4" t="s">
        <v>10</v>
      </c>
    </row>
    <row r="12939" spans="1:8">
      <c r="A12939" t="n">
        <v>110138</v>
      </c>
      <c r="B12939" s="45" t="n">
        <v>45</v>
      </c>
      <c r="C12939" s="7" t="n">
        <v>2</v>
      </c>
      <c r="D12939" s="7" t="n">
        <v>3</v>
      </c>
      <c r="E12939" s="7" t="n">
        <v>1.79999995231628</v>
      </c>
      <c r="F12939" s="7" t="n">
        <v>21.6000003814697</v>
      </c>
      <c r="G12939" s="7" t="n">
        <v>33.8499984741211</v>
      </c>
      <c r="H12939" s="7" t="n">
        <v>0</v>
      </c>
    </row>
    <row r="12940" spans="1:8">
      <c r="A12940" t="s">
        <v>4</v>
      </c>
      <c r="B12940" s="4" t="s">
        <v>5</v>
      </c>
      <c r="C12940" s="4" t="s">
        <v>14</v>
      </c>
      <c r="D12940" s="4" t="s">
        <v>14</v>
      </c>
      <c r="E12940" s="4" t="s">
        <v>21</v>
      </c>
      <c r="F12940" s="4" t="s">
        <v>21</v>
      </c>
      <c r="G12940" s="4" t="s">
        <v>21</v>
      </c>
      <c r="H12940" s="4" t="s">
        <v>10</v>
      </c>
      <c r="I12940" s="4" t="s">
        <v>14</v>
      </c>
    </row>
    <row r="12941" spans="1:8">
      <c r="A12941" t="n">
        <v>110155</v>
      </c>
      <c r="B12941" s="45" t="n">
        <v>45</v>
      </c>
      <c r="C12941" s="7" t="n">
        <v>4</v>
      </c>
      <c r="D12941" s="7" t="n">
        <v>3</v>
      </c>
      <c r="E12941" s="7" t="n">
        <v>5</v>
      </c>
      <c r="F12941" s="7" t="n">
        <v>230</v>
      </c>
      <c r="G12941" s="7" t="n">
        <v>10</v>
      </c>
      <c r="H12941" s="7" t="n">
        <v>0</v>
      </c>
      <c r="I12941" s="7" t="n">
        <v>0</v>
      </c>
    </row>
    <row r="12942" spans="1:8">
      <c r="A12942" t="s">
        <v>4</v>
      </c>
      <c r="B12942" s="4" t="s">
        <v>5</v>
      </c>
      <c r="C12942" s="4" t="s">
        <v>14</v>
      </c>
      <c r="D12942" s="4" t="s">
        <v>14</v>
      </c>
      <c r="E12942" s="4" t="s">
        <v>21</v>
      </c>
      <c r="F12942" s="4" t="s">
        <v>10</v>
      </c>
    </row>
    <row r="12943" spans="1:8">
      <c r="A12943" t="n">
        <v>110173</v>
      </c>
      <c r="B12943" s="45" t="n">
        <v>45</v>
      </c>
      <c r="C12943" s="7" t="n">
        <v>5</v>
      </c>
      <c r="D12943" s="7" t="n">
        <v>3</v>
      </c>
      <c r="E12943" s="7" t="n">
        <v>3.90000009536743</v>
      </c>
      <c r="F12943" s="7" t="n">
        <v>0</v>
      </c>
    </row>
    <row r="12944" spans="1:8">
      <c r="A12944" t="s">
        <v>4</v>
      </c>
      <c r="B12944" s="4" t="s">
        <v>5</v>
      </c>
      <c r="C12944" s="4" t="s">
        <v>14</v>
      </c>
      <c r="D12944" s="4" t="s">
        <v>14</v>
      </c>
      <c r="E12944" s="4" t="s">
        <v>21</v>
      </c>
      <c r="F12944" s="4" t="s">
        <v>10</v>
      </c>
    </row>
    <row r="12945" spans="1:9">
      <c r="A12945" t="n">
        <v>110182</v>
      </c>
      <c r="B12945" s="45" t="n">
        <v>45</v>
      </c>
      <c r="C12945" s="7" t="n">
        <v>11</v>
      </c>
      <c r="D12945" s="7" t="n">
        <v>3</v>
      </c>
      <c r="E12945" s="7" t="n">
        <v>34.2999992370605</v>
      </c>
      <c r="F12945" s="7" t="n">
        <v>0</v>
      </c>
    </row>
    <row r="12946" spans="1:9">
      <c r="A12946" t="s">
        <v>4</v>
      </c>
      <c r="B12946" s="4" t="s">
        <v>5</v>
      </c>
      <c r="C12946" s="4" t="s">
        <v>14</v>
      </c>
      <c r="D12946" s="4" t="s">
        <v>14</v>
      </c>
      <c r="E12946" s="4" t="s">
        <v>21</v>
      </c>
      <c r="F12946" s="4" t="s">
        <v>21</v>
      </c>
      <c r="G12946" s="4" t="s">
        <v>21</v>
      </c>
      <c r="H12946" s="4" t="s">
        <v>10</v>
      </c>
    </row>
    <row r="12947" spans="1:9">
      <c r="A12947" t="n">
        <v>110191</v>
      </c>
      <c r="B12947" s="45" t="n">
        <v>45</v>
      </c>
      <c r="C12947" s="7" t="n">
        <v>2</v>
      </c>
      <c r="D12947" s="7" t="n">
        <v>3</v>
      </c>
      <c r="E12947" s="7" t="n">
        <v>1.79999995231628</v>
      </c>
      <c r="F12947" s="7" t="n">
        <v>21.6000003814697</v>
      </c>
      <c r="G12947" s="7" t="n">
        <v>31.8500003814697</v>
      </c>
      <c r="H12947" s="7" t="n">
        <v>2000</v>
      </c>
    </row>
    <row r="12948" spans="1:9">
      <c r="A12948" t="s">
        <v>4</v>
      </c>
      <c r="B12948" s="4" t="s">
        <v>5</v>
      </c>
      <c r="C12948" s="4" t="s">
        <v>14</v>
      </c>
      <c r="D12948" s="4" t="s">
        <v>14</v>
      </c>
      <c r="E12948" s="4" t="s">
        <v>21</v>
      </c>
      <c r="F12948" s="4" t="s">
        <v>21</v>
      </c>
      <c r="G12948" s="4" t="s">
        <v>21</v>
      </c>
      <c r="H12948" s="4" t="s">
        <v>10</v>
      </c>
      <c r="I12948" s="4" t="s">
        <v>14</v>
      </c>
    </row>
    <row r="12949" spans="1:9">
      <c r="A12949" t="n">
        <v>110208</v>
      </c>
      <c r="B12949" s="45" t="n">
        <v>45</v>
      </c>
      <c r="C12949" s="7" t="n">
        <v>4</v>
      </c>
      <c r="D12949" s="7" t="n">
        <v>3</v>
      </c>
      <c r="E12949" s="7" t="n">
        <v>5</v>
      </c>
      <c r="F12949" s="7" t="n">
        <v>220</v>
      </c>
      <c r="G12949" s="7" t="n">
        <v>10</v>
      </c>
      <c r="H12949" s="7" t="n">
        <v>2000</v>
      </c>
      <c r="I12949" s="7" t="n">
        <v>0</v>
      </c>
    </row>
    <row r="12950" spans="1:9">
      <c r="A12950" t="s">
        <v>4</v>
      </c>
      <c r="B12950" s="4" t="s">
        <v>5</v>
      </c>
      <c r="C12950" s="4" t="s">
        <v>14</v>
      </c>
      <c r="D12950" s="4" t="s">
        <v>14</v>
      </c>
      <c r="E12950" s="4" t="s">
        <v>21</v>
      </c>
      <c r="F12950" s="4" t="s">
        <v>10</v>
      </c>
    </row>
    <row r="12951" spans="1:9">
      <c r="A12951" t="n">
        <v>110226</v>
      </c>
      <c r="B12951" s="45" t="n">
        <v>45</v>
      </c>
      <c r="C12951" s="7" t="n">
        <v>5</v>
      </c>
      <c r="D12951" s="7" t="n">
        <v>3</v>
      </c>
      <c r="E12951" s="7" t="n">
        <v>3.20000004768372</v>
      </c>
      <c r="F12951" s="7" t="n">
        <v>2000</v>
      </c>
    </row>
    <row r="12952" spans="1:9">
      <c r="A12952" t="s">
        <v>4</v>
      </c>
      <c r="B12952" s="4" t="s">
        <v>5</v>
      </c>
      <c r="C12952" s="4" t="s">
        <v>10</v>
      </c>
      <c r="D12952" s="4" t="s">
        <v>21</v>
      </c>
      <c r="E12952" s="4" t="s">
        <v>21</v>
      </c>
      <c r="F12952" s="4" t="s">
        <v>21</v>
      </c>
      <c r="G12952" s="4" t="s">
        <v>21</v>
      </c>
    </row>
    <row r="12953" spans="1:9">
      <c r="A12953" t="n">
        <v>110235</v>
      </c>
      <c r="B12953" s="36" t="n">
        <v>46</v>
      </c>
      <c r="C12953" s="7" t="n">
        <v>7033</v>
      </c>
      <c r="D12953" s="7" t="n">
        <v>8.19999980926514</v>
      </c>
      <c r="E12953" s="7" t="n">
        <v>18.3700008392334</v>
      </c>
      <c r="F12953" s="7" t="n">
        <v>43.7000007629395</v>
      </c>
      <c r="G12953" s="7" t="n">
        <v>345</v>
      </c>
    </row>
    <row r="12954" spans="1:9">
      <c r="A12954" t="s">
        <v>4</v>
      </c>
      <c r="B12954" s="4" t="s">
        <v>5</v>
      </c>
      <c r="C12954" s="4" t="s">
        <v>14</v>
      </c>
      <c r="D12954" s="4" t="s">
        <v>10</v>
      </c>
    </row>
    <row r="12955" spans="1:9">
      <c r="A12955" t="n">
        <v>110254</v>
      </c>
      <c r="B12955" s="21" t="n">
        <v>58</v>
      </c>
      <c r="C12955" s="7" t="n">
        <v>255</v>
      </c>
      <c r="D12955" s="7" t="n">
        <v>0</v>
      </c>
    </row>
    <row r="12956" spans="1:9">
      <c r="A12956" t="s">
        <v>4</v>
      </c>
      <c r="B12956" s="4" t="s">
        <v>5</v>
      </c>
      <c r="C12956" s="4" t="s">
        <v>14</v>
      </c>
      <c r="D12956" s="4" t="s">
        <v>10</v>
      </c>
    </row>
    <row r="12957" spans="1:9">
      <c r="A12957" t="n">
        <v>110258</v>
      </c>
      <c r="B12957" s="45" t="n">
        <v>45</v>
      </c>
      <c r="C12957" s="7" t="n">
        <v>7</v>
      </c>
      <c r="D12957" s="7" t="n">
        <v>255</v>
      </c>
    </row>
    <row r="12958" spans="1:9">
      <c r="A12958" t="s">
        <v>4</v>
      </c>
      <c r="B12958" s="4" t="s">
        <v>5</v>
      </c>
      <c r="C12958" s="4" t="s">
        <v>10</v>
      </c>
    </row>
    <row r="12959" spans="1:9">
      <c r="A12959" t="n">
        <v>110262</v>
      </c>
      <c r="B12959" s="28" t="n">
        <v>16</v>
      </c>
      <c r="C12959" s="7" t="n">
        <v>300</v>
      </c>
    </row>
    <row r="12960" spans="1:9">
      <c r="A12960" t="s">
        <v>4</v>
      </c>
      <c r="B12960" s="4" t="s">
        <v>5</v>
      </c>
      <c r="C12960" s="4" t="s">
        <v>14</v>
      </c>
      <c r="D12960" s="4" t="s">
        <v>10</v>
      </c>
      <c r="E12960" s="4" t="s">
        <v>6</v>
      </c>
    </row>
    <row r="12961" spans="1:9">
      <c r="A12961" t="n">
        <v>110265</v>
      </c>
      <c r="B12961" s="41" t="n">
        <v>51</v>
      </c>
      <c r="C12961" s="7" t="n">
        <v>4</v>
      </c>
      <c r="D12961" s="7" t="n">
        <v>7013</v>
      </c>
      <c r="E12961" s="7" t="s">
        <v>821</v>
      </c>
    </row>
    <row r="12962" spans="1:9">
      <c r="A12962" t="s">
        <v>4</v>
      </c>
      <c r="B12962" s="4" t="s">
        <v>5</v>
      </c>
      <c r="C12962" s="4" t="s">
        <v>10</v>
      </c>
    </row>
    <row r="12963" spans="1:9">
      <c r="A12963" t="n">
        <v>110279</v>
      </c>
      <c r="B12963" s="28" t="n">
        <v>16</v>
      </c>
      <c r="C12963" s="7" t="n">
        <v>0</v>
      </c>
    </row>
    <row r="12964" spans="1:9">
      <c r="A12964" t="s">
        <v>4</v>
      </c>
      <c r="B12964" s="4" t="s">
        <v>5</v>
      </c>
      <c r="C12964" s="4" t="s">
        <v>10</v>
      </c>
      <c r="D12964" s="4" t="s">
        <v>14</v>
      </c>
      <c r="E12964" s="4" t="s">
        <v>9</v>
      </c>
      <c r="F12964" s="4" t="s">
        <v>112</v>
      </c>
      <c r="G12964" s="4" t="s">
        <v>14</v>
      </c>
      <c r="H12964" s="4" t="s">
        <v>14</v>
      </c>
    </row>
    <row r="12965" spans="1:9">
      <c r="A12965" t="n">
        <v>110282</v>
      </c>
      <c r="B12965" s="49" t="n">
        <v>26</v>
      </c>
      <c r="C12965" s="7" t="n">
        <v>7013</v>
      </c>
      <c r="D12965" s="7" t="n">
        <v>17</v>
      </c>
      <c r="E12965" s="7" t="n">
        <v>37420</v>
      </c>
      <c r="F12965" s="7" t="s">
        <v>822</v>
      </c>
      <c r="G12965" s="7" t="n">
        <v>2</v>
      </c>
      <c r="H12965" s="7" t="n">
        <v>0</v>
      </c>
    </row>
    <row r="12966" spans="1:9">
      <c r="A12966" t="s">
        <v>4</v>
      </c>
      <c r="B12966" s="4" t="s">
        <v>5</v>
      </c>
    </row>
    <row r="12967" spans="1:9">
      <c r="A12967" t="n">
        <v>110327</v>
      </c>
      <c r="B12967" s="50" t="n">
        <v>28</v>
      </c>
    </row>
    <row r="12968" spans="1:9">
      <c r="A12968" t="s">
        <v>4</v>
      </c>
      <c r="B12968" s="4" t="s">
        <v>5</v>
      </c>
      <c r="C12968" s="4" t="s">
        <v>10</v>
      </c>
      <c r="D12968" s="4" t="s">
        <v>14</v>
      </c>
    </row>
    <row r="12969" spans="1:9">
      <c r="A12969" t="n">
        <v>110328</v>
      </c>
      <c r="B12969" s="51" t="n">
        <v>89</v>
      </c>
      <c r="C12969" s="7" t="n">
        <v>65533</v>
      </c>
      <c r="D12969" s="7" t="n">
        <v>1</v>
      </c>
    </row>
    <row r="12970" spans="1:9">
      <c r="A12970" t="s">
        <v>4</v>
      </c>
      <c r="B12970" s="4" t="s">
        <v>5</v>
      </c>
      <c r="C12970" s="4" t="s">
        <v>14</v>
      </c>
      <c r="D12970" s="4" t="s">
        <v>10</v>
      </c>
      <c r="E12970" s="4" t="s">
        <v>21</v>
      </c>
    </row>
    <row r="12971" spans="1:9">
      <c r="A12971" t="n">
        <v>110332</v>
      </c>
      <c r="B12971" s="21" t="n">
        <v>58</v>
      </c>
      <c r="C12971" s="7" t="n">
        <v>101</v>
      </c>
      <c r="D12971" s="7" t="n">
        <v>500</v>
      </c>
      <c r="E12971" s="7" t="n">
        <v>1</v>
      </c>
    </row>
    <row r="12972" spans="1:9">
      <c r="A12972" t="s">
        <v>4</v>
      </c>
      <c r="B12972" s="4" t="s">
        <v>5</v>
      </c>
      <c r="C12972" s="4" t="s">
        <v>14</v>
      </c>
      <c r="D12972" s="4" t="s">
        <v>10</v>
      </c>
    </row>
    <row r="12973" spans="1:9">
      <c r="A12973" t="n">
        <v>110340</v>
      </c>
      <c r="B12973" s="21" t="n">
        <v>58</v>
      </c>
      <c r="C12973" s="7" t="n">
        <v>254</v>
      </c>
      <c r="D12973" s="7" t="n">
        <v>0</v>
      </c>
    </row>
    <row r="12974" spans="1:9">
      <c r="A12974" t="s">
        <v>4</v>
      </c>
      <c r="B12974" s="4" t="s">
        <v>5</v>
      </c>
      <c r="C12974" s="4" t="s">
        <v>14</v>
      </c>
    </row>
    <row r="12975" spans="1:9">
      <c r="A12975" t="n">
        <v>110344</v>
      </c>
      <c r="B12975" s="35" t="n">
        <v>116</v>
      </c>
      <c r="C12975" s="7" t="n">
        <v>0</v>
      </c>
    </row>
    <row r="12976" spans="1:9">
      <c r="A12976" t="s">
        <v>4</v>
      </c>
      <c r="B12976" s="4" t="s">
        <v>5</v>
      </c>
      <c r="C12976" s="4" t="s">
        <v>14</v>
      </c>
      <c r="D12976" s="4" t="s">
        <v>10</v>
      </c>
    </row>
    <row r="12977" spans="1:8">
      <c r="A12977" t="n">
        <v>110346</v>
      </c>
      <c r="B12977" s="35" t="n">
        <v>116</v>
      </c>
      <c r="C12977" s="7" t="n">
        <v>2</v>
      </c>
      <c r="D12977" s="7" t="n">
        <v>1</v>
      </c>
    </row>
    <row r="12978" spans="1:8">
      <c r="A12978" t="s">
        <v>4</v>
      </c>
      <c r="B12978" s="4" t="s">
        <v>5</v>
      </c>
      <c r="C12978" s="4" t="s">
        <v>14</v>
      </c>
      <c r="D12978" s="4" t="s">
        <v>9</v>
      </c>
    </row>
    <row r="12979" spans="1:8">
      <c r="A12979" t="n">
        <v>110350</v>
      </c>
      <c r="B12979" s="35" t="n">
        <v>116</v>
      </c>
      <c r="C12979" s="7" t="n">
        <v>5</v>
      </c>
      <c r="D12979" s="7" t="n">
        <v>1112014848</v>
      </c>
    </row>
    <row r="12980" spans="1:8">
      <c r="A12980" t="s">
        <v>4</v>
      </c>
      <c r="B12980" s="4" t="s">
        <v>5</v>
      </c>
      <c r="C12980" s="4" t="s">
        <v>14</v>
      </c>
      <c r="D12980" s="4" t="s">
        <v>10</v>
      </c>
    </row>
    <row r="12981" spans="1:8">
      <c r="A12981" t="n">
        <v>110356</v>
      </c>
      <c r="B12981" s="35" t="n">
        <v>116</v>
      </c>
      <c r="C12981" s="7" t="n">
        <v>6</v>
      </c>
      <c r="D12981" s="7" t="n">
        <v>1</v>
      </c>
    </row>
    <row r="12982" spans="1:8">
      <c r="A12982" t="s">
        <v>4</v>
      </c>
      <c r="B12982" s="4" t="s">
        <v>5</v>
      </c>
      <c r="C12982" s="4" t="s">
        <v>14</v>
      </c>
      <c r="D12982" s="4" t="s">
        <v>14</v>
      </c>
      <c r="E12982" s="4" t="s">
        <v>21</v>
      </c>
      <c r="F12982" s="4" t="s">
        <v>21</v>
      </c>
      <c r="G12982" s="4" t="s">
        <v>21</v>
      </c>
      <c r="H12982" s="4" t="s">
        <v>10</v>
      </c>
    </row>
    <row r="12983" spans="1:8">
      <c r="A12983" t="n">
        <v>110360</v>
      </c>
      <c r="B12983" s="45" t="n">
        <v>45</v>
      </c>
      <c r="C12983" s="7" t="n">
        <v>2</v>
      </c>
      <c r="D12983" s="7" t="n">
        <v>3</v>
      </c>
      <c r="E12983" s="7" t="n">
        <v>-0.5</v>
      </c>
      <c r="F12983" s="7" t="n">
        <v>19.75</v>
      </c>
      <c r="G12983" s="7" t="n">
        <v>44.5</v>
      </c>
      <c r="H12983" s="7" t="n">
        <v>0</v>
      </c>
    </row>
    <row r="12984" spans="1:8">
      <c r="A12984" t="s">
        <v>4</v>
      </c>
      <c r="B12984" s="4" t="s">
        <v>5</v>
      </c>
      <c r="C12984" s="4" t="s">
        <v>14</v>
      </c>
      <c r="D12984" s="4" t="s">
        <v>14</v>
      </c>
      <c r="E12984" s="4" t="s">
        <v>21</v>
      </c>
      <c r="F12984" s="4" t="s">
        <v>21</v>
      </c>
      <c r="G12984" s="4" t="s">
        <v>21</v>
      </c>
      <c r="H12984" s="4" t="s">
        <v>10</v>
      </c>
      <c r="I12984" s="4" t="s">
        <v>14</v>
      </c>
    </row>
    <row r="12985" spans="1:8">
      <c r="A12985" t="n">
        <v>110377</v>
      </c>
      <c r="B12985" s="45" t="n">
        <v>45</v>
      </c>
      <c r="C12985" s="7" t="n">
        <v>4</v>
      </c>
      <c r="D12985" s="7" t="n">
        <v>3</v>
      </c>
      <c r="E12985" s="7" t="n">
        <v>359</v>
      </c>
      <c r="F12985" s="7" t="n">
        <v>95</v>
      </c>
      <c r="G12985" s="7" t="n">
        <v>0</v>
      </c>
      <c r="H12985" s="7" t="n">
        <v>0</v>
      </c>
      <c r="I12985" s="7" t="n">
        <v>0</v>
      </c>
    </row>
    <row r="12986" spans="1:8">
      <c r="A12986" t="s">
        <v>4</v>
      </c>
      <c r="B12986" s="4" t="s">
        <v>5</v>
      </c>
      <c r="C12986" s="4" t="s">
        <v>14</v>
      </c>
      <c r="D12986" s="4" t="s">
        <v>14</v>
      </c>
      <c r="E12986" s="4" t="s">
        <v>21</v>
      </c>
      <c r="F12986" s="4" t="s">
        <v>10</v>
      </c>
    </row>
    <row r="12987" spans="1:8">
      <c r="A12987" t="n">
        <v>110395</v>
      </c>
      <c r="B12987" s="45" t="n">
        <v>45</v>
      </c>
      <c r="C12987" s="7" t="n">
        <v>5</v>
      </c>
      <c r="D12987" s="7" t="n">
        <v>3</v>
      </c>
      <c r="E12987" s="7" t="n">
        <v>1.5</v>
      </c>
      <c r="F12987" s="7" t="n">
        <v>0</v>
      </c>
    </row>
    <row r="12988" spans="1:8">
      <c r="A12988" t="s">
        <v>4</v>
      </c>
      <c r="B12988" s="4" t="s">
        <v>5</v>
      </c>
      <c r="C12988" s="4" t="s">
        <v>14</v>
      </c>
      <c r="D12988" s="4" t="s">
        <v>14</v>
      </c>
      <c r="E12988" s="4" t="s">
        <v>21</v>
      </c>
      <c r="F12988" s="4" t="s">
        <v>10</v>
      </c>
    </row>
    <row r="12989" spans="1:8">
      <c r="A12989" t="n">
        <v>110404</v>
      </c>
      <c r="B12989" s="45" t="n">
        <v>45</v>
      </c>
      <c r="C12989" s="7" t="n">
        <v>11</v>
      </c>
      <c r="D12989" s="7" t="n">
        <v>3</v>
      </c>
      <c r="E12989" s="7" t="n">
        <v>34.2999992370605</v>
      </c>
      <c r="F12989" s="7" t="n">
        <v>0</v>
      </c>
    </row>
    <row r="12990" spans="1:8">
      <c r="A12990" t="s">
        <v>4</v>
      </c>
      <c r="B12990" s="4" t="s">
        <v>5</v>
      </c>
      <c r="C12990" s="4" t="s">
        <v>14</v>
      </c>
      <c r="D12990" s="4" t="s">
        <v>10</v>
      </c>
      <c r="E12990" s="4" t="s">
        <v>6</v>
      </c>
      <c r="F12990" s="4" t="s">
        <v>6</v>
      </c>
      <c r="G12990" s="4" t="s">
        <v>6</v>
      </c>
      <c r="H12990" s="4" t="s">
        <v>6</v>
      </c>
    </row>
    <row r="12991" spans="1:8">
      <c r="A12991" t="n">
        <v>110413</v>
      </c>
      <c r="B12991" s="41" t="n">
        <v>51</v>
      </c>
      <c r="C12991" s="7" t="n">
        <v>3</v>
      </c>
      <c r="D12991" s="7" t="n">
        <v>19</v>
      </c>
      <c r="E12991" s="7" t="s">
        <v>174</v>
      </c>
      <c r="F12991" s="7" t="s">
        <v>95</v>
      </c>
      <c r="G12991" s="7" t="s">
        <v>96</v>
      </c>
      <c r="H12991" s="7" t="s">
        <v>97</v>
      </c>
    </row>
    <row r="12992" spans="1:8">
      <c r="A12992" t="s">
        <v>4</v>
      </c>
      <c r="B12992" s="4" t="s">
        <v>5</v>
      </c>
      <c r="C12992" s="4" t="s">
        <v>14</v>
      </c>
      <c r="D12992" s="4" t="s">
        <v>10</v>
      </c>
    </row>
    <row r="12993" spans="1:9">
      <c r="A12993" t="n">
        <v>110426</v>
      </c>
      <c r="B12993" s="21" t="n">
        <v>58</v>
      </c>
      <c r="C12993" s="7" t="n">
        <v>255</v>
      </c>
      <c r="D12993" s="7" t="n">
        <v>0</v>
      </c>
    </row>
    <row r="12994" spans="1:9">
      <c r="A12994" t="s">
        <v>4</v>
      </c>
      <c r="B12994" s="4" t="s">
        <v>5</v>
      </c>
      <c r="C12994" s="4" t="s">
        <v>14</v>
      </c>
      <c r="D12994" s="4" t="s">
        <v>10</v>
      </c>
      <c r="E12994" s="4" t="s">
        <v>6</v>
      </c>
    </row>
    <row r="12995" spans="1:9">
      <c r="A12995" t="n">
        <v>110430</v>
      </c>
      <c r="B12995" s="41" t="n">
        <v>51</v>
      </c>
      <c r="C12995" s="7" t="n">
        <v>4</v>
      </c>
      <c r="D12995" s="7" t="n">
        <v>19</v>
      </c>
      <c r="E12995" s="7" t="s">
        <v>137</v>
      </c>
    </row>
    <row r="12996" spans="1:9">
      <c r="A12996" t="s">
        <v>4</v>
      </c>
      <c r="B12996" s="4" t="s">
        <v>5</v>
      </c>
      <c r="C12996" s="4" t="s">
        <v>10</v>
      </c>
    </row>
    <row r="12997" spans="1:9">
      <c r="A12997" t="n">
        <v>110444</v>
      </c>
      <c r="B12997" s="28" t="n">
        <v>16</v>
      </c>
      <c r="C12997" s="7" t="n">
        <v>0</v>
      </c>
    </row>
    <row r="12998" spans="1:9">
      <c r="A12998" t="s">
        <v>4</v>
      </c>
      <c r="B12998" s="4" t="s">
        <v>5</v>
      </c>
      <c r="C12998" s="4" t="s">
        <v>10</v>
      </c>
      <c r="D12998" s="4" t="s">
        <v>14</v>
      </c>
      <c r="E12998" s="4" t="s">
        <v>9</v>
      </c>
      <c r="F12998" s="4" t="s">
        <v>112</v>
      </c>
      <c r="G12998" s="4" t="s">
        <v>14</v>
      </c>
      <c r="H12998" s="4" t="s">
        <v>14</v>
      </c>
      <c r="I12998" s="4" t="s">
        <v>14</v>
      </c>
      <c r="J12998" s="4" t="s">
        <v>9</v>
      </c>
      <c r="K12998" s="4" t="s">
        <v>112</v>
      </c>
      <c r="L12998" s="4" t="s">
        <v>14</v>
      </c>
      <c r="M12998" s="4" t="s">
        <v>14</v>
      </c>
    </row>
    <row r="12999" spans="1:9">
      <c r="A12999" t="n">
        <v>110447</v>
      </c>
      <c r="B12999" s="49" t="n">
        <v>26</v>
      </c>
      <c r="C12999" s="7" t="n">
        <v>19</v>
      </c>
      <c r="D12999" s="7" t="n">
        <v>17</v>
      </c>
      <c r="E12999" s="7" t="n">
        <v>29483</v>
      </c>
      <c r="F12999" s="7" t="s">
        <v>823</v>
      </c>
      <c r="G12999" s="7" t="n">
        <v>2</v>
      </c>
      <c r="H12999" s="7" t="n">
        <v>3</v>
      </c>
      <c r="I12999" s="7" t="n">
        <v>17</v>
      </c>
      <c r="J12999" s="7" t="n">
        <v>29484</v>
      </c>
      <c r="K12999" s="7" t="s">
        <v>824</v>
      </c>
      <c r="L12999" s="7" t="n">
        <v>2</v>
      </c>
      <c r="M12999" s="7" t="n">
        <v>0</v>
      </c>
    </row>
    <row r="13000" spans="1:9">
      <c r="A13000" t="s">
        <v>4</v>
      </c>
      <c r="B13000" s="4" t="s">
        <v>5</v>
      </c>
    </row>
    <row r="13001" spans="1:9">
      <c r="A13001" t="n">
        <v>110603</v>
      </c>
      <c r="B13001" s="50" t="n">
        <v>28</v>
      </c>
    </row>
    <row r="13002" spans="1:9">
      <c r="A13002" t="s">
        <v>4</v>
      </c>
      <c r="B13002" s="4" t="s">
        <v>5</v>
      </c>
      <c r="C13002" s="4" t="s">
        <v>14</v>
      </c>
      <c r="D13002" s="4" t="s">
        <v>14</v>
      </c>
      <c r="E13002" s="4" t="s">
        <v>21</v>
      </c>
      <c r="F13002" s="4" t="s">
        <v>21</v>
      </c>
      <c r="G13002" s="4" t="s">
        <v>21</v>
      </c>
      <c r="H13002" s="4" t="s">
        <v>10</v>
      </c>
    </row>
    <row r="13003" spans="1:9">
      <c r="A13003" t="n">
        <v>110604</v>
      </c>
      <c r="B13003" s="45" t="n">
        <v>45</v>
      </c>
      <c r="C13003" s="7" t="n">
        <v>2</v>
      </c>
      <c r="D13003" s="7" t="n">
        <v>3</v>
      </c>
      <c r="E13003" s="7" t="n">
        <v>5.25</v>
      </c>
      <c r="F13003" s="7" t="n">
        <v>19.2000007629395</v>
      </c>
      <c r="G13003" s="7" t="n">
        <v>46.2999992370605</v>
      </c>
      <c r="H13003" s="7" t="n">
        <v>3500</v>
      </c>
    </row>
    <row r="13004" spans="1:9">
      <c r="A13004" t="s">
        <v>4</v>
      </c>
      <c r="B13004" s="4" t="s">
        <v>5</v>
      </c>
      <c r="C13004" s="4" t="s">
        <v>14</v>
      </c>
      <c r="D13004" s="4" t="s">
        <v>14</v>
      </c>
      <c r="E13004" s="4" t="s">
        <v>21</v>
      </c>
      <c r="F13004" s="4" t="s">
        <v>21</v>
      </c>
      <c r="G13004" s="4" t="s">
        <v>21</v>
      </c>
      <c r="H13004" s="4" t="s">
        <v>10</v>
      </c>
      <c r="I13004" s="4" t="s">
        <v>14</v>
      </c>
    </row>
    <row r="13005" spans="1:9">
      <c r="A13005" t="n">
        <v>110621</v>
      </c>
      <c r="B13005" s="45" t="n">
        <v>45</v>
      </c>
      <c r="C13005" s="7" t="n">
        <v>4</v>
      </c>
      <c r="D13005" s="7" t="n">
        <v>3</v>
      </c>
      <c r="E13005" s="7" t="n">
        <v>359</v>
      </c>
      <c r="F13005" s="7" t="n">
        <v>85</v>
      </c>
      <c r="G13005" s="7" t="n">
        <v>5</v>
      </c>
      <c r="H13005" s="7" t="n">
        <v>3500</v>
      </c>
      <c r="I13005" s="7" t="n">
        <v>0</v>
      </c>
    </row>
    <row r="13006" spans="1:9">
      <c r="A13006" t="s">
        <v>4</v>
      </c>
      <c r="B13006" s="4" t="s">
        <v>5</v>
      </c>
      <c r="C13006" s="4" t="s">
        <v>14</v>
      </c>
      <c r="D13006" s="4" t="s">
        <v>14</v>
      </c>
      <c r="E13006" s="4" t="s">
        <v>21</v>
      </c>
      <c r="F13006" s="4" t="s">
        <v>10</v>
      </c>
    </row>
    <row r="13007" spans="1:9">
      <c r="A13007" t="n">
        <v>110639</v>
      </c>
      <c r="B13007" s="45" t="n">
        <v>45</v>
      </c>
      <c r="C13007" s="7" t="n">
        <v>5</v>
      </c>
      <c r="D13007" s="7" t="n">
        <v>3</v>
      </c>
      <c r="E13007" s="7" t="n">
        <v>4.5</v>
      </c>
      <c r="F13007" s="7" t="n">
        <v>3500</v>
      </c>
    </row>
    <row r="13008" spans="1:9">
      <c r="A13008" t="s">
        <v>4</v>
      </c>
      <c r="B13008" s="4" t="s">
        <v>5</v>
      </c>
      <c r="C13008" s="4" t="s">
        <v>10</v>
      </c>
    </row>
    <row r="13009" spans="1:13">
      <c r="A13009" t="n">
        <v>110648</v>
      </c>
      <c r="B13009" s="28" t="n">
        <v>16</v>
      </c>
      <c r="C13009" s="7" t="n">
        <v>1500</v>
      </c>
    </row>
    <row r="13010" spans="1:13">
      <c r="A13010" t="s">
        <v>4</v>
      </c>
      <c r="B13010" s="4" t="s">
        <v>5</v>
      </c>
      <c r="C13010" s="4" t="s">
        <v>10</v>
      </c>
      <c r="D13010" s="4" t="s">
        <v>21</v>
      </c>
      <c r="E13010" s="4" t="s">
        <v>21</v>
      </c>
      <c r="F13010" s="4" t="s">
        <v>21</v>
      </c>
      <c r="G13010" s="4" t="s">
        <v>10</v>
      </c>
      <c r="H13010" s="4" t="s">
        <v>10</v>
      </c>
    </row>
    <row r="13011" spans="1:13">
      <c r="A13011" t="n">
        <v>110651</v>
      </c>
      <c r="B13011" s="54" t="n">
        <v>60</v>
      </c>
      <c r="C13011" s="7" t="n">
        <v>0</v>
      </c>
      <c r="D13011" s="7" t="n">
        <v>0</v>
      </c>
      <c r="E13011" s="7" t="n">
        <v>20</v>
      </c>
      <c r="F13011" s="7" t="n">
        <v>0</v>
      </c>
      <c r="G13011" s="7" t="n">
        <v>300</v>
      </c>
      <c r="H13011" s="7" t="n">
        <v>0</v>
      </c>
    </row>
    <row r="13012" spans="1:13">
      <c r="A13012" t="s">
        <v>4</v>
      </c>
      <c r="B13012" s="4" t="s">
        <v>5</v>
      </c>
      <c r="C13012" s="4" t="s">
        <v>10</v>
      </c>
      <c r="D13012" s="4" t="s">
        <v>10</v>
      </c>
      <c r="E13012" s="4" t="s">
        <v>10</v>
      </c>
    </row>
    <row r="13013" spans="1:13">
      <c r="A13013" t="n">
        <v>110670</v>
      </c>
      <c r="B13013" s="42" t="n">
        <v>61</v>
      </c>
      <c r="C13013" s="7" t="n">
        <v>1</v>
      </c>
      <c r="D13013" s="7" t="n">
        <v>19</v>
      </c>
      <c r="E13013" s="7" t="n">
        <v>1000</v>
      </c>
    </row>
    <row r="13014" spans="1:13">
      <c r="A13014" t="s">
        <v>4</v>
      </c>
      <c r="B13014" s="4" t="s">
        <v>5</v>
      </c>
      <c r="C13014" s="4" t="s">
        <v>10</v>
      </c>
      <c r="D13014" s="4" t="s">
        <v>10</v>
      </c>
      <c r="E13014" s="4" t="s">
        <v>10</v>
      </c>
    </row>
    <row r="13015" spans="1:13">
      <c r="A13015" t="n">
        <v>110677</v>
      </c>
      <c r="B13015" s="42" t="n">
        <v>61</v>
      </c>
      <c r="C13015" s="7" t="n">
        <v>2</v>
      </c>
      <c r="D13015" s="7" t="n">
        <v>19</v>
      </c>
      <c r="E13015" s="7" t="n">
        <v>1000</v>
      </c>
    </row>
    <row r="13016" spans="1:13">
      <c r="A13016" t="s">
        <v>4</v>
      </c>
      <c r="B13016" s="4" t="s">
        <v>5</v>
      </c>
      <c r="C13016" s="4" t="s">
        <v>10</v>
      </c>
      <c r="D13016" s="4" t="s">
        <v>10</v>
      </c>
      <c r="E13016" s="4" t="s">
        <v>10</v>
      </c>
    </row>
    <row r="13017" spans="1:13">
      <c r="A13017" t="n">
        <v>110684</v>
      </c>
      <c r="B13017" s="42" t="n">
        <v>61</v>
      </c>
      <c r="C13017" s="7" t="n">
        <v>3</v>
      </c>
      <c r="D13017" s="7" t="n">
        <v>19</v>
      </c>
      <c r="E13017" s="7" t="n">
        <v>1000</v>
      </c>
    </row>
    <row r="13018" spans="1:13">
      <c r="A13018" t="s">
        <v>4</v>
      </c>
      <c r="B13018" s="4" t="s">
        <v>5</v>
      </c>
      <c r="C13018" s="4" t="s">
        <v>10</v>
      </c>
      <c r="D13018" s="4" t="s">
        <v>10</v>
      </c>
      <c r="E13018" s="4" t="s">
        <v>10</v>
      </c>
    </row>
    <row r="13019" spans="1:13">
      <c r="A13019" t="n">
        <v>110691</v>
      </c>
      <c r="B13019" s="42" t="n">
        <v>61</v>
      </c>
      <c r="C13019" s="7" t="n">
        <v>4</v>
      </c>
      <c r="D13019" s="7" t="n">
        <v>19</v>
      </c>
      <c r="E13019" s="7" t="n">
        <v>1000</v>
      </c>
    </row>
    <row r="13020" spans="1:13">
      <c r="A13020" t="s">
        <v>4</v>
      </c>
      <c r="B13020" s="4" t="s">
        <v>5</v>
      </c>
      <c r="C13020" s="4" t="s">
        <v>10</v>
      </c>
      <c r="D13020" s="4" t="s">
        <v>10</v>
      </c>
      <c r="E13020" s="4" t="s">
        <v>10</v>
      </c>
    </row>
    <row r="13021" spans="1:13">
      <c r="A13021" t="n">
        <v>110698</v>
      </c>
      <c r="B13021" s="42" t="n">
        <v>61</v>
      </c>
      <c r="C13021" s="7" t="n">
        <v>5</v>
      </c>
      <c r="D13021" s="7" t="n">
        <v>19</v>
      </c>
      <c r="E13021" s="7" t="n">
        <v>1000</v>
      </c>
    </row>
    <row r="13022" spans="1:13">
      <c r="A13022" t="s">
        <v>4</v>
      </c>
      <c r="B13022" s="4" t="s">
        <v>5</v>
      </c>
      <c r="C13022" s="4" t="s">
        <v>10</v>
      </c>
      <c r="D13022" s="4" t="s">
        <v>10</v>
      </c>
      <c r="E13022" s="4" t="s">
        <v>10</v>
      </c>
    </row>
    <row r="13023" spans="1:13">
      <c r="A13023" t="n">
        <v>110705</v>
      </c>
      <c r="B13023" s="42" t="n">
        <v>61</v>
      </c>
      <c r="C13023" s="7" t="n">
        <v>6</v>
      </c>
      <c r="D13023" s="7" t="n">
        <v>19</v>
      </c>
      <c r="E13023" s="7" t="n">
        <v>1000</v>
      </c>
    </row>
    <row r="13024" spans="1:13">
      <c r="A13024" t="s">
        <v>4</v>
      </c>
      <c r="B13024" s="4" t="s">
        <v>5</v>
      </c>
      <c r="C13024" s="4" t="s">
        <v>10</v>
      </c>
      <c r="D13024" s="4" t="s">
        <v>10</v>
      </c>
      <c r="E13024" s="4" t="s">
        <v>10</v>
      </c>
    </row>
    <row r="13025" spans="1:8">
      <c r="A13025" t="n">
        <v>110712</v>
      </c>
      <c r="B13025" s="42" t="n">
        <v>61</v>
      </c>
      <c r="C13025" s="7" t="n">
        <v>7</v>
      </c>
      <c r="D13025" s="7" t="n">
        <v>19</v>
      </c>
      <c r="E13025" s="7" t="n">
        <v>1000</v>
      </c>
    </row>
    <row r="13026" spans="1:8">
      <c r="A13026" t="s">
        <v>4</v>
      </c>
      <c r="B13026" s="4" t="s">
        <v>5</v>
      </c>
      <c r="C13026" s="4" t="s">
        <v>10</v>
      </c>
      <c r="D13026" s="4" t="s">
        <v>10</v>
      </c>
      <c r="E13026" s="4" t="s">
        <v>10</v>
      </c>
    </row>
    <row r="13027" spans="1:8">
      <c r="A13027" t="n">
        <v>110719</v>
      </c>
      <c r="B13027" s="42" t="n">
        <v>61</v>
      </c>
      <c r="C13027" s="7" t="n">
        <v>8</v>
      </c>
      <c r="D13027" s="7" t="n">
        <v>19</v>
      </c>
      <c r="E13027" s="7" t="n">
        <v>1000</v>
      </c>
    </row>
    <row r="13028" spans="1:8">
      <c r="A13028" t="s">
        <v>4</v>
      </c>
      <c r="B13028" s="4" t="s">
        <v>5</v>
      </c>
      <c r="C13028" s="4" t="s">
        <v>10</v>
      </c>
      <c r="D13028" s="4" t="s">
        <v>10</v>
      </c>
      <c r="E13028" s="4" t="s">
        <v>10</v>
      </c>
    </row>
    <row r="13029" spans="1:8">
      <c r="A13029" t="n">
        <v>110726</v>
      </c>
      <c r="B13029" s="42" t="n">
        <v>61</v>
      </c>
      <c r="C13029" s="7" t="n">
        <v>9</v>
      </c>
      <c r="D13029" s="7" t="n">
        <v>19</v>
      </c>
      <c r="E13029" s="7" t="n">
        <v>1000</v>
      </c>
    </row>
    <row r="13030" spans="1:8">
      <c r="A13030" t="s">
        <v>4</v>
      </c>
      <c r="B13030" s="4" t="s">
        <v>5</v>
      </c>
      <c r="C13030" s="4" t="s">
        <v>10</v>
      </c>
      <c r="D13030" s="4" t="s">
        <v>10</v>
      </c>
      <c r="E13030" s="4" t="s">
        <v>10</v>
      </c>
    </row>
    <row r="13031" spans="1:8">
      <c r="A13031" t="n">
        <v>110733</v>
      </c>
      <c r="B13031" s="42" t="n">
        <v>61</v>
      </c>
      <c r="C13031" s="7" t="n">
        <v>11</v>
      </c>
      <c r="D13031" s="7" t="n">
        <v>19</v>
      </c>
      <c r="E13031" s="7" t="n">
        <v>1000</v>
      </c>
    </row>
    <row r="13032" spans="1:8">
      <c r="A13032" t="s">
        <v>4</v>
      </c>
      <c r="B13032" s="4" t="s">
        <v>5</v>
      </c>
      <c r="C13032" s="4" t="s">
        <v>10</v>
      </c>
      <c r="D13032" s="4" t="s">
        <v>10</v>
      </c>
      <c r="E13032" s="4" t="s">
        <v>10</v>
      </c>
    </row>
    <row r="13033" spans="1:8">
      <c r="A13033" t="n">
        <v>110740</v>
      </c>
      <c r="B13033" s="42" t="n">
        <v>61</v>
      </c>
      <c r="C13033" s="7" t="n">
        <v>7032</v>
      </c>
      <c r="D13033" s="7" t="n">
        <v>19</v>
      </c>
      <c r="E13033" s="7" t="n">
        <v>1000</v>
      </c>
    </row>
    <row r="13034" spans="1:8">
      <c r="A13034" t="s">
        <v>4</v>
      </c>
      <c r="B13034" s="4" t="s">
        <v>5</v>
      </c>
      <c r="C13034" s="4" t="s">
        <v>10</v>
      </c>
    </row>
    <row r="13035" spans="1:8">
      <c r="A13035" t="n">
        <v>110747</v>
      </c>
      <c r="B13035" s="28" t="n">
        <v>16</v>
      </c>
      <c r="C13035" s="7" t="n">
        <v>1500</v>
      </c>
    </row>
    <row r="13036" spans="1:8">
      <c r="A13036" t="s">
        <v>4</v>
      </c>
      <c r="B13036" s="4" t="s">
        <v>5</v>
      </c>
      <c r="C13036" s="4" t="s">
        <v>10</v>
      </c>
      <c r="D13036" s="4" t="s">
        <v>14</v>
      </c>
      <c r="E13036" s="4" t="s">
        <v>21</v>
      </c>
      <c r="F13036" s="4" t="s">
        <v>10</v>
      </c>
    </row>
    <row r="13037" spans="1:8">
      <c r="A13037" t="n">
        <v>110750</v>
      </c>
      <c r="B13037" s="57" t="n">
        <v>59</v>
      </c>
      <c r="C13037" s="7" t="n">
        <v>0</v>
      </c>
      <c r="D13037" s="7" t="n">
        <v>13</v>
      </c>
      <c r="E13037" s="7" t="n">
        <v>0.150000005960464</v>
      </c>
      <c r="F13037" s="7" t="n">
        <v>0</v>
      </c>
    </row>
    <row r="13038" spans="1:8">
      <c r="A13038" t="s">
        <v>4</v>
      </c>
      <c r="B13038" s="4" t="s">
        <v>5</v>
      </c>
      <c r="C13038" s="4" t="s">
        <v>10</v>
      </c>
      <c r="D13038" s="4" t="s">
        <v>14</v>
      </c>
      <c r="E13038" s="4" t="s">
        <v>21</v>
      </c>
      <c r="F13038" s="4" t="s">
        <v>10</v>
      </c>
    </row>
    <row r="13039" spans="1:8">
      <c r="A13039" t="n">
        <v>110760</v>
      </c>
      <c r="B13039" s="57" t="n">
        <v>59</v>
      </c>
      <c r="C13039" s="7" t="n">
        <v>1</v>
      </c>
      <c r="D13039" s="7" t="n">
        <v>13</v>
      </c>
      <c r="E13039" s="7" t="n">
        <v>0.150000005960464</v>
      </c>
      <c r="F13039" s="7" t="n">
        <v>0</v>
      </c>
    </row>
    <row r="13040" spans="1:8">
      <c r="A13040" t="s">
        <v>4</v>
      </c>
      <c r="B13040" s="4" t="s">
        <v>5</v>
      </c>
      <c r="C13040" s="4" t="s">
        <v>10</v>
      </c>
    </row>
    <row r="13041" spans="1:6">
      <c r="A13041" t="n">
        <v>110770</v>
      </c>
      <c r="B13041" s="28" t="n">
        <v>16</v>
      </c>
      <c r="C13041" s="7" t="n">
        <v>50</v>
      </c>
    </row>
    <row r="13042" spans="1:6">
      <c r="A13042" t="s">
        <v>4</v>
      </c>
      <c r="B13042" s="4" t="s">
        <v>5</v>
      </c>
      <c r="C13042" s="4" t="s">
        <v>10</v>
      </c>
      <c r="D13042" s="4" t="s">
        <v>14</v>
      </c>
      <c r="E13042" s="4" t="s">
        <v>21</v>
      </c>
      <c r="F13042" s="4" t="s">
        <v>10</v>
      </c>
    </row>
    <row r="13043" spans="1:6">
      <c r="A13043" t="n">
        <v>110773</v>
      </c>
      <c r="B13043" s="57" t="n">
        <v>59</v>
      </c>
      <c r="C13043" s="7" t="n">
        <v>2</v>
      </c>
      <c r="D13043" s="7" t="n">
        <v>13</v>
      </c>
      <c r="E13043" s="7" t="n">
        <v>0.150000005960464</v>
      </c>
      <c r="F13043" s="7" t="n">
        <v>0</v>
      </c>
    </row>
    <row r="13044" spans="1:6">
      <c r="A13044" t="s">
        <v>4</v>
      </c>
      <c r="B13044" s="4" t="s">
        <v>5</v>
      </c>
      <c r="C13044" s="4" t="s">
        <v>10</v>
      </c>
      <c r="D13044" s="4" t="s">
        <v>14</v>
      </c>
      <c r="E13044" s="4" t="s">
        <v>21</v>
      </c>
      <c r="F13044" s="4" t="s">
        <v>10</v>
      </c>
    </row>
    <row r="13045" spans="1:6">
      <c r="A13045" t="n">
        <v>110783</v>
      </c>
      <c r="B13045" s="57" t="n">
        <v>59</v>
      </c>
      <c r="C13045" s="7" t="n">
        <v>3</v>
      </c>
      <c r="D13045" s="7" t="n">
        <v>13</v>
      </c>
      <c r="E13045" s="7" t="n">
        <v>0.150000005960464</v>
      </c>
      <c r="F13045" s="7" t="n">
        <v>0</v>
      </c>
    </row>
    <row r="13046" spans="1:6">
      <c r="A13046" t="s">
        <v>4</v>
      </c>
      <c r="B13046" s="4" t="s">
        <v>5</v>
      </c>
      <c r="C13046" s="4" t="s">
        <v>10</v>
      </c>
      <c r="D13046" s="4" t="s">
        <v>14</v>
      </c>
      <c r="E13046" s="4" t="s">
        <v>21</v>
      </c>
      <c r="F13046" s="4" t="s">
        <v>10</v>
      </c>
    </row>
    <row r="13047" spans="1:6">
      <c r="A13047" t="n">
        <v>110793</v>
      </c>
      <c r="B13047" s="57" t="n">
        <v>59</v>
      </c>
      <c r="C13047" s="7" t="n">
        <v>4</v>
      </c>
      <c r="D13047" s="7" t="n">
        <v>13</v>
      </c>
      <c r="E13047" s="7" t="n">
        <v>0.150000005960464</v>
      </c>
      <c r="F13047" s="7" t="n">
        <v>0</v>
      </c>
    </row>
    <row r="13048" spans="1:6">
      <c r="A13048" t="s">
        <v>4</v>
      </c>
      <c r="B13048" s="4" t="s">
        <v>5</v>
      </c>
      <c r="C13048" s="4" t="s">
        <v>10</v>
      </c>
      <c r="D13048" s="4" t="s">
        <v>14</v>
      </c>
      <c r="E13048" s="4" t="s">
        <v>21</v>
      </c>
      <c r="F13048" s="4" t="s">
        <v>10</v>
      </c>
    </row>
    <row r="13049" spans="1:6">
      <c r="A13049" t="n">
        <v>110803</v>
      </c>
      <c r="B13049" s="57" t="n">
        <v>59</v>
      </c>
      <c r="C13049" s="7" t="n">
        <v>5</v>
      </c>
      <c r="D13049" s="7" t="n">
        <v>13</v>
      </c>
      <c r="E13049" s="7" t="n">
        <v>0.150000005960464</v>
      </c>
      <c r="F13049" s="7" t="n">
        <v>0</v>
      </c>
    </row>
    <row r="13050" spans="1:6">
      <c r="A13050" t="s">
        <v>4</v>
      </c>
      <c r="B13050" s="4" t="s">
        <v>5</v>
      </c>
      <c r="C13050" s="4" t="s">
        <v>10</v>
      </c>
    </row>
    <row r="13051" spans="1:6">
      <c r="A13051" t="n">
        <v>110813</v>
      </c>
      <c r="B13051" s="28" t="n">
        <v>16</v>
      </c>
      <c r="C13051" s="7" t="n">
        <v>50</v>
      </c>
    </row>
    <row r="13052" spans="1:6">
      <c r="A13052" t="s">
        <v>4</v>
      </c>
      <c r="B13052" s="4" t="s">
        <v>5</v>
      </c>
      <c r="C13052" s="4" t="s">
        <v>10</v>
      </c>
      <c r="D13052" s="4" t="s">
        <v>14</v>
      </c>
      <c r="E13052" s="4" t="s">
        <v>21</v>
      </c>
      <c r="F13052" s="4" t="s">
        <v>10</v>
      </c>
    </row>
    <row r="13053" spans="1:6">
      <c r="A13053" t="n">
        <v>110816</v>
      </c>
      <c r="B13053" s="57" t="n">
        <v>59</v>
      </c>
      <c r="C13053" s="7" t="n">
        <v>6</v>
      </c>
      <c r="D13053" s="7" t="n">
        <v>13</v>
      </c>
      <c r="E13053" s="7" t="n">
        <v>0.150000005960464</v>
      </c>
      <c r="F13053" s="7" t="n">
        <v>0</v>
      </c>
    </row>
    <row r="13054" spans="1:6">
      <c r="A13054" t="s">
        <v>4</v>
      </c>
      <c r="B13054" s="4" t="s">
        <v>5</v>
      </c>
      <c r="C13054" s="4" t="s">
        <v>10</v>
      </c>
      <c r="D13054" s="4" t="s">
        <v>14</v>
      </c>
      <c r="E13054" s="4" t="s">
        <v>21</v>
      </c>
      <c r="F13054" s="4" t="s">
        <v>10</v>
      </c>
    </row>
    <row r="13055" spans="1:6">
      <c r="A13055" t="n">
        <v>110826</v>
      </c>
      <c r="B13055" s="57" t="n">
        <v>59</v>
      </c>
      <c r="C13055" s="7" t="n">
        <v>7</v>
      </c>
      <c r="D13055" s="7" t="n">
        <v>13</v>
      </c>
      <c r="E13055" s="7" t="n">
        <v>0.150000005960464</v>
      </c>
      <c r="F13055" s="7" t="n">
        <v>0</v>
      </c>
    </row>
    <row r="13056" spans="1:6">
      <c r="A13056" t="s">
        <v>4</v>
      </c>
      <c r="B13056" s="4" t="s">
        <v>5</v>
      </c>
      <c r="C13056" s="4" t="s">
        <v>10</v>
      </c>
      <c r="D13056" s="4" t="s">
        <v>14</v>
      </c>
      <c r="E13056" s="4" t="s">
        <v>21</v>
      </c>
      <c r="F13056" s="4" t="s">
        <v>10</v>
      </c>
    </row>
    <row r="13057" spans="1:6">
      <c r="A13057" t="n">
        <v>110836</v>
      </c>
      <c r="B13057" s="57" t="n">
        <v>59</v>
      </c>
      <c r="C13057" s="7" t="n">
        <v>8</v>
      </c>
      <c r="D13057" s="7" t="n">
        <v>13</v>
      </c>
      <c r="E13057" s="7" t="n">
        <v>0.150000005960464</v>
      </c>
      <c r="F13057" s="7" t="n">
        <v>0</v>
      </c>
    </row>
    <row r="13058" spans="1:6">
      <c r="A13058" t="s">
        <v>4</v>
      </c>
      <c r="B13058" s="4" t="s">
        <v>5</v>
      </c>
      <c r="C13058" s="4" t="s">
        <v>10</v>
      </c>
      <c r="D13058" s="4" t="s">
        <v>14</v>
      </c>
      <c r="E13058" s="4" t="s">
        <v>21</v>
      </c>
      <c r="F13058" s="4" t="s">
        <v>10</v>
      </c>
    </row>
    <row r="13059" spans="1:6">
      <c r="A13059" t="n">
        <v>110846</v>
      </c>
      <c r="B13059" s="57" t="n">
        <v>59</v>
      </c>
      <c r="C13059" s="7" t="n">
        <v>9</v>
      </c>
      <c r="D13059" s="7" t="n">
        <v>13</v>
      </c>
      <c r="E13059" s="7" t="n">
        <v>0.150000005960464</v>
      </c>
      <c r="F13059" s="7" t="n">
        <v>0</v>
      </c>
    </row>
    <row r="13060" spans="1:6">
      <c r="A13060" t="s">
        <v>4</v>
      </c>
      <c r="B13060" s="4" t="s">
        <v>5</v>
      </c>
      <c r="C13060" s="4" t="s">
        <v>10</v>
      </c>
      <c r="D13060" s="4" t="s">
        <v>14</v>
      </c>
      <c r="E13060" s="4" t="s">
        <v>21</v>
      </c>
      <c r="F13060" s="4" t="s">
        <v>10</v>
      </c>
    </row>
    <row r="13061" spans="1:6">
      <c r="A13061" t="n">
        <v>110856</v>
      </c>
      <c r="B13061" s="57" t="n">
        <v>59</v>
      </c>
      <c r="C13061" s="7" t="n">
        <v>11</v>
      </c>
      <c r="D13061" s="7" t="n">
        <v>13</v>
      </c>
      <c r="E13061" s="7" t="n">
        <v>0.150000005960464</v>
      </c>
      <c r="F13061" s="7" t="n">
        <v>0</v>
      </c>
    </row>
    <row r="13062" spans="1:6">
      <c r="A13062" t="s">
        <v>4</v>
      </c>
      <c r="B13062" s="4" t="s">
        <v>5</v>
      </c>
      <c r="C13062" s="4" t="s">
        <v>10</v>
      </c>
      <c r="D13062" s="4" t="s">
        <v>14</v>
      </c>
      <c r="E13062" s="4" t="s">
        <v>21</v>
      </c>
      <c r="F13062" s="4" t="s">
        <v>10</v>
      </c>
    </row>
    <row r="13063" spans="1:6">
      <c r="A13063" t="n">
        <v>110866</v>
      </c>
      <c r="B13063" s="57" t="n">
        <v>59</v>
      </c>
      <c r="C13063" s="7" t="n">
        <v>7032</v>
      </c>
      <c r="D13063" s="7" t="n">
        <v>13</v>
      </c>
      <c r="E13063" s="7" t="n">
        <v>0.150000005960464</v>
      </c>
      <c r="F13063" s="7" t="n">
        <v>0</v>
      </c>
    </row>
    <row r="13064" spans="1:6">
      <c r="A13064" t="s">
        <v>4</v>
      </c>
      <c r="B13064" s="4" t="s">
        <v>5</v>
      </c>
      <c r="C13064" s="4" t="s">
        <v>10</v>
      </c>
    </row>
    <row r="13065" spans="1:6">
      <c r="A13065" t="n">
        <v>110876</v>
      </c>
      <c r="B13065" s="28" t="n">
        <v>16</v>
      </c>
      <c r="C13065" s="7" t="n">
        <v>1000</v>
      </c>
    </row>
    <row r="13066" spans="1:6">
      <c r="A13066" t="s">
        <v>4</v>
      </c>
      <c r="B13066" s="4" t="s">
        <v>5</v>
      </c>
      <c r="C13066" s="4" t="s">
        <v>10</v>
      </c>
      <c r="D13066" s="4" t="s">
        <v>10</v>
      </c>
      <c r="E13066" s="4" t="s">
        <v>21</v>
      </c>
      <c r="F13066" s="4" t="s">
        <v>14</v>
      </c>
    </row>
    <row r="13067" spans="1:6">
      <c r="A13067" t="n">
        <v>110879</v>
      </c>
      <c r="B13067" s="60" t="n">
        <v>53</v>
      </c>
      <c r="C13067" s="7" t="n">
        <v>1</v>
      </c>
      <c r="D13067" s="7" t="n">
        <v>19</v>
      </c>
      <c r="E13067" s="7" t="n">
        <v>10</v>
      </c>
      <c r="F13067" s="7" t="n">
        <v>0</v>
      </c>
    </row>
    <row r="13068" spans="1:6">
      <c r="A13068" t="s">
        <v>4</v>
      </c>
      <c r="B13068" s="4" t="s">
        <v>5</v>
      </c>
      <c r="C13068" s="4" t="s">
        <v>10</v>
      </c>
      <c r="D13068" s="4" t="s">
        <v>10</v>
      </c>
      <c r="E13068" s="4" t="s">
        <v>21</v>
      </c>
      <c r="F13068" s="4" t="s">
        <v>14</v>
      </c>
    </row>
    <row r="13069" spans="1:6">
      <c r="A13069" t="n">
        <v>110889</v>
      </c>
      <c r="B13069" s="60" t="n">
        <v>53</v>
      </c>
      <c r="C13069" s="7" t="n">
        <v>2</v>
      </c>
      <c r="D13069" s="7" t="n">
        <v>19</v>
      </c>
      <c r="E13069" s="7" t="n">
        <v>10</v>
      </c>
      <c r="F13069" s="7" t="n">
        <v>0</v>
      </c>
    </row>
    <row r="13070" spans="1:6">
      <c r="A13070" t="s">
        <v>4</v>
      </c>
      <c r="B13070" s="4" t="s">
        <v>5</v>
      </c>
      <c r="C13070" s="4" t="s">
        <v>10</v>
      </c>
      <c r="D13070" s="4" t="s">
        <v>10</v>
      </c>
      <c r="E13070" s="4" t="s">
        <v>21</v>
      </c>
      <c r="F13070" s="4" t="s">
        <v>14</v>
      </c>
    </row>
    <row r="13071" spans="1:6">
      <c r="A13071" t="n">
        <v>110899</v>
      </c>
      <c r="B13071" s="60" t="n">
        <v>53</v>
      </c>
      <c r="C13071" s="7" t="n">
        <v>3</v>
      </c>
      <c r="D13071" s="7" t="n">
        <v>19</v>
      </c>
      <c r="E13071" s="7" t="n">
        <v>10</v>
      </c>
      <c r="F13071" s="7" t="n">
        <v>0</v>
      </c>
    </row>
    <row r="13072" spans="1:6">
      <c r="A13072" t="s">
        <v>4</v>
      </c>
      <c r="B13072" s="4" t="s">
        <v>5</v>
      </c>
      <c r="C13072" s="4" t="s">
        <v>10</v>
      </c>
      <c r="D13072" s="4" t="s">
        <v>10</v>
      </c>
      <c r="E13072" s="4" t="s">
        <v>21</v>
      </c>
      <c r="F13072" s="4" t="s">
        <v>14</v>
      </c>
    </row>
    <row r="13073" spans="1:6">
      <c r="A13073" t="n">
        <v>110909</v>
      </c>
      <c r="B13073" s="60" t="n">
        <v>53</v>
      </c>
      <c r="C13073" s="7" t="n">
        <v>4</v>
      </c>
      <c r="D13073" s="7" t="n">
        <v>19</v>
      </c>
      <c r="E13073" s="7" t="n">
        <v>10</v>
      </c>
      <c r="F13073" s="7" t="n">
        <v>0</v>
      </c>
    </row>
    <row r="13074" spans="1:6">
      <c r="A13074" t="s">
        <v>4</v>
      </c>
      <c r="B13074" s="4" t="s">
        <v>5</v>
      </c>
      <c r="C13074" s="4" t="s">
        <v>10</v>
      </c>
      <c r="D13074" s="4" t="s">
        <v>10</v>
      </c>
      <c r="E13074" s="4" t="s">
        <v>21</v>
      </c>
      <c r="F13074" s="4" t="s">
        <v>14</v>
      </c>
    </row>
    <row r="13075" spans="1:6">
      <c r="A13075" t="n">
        <v>110919</v>
      </c>
      <c r="B13075" s="60" t="n">
        <v>53</v>
      </c>
      <c r="C13075" s="7" t="n">
        <v>5</v>
      </c>
      <c r="D13075" s="7" t="n">
        <v>19</v>
      </c>
      <c r="E13075" s="7" t="n">
        <v>10</v>
      </c>
      <c r="F13075" s="7" t="n">
        <v>0</v>
      </c>
    </row>
    <row r="13076" spans="1:6">
      <c r="A13076" t="s">
        <v>4</v>
      </c>
      <c r="B13076" s="4" t="s">
        <v>5</v>
      </c>
      <c r="C13076" s="4" t="s">
        <v>10</v>
      </c>
      <c r="D13076" s="4" t="s">
        <v>10</v>
      </c>
      <c r="E13076" s="4" t="s">
        <v>21</v>
      </c>
      <c r="F13076" s="4" t="s">
        <v>14</v>
      </c>
    </row>
    <row r="13077" spans="1:6">
      <c r="A13077" t="n">
        <v>110929</v>
      </c>
      <c r="B13077" s="60" t="n">
        <v>53</v>
      </c>
      <c r="C13077" s="7" t="n">
        <v>6</v>
      </c>
      <c r="D13077" s="7" t="n">
        <v>19</v>
      </c>
      <c r="E13077" s="7" t="n">
        <v>10</v>
      </c>
      <c r="F13077" s="7" t="n">
        <v>0</v>
      </c>
    </row>
    <row r="13078" spans="1:6">
      <c r="A13078" t="s">
        <v>4</v>
      </c>
      <c r="B13078" s="4" t="s">
        <v>5</v>
      </c>
      <c r="C13078" s="4" t="s">
        <v>10</v>
      </c>
      <c r="D13078" s="4" t="s">
        <v>10</v>
      </c>
      <c r="E13078" s="4" t="s">
        <v>21</v>
      </c>
      <c r="F13078" s="4" t="s">
        <v>14</v>
      </c>
    </row>
    <row r="13079" spans="1:6">
      <c r="A13079" t="n">
        <v>110939</v>
      </c>
      <c r="B13079" s="60" t="n">
        <v>53</v>
      </c>
      <c r="C13079" s="7" t="n">
        <v>7</v>
      </c>
      <c r="D13079" s="7" t="n">
        <v>19</v>
      </c>
      <c r="E13079" s="7" t="n">
        <v>10</v>
      </c>
      <c r="F13079" s="7" t="n">
        <v>0</v>
      </c>
    </row>
    <row r="13080" spans="1:6">
      <c r="A13080" t="s">
        <v>4</v>
      </c>
      <c r="B13080" s="4" t="s">
        <v>5</v>
      </c>
      <c r="C13080" s="4" t="s">
        <v>10</v>
      </c>
      <c r="D13080" s="4" t="s">
        <v>10</v>
      </c>
      <c r="E13080" s="4" t="s">
        <v>21</v>
      </c>
      <c r="F13080" s="4" t="s">
        <v>14</v>
      </c>
    </row>
    <row r="13081" spans="1:6">
      <c r="A13081" t="n">
        <v>110949</v>
      </c>
      <c r="B13081" s="60" t="n">
        <v>53</v>
      </c>
      <c r="C13081" s="7" t="n">
        <v>8</v>
      </c>
      <c r="D13081" s="7" t="n">
        <v>19</v>
      </c>
      <c r="E13081" s="7" t="n">
        <v>10</v>
      </c>
      <c r="F13081" s="7" t="n">
        <v>0</v>
      </c>
    </row>
    <row r="13082" spans="1:6">
      <c r="A13082" t="s">
        <v>4</v>
      </c>
      <c r="B13082" s="4" t="s">
        <v>5</v>
      </c>
      <c r="C13082" s="4" t="s">
        <v>10</v>
      </c>
      <c r="D13082" s="4" t="s">
        <v>10</v>
      </c>
      <c r="E13082" s="4" t="s">
        <v>21</v>
      </c>
      <c r="F13082" s="4" t="s">
        <v>14</v>
      </c>
    </row>
    <row r="13083" spans="1:6">
      <c r="A13083" t="n">
        <v>110959</v>
      </c>
      <c r="B13083" s="60" t="n">
        <v>53</v>
      </c>
      <c r="C13083" s="7" t="n">
        <v>9</v>
      </c>
      <c r="D13083" s="7" t="n">
        <v>19</v>
      </c>
      <c r="E13083" s="7" t="n">
        <v>10</v>
      </c>
      <c r="F13083" s="7" t="n">
        <v>0</v>
      </c>
    </row>
    <row r="13084" spans="1:6">
      <c r="A13084" t="s">
        <v>4</v>
      </c>
      <c r="B13084" s="4" t="s">
        <v>5</v>
      </c>
      <c r="C13084" s="4" t="s">
        <v>10</v>
      </c>
      <c r="D13084" s="4" t="s">
        <v>10</v>
      </c>
      <c r="E13084" s="4" t="s">
        <v>21</v>
      </c>
      <c r="F13084" s="4" t="s">
        <v>14</v>
      </c>
    </row>
    <row r="13085" spans="1:6">
      <c r="A13085" t="n">
        <v>110969</v>
      </c>
      <c r="B13085" s="60" t="n">
        <v>53</v>
      </c>
      <c r="C13085" s="7" t="n">
        <v>11</v>
      </c>
      <c r="D13085" s="7" t="n">
        <v>19</v>
      </c>
      <c r="E13085" s="7" t="n">
        <v>10</v>
      </c>
      <c r="F13085" s="7" t="n">
        <v>0</v>
      </c>
    </row>
    <row r="13086" spans="1:6">
      <c r="A13086" t="s">
        <v>4</v>
      </c>
      <c r="B13086" s="4" t="s">
        <v>5</v>
      </c>
      <c r="C13086" s="4" t="s">
        <v>10</v>
      </c>
      <c r="D13086" s="4" t="s">
        <v>10</v>
      </c>
      <c r="E13086" s="4" t="s">
        <v>21</v>
      </c>
      <c r="F13086" s="4" t="s">
        <v>14</v>
      </c>
    </row>
    <row r="13087" spans="1:6">
      <c r="A13087" t="n">
        <v>110979</v>
      </c>
      <c r="B13087" s="60" t="n">
        <v>53</v>
      </c>
      <c r="C13087" s="7" t="n">
        <v>7032</v>
      </c>
      <c r="D13087" s="7" t="n">
        <v>19</v>
      </c>
      <c r="E13087" s="7" t="n">
        <v>10</v>
      </c>
      <c r="F13087" s="7" t="n">
        <v>0</v>
      </c>
    </row>
    <row r="13088" spans="1:6">
      <c r="A13088" t="s">
        <v>4</v>
      </c>
      <c r="B13088" s="4" t="s">
        <v>5</v>
      </c>
      <c r="C13088" s="4" t="s">
        <v>10</v>
      </c>
    </row>
    <row r="13089" spans="1:6">
      <c r="A13089" t="n">
        <v>110989</v>
      </c>
      <c r="B13089" s="56" t="n">
        <v>54</v>
      </c>
      <c r="C13089" s="7" t="n">
        <v>1</v>
      </c>
    </row>
    <row r="13090" spans="1:6">
      <c r="A13090" t="s">
        <v>4</v>
      </c>
      <c r="B13090" s="4" t="s">
        <v>5</v>
      </c>
      <c r="C13090" s="4" t="s">
        <v>10</v>
      </c>
    </row>
    <row r="13091" spans="1:6">
      <c r="A13091" t="n">
        <v>110992</v>
      </c>
      <c r="B13091" s="56" t="n">
        <v>54</v>
      </c>
      <c r="C13091" s="7" t="n">
        <v>2</v>
      </c>
    </row>
    <row r="13092" spans="1:6">
      <c r="A13092" t="s">
        <v>4</v>
      </c>
      <c r="B13092" s="4" t="s">
        <v>5</v>
      </c>
      <c r="C13092" s="4" t="s">
        <v>10</v>
      </c>
    </row>
    <row r="13093" spans="1:6">
      <c r="A13093" t="n">
        <v>110995</v>
      </c>
      <c r="B13093" s="56" t="n">
        <v>54</v>
      </c>
      <c r="C13093" s="7" t="n">
        <v>3</v>
      </c>
    </row>
    <row r="13094" spans="1:6">
      <c r="A13094" t="s">
        <v>4</v>
      </c>
      <c r="B13094" s="4" t="s">
        <v>5</v>
      </c>
      <c r="C13094" s="4" t="s">
        <v>10</v>
      </c>
    </row>
    <row r="13095" spans="1:6">
      <c r="A13095" t="n">
        <v>110998</v>
      </c>
      <c r="B13095" s="56" t="n">
        <v>54</v>
      </c>
      <c r="C13095" s="7" t="n">
        <v>4</v>
      </c>
    </row>
    <row r="13096" spans="1:6">
      <c r="A13096" t="s">
        <v>4</v>
      </c>
      <c r="B13096" s="4" t="s">
        <v>5</v>
      </c>
      <c r="C13096" s="4" t="s">
        <v>10</v>
      </c>
    </row>
    <row r="13097" spans="1:6">
      <c r="A13097" t="n">
        <v>111001</v>
      </c>
      <c r="B13097" s="56" t="n">
        <v>54</v>
      </c>
      <c r="C13097" s="7" t="n">
        <v>5</v>
      </c>
    </row>
    <row r="13098" spans="1:6">
      <c r="A13098" t="s">
        <v>4</v>
      </c>
      <c r="B13098" s="4" t="s">
        <v>5</v>
      </c>
      <c r="C13098" s="4" t="s">
        <v>10</v>
      </c>
    </row>
    <row r="13099" spans="1:6">
      <c r="A13099" t="n">
        <v>111004</v>
      </c>
      <c r="B13099" s="56" t="n">
        <v>54</v>
      </c>
      <c r="C13099" s="7" t="n">
        <v>6</v>
      </c>
    </row>
    <row r="13100" spans="1:6">
      <c r="A13100" t="s">
        <v>4</v>
      </c>
      <c r="B13100" s="4" t="s">
        <v>5</v>
      </c>
      <c r="C13100" s="4" t="s">
        <v>10</v>
      </c>
    </row>
    <row r="13101" spans="1:6">
      <c r="A13101" t="n">
        <v>111007</v>
      </c>
      <c r="B13101" s="56" t="n">
        <v>54</v>
      </c>
      <c r="C13101" s="7" t="n">
        <v>7</v>
      </c>
    </row>
    <row r="13102" spans="1:6">
      <c r="A13102" t="s">
        <v>4</v>
      </c>
      <c r="B13102" s="4" t="s">
        <v>5</v>
      </c>
      <c r="C13102" s="4" t="s">
        <v>10</v>
      </c>
    </row>
    <row r="13103" spans="1:6">
      <c r="A13103" t="n">
        <v>111010</v>
      </c>
      <c r="B13103" s="56" t="n">
        <v>54</v>
      </c>
      <c r="C13103" s="7" t="n">
        <v>8</v>
      </c>
    </row>
    <row r="13104" spans="1:6">
      <c r="A13104" t="s">
        <v>4</v>
      </c>
      <c r="B13104" s="4" t="s">
        <v>5</v>
      </c>
      <c r="C13104" s="4" t="s">
        <v>10</v>
      </c>
    </row>
    <row r="13105" spans="1:3">
      <c r="A13105" t="n">
        <v>111013</v>
      </c>
      <c r="B13105" s="56" t="n">
        <v>54</v>
      </c>
      <c r="C13105" s="7" t="n">
        <v>9</v>
      </c>
    </row>
    <row r="13106" spans="1:3">
      <c r="A13106" t="s">
        <v>4</v>
      </c>
      <c r="B13106" s="4" t="s">
        <v>5</v>
      </c>
      <c r="C13106" s="4" t="s">
        <v>10</v>
      </c>
    </row>
    <row r="13107" spans="1:3">
      <c r="A13107" t="n">
        <v>111016</v>
      </c>
      <c r="B13107" s="56" t="n">
        <v>54</v>
      </c>
      <c r="C13107" s="7" t="n">
        <v>11</v>
      </c>
    </row>
    <row r="13108" spans="1:3">
      <c r="A13108" t="s">
        <v>4</v>
      </c>
      <c r="B13108" s="4" t="s">
        <v>5</v>
      </c>
      <c r="C13108" s="4" t="s">
        <v>10</v>
      </c>
    </row>
    <row r="13109" spans="1:3">
      <c r="A13109" t="n">
        <v>111019</v>
      </c>
      <c r="B13109" s="56" t="n">
        <v>54</v>
      </c>
      <c r="C13109" s="7" t="n">
        <v>7032</v>
      </c>
    </row>
    <row r="13110" spans="1:3">
      <c r="A13110" t="s">
        <v>4</v>
      </c>
      <c r="B13110" s="4" t="s">
        <v>5</v>
      </c>
      <c r="C13110" s="4" t="s">
        <v>14</v>
      </c>
      <c r="D13110" s="4" t="s">
        <v>10</v>
      </c>
    </row>
    <row r="13111" spans="1:3">
      <c r="A13111" t="n">
        <v>111022</v>
      </c>
      <c r="B13111" s="45" t="n">
        <v>45</v>
      </c>
      <c r="C13111" s="7" t="n">
        <v>7</v>
      </c>
      <c r="D13111" s="7" t="n">
        <v>255</v>
      </c>
    </row>
    <row r="13112" spans="1:3">
      <c r="A13112" t="s">
        <v>4</v>
      </c>
      <c r="B13112" s="4" t="s">
        <v>5</v>
      </c>
      <c r="C13112" s="4" t="s">
        <v>14</v>
      </c>
      <c r="D13112" s="4" t="s">
        <v>14</v>
      </c>
      <c r="E13112" s="4" t="s">
        <v>21</v>
      </c>
      <c r="F13112" s="4" t="s">
        <v>10</v>
      </c>
    </row>
    <row r="13113" spans="1:3">
      <c r="A13113" t="n">
        <v>111026</v>
      </c>
      <c r="B13113" s="45" t="n">
        <v>45</v>
      </c>
      <c r="C13113" s="7" t="n">
        <v>5</v>
      </c>
      <c r="D13113" s="7" t="n">
        <v>3</v>
      </c>
      <c r="E13113" s="7" t="n">
        <v>5</v>
      </c>
      <c r="F13113" s="7" t="n">
        <v>50000</v>
      </c>
    </row>
    <row r="13114" spans="1:3">
      <c r="A13114" t="s">
        <v>4</v>
      </c>
      <c r="B13114" s="4" t="s">
        <v>5</v>
      </c>
      <c r="C13114" s="4" t="s">
        <v>14</v>
      </c>
      <c r="D13114" s="4" t="s">
        <v>10</v>
      </c>
      <c r="E13114" s="4" t="s">
        <v>6</v>
      </c>
    </row>
    <row r="13115" spans="1:3">
      <c r="A13115" t="n">
        <v>111035</v>
      </c>
      <c r="B13115" s="41" t="n">
        <v>51</v>
      </c>
      <c r="C13115" s="7" t="n">
        <v>4</v>
      </c>
      <c r="D13115" s="7" t="n">
        <v>0</v>
      </c>
      <c r="E13115" s="7" t="s">
        <v>351</v>
      </c>
    </row>
    <row r="13116" spans="1:3">
      <c r="A13116" t="s">
        <v>4</v>
      </c>
      <c r="B13116" s="4" t="s">
        <v>5</v>
      </c>
      <c r="C13116" s="4" t="s">
        <v>10</v>
      </c>
    </row>
    <row r="13117" spans="1:3">
      <c r="A13117" t="n">
        <v>111048</v>
      </c>
      <c r="B13117" s="28" t="n">
        <v>16</v>
      </c>
      <c r="C13117" s="7" t="n">
        <v>0</v>
      </c>
    </row>
    <row r="13118" spans="1:3">
      <c r="A13118" t="s">
        <v>4</v>
      </c>
      <c r="B13118" s="4" t="s">
        <v>5</v>
      </c>
      <c r="C13118" s="4" t="s">
        <v>10</v>
      </c>
      <c r="D13118" s="4" t="s">
        <v>14</v>
      </c>
      <c r="E13118" s="4" t="s">
        <v>9</v>
      </c>
      <c r="F13118" s="4" t="s">
        <v>112</v>
      </c>
      <c r="G13118" s="4" t="s">
        <v>14</v>
      </c>
      <c r="H13118" s="4" t="s">
        <v>14</v>
      </c>
    </row>
    <row r="13119" spans="1:3">
      <c r="A13119" t="n">
        <v>111051</v>
      </c>
      <c r="B13119" s="49" t="n">
        <v>26</v>
      </c>
      <c r="C13119" s="7" t="n">
        <v>0</v>
      </c>
      <c r="D13119" s="7" t="n">
        <v>17</v>
      </c>
      <c r="E13119" s="7" t="n">
        <v>53154</v>
      </c>
      <c r="F13119" s="7" t="s">
        <v>825</v>
      </c>
      <c r="G13119" s="7" t="n">
        <v>2</v>
      </c>
      <c r="H13119" s="7" t="n">
        <v>0</v>
      </c>
    </row>
    <row r="13120" spans="1:3">
      <c r="A13120" t="s">
        <v>4</v>
      </c>
      <c r="B13120" s="4" t="s">
        <v>5</v>
      </c>
    </row>
    <row r="13121" spans="1:8">
      <c r="A13121" t="n">
        <v>111082</v>
      </c>
      <c r="B13121" s="50" t="n">
        <v>28</v>
      </c>
    </row>
    <row r="13122" spans="1:8">
      <c r="A13122" t="s">
        <v>4</v>
      </c>
      <c r="B13122" s="4" t="s">
        <v>5</v>
      </c>
      <c r="C13122" s="4" t="s">
        <v>10</v>
      </c>
      <c r="D13122" s="4" t="s">
        <v>14</v>
      </c>
    </row>
    <row r="13123" spans="1:8">
      <c r="A13123" t="n">
        <v>111083</v>
      </c>
      <c r="B13123" s="51" t="n">
        <v>89</v>
      </c>
      <c r="C13123" s="7" t="n">
        <v>65533</v>
      </c>
      <c r="D13123" s="7" t="n">
        <v>1</v>
      </c>
    </row>
    <row r="13124" spans="1:8">
      <c r="A13124" t="s">
        <v>4</v>
      </c>
      <c r="B13124" s="4" t="s">
        <v>5</v>
      </c>
      <c r="C13124" s="4" t="s">
        <v>14</v>
      </c>
      <c r="D13124" s="4" t="s">
        <v>10</v>
      </c>
      <c r="E13124" s="4" t="s">
        <v>10</v>
      </c>
      <c r="F13124" s="4" t="s">
        <v>14</v>
      </c>
    </row>
    <row r="13125" spans="1:8">
      <c r="A13125" t="n">
        <v>111087</v>
      </c>
      <c r="B13125" s="59" t="n">
        <v>25</v>
      </c>
      <c r="C13125" s="7" t="n">
        <v>1</v>
      </c>
      <c r="D13125" s="7" t="n">
        <v>60</v>
      </c>
      <c r="E13125" s="7" t="n">
        <v>640</v>
      </c>
      <c r="F13125" s="7" t="n">
        <v>1</v>
      </c>
    </row>
    <row r="13126" spans="1:8">
      <c r="A13126" t="s">
        <v>4</v>
      </c>
      <c r="B13126" s="4" t="s">
        <v>5</v>
      </c>
      <c r="C13126" s="4" t="s">
        <v>14</v>
      </c>
      <c r="D13126" s="4" t="s">
        <v>10</v>
      </c>
      <c r="E13126" s="4" t="s">
        <v>6</v>
      </c>
    </row>
    <row r="13127" spans="1:8">
      <c r="A13127" t="n">
        <v>111094</v>
      </c>
      <c r="B13127" s="41" t="n">
        <v>51</v>
      </c>
      <c r="C13127" s="7" t="n">
        <v>4</v>
      </c>
      <c r="D13127" s="7" t="n">
        <v>11</v>
      </c>
      <c r="E13127" s="7" t="s">
        <v>143</v>
      </c>
    </row>
    <row r="13128" spans="1:8">
      <c r="A13128" t="s">
        <v>4</v>
      </c>
      <c r="B13128" s="4" t="s">
        <v>5</v>
      </c>
      <c r="C13128" s="4" t="s">
        <v>10</v>
      </c>
    </row>
    <row r="13129" spans="1:8">
      <c r="A13129" t="n">
        <v>111108</v>
      </c>
      <c r="B13129" s="28" t="n">
        <v>16</v>
      </c>
      <c r="C13129" s="7" t="n">
        <v>0</v>
      </c>
    </row>
    <row r="13130" spans="1:8">
      <c r="A13130" t="s">
        <v>4</v>
      </c>
      <c r="B13130" s="4" t="s">
        <v>5</v>
      </c>
      <c r="C13130" s="4" t="s">
        <v>10</v>
      </c>
      <c r="D13130" s="4" t="s">
        <v>14</v>
      </c>
      <c r="E13130" s="4" t="s">
        <v>9</v>
      </c>
      <c r="F13130" s="4" t="s">
        <v>112</v>
      </c>
      <c r="G13130" s="4" t="s">
        <v>14</v>
      </c>
      <c r="H13130" s="4" t="s">
        <v>14</v>
      </c>
    </row>
    <row r="13131" spans="1:8">
      <c r="A13131" t="n">
        <v>111111</v>
      </c>
      <c r="B13131" s="49" t="n">
        <v>26</v>
      </c>
      <c r="C13131" s="7" t="n">
        <v>11</v>
      </c>
      <c r="D13131" s="7" t="n">
        <v>17</v>
      </c>
      <c r="E13131" s="7" t="n">
        <v>10453</v>
      </c>
      <c r="F13131" s="7" t="s">
        <v>826</v>
      </c>
      <c r="G13131" s="7" t="n">
        <v>2</v>
      </c>
      <c r="H13131" s="7" t="n">
        <v>0</v>
      </c>
    </row>
    <row r="13132" spans="1:8">
      <c r="A13132" t="s">
        <v>4</v>
      </c>
      <c r="B13132" s="4" t="s">
        <v>5</v>
      </c>
      <c r="C13132" s="4" t="s">
        <v>10</v>
      </c>
    </row>
    <row r="13133" spans="1:8">
      <c r="A13133" t="n">
        <v>111158</v>
      </c>
      <c r="B13133" s="28" t="n">
        <v>16</v>
      </c>
      <c r="C13133" s="7" t="n">
        <v>2300</v>
      </c>
    </row>
    <row r="13134" spans="1:8">
      <c r="A13134" t="s">
        <v>4</v>
      </c>
      <c r="B13134" s="4" t="s">
        <v>5</v>
      </c>
      <c r="C13134" s="4" t="s">
        <v>14</v>
      </c>
      <c r="D13134" s="4" t="s">
        <v>10</v>
      </c>
      <c r="E13134" s="4" t="s">
        <v>6</v>
      </c>
      <c r="F13134" s="4" t="s">
        <v>6</v>
      </c>
      <c r="G13134" s="4" t="s">
        <v>6</v>
      </c>
      <c r="H13134" s="4" t="s">
        <v>6</v>
      </c>
    </row>
    <row r="13135" spans="1:8">
      <c r="A13135" t="n">
        <v>111161</v>
      </c>
      <c r="B13135" s="41" t="n">
        <v>51</v>
      </c>
      <c r="C13135" s="7" t="n">
        <v>3</v>
      </c>
      <c r="D13135" s="7" t="n">
        <v>11</v>
      </c>
      <c r="E13135" s="7" t="s">
        <v>153</v>
      </c>
      <c r="F13135" s="7" t="s">
        <v>13</v>
      </c>
      <c r="G13135" s="7" t="s">
        <v>96</v>
      </c>
      <c r="H13135" s="7" t="s">
        <v>97</v>
      </c>
    </row>
    <row r="13136" spans="1:8">
      <c r="A13136" t="s">
        <v>4</v>
      </c>
      <c r="B13136" s="4" t="s">
        <v>5</v>
      </c>
    </row>
    <row r="13137" spans="1:8">
      <c r="A13137" t="n">
        <v>111173</v>
      </c>
      <c r="B13137" s="50" t="n">
        <v>28</v>
      </c>
    </row>
    <row r="13138" spans="1:8">
      <c r="A13138" t="s">
        <v>4</v>
      </c>
      <c r="B13138" s="4" t="s">
        <v>5</v>
      </c>
      <c r="C13138" s="4" t="s">
        <v>10</v>
      </c>
      <c r="D13138" s="4" t="s">
        <v>14</v>
      </c>
    </row>
    <row r="13139" spans="1:8">
      <c r="A13139" t="n">
        <v>111174</v>
      </c>
      <c r="B13139" s="51" t="n">
        <v>89</v>
      </c>
      <c r="C13139" s="7" t="n">
        <v>65533</v>
      </c>
      <c r="D13139" s="7" t="n">
        <v>1</v>
      </c>
    </row>
    <row r="13140" spans="1:8">
      <c r="A13140" t="s">
        <v>4</v>
      </c>
      <c r="B13140" s="4" t="s">
        <v>5</v>
      </c>
      <c r="C13140" s="4" t="s">
        <v>14</v>
      </c>
      <c r="D13140" s="4" t="s">
        <v>10</v>
      </c>
      <c r="E13140" s="4" t="s">
        <v>10</v>
      </c>
      <c r="F13140" s="4" t="s">
        <v>14</v>
      </c>
    </row>
    <row r="13141" spans="1:8">
      <c r="A13141" t="n">
        <v>111178</v>
      </c>
      <c r="B13141" s="59" t="n">
        <v>25</v>
      </c>
      <c r="C13141" s="7" t="n">
        <v>1</v>
      </c>
      <c r="D13141" s="7" t="n">
        <v>65535</v>
      </c>
      <c r="E13141" s="7" t="n">
        <v>65535</v>
      </c>
      <c r="F13141" s="7" t="n">
        <v>0</v>
      </c>
    </row>
    <row r="13142" spans="1:8">
      <c r="A13142" t="s">
        <v>4</v>
      </c>
      <c r="B13142" s="4" t="s">
        <v>5</v>
      </c>
      <c r="C13142" s="4" t="s">
        <v>14</v>
      </c>
      <c r="D13142" s="4" t="s">
        <v>10</v>
      </c>
      <c r="E13142" s="4" t="s">
        <v>6</v>
      </c>
    </row>
    <row r="13143" spans="1:8">
      <c r="A13143" t="n">
        <v>111185</v>
      </c>
      <c r="B13143" s="41" t="n">
        <v>51</v>
      </c>
      <c r="C13143" s="7" t="n">
        <v>4</v>
      </c>
      <c r="D13143" s="7" t="n">
        <v>19</v>
      </c>
      <c r="E13143" s="7" t="s">
        <v>114</v>
      </c>
    </row>
    <row r="13144" spans="1:8">
      <c r="A13144" t="s">
        <v>4</v>
      </c>
      <c r="B13144" s="4" t="s">
        <v>5</v>
      </c>
      <c r="C13144" s="4" t="s">
        <v>10</v>
      </c>
    </row>
    <row r="13145" spans="1:8">
      <c r="A13145" t="n">
        <v>111199</v>
      </c>
      <c r="B13145" s="28" t="n">
        <v>16</v>
      </c>
      <c r="C13145" s="7" t="n">
        <v>0</v>
      </c>
    </row>
    <row r="13146" spans="1:8">
      <c r="A13146" t="s">
        <v>4</v>
      </c>
      <c r="B13146" s="4" t="s">
        <v>5</v>
      </c>
      <c r="C13146" s="4" t="s">
        <v>10</v>
      </c>
      <c r="D13146" s="4" t="s">
        <v>14</v>
      </c>
      <c r="E13146" s="4" t="s">
        <v>9</v>
      </c>
      <c r="F13146" s="4" t="s">
        <v>112</v>
      </c>
      <c r="G13146" s="4" t="s">
        <v>14</v>
      </c>
      <c r="H13146" s="4" t="s">
        <v>14</v>
      </c>
      <c r="I13146" s="4" t="s">
        <v>14</v>
      </c>
      <c r="J13146" s="4" t="s">
        <v>9</v>
      </c>
      <c r="K13146" s="4" t="s">
        <v>112</v>
      </c>
      <c r="L13146" s="4" t="s">
        <v>14</v>
      </c>
      <c r="M13146" s="4" t="s">
        <v>14</v>
      </c>
    </row>
    <row r="13147" spans="1:8">
      <c r="A13147" t="n">
        <v>111202</v>
      </c>
      <c r="B13147" s="49" t="n">
        <v>26</v>
      </c>
      <c r="C13147" s="7" t="n">
        <v>19</v>
      </c>
      <c r="D13147" s="7" t="n">
        <v>17</v>
      </c>
      <c r="E13147" s="7" t="n">
        <v>29485</v>
      </c>
      <c r="F13147" s="7" t="s">
        <v>827</v>
      </c>
      <c r="G13147" s="7" t="n">
        <v>2</v>
      </c>
      <c r="H13147" s="7" t="n">
        <v>3</v>
      </c>
      <c r="I13147" s="7" t="n">
        <v>17</v>
      </c>
      <c r="J13147" s="7" t="n">
        <v>29486</v>
      </c>
      <c r="K13147" s="7" t="s">
        <v>828</v>
      </c>
      <c r="L13147" s="7" t="n">
        <v>2</v>
      </c>
      <c r="M13147" s="7" t="n">
        <v>0</v>
      </c>
    </row>
    <row r="13148" spans="1:8">
      <c r="A13148" t="s">
        <v>4</v>
      </c>
      <c r="B13148" s="4" t="s">
        <v>5</v>
      </c>
    </row>
    <row r="13149" spans="1:8">
      <c r="A13149" t="n">
        <v>111380</v>
      </c>
      <c r="B13149" s="50" t="n">
        <v>28</v>
      </c>
    </row>
    <row r="13150" spans="1:8">
      <c r="A13150" t="s">
        <v>4</v>
      </c>
      <c r="B13150" s="4" t="s">
        <v>5</v>
      </c>
      <c r="C13150" s="4" t="s">
        <v>10</v>
      </c>
      <c r="D13150" s="4" t="s">
        <v>14</v>
      </c>
    </row>
    <row r="13151" spans="1:8">
      <c r="A13151" t="n">
        <v>111381</v>
      </c>
      <c r="B13151" s="51" t="n">
        <v>89</v>
      </c>
      <c r="C13151" s="7" t="n">
        <v>65533</v>
      </c>
      <c r="D13151" s="7" t="n">
        <v>1</v>
      </c>
    </row>
    <row r="13152" spans="1:8">
      <c r="A13152" t="s">
        <v>4</v>
      </c>
      <c r="B13152" s="4" t="s">
        <v>5</v>
      </c>
      <c r="C13152" s="4" t="s">
        <v>14</v>
      </c>
      <c r="D13152" s="4" t="s">
        <v>10</v>
      </c>
      <c r="E13152" s="4" t="s">
        <v>10</v>
      </c>
      <c r="F13152" s="4" t="s">
        <v>14</v>
      </c>
    </row>
    <row r="13153" spans="1:13">
      <c r="A13153" t="n">
        <v>111385</v>
      </c>
      <c r="B13153" s="59" t="n">
        <v>25</v>
      </c>
      <c r="C13153" s="7" t="n">
        <v>1</v>
      </c>
      <c r="D13153" s="7" t="n">
        <v>60</v>
      </c>
      <c r="E13153" s="7" t="n">
        <v>640</v>
      </c>
      <c r="F13153" s="7" t="n">
        <v>1</v>
      </c>
    </row>
    <row r="13154" spans="1:13">
      <c r="A13154" t="s">
        <v>4</v>
      </c>
      <c r="B13154" s="4" t="s">
        <v>5</v>
      </c>
      <c r="C13154" s="4" t="s">
        <v>14</v>
      </c>
      <c r="D13154" s="4" t="s">
        <v>10</v>
      </c>
      <c r="E13154" s="4" t="s">
        <v>6</v>
      </c>
    </row>
    <row r="13155" spans="1:13">
      <c r="A13155" t="n">
        <v>111392</v>
      </c>
      <c r="B13155" s="41" t="n">
        <v>51</v>
      </c>
      <c r="C13155" s="7" t="n">
        <v>4</v>
      </c>
      <c r="D13155" s="7" t="n">
        <v>8</v>
      </c>
      <c r="E13155" s="7" t="s">
        <v>829</v>
      </c>
    </row>
    <row r="13156" spans="1:13">
      <c r="A13156" t="s">
        <v>4</v>
      </c>
      <c r="B13156" s="4" t="s">
        <v>5</v>
      </c>
      <c r="C13156" s="4" t="s">
        <v>10</v>
      </c>
    </row>
    <row r="13157" spans="1:13">
      <c r="A13157" t="n">
        <v>111406</v>
      </c>
      <c r="B13157" s="28" t="n">
        <v>16</v>
      </c>
      <c r="C13157" s="7" t="n">
        <v>0</v>
      </c>
    </row>
    <row r="13158" spans="1:13">
      <c r="A13158" t="s">
        <v>4</v>
      </c>
      <c r="B13158" s="4" t="s">
        <v>5</v>
      </c>
      <c r="C13158" s="4" t="s">
        <v>10</v>
      </c>
      <c r="D13158" s="4" t="s">
        <v>14</v>
      </c>
      <c r="E13158" s="4" t="s">
        <v>9</v>
      </c>
      <c r="F13158" s="4" t="s">
        <v>112</v>
      </c>
      <c r="G13158" s="4" t="s">
        <v>14</v>
      </c>
      <c r="H13158" s="4" t="s">
        <v>14</v>
      </c>
    </row>
    <row r="13159" spans="1:13">
      <c r="A13159" t="n">
        <v>111409</v>
      </c>
      <c r="B13159" s="49" t="n">
        <v>26</v>
      </c>
      <c r="C13159" s="7" t="n">
        <v>8</v>
      </c>
      <c r="D13159" s="7" t="n">
        <v>17</v>
      </c>
      <c r="E13159" s="7" t="n">
        <v>9416</v>
      </c>
      <c r="F13159" s="7" t="s">
        <v>830</v>
      </c>
      <c r="G13159" s="7" t="n">
        <v>2</v>
      </c>
      <c r="H13159" s="7" t="n">
        <v>0</v>
      </c>
    </row>
    <row r="13160" spans="1:13">
      <c r="A13160" t="s">
        <v>4</v>
      </c>
      <c r="B13160" s="4" t="s">
        <v>5</v>
      </c>
    </row>
    <row r="13161" spans="1:13">
      <c r="A13161" t="n">
        <v>111444</v>
      </c>
      <c r="B13161" s="50" t="n">
        <v>28</v>
      </c>
    </row>
    <row r="13162" spans="1:13">
      <c r="A13162" t="s">
        <v>4</v>
      </c>
      <c r="B13162" s="4" t="s">
        <v>5</v>
      </c>
      <c r="C13162" s="4" t="s">
        <v>10</v>
      </c>
      <c r="D13162" s="4" t="s">
        <v>14</v>
      </c>
    </row>
    <row r="13163" spans="1:13">
      <c r="A13163" t="n">
        <v>111445</v>
      </c>
      <c r="B13163" s="51" t="n">
        <v>89</v>
      </c>
      <c r="C13163" s="7" t="n">
        <v>65533</v>
      </c>
      <c r="D13163" s="7" t="n">
        <v>1</v>
      </c>
    </row>
    <row r="13164" spans="1:13">
      <c r="A13164" t="s">
        <v>4</v>
      </c>
      <c r="B13164" s="4" t="s">
        <v>5</v>
      </c>
      <c r="C13164" s="4" t="s">
        <v>14</v>
      </c>
      <c r="D13164" s="4" t="s">
        <v>10</v>
      </c>
      <c r="E13164" s="4" t="s">
        <v>10</v>
      </c>
      <c r="F13164" s="4" t="s">
        <v>14</v>
      </c>
    </row>
    <row r="13165" spans="1:13">
      <c r="A13165" t="n">
        <v>111449</v>
      </c>
      <c r="B13165" s="59" t="n">
        <v>25</v>
      </c>
      <c r="C13165" s="7" t="n">
        <v>1</v>
      </c>
      <c r="D13165" s="7" t="n">
        <v>260</v>
      </c>
      <c r="E13165" s="7" t="n">
        <v>640</v>
      </c>
      <c r="F13165" s="7" t="n">
        <v>1</v>
      </c>
    </row>
    <row r="13166" spans="1:13">
      <c r="A13166" t="s">
        <v>4</v>
      </c>
      <c r="B13166" s="4" t="s">
        <v>5</v>
      </c>
      <c r="C13166" s="4" t="s">
        <v>14</v>
      </c>
      <c r="D13166" s="4" t="s">
        <v>10</v>
      </c>
      <c r="E13166" s="4" t="s">
        <v>6</v>
      </c>
    </row>
    <row r="13167" spans="1:13">
      <c r="A13167" t="n">
        <v>111456</v>
      </c>
      <c r="B13167" s="41" t="n">
        <v>51</v>
      </c>
      <c r="C13167" s="7" t="n">
        <v>4</v>
      </c>
      <c r="D13167" s="7" t="n">
        <v>7</v>
      </c>
      <c r="E13167" s="7" t="s">
        <v>238</v>
      </c>
    </row>
    <row r="13168" spans="1:13">
      <c r="A13168" t="s">
        <v>4</v>
      </c>
      <c r="B13168" s="4" t="s">
        <v>5</v>
      </c>
      <c r="C13168" s="4" t="s">
        <v>10</v>
      </c>
    </row>
    <row r="13169" spans="1:8">
      <c r="A13169" t="n">
        <v>111470</v>
      </c>
      <c r="B13169" s="28" t="n">
        <v>16</v>
      </c>
      <c r="C13169" s="7" t="n">
        <v>0</v>
      </c>
    </row>
    <row r="13170" spans="1:8">
      <c r="A13170" t="s">
        <v>4</v>
      </c>
      <c r="B13170" s="4" t="s">
        <v>5</v>
      </c>
      <c r="C13170" s="4" t="s">
        <v>10</v>
      </c>
      <c r="D13170" s="4" t="s">
        <v>14</v>
      </c>
      <c r="E13170" s="4" t="s">
        <v>9</v>
      </c>
      <c r="F13170" s="4" t="s">
        <v>112</v>
      </c>
      <c r="G13170" s="4" t="s">
        <v>14</v>
      </c>
      <c r="H13170" s="4" t="s">
        <v>14</v>
      </c>
    </row>
    <row r="13171" spans="1:8">
      <c r="A13171" t="n">
        <v>111473</v>
      </c>
      <c r="B13171" s="49" t="n">
        <v>26</v>
      </c>
      <c r="C13171" s="7" t="n">
        <v>7</v>
      </c>
      <c r="D13171" s="7" t="n">
        <v>17</v>
      </c>
      <c r="E13171" s="7" t="n">
        <v>4489</v>
      </c>
      <c r="F13171" s="7" t="s">
        <v>831</v>
      </c>
      <c r="G13171" s="7" t="n">
        <v>2</v>
      </c>
      <c r="H13171" s="7" t="n">
        <v>0</v>
      </c>
    </row>
    <row r="13172" spans="1:8">
      <c r="A13172" t="s">
        <v>4</v>
      </c>
      <c r="B13172" s="4" t="s">
        <v>5</v>
      </c>
    </row>
    <row r="13173" spans="1:8">
      <c r="A13173" t="n">
        <v>111505</v>
      </c>
      <c r="B13173" s="50" t="n">
        <v>28</v>
      </c>
    </row>
    <row r="13174" spans="1:8">
      <c r="A13174" t="s">
        <v>4</v>
      </c>
      <c r="B13174" s="4" t="s">
        <v>5</v>
      </c>
      <c r="C13174" s="4" t="s">
        <v>10</v>
      </c>
      <c r="D13174" s="4" t="s">
        <v>14</v>
      </c>
    </row>
    <row r="13175" spans="1:8">
      <c r="A13175" t="n">
        <v>111506</v>
      </c>
      <c r="B13175" s="51" t="n">
        <v>89</v>
      </c>
      <c r="C13175" s="7" t="n">
        <v>65533</v>
      </c>
      <c r="D13175" s="7" t="n">
        <v>1</v>
      </c>
    </row>
    <row r="13176" spans="1:8">
      <c r="A13176" t="s">
        <v>4</v>
      </c>
      <c r="B13176" s="4" t="s">
        <v>5</v>
      </c>
      <c r="C13176" s="4" t="s">
        <v>14</v>
      </c>
      <c r="D13176" s="4" t="s">
        <v>10</v>
      </c>
      <c r="E13176" s="4" t="s">
        <v>10</v>
      </c>
      <c r="F13176" s="4" t="s">
        <v>14</v>
      </c>
    </row>
    <row r="13177" spans="1:8">
      <c r="A13177" t="n">
        <v>111510</v>
      </c>
      <c r="B13177" s="59" t="n">
        <v>25</v>
      </c>
      <c r="C13177" s="7" t="n">
        <v>1</v>
      </c>
      <c r="D13177" s="7" t="n">
        <v>260</v>
      </c>
      <c r="E13177" s="7" t="n">
        <v>640</v>
      </c>
      <c r="F13177" s="7" t="n">
        <v>2</v>
      </c>
    </row>
    <row r="13178" spans="1:8">
      <c r="A13178" t="s">
        <v>4</v>
      </c>
      <c r="B13178" s="4" t="s">
        <v>5</v>
      </c>
      <c r="C13178" s="4" t="s">
        <v>14</v>
      </c>
      <c r="D13178" s="4" t="s">
        <v>10</v>
      </c>
      <c r="E13178" s="4" t="s">
        <v>6</v>
      </c>
    </row>
    <row r="13179" spans="1:8">
      <c r="A13179" t="n">
        <v>111517</v>
      </c>
      <c r="B13179" s="41" t="n">
        <v>51</v>
      </c>
      <c r="C13179" s="7" t="n">
        <v>4</v>
      </c>
      <c r="D13179" s="7" t="n">
        <v>9</v>
      </c>
      <c r="E13179" s="7" t="s">
        <v>167</v>
      </c>
    </row>
    <row r="13180" spans="1:8">
      <c r="A13180" t="s">
        <v>4</v>
      </c>
      <c r="B13180" s="4" t="s">
        <v>5</v>
      </c>
      <c r="C13180" s="4" t="s">
        <v>10</v>
      </c>
    </row>
    <row r="13181" spans="1:8">
      <c r="A13181" t="n">
        <v>111530</v>
      </c>
      <c r="B13181" s="28" t="n">
        <v>16</v>
      </c>
      <c r="C13181" s="7" t="n">
        <v>0</v>
      </c>
    </row>
    <row r="13182" spans="1:8">
      <c r="A13182" t="s">
        <v>4</v>
      </c>
      <c r="B13182" s="4" t="s">
        <v>5</v>
      </c>
      <c r="C13182" s="4" t="s">
        <v>10</v>
      </c>
      <c r="D13182" s="4" t="s">
        <v>14</v>
      </c>
      <c r="E13182" s="4" t="s">
        <v>9</v>
      </c>
      <c r="F13182" s="4" t="s">
        <v>112</v>
      </c>
      <c r="G13182" s="4" t="s">
        <v>14</v>
      </c>
      <c r="H13182" s="4" t="s">
        <v>14</v>
      </c>
    </row>
    <row r="13183" spans="1:8">
      <c r="A13183" t="n">
        <v>111533</v>
      </c>
      <c r="B13183" s="49" t="n">
        <v>26</v>
      </c>
      <c r="C13183" s="7" t="n">
        <v>9</v>
      </c>
      <c r="D13183" s="7" t="n">
        <v>17</v>
      </c>
      <c r="E13183" s="7" t="n">
        <v>5419</v>
      </c>
      <c r="F13183" s="7" t="s">
        <v>832</v>
      </c>
      <c r="G13183" s="7" t="n">
        <v>2</v>
      </c>
      <c r="H13183" s="7" t="n">
        <v>0</v>
      </c>
    </row>
    <row r="13184" spans="1:8">
      <c r="A13184" t="s">
        <v>4</v>
      </c>
      <c r="B13184" s="4" t="s">
        <v>5</v>
      </c>
    </row>
    <row r="13185" spans="1:8">
      <c r="A13185" t="n">
        <v>111554</v>
      </c>
      <c r="B13185" s="50" t="n">
        <v>28</v>
      </c>
    </row>
    <row r="13186" spans="1:8">
      <c r="A13186" t="s">
        <v>4</v>
      </c>
      <c r="B13186" s="4" t="s">
        <v>5</v>
      </c>
      <c r="C13186" s="4" t="s">
        <v>10</v>
      </c>
      <c r="D13186" s="4" t="s">
        <v>14</v>
      </c>
    </row>
    <row r="13187" spans="1:8">
      <c r="A13187" t="n">
        <v>111555</v>
      </c>
      <c r="B13187" s="51" t="n">
        <v>89</v>
      </c>
      <c r="C13187" s="7" t="n">
        <v>65533</v>
      </c>
      <c r="D13187" s="7" t="n">
        <v>1</v>
      </c>
    </row>
    <row r="13188" spans="1:8">
      <c r="A13188" t="s">
        <v>4</v>
      </c>
      <c r="B13188" s="4" t="s">
        <v>5</v>
      </c>
      <c r="C13188" s="4" t="s">
        <v>14</v>
      </c>
      <c r="D13188" s="4" t="s">
        <v>10</v>
      </c>
      <c r="E13188" s="4" t="s">
        <v>10</v>
      </c>
      <c r="F13188" s="4" t="s">
        <v>14</v>
      </c>
    </row>
    <row r="13189" spans="1:8">
      <c r="A13189" t="n">
        <v>111559</v>
      </c>
      <c r="B13189" s="59" t="n">
        <v>25</v>
      </c>
      <c r="C13189" s="7" t="n">
        <v>1</v>
      </c>
      <c r="D13189" s="7" t="n">
        <v>65535</v>
      </c>
      <c r="E13189" s="7" t="n">
        <v>65535</v>
      </c>
      <c r="F13189" s="7" t="n">
        <v>0</v>
      </c>
    </row>
    <row r="13190" spans="1:8">
      <c r="A13190" t="s">
        <v>4</v>
      </c>
      <c r="B13190" s="4" t="s">
        <v>5</v>
      </c>
      <c r="C13190" s="4" t="s">
        <v>14</v>
      </c>
      <c r="D13190" s="4" t="s">
        <v>10</v>
      </c>
      <c r="E13190" s="4" t="s">
        <v>6</v>
      </c>
    </row>
    <row r="13191" spans="1:8">
      <c r="A13191" t="n">
        <v>111566</v>
      </c>
      <c r="B13191" s="41" t="n">
        <v>51</v>
      </c>
      <c r="C13191" s="7" t="n">
        <v>4</v>
      </c>
      <c r="D13191" s="7" t="n">
        <v>7032</v>
      </c>
      <c r="E13191" s="7" t="s">
        <v>183</v>
      </c>
    </row>
    <row r="13192" spans="1:8">
      <c r="A13192" t="s">
        <v>4</v>
      </c>
      <c r="B13192" s="4" t="s">
        <v>5</v>
      </c>
      <c r="C13192" s="4" t="s">
        <v>10</v>
      </c>
    </row>
    <row r="13193" spans="1:8">
      <c r="A13193" t="n">
        <v>111579</v>
      </c>
      <c r="B13193" s="28" t="n">
        <v>16</v>
      </c>
      <c r="C13193" s="7" t="n">
        <v>0</v>
      </c>
    </row>
    <row r="13194" spans="1:8">
      <c r="A13194" t="s">
        <v>4</v>
      </c>
      <c r="B13194" s="4" t="s">
        <v>5</v>
      </c>
      <c r="C13194" s="4" t="s">
        <v>10</v>
      </c>
      <c r="D13194" s="4" t="s">
        <v>14</v>
      </c>
      <c r="E13194" s="4" t="s">
        <v>9</v>
      </c>
      <c r="F13194" s="4" t="s">
        <v>112</v>
      </c>
      <c r="G13194" s="4" t="s">
        <v>14</v>
      </c>
      <c r="H13194" s="4" t="s">
        <v>14</v>
      </c>
    </row>
    <row r="13195" spans="1:8">
      <c r="A13195" t="n">
        <v>111582</v>
      </c>
      <c r="B13195" s="49" t="n">
        <v>26</v>
      </c>
      <c r="C13195" s="7" t="n">
        <v>7032</v>
      </c>
      <c r="D13195" s="7" t="n">
        <v>17</v>
      </c>
      <c r="E13195" s="7" t="n">
        <v>18529</v>
      </c>
      <c r="F13195" s="7" t="s">
        <v>833</v>
      </c>
      <c r="G13195" s="7" t="n">
        <v>2</v>
      </c>
      <c r="H13195" s="7" t="n">
        <v>0</v>
      </c>
    </row>
    <row r="13196" spans="1:8">
      <c r="A13196" t="s">
        <v>4</v>
      </c>
      <c r="B13196" s="4" t="s">
        <v>5</v>
      </c>
    </row>
    <row r="13197" spans="1:8">
      <c r="A13197" t="n">
        <v>111606</v>
      </c>
      <c r="B13197" s="50" t="n">
        <v>28</v>
      </c>
    </row>
    <row r="13198" spans="1:8">
      <c r="A13198" t="s">
        <v>4</v>
      </c>
      <c r="B13198" s="4" t="s">
        <v>5</v>
      </c>
      <c r="C13198" s="4" t="s">
        <v>10</v>
      </c>
      <c r="D13198" s="4" t="s">
        <v>14</v>
      </c>
    </row>
    <row r="13199" spans="1:8">
      <c r="A13199" t="n">
        <v>111607</v>
      </c>
      <c r="B13199" s="51" t="n">
        <v>89</v>
      </c>
      <c r="C13199" s="7" t="n">
        <v>65533</v>
      </c>
      <c r="D13199" s="7" t="n">
        <v>1</v>
      </c>
    </row>
    <row r="13200" spans="1:8">
      <c r="A13200" t="s">
        <v>4</v>
      </c>
      <c r="B13200" s="4" t="s">
        <v>5</v>
      </c>
      <c r="C13200" s="4" t="s">
        <v>14</v>
      </c>
      <c r="D13200" s="4" t="s">
        <v>10</v>
      </c>
      <c r="E13200" s="4" t="s">
        <v>10</v>
      </c>
      <c r="F13200" s="4" t="s">
        <v>14</v>
      </c>
    </row>
    <row r="13201" spans="1:8">
      <c r="A13201" t="n">
        <v>111611</v>
      </c>
      <c r="B13201" s="59" t="n">
        <v>25</v>
      </c>
      <c r="C13201" s="7" t="n">
        <v>1</v>
      </c>
      <c r="D13201" s="7" t="n">
        <v>60</v>
      </c>
      <c r="E13201" s="7" t="n">
        <v>640</v>
      </c>
      <c r="F13201" s="7" t="n">
        <v>1</v>
      </c>
    </row>
    <row r="13202" spans="1:8">
      <c r="A13202" t="s">
        <v>4</v>
      </c>
      <c r="B13202" s="4" t="s">
        <v>5</v>
      </c>
      <c r="C13202" s="4" t="s">
        <v>14</v>
      </c>
      <c r="D13202" s="4" t="s">
        <v>10</v>
      </c>
      <c r="E13202" s="4" t="s">
        <v>6</v>
      </c>
    </row>
    <row r="13203" spans="1:8">
      <c r="A13203" t="n">
        <v>111618</v>
      </c>
      <c r="B13203" s="41" t="n">
        <v>51</v>
      </c>
      <c r="C13203" s="7" t="n">
        <v>4</v>
      </c>
      <c r="D13203" s="7" t="n">
        <v>5</v>
      </c>
      <c r="E13203" s="7" t="s">
        <v>181</v>
      </c>
    </row>
    <row r="13204" spans="1:8">
      <c r="A13204" t="s">
        <v>4</v>
      </c>
      <c r="B13204" s="4" t="s">
        <v>5</v>
      </c>
      <c r="C13204" s="4" t="s">
        <v>10</v>
      </c>
    </row>
    <row r="13205" spans="1:8">
      <c r="A13205" t="n">
        <v>111631</v>
      </c>
      <c r="B13205" s="28" t="n">
        <v>16</v>
      </c>
      <c r="C13205" s="7" t="n">
        <v>0</v>
      </c>
    </row>
    <row r="13206" spans="1:8">
      <c r="A13206" t="s">
        <v>4</v>
      </c>
      <c r="B13206" s="4" t="s">
        <v>5</v>
      </c>
      <c r="C13206" s="4" t="s">
        <v>10</v>
      </c>
      <c r="D13206" s="4" t="s">
        <v>14</v>
      </c>
      <c r="E13206" s="4" t="s">
        <v>9</v>
      </c>
      <c r="F13206" s="4" t="s">
        <v>112</v>
      </c>
      <c r="G13206" s="4" t="s">
        <v>14</v>
      </c>
      <c r="H13206" s="4" t="s">
        <v>14</v>
      </c>
    </row>
    <row r="13207" spans="1:8">
      <c r="A13207" t="n">
        <v>111634</v>
      </c>
      <c r="B13207" s="49" t="n">
        <v>26</v>
      </c>
      <c r="C13207" s="7" t="n">
        <v>5</v>
      </c>
      <c r="D13207" s="7" t="n">
        <v>17</v>
      </c>
      <c r="E13207" s="7" t="n">
        <v>3475</v>
      </c>
      <c r="F13207" s="7" t="s">
        <v>834</v>
      </c>
      <c r="G13207" s="7" t="n">
        <v>2</v>
      </c>
      <c r="H13207" s="7" t="n">
        <v>0</v>
      </c>
    </row>
    <row r="13208" spans="1:8">
      <c r="A13208" t="s">
        <v>4</v>
      </c>
      <c r="B13208" s="4" t="s">
        <v>5</v>
      </c>
    </row>
    <row r="13209" spans="1:8">
      <c r="A13209" t="n">
        <v>111710</v>
      </c>
      <c r="B13209" s="50" t="n">
        <v>28</v>
      </c>
    </row>
    <row r="13210" spans="1:8">
      <c r="A13210" t="s">
        <v>4</v>
      </c>
      <c r="B13210" s="4" t="s">
        <v>5</v>
      </c>
      <c r="C13210" s="4" t="s">
        <v>10</v>
      </c>
      <c r="D13210" s="4" t="s">
        <v>14</v>
      </c>
    </row>
    <row r="13211" spans="1:8">
      <c r="A13211" t="n">
        <v>111711</v>
      </c>
      <c r="B13211" s="51" t="n">
        <v>89</v>
      </c>
      <c r="C13211" s="7" t="n">
        <v>65533</v>
      </c>
      <c r="D13211" s="7" t="n">
        <v>1</v>
      </c>
    </row>
    <row r="13212" spans="1:8">
      <c r="A13212" t="s">
        <v>4</v>
      </c>
      <c r="B13212" s="4" t="s">
        <v>5</v>
      </c>
      <c r="C13212" s="4" t="s">
        <v>14</v>
      </c>
      <c r="D13212" s="4" t="s">
        <v>10</v>
      </c>
      <c r="E13212" s="4" t="s">
        <v>10</v>
      </c>
      <c r="F13212" s="4" t="s">
        <v>14</v>
      </c>
    </row>
    <row r="13213" spans="1:8">
      <c r="A13213" t="n">
        <v>111715</v>
      </c>
      <c r="B13213" s="59" t="n">
        <v>25</v>
      </c>
      <c r="C13213" s="7" t="n">
        <v>1</v>
      </c>
      <c r="D13213" s="7" t="n">
        <v>65535</v>
      </c>
      <c r="E13213" s="7" t="n">
        <v>65535</v>
      </c>
      <c r="F13213" s="7" t="n">
        <v>0</v>
      </c>
    </row>
    <row r="13214" spans="1:8">
      <c r="A13214" t="s">
        <v>4</v>
      </c>
      <c r="B13214" s="4" t="s">
        <v>5</v>
      </c>
      <c r="C13214" s="4" t="s">
        <v>14</v>
      </c>
      <c r="D13214" s="4" t="s">
        <v>10</v>
      </c>
      <c r="E13214" s="4" t="s">
        <v>21</v>
      </c>
    </row>
    <row r="13215" spans="1:8">
      <c r="A13215" t="n">
        <v>111722</v>
      </c>
      <c r="B13215" s="21" t="n">
        <v>58</v>
      </c>
      <c r="C13215" s="7" t="n">
        <v>101</v>
      </c>
      <c r="D13215" s="7" t="n">
        <v>300</v>
      </c>
      <c r="E13215" s="7" t="n">
        <v>1</v>
      </c>
    </row>
    <row r="13216" spans="1:8">
      <c r="A13216" t="s">
        <v>4</v>
      </c>
      <c r="B13216" s="4" t="s">
        <v>5</v>
      </c>
      <c r="C13216" s="4" t="s">
        <v>14</v>
      </c>
      <c r="D13216" s="4" t="s">
        <v>10</v>
      </c>
    </row>
    <row r="13217" spans="1:8">
      <c r="A13217" t="n">
        <v>111730</v>
      </c>
      <c r="B13217" s="21" t="n">
        <v>58</v>
      </c>
      <c r="C13217" s="7" t="n">
        <v>254</v>
      </c>
      <c r="D13217" s="7" t="n">
        <v>0</v>
      </c>
    </row>
    <row r="13218" spans="1:8">
      <c r="A13218" t="s">
        <v>4</v>
      </c>
      <c r="B13218" s="4" t="s">
        <v>5</v>
      </c>
      <c r="C13218" s="4" t="s">
        <v>14</v>
      </c>
    </row>
    <row r="13219" spans="1:8">
      <c r="A13219" t="n">
        <v>111734</v>
      </c>
      <c r="B13219" s="35" t="n">
        <v>116</v>
      </c>
      <c r="C13219" s="7" t="n">
        <v>0</v>
      </c>
    </row>
    <row r="13220" spans="1:8">
      <c r="A13220" t="s">
        <v>4</v>
      </c>
      <c r="B13220" s="4" t="s">
        <v>5</v>
      </c>
      <c r="C13220" s="4" t="s">
        <v>14</v>
      </c>
      <c r="D13220" s="4" t="s">
        <v>10</v>
      </c>
    </row>
    <row r="13221" spans="1:8">
      <c r="A13221" t="n">
        <v>111736</v>
      </c>
      <c r="B13221" s="35" t="n">
        <v>116</v>
      </c>
      <c r="C13221" s="7" t="n">
        <v>2</v>
      </c>
      <c r="D13221" s="7" t="n">
        <v>1</v>
      </c>
    </row>
    <row r="13222" spans="1:8">
      <c r="A13222" t="s">
        <v>4</v>
      </c>
      <c r="B13222" s="4" t="s">
        <v>5</v>
      </c>
      <c r="C13222" s="4" t="s">
        <v>14</v>
      </c>
      <c r="D13222" s="4" t="s">
        <v>9</v>
      </c>
    </row>
    <row r="13223" spans="1:8">
      <c r="A13223" t="n">
        <v>111740</v>
      </c>
      <c r="B13223" s="35" t="n">
        <v>116</v>
      </c>
      <c r="C13223" s="7" t="n">
        <v>5</v>
      </c>
      <c r="D13223" s="7" t="n">
        <v>1112014848</v>
      </c>
    </row>
    <row r="13224" spans="1:8">
      <c r="A13224" t="s">
        <v>4</v>
      </c>
      <c r="B13224" s="4" t="s">
        <v>5</v>
      </c>
      <c r="C13224" s="4" t="s">
        <v>14</v>
      </c>
      <c r="D13224" s="4" t="s">
        <v>10</v>
      </c>
    </row>
    <row r="13225" spans="1:8">
      <c r="A13225" t="n">
        <v>111746</v>
      </c>
      <c r="B13225" s="35" t="n">
        <v>116</v>
      </c>
      <c r="C13225" s="7" t="n">
        <v>6</v>
      </c>
      <c r="D13225" s="7" t="n">
        <v>1</v>
      </c>
    </row>
    <row r="13226" spans="1:8">
      <c r="A13226" t="s">
        <v>4</v>
      </c>
      <c r="B13226" s="4" t="s">
        <v>5</v>
      </c>
      <c r="C13226" s="4" t="s">
        <v>14</v>
      </c>
      <c r="D13226" s="4" t="s">
        <v>14</v>
      </c>
      <c r="E13226" s="4" t="s">
        <v>21</v>
      </c>
      <c r="F13226" s="4" t="s">
        <v>21</v>
      </c>
      <c r="G13226" s="4" t="s">
        <v>21</v>
      </c>
      <c r="H13226" s="4" t="s">
        <v>10</v>
      </c>
    </row>
    <row r="13227" spans="1:8">
      <c r="A13227" t="n">
        <v>111750</v>
      </c>
      <c r="B13227" s="45" t="n">
        <v>45</v>
      </c>
      <c r="C13227" s="7" t="n">
        <v>2</v>
      </c>
      <c r="D13227" s="7" t="n">
        <v>3</v>
      </c>
      <c r="E13227" s="7" t="n">
        <v>-0.769999980926514</v>
      </c>
      <c r="F13227" s="7" t="n">
        <v>19.75</v>
      </c>
      <c r="G13227" s="7" t="n">
        <v>44.3199996948242</v>
      </c>
      <c r="H13227" s="7" t="n">
        <v>0</v>
      </c>
    </row>
    <row r="13228" spans="1:8">
      <c r="A13228" t="s">
        <v>4</v>
      </c>
      <c r="B13228" s="4" t="s">
        <v>5</v>
      </c>
      <c r="C13228" s="4" t="s">
        <v>14</v>
      </c>
      <c r="D13228" s="4" t="s">
        <v>14</v>
      </c>
      <c r="E13228" s="4" t="s">
        <v>21</v>
      </c>
      <c r="F13228" s="4" t="s">
        <v>21</v>
      </c>
      <c r="G13228" s="4" t="s">
        <v>21</v>
      </c>
      <c r="H13228" s="4" t="s">
        <v>10</v>
      </c>
      <c r="I13228" s="4" t="s">
        <v>14</v>
      </c>
    </row>
    <row r="13229" spans="1:8">
      <c r="A13229" t="n">
        <v>111767</v>
      </c>
      <c r="B13229" s="45" t="n">
        <v>45</v>
      </c>
      <c r="C13229" s="7" t="n">
        <v>4</v>
      </c>
      <c r="D13229" s="7" t="n">
        <v>3</v>
      </c>
      <c r="E13229" s="7" t="n">
        <v>359</v>
      </c>
      <c r="F13229" s="7" t="n">
        <v>56.0200004577637</v>
      </c>
      <c r="G13229" s="7" t="n">
        <v>354</v>
      </c>
      <c r="H13229" s="7" t="n">
        <v>0</v>
      </c>
      <c r="I13229" s="7" t="n">
        <v>0</v>
      </c>
    </row>
    <row r="13230" spans="1:8">
      <c r="A13230" t="s">
        <v>4</v>
      </c>
      <c r="B13230" s="4" t="s">
        <v>5</v>
      </c>
      <c r="C13230" s="4" t="s">
        <v>14</v>
      </c>
      <c r="D13230" s="4" t="s">
        <v>14</v>
      </c>
      <c r="E13230" s="4" t="s">
        <v>21</v>
      </c>
      <c r="F13230" s="4" t="s">
        <v>10</v>
      </c>
    </row>
    <row r="13231" spans="1:8">
      <c r="A13231" t="n">
        <v>111785</v>
      </c>
      <c r="B13231" s="45" t="n">
        <v>45</v>
      </c>
      <c r="C13231" s="7" t="n">
        <v>5</v>
      </c>
      <c r="D13231" s="7" t="n">
        <v>3</v>
      </c>
      <c r="E13231" s="7" t="n">
        <v>1.39999997615814</v>
      </c>
      <c r="F13231" s="7" t="n">
        <v>0</v>
      </c>
    </row>
    <row r="13232" spans="1:8">
      <c r="A13232" t="s">
        <v>4</v>
      </c>
      <c r="B13232" s="4" t="s">
        <v>5</v>
      </c>
      <c r="C13232" s="4" t="s">
        <v>14</v>
      </c>
      <c r="D13232" s="4" t="s">
        <v>14</v>
      </c>
      <c r="E13232" s="4" t="s">
        <v>21</v>
      </c>
      <c r="F13232" s="4" t="s">
        <v>10</v>
      </c>
    </row>
    <row r="13233" spans="1:9">
      <c r="A13233" t="n">
        <v>111794</v>
      </c>
      <c r="B13233" s="45" t="n">
        <v>45</v>
      </c>
      <c r="C13233" s="7" t="n">
        <v>5</v>
      </c>
      <c r="D13233" s="7" t="n">
        <v>3</v>
      </c>
      <c r="E13233" s="7" t="n">
        <v>1.60000002384186</v>
      </c>
      <c r="F13233" s="7" t="n">
        <v>20000</v>
      </c>
    </row>
    <row r="13234" spans="1:9">
      <c r="A13234" t="s">
        <v>4</v>
      </c>
      <c r="B13234" s="4" t="s">
        <v>5</v>
      </c>
      <c r="C13234" s="4" t="s">
        <v>14</v>
      </c>
      <c r="D13234" s="4" t="s">
        <v>14</v>
      </c>
      <c r="E13234" s="4" t="s">
        <v>21</v>
      </c>
      <c r="F13234" s="4" t="s">
        <v>10</v>
      </c>
    </row>
    <row r="13235" spans="1:9">
      <c r="A13235" t="n">
        <v>111803</v>
      </c>
      <c r="B13235" s="45" t="n">
        <v>45</v>
      </c>
      <c r="C13235" s="7" t="n">
        <v>11</v>
      </c>
      <c r="D13235" s="7" t="n">
        <v>3</v>
      </c>
      <c r="E13235" s="7" t="n">
        <v>34.2999992370605</v>
      </c>
      <c r="F13235" s="7" t="n">
        <v>0</v>
      </c>
    </row>
    <row r="13236" spans="1:9">
      <c r="A13236" t="s">
        <v>4</v>
      </c>
      <c r="B13236" s="4" t="s">
        <v>5</v>
      </c>
      <c r="C13236" s="4" t="s">
        <v>14</v>
      </c>
      <c r="D13236" s="4" t="s">
        <v>10</v>
      </c>
    </row>
    <row r="13237" spans="1:9">
      <c r="A13237" t="n">
        <v>111812</v>
      </c>
      <c r="B13237" s="21" t="n">
        <v>58</v>
      </c>
      <c r="C13237" s="7" t="n">
        <v>255</v>
      </c>
      <c r="D13237" s="7" t="n">
        <v>0</v>
      </c>
    </row>
    <row r="13238" spans="1:9">
      <c r="A13238" t="s">
        <v>4</v>
      </c>
      <c r="B13238" s="4" t="s">
        <v>5</v>
      </c>
      <c r="C13238" s="4" t="s">
        <v>14</v>
      </c>
      <c r="D13238" s="4" t="s">
        <v>10</v>
      </c>
      <c r="E13238" s="4" t="s">
        <v>6</v>
      </c>
    </row>
    <row r="13239" spans="1:9">
      <c r="A13239" t="n">
        <v>111816</v>
      </c>
      <c r="B13239" s="41" t="n">
        <v>51</v>
      </c>
      <c r="C13239" s="7" t="n">
        <v>4</v>
      </c>
      <c r="D13239" s="7" t="n">
        <v>19</v>
      </c>
      <c r="E13239" s="7" t="s">
        <v>114</v>
      </c>
    </row>
    <row r="13240" spans="1:9">
      <c r="A13240" t="s">
        <v>4</v>
      </c>
      <c r="B13240" s="4" t="s">
        <v>5</v>
      </c>
      <c r="C13240" s="4" t="s">
        <v>10</v>
      </c>
    </row>
    <row r="13241" spans="1:9">
      <c r="A13241" t="n">
        <v>111830</v>
      </c>
      <c r="B13241" s="28" t="n">
        <v>16</v>
      </c>
      <c r="C13241" s="7" t="n">
        <v>0</v>
      </c>
    </row>
    <row r="13242" spans="1:9">
      <c r="A13242" t="s">
        <v>4</v>
      </c>
      <c r="B13242" s="4" t="s">
        <v>5</v>
      </c>
      <c r="C13242" s="4" t="s">
        <v>10</v>
      </c>
      <c r="D13242" s="4" t="s">
        <v>14</v>
      </c>
      <c r="E13242" s="4" t="s">
        <v>9</v>
      </c>
      <c r="F13242" s="4" t="s">
        <v>112</v>
      </c>
      <c r="G13242" s="4" t="s">
        <v>14</v>
      </c>
      <c r="H13242" s="4" t="s">
        <v>14</v>
      </c>
      <c r="I13242" s="4" t="s">
        <v>14</v>
      </c>
      <c r="J13242" s="4" t="s">
        <v>9</v>
      </c>
      <c r="K13242" s="4" t="s">
        <v>112</v>
      </c>
      <c r="L13242" s="4" t="s">
        <v>14</v>
      </c>
      <c r="M13242" s="4" t="s">
        <v>14</v>
      </c>
      <c r="N13242" s="4" t="s">
        <v>14</v>
      </c>
      <c r="O13242" s="4" t="s">
        <v>9</v>
      </c>
      <c r="P13242" s="4" t="s">
        <v>112</v>
      </c>
      <c r="Q13242" s="4" t="s">
        <v>14</v>
      </c>
      <c r="R13242" s="4" t="s">
        <v>14</v>
      </c>
    </row>
    <row r="13243" spans="1:9">
      <c r="A13243" t="n">
        <v>111833</v>
      </c>
      <c r="B13243" s="49" t="n">
        <v>26</v>
      </c>
      <c r="C13243" s="7" t="n">
        <v>19</v>
      </c>
      <c r="D13243" s="7" t="n">
        <v>17</v>
      </c>
      <c r="E13243" s="7" t="n">
        <v>29487</v>
      </c>
      <c r="F13243" s="7" t="s">
        <v>835</v>
      </c>
      <c r="G13243" s="7" t="n">
        <v>2</v>
      </c>
      <c r="H13243" s="7" t="n">
        <v>3</v>
      </c>
      <c r="I13243" s="7" t="n">
        <v>17</v>
      </c>
      <c r="J13243" s="7" t="n">
        <v>29488</v>
      </c>
      <c r="K13243" s="7" t="s">
        <v>836</v>
      </c>
      <c r="L13243" s="7" t="n">
        <v>2</v>
      </c>
      <c r="M13243" s="7" t="n">
        <v>3</v>
      </c>
      <c r="N13243" s="7" t="n">
        <v>17</v>
      </c>
      <c r="O13243" s="7" t="n">
        <v>29489</v>
      </c>
      <c r="P13243" s="7" t="s">
        <v>837</v>
      </c>
      <c r="Q13243" s="7" t="n">
        <v>2</v>
      </c>
      <c r="R13243" s="7" t="n">
        <v>0</v>
      </c>
    </row>
    <row r="13244" spans="1:9">
      <c r="A13244" t="s">
        <v>4</v>
      </c>
      <c r="B13244" s="4" t="s">
        <v>5</v>
      </c>
    </row>
    <row r="13245" spans="1:9">
      <c r="A13245" t="n">
        <v>112137</v>
      </c>
      <c r="B13245" s="50" t="n">
        <v>28</v>
      </c>
    </row>
    <row r="13246" spans="1:9">
      <c r="A13246" t="s">
        <v>4</v>
      </c>
      <c r="B13246" s="4" t="s">
        <v>5</v>
      </c>
      <c r="C13246" s="4" t="s">
        <v>14</v>
      </c>
      <c r="D13246" s="4" t="s">
        <v>10</v>
      </c>
      <c r="E13246" s="4" t="s">
        <v>6</v>
      </c>
      <c r="F13246" s="4" t="s">
        <v>6</v>
      </c>
      <c r="G13246" s="4" t="s">
        <v>6</v>
      </c>
      <c r="H13246" s="4" t="s">
        <v>6</v>
      </c>
    </row>
    <row r="13247" spans="1:9">
      <c r="A13247" t="n">
        <v>112138</v>
      </c>
      <c r="B13247" s="41" t="n">
        <v>51</v>
      </c>
      <c r="C13247" s="7" t="n">
        <v>3</v>
      </c>
      <c r="D13247" s="7" t="n">
        <v>19</v>
      </c>
      <c r="E13247" s="7" t="s">
        <v>133</v>
      </c>
      <c r="F13247" s="7" t="s">
        <v>174</v>
      </c>
      <c r="G13247" s="7" t="s">
        <v>96</v>
      </c>
      <c r="H13247" s="7" t="s">
        <v>97</v>
      </c>
    </row>
    <row r="13248" spans="1:9">
      <c r="A13248" t="s">
        <v>4</v>
      </c>
      <c r="B13248" s="4" t="s">
        <v>5</v>
      </c>
      <c r="C13248" s="4" t="s">
        <v>10</v>
      </c>
      <c r="D13248" s="4" t="s">
        <v>14</v>
      </c>
      <c r="E13248" s="4" t="s">
        <v>21</v>
      </c>
      <c r="F13248" s="4" t="s">
        <v>10</v>
      </c>
    </row>
    <row r="13249" spans="1:18">
      <c r="A13249" t="n">
        <v>112151</v>
      </c>
      <c r="B13249" s="57" t="n">
        <v>59</v>
      </c>
      <c r="C13249" s="7" t="n">
        <v>19</v>
      </c>
      <c r="D13249" s="7" t="n">
        <v>13</v>
      </c>
      <c r="E13249" s="7" t="n">
        <v>0.150000005960464</v>
      </c>
      <c r="F13249" s="7" t="n">
        <v>0</v>
      </c>
    </row>
    <row r="13250" spans="1:18">
      <c r="A13250" t="s">
        <v>4</v>
      </c>
      <c r="B13250" s="4" t="s">
        <v>5</v>
      </c>
      <c r="C13250" s="4" t="s">
        <v>10</v>
      </c>
    </row>
    <row r="13251" spans="1:18">
      <c r="A13251" t="n">
        <v>112161</v>
      </c>
      <c r="B13251" s="28" t="n">
        <v>16</v>
      </c>
      <c r="C13251" s="7" t="n">
        <v>1200</v>
      </c>
    </row>
    <row r="13252" spans="1:18">
      <c r="A13252" t="s">
        <v>4</v>
      </c>
      <c r="B13252" s="4" t="s">
        <v>5</v>
      </c>
      <c r="C13252" s="4" t="s">
        <v>14</v>
      </c>
      <c r="D13252" s="4" t="s">
        <v>10</v>
      </c>
      <c r="E13252" s="4" t="s">
        <v>21</v>
      </c>
    </row>
    <row r="13253" spans="1:18">
      <c r="A13253" t="n">
        <v>112164</v>
      </c>
      <c r="B13253" s="21" t="n">
        <v>58</v>
      </c>
      <c r="C13253" s="7" t="n">
        <v>101</v>
      </c>
      <c r="D13253" s="7" t="n">
        <v>300</v>
      </c>
      <c r="E13253" s="7" t="n">
        <v>1</v>
      </c>
    </row>
    <row r="13254" spans="1:18">
      <c r="A13254" t="s">
        <v>4</v>
      </c>
      <c r="B13254" s="4" t="s">
        <v>5</v>
      </c>
      <c r="C13254" s="4" t="s">
        <v>14</v>
      </c>
      <c r="D13254" s="4" t="s">
        <v>10</v>
      </c>
    </row>
    <row r="13255" spans="1:18">
      <c r="A13255" t="n">
        <v>112172</v>
      </c>
      <c r="B13255" s="21" t="n">
        <v>58</v>
      </c>
      <c r="C13255" s="7" t="n">
        <v>254</v>
      </c>
      <c r="D13255" s="7" t="n">
        <v>0</v>
      </c>
    </row>
    <row r="13256" spans="1:18">
      <c r="A13256" t="s">
        <v>4</v>
      </c>
      <c r="B13256" s="4" t="s">
        <v>5</v>
      </c>
      <c r="C13256" s="4" t="s">
        <v>14</v>
      </c>
    </row>
    <row r="13257" spans="1:18">
      <c r="A13257" t="n">
        <v>112176</v>
      </c>
      <c r="B13257" s="35" t="n">
        <v>116</v>
      </c>
      <c r="C13257" s="7" t="n">
        <v>0</v>
      </c>
    </row>
    <row r="13258" spans="1:18">
      <c r="A13258" t="s">
        <v>4</v>
      </c>
      <c r="B13258" s="4" t="s">
        <v>5</v>
      </c>
      <c r="C13258" s="4" t="s">
        <v>14</v>
      </c>
      <c r="D13258" s="4" t="s">
        <v>10</v>
      </c>
    </row>
    <row r="13259" spans="1:18">
      <c r="A13259" t="n">
        <v>112178</v>
      </c>
      <c r="B13259" s="35" t="n">
        <v>116</v>
      </c>
      <c r="C13259" s="7" t="n">
        <v>2</v>
      </c>
      <c r="D13259" s="7" t="n">
        <v>1</v>
      </c>
    </row>
    <row r="13260" spans="1:18">
      <c r="A13260" t="s">
        <v>4</v>
      </c>
      <c r="B13260" s="4" t="s">
        <v>5</v>
      </c>
      <c r="C13260" s="4" t="s">
        <v>14</v>
      </c>
      <c r="D13260" s="4" t="s">
        <v>9</v>
      </c>
    </row>
    <row r="13261" spans="1:18">
      <c r="A13261" t="n">
        <v>112182</v>
      </c>
      <c r="B13261" s="35" t="n">
        <v>116</v>
      </c>
      <c r="C13261" s="7" t="n">
        <v>5</v>
      </c>
      <c r="D13261" s="7" t="n">
        <v>1109393408</v>
      </c>
    </row>
    <row r="13262" spans="1:18">
      <c r="A13262" t="s">
        <v>4</v>
      </c>
      <c r="B13262" s="4" t="s">
        <v>5</v>
      </c>
      <c r="C13262" s="4" t="s">
        <v>14</v>
      </c>
      <c r="D13262" s="4" t="s">
        <v>10</v>
      </c>
    </row>
    <row r="13263" spans="1:18">
      <c r="A13263" t="n">
        <v>112188</v>
      </c>
      <c r="B13263" s="35" t="n">
        <v>116</v>
      </c>
      <c r="C13263" s="7" t="n">
        <v>6</v>
      </c>
      <c r="D13263" s="7" t="n">
        <v>1</v>
      </c>
    </row>
    <row r="13264" spans="1:18">
      <c r="A13264" t="s">
        <v>4</v>
      </c>
      <c r="B13264" s="4" t="s">
        <v>5</v>
      </c>
      <c r="C13264" s="4" t="s">
        <v>14</v>
      </c>
      <c r="D13264" s="4" t="s">
        <v>14</v>
      </c>
      <c r="E13264" s="4" t="s">
        <v>21</v>
      </c>
      <c r="F13264" s="4" t="s">
        <v>21</v>
      </c>
      <c r="G13264" s="4" t="s">
        <v>21</v>
      </c>
      <c r="H13264" s="4" t="s">
        <v>10</v>
      </c>
    </row>
    <row r="13265" spans="1:8">
      <c r="A13265" t="n">
        <v>112192</v>
      </c>
      <c r="B13265" s="45" t="n">
        <v>45</v>
      </c>
      <c r="C13265" s="7" t="n">
        <v>2</v>
      </c>
      <c r="D13265" s="7" t="n">
        <v>3</v>
      </c>
      <c r="E13265" s="7" t="n">
        <v>-1.25</v>
      </c>
      <c r="F13265" s="7" t="n">
        <v>20</v>
      </c>
      <c r="G13265" s="7" t="n">
        <v>44.5499992370605</v>
      </c>
      <c r="H13265" s="7" t="n">
        <v>0</v>
      </c>
    </row>
    <row r="13266" spans="1:8">
      <c r="A13266" t="s">
        <v>4</v>
      </c>
      <c r="B13266" s="4" t="s">
        <v>5</v>
      </c>
      <c r="C13266" s="4" t="s">
        <v>14</v>
      </c>
      <c r="D13266" s="4" t="s">
        <v>14</v>
      </c>
      <c r="E13266" s="4" t="s">
        <v>21</v>
      </c>
      <c r="F13266" s="4" t="s">
        <v>21</v>
      </c>
      <c r="G13266" s="4" t="s">
        <v>21</v>
      </c>
      <c r="H13266" s="4" t="s">
        <v>10</v>
      </c>
      <c r="I13266" s="4" t="s">
        <v>14</v>
      </c>
    </row>
    <row r="13267" spans="1:8">
      <c r="A13267" t="n">
        <v>112209</v>
      </c>
      <c r="B13267" s="45" t="n">
        <v>45</v>
      </c>
      <c r="C13267" s="7" t="n">
        <v>4</v>
      </c>
      <c r="D13267" s="7" t="n">
        <v>3</v>
      </c>
      <c r="E13267" s="7" t="n">
        <v>345</v>
      </c>
      <c r="F13267" s="7" t="n">
        <v>70</v>
      </c>
      <c r="G13267" s="7" t="n">
        <v>355</v>
      </c>
      <c r="H13267" s="7" t="n">
        <v>0</v>
      </c>
      <c r="I13267" s="7" t="n">
        <v>0</v>
      </c>
    </row>
    <row r="13268" spans="1:8">
      <c r="A13268" t="s">
        <v>4</v>
      </c>
      <c r="B13268" s="4" t="s">
        <v>5</v>
      </c>
      <c r="C13268" s="4" t="s">
        <v>14</v>
      </c>
      <c r="D13268" s="4" t="s">
        <v>14</v>
      </c>
      <c r="E13268" s="4" t="s">
        <v>21</v>
      </c>
      <c r="F13268" s="4" t="s">
        <v>10</v>
      </c>
    </row>
    <row r="13269" spans="1:8">
      <c r="A13269" t="n">
        <v>112227</v>
      </c>
      <c r="B13269" s="45" t="n">
        <v>45</v>
      </c>
      <c r="C13269" s="7" t="n">
        <v>5</v>
      </c>
      <c r="D13269" s="7" t="n">
        <v>3</v>
      </c>
      <c r="E13269" s="7" t="n">
        <v>3.90000009536743</v>
      </c>
      <c r="F13269" s="7" t="n">
        <v>0</v>
      </c>
    </row>
    <row r="13270" spans="1:8">
      <c r="A13270" t="s">
        <v>4</v>
      </c>
      <c r="B13270" s="4" t="s">
        <v>5</v>
      </c>
      <c r="C13270" s="4" t="s">
        <v>14</v>
      </c>
      <c r="D13270" s="4" t="s">
        <v>14</v>
      </c>
      <c r="E13270" s="4" t="s">
        <v>21</v>
      </c>
      <c r="F13270" s="4" t="s">
        <v>10</v>
      </c>
    </row>
    <row r="13271" spans="1:8">
      <c r="A13271" t="n">
        <v>112236</v>
      </c>
      <c r="B13271" s="45" t="n">
        <v>45</v>
      </c>
      <c r="C13271" s="7" t="n">
        <v>11</v>
      </c>
      <c r="D13271" s="7" t="n">
        <v>3</v>
      </c>
      <c r="E13271" s="7" t="n">
        <v>34.2999992370605</v>
      </c>
      <c r="F13271" s="7" t="n">
        <v>0</v>
      </c>
    </row>
    <row r="13272" spans="1:8">
      <c r="A13272" t="s">
        <v>4</v>
      </c>
      <c r="B13272" s="4" t="s">
        <v>5</v>
      </c>
      <c r="C13272" s="4" t="s">
        <v>14</v>
      </c>
      <c r="D13272" s="4" t="s">
        <v>14</v>
      </c>
      <c r="E13272" s="4" t="s">
        <v>21</v>
      </c>
      <c r="F13272" s="4" t="s">
        <v>21</v>
      </c>
      <c r="G13272" s="4" t="s">
        <v>21</v>
      </c>
      <c r="H13272" s="4" t="s">
        <v>10</v>
      </c>
      <c r="I13272" s="4" t="s">
        <v>14</v>
      </c>
    </row>
    <row r="13273" spans="1:8">
      <c r="A13273" t="n">
        <v>112245</v>
      </c>
      <c r="B13273" s="45" t="n">
        <v>45</v>
      </c>
      <c r="C13273" s="7" t="n">
        <v>4</v>
      </c>
      <c r="D13273" s="7" t="n">
        <v>3</v>
      </c>
      <c r="E13273" s="7" t="n">
        <v>340</v>
      </c>
      <c r="F13273" s="7" t="n">
        <v>70</v>
      </c>
      <c r="G13273" s="7" t="n">
        <v>355</v>
      </c>
      <c r="H13273" s="7" t="n">
        <v>2000</v>
      </c>
      <c r="I13273" s="7" t="n">
        <v>0</v>
      </c>
    </row>
    <row r="13274" spans="1:8">
      <c r="A13274" t="s">
        <v>4</v>
      </c>
      <c r="B13274" s="4" t="s">
        <v>5</v>
      </c>
      <c r="C13274" s="4" t="s">
        <v>14</v>
      </c>
      <c r="D13274" s="4" t="s">
        <v>14</v>
      </c>
      <c r="E13274" s="4" t="s">
        <v>21</v>
      </c>
      <c r="F13274" s="4" t="s">
        <v>10</v>
      </c>
    </row>
    <row r="13275" spans="1:8">
      <c r="A13275" t="n">
        <v>112263</v>
      </c>
      <c r="B13275" s="45" t="n">
        <v>45</v>
      </c>
      <c r="C13275" s="7" t="n">
        <v>5</v>
      </c>
      <c r="D13275" s="7" t="n">
        <v>3</v>
      </c>
      <c r="E13275" s="7" t="n">
        <v>3</v>
      </c>
      <c r="F13275" s="7" t="n">
        <v>2000</v>
      </c>
    </row>
    <row r="13276" spans="1:8">
      <c r="A13276" t="s">
        <v>4</v>
      </c>
      <c r="B13276" s="4" t="s">
        <v>5</v>
      </c>
      <c r="C13276" s="4" t="s">
        <v>10</v>
      </c>
      <c r="D13276" s="4" t="s">
        <v>10</v>
      </c>
      <c r="E13276" s="4" t="s">
        <v>10</v>
      </c>
    </row>
    <row r="13277" spans="1:8">
      <c r="A13277" t="n">
        <v>112272</v>
      </c>
      <c r="B13277" s="42" t="n">
        <v>61</v>
      </c>
      <c r="C13277" s="7" t="n">
        <v>19</v>
      </c>
      <c r="D13277" s="7" t="n">
        <v>1000</v>
      </c>
      <c r="E13277" s="7" t="n">
        <v>1000</v>
      </c>
    </row>
    <row r="13278" spans="1:8">
      <c r="A13278" t="s">
        <v>4</v>
      </c>
      <c r="B13278" s="4" t="s">
        <v>5</v>
      </c>
      <c r="C13278" s="4" t="s">
        <v>10</v>
      </c>
      <c r="D13278" s="4" t="s">
        <v>21</v>
      </c>
      <c r="E13278" s="4" t="s">
        <v>21</v>
      </c>
      <c r="F13278" s="4" t="s">
        <v>21</v>
      </c>
      <c r="G13278" s="4" t="s">
        <v>10</v>
      </c>
      <c r="H13278" s="4" t="s">
        <v>10</v>
      </c>
    </row>
    <row r="13279" spans="1:8">
      <c r="A13279" t="n">
        <v>112279</v>
      </c>
      <c r="B13279" s="54" t="n">
        <v>60</v>
      </c>
      <c r="C13279" s="7" t="n">
        <v>19</v>
      </c>
      <c r="D13279" s="7" t="n">
        <v>0</v>
      </c>
      <c r="E13279" s="7" t="n">
        <v>15</v>
      </c>
      <c r="F13279" s="7" t="n">
        <v>0</v>
      </c>
      <c r="G13279" s="7" t="n">
        <v>300</v>
      </c>
      <c r="H13279" s="7" t="n">
        <v>0</v>
      </c>
    </row>
    <row r="13280" spans="1:8">
      <c r="A13280" t="s">
        <v>4</v>
      </c>
      <c r="B13280" s="4" t="s">
        <v>5</v>
      </c>
      <c r="C13280" s="4" t="s">
        <v>10</v>
      </c>
      <c r="D13280" s="4" t="s">
        <v>21</v>
      </c>
      <c r="E13280" s="4" t="s">
        <v>21</v>
      </c>
      <c r="F13280" s="4" t="s">
        <v>14</v>
      </c>
    </row>
    <row r="13281" spans="1:9">
      <c r="A13281" t="n">
        <v>112298</v>
      </c>
      <c r="B13281" s="55" t="n">
        <v>52</v>
      </c>
      <c r="C13281" s="7" t="n">
        <v>19</v>
      </c>
      <c r="D13281" s="7" t="n">
        <v>320</v>
      </c>
      <c r="E13281" s="7" t="n">
        <v>5</v>
      </c>
      <c r="F13281" s="7" t="n">
        <v>0</v>
      </c>
    </row>
    <row r="13282" spans="1:9">
      <c r="A13282" t="s">
        <v>4</v>
      </c>
      <c r="B13282" s="4" t="s">
        <v>5</v>
      </c>
      <c r="C13282" s="4" t="s">
        <v>10</v>
      </c>
    </row>
    <row r="13283" spans="1:9">
      <c r="A13283" t="n">
        <v>112310</v>
      </c>
      <c r="B13283" s="56" t="n">
        <v>54</v>
      </c>
      <c r="C13283" s="7" t="n">
        <v>19</v>
      </c>
    </row>
    <row r="13284" spans="1:9">
      <c r="A13284" t="s">
        <v>4</v>
      </c>
      <c r="B13284" s="4" t="s">
        <v>5</v>
      </c>
      <c r="C13284" s="4" t="s">
        <v>14</v>
      </c>
      <c r="D13284" s="4" t="s">
        <v>10</v>
      </c>
    </row>
    <row r="13285" spans="1:9">
      <c r="A13285" t="n">
        <v>112313</v>
      </c>
      <c r="B13285" s="45" t="n">
        <v>45</v>
      </c>
      <c r="C13285" s="7" t="n">
        <v>7</v>
      </c>
      <c r="D13285" s="7" t="n">
        <v>255</v>
      </c>
    </row>
    <row r="13286" spans="1:9">
      <c r="A13286" t="s">
        <v>4</v>
      </c>
      <c r="B13286" s="4" t="s">
        <v>5</v>
      </c>
      <c r="C13286" s="4" t="s">
        <v>10</v>
      </c>
    </row>
    <row r="13287" spans="1:9">
      <c r="A13287" t="n">
        <v>112317</v>
      </c>
      <c r="B13287" s="28" t="n">
        <v>16</v>
      </c>
      <c r="C13287" s="7" t="n">
        <v>300</v>
      </c>
    </row>
    <row r="13288" spans="1:9">
      <c r="A13288" t="s">
        <v>4</v>
      </c>
      <c r="B13288" s="4" t="s">
        <v>5</v>
      </c>
      <c r="C13288" s="4" t="s">
        <v>14</v>
      </c>
      <c r="D13288" s="4" t="s">
        <v>10</v>
      </c>
      <c r="E13288" s="4" t="s">
        <v>6</v>
      </c>
    </row>
    <row r="13289" spans="1:9">
      <c r="A13289" t="n">
        <v>112320</v>
      </c>
      <c r="B13289" s="41" t="n">
        <v>51</v>
      </c>
      <c r="C13289" s="7" t="n">
        <v>4</v>
      </c>
      <c r="D13289" s="7" t="n">
        <v>19</v>
      </c>
      <c r="E13289" s="7" t="s">
        <v>204</v>
      </c>
    </row>
    <row r="13290" spans="1:9">
      <c r="A13290" t="s">
        <v>4</v>
      </c>
      <c r="B13290" s="4" t="s">
        <v>5</v>
      </c>
      <c r="C13290" s="4" t="s">
        <v>10</v>
      </c>
    </row>
    <row r="13291" spans="1:9">
      <c r="A13291" t="n">
        <v>112334</v>
      </c>
      <c r="B13291" s="28" t="n">
        <v>16</v>
      </c>
      <c r="C13291" s="7" t="n">
        <v>0</v>
      </c>
    </row>
    <row r="13292" spans="1:9">
      <c r="A13292" t="s">
        <v>4</v>
      </c>
      <c r="B13292" s="4" t="s">
        <v>5</v>
      </c>
      <c r="C13292" s="4" t="s">
        <v>10</v>
      </c>
      <c r="D13292" s="4" t="s">
        <v>14</v>
      </c>
      <c r="E13292" s="4" t="s">
        <v>9</v>
      </c>
      <c r="F13292" s="4" t="s">
        <v>112</v>
      </c>
      <c r="G13292" s="4" t="s">
        <v>14</v>
      </c>
      <c r="H13292" s="4" t="s">
        <v>14</v>
      </c>
    </row>
    <row r="13293" spans="1:9">
      <c r="A13293" t="n">
        <v>112337</v>
      </c>
      <c r="B13293" s="49" t="n">
        <v>26</v>
      </c>
      <c r="C13293" s="7" t="n">
        <v>19</v>
      </c>
      <c r="D13293" s="7" t="n">
        <v>17</v>
      </c>
      <c r="E13293" s="7" t="n">
        <v>29490</v>
      </c>
      <c r="F13293" s="7" t="s">
        <v>838</v>
      </c>
      <c r="G13293" s="7" t="n">
        <v>2</v>
      </c>
      <c r="H13293" s="7" t="n">
        <v>0</v>
      </c>
    </row>
    <row r="13294" spans="1:9">
      <c r="A13294" t="s">
        <v>4</v>
      </c>
      <c r="B13294" s="4" t="s">
        <v>5</v>
      </c>
    </row>
    <row r="13295" spans="1:9">
      <c r="A13295" t="n">
        <v>112363</v>
      </c>
      <c r="B13295" s="50" t="n">
        <v>28</v>
      </c>
    </row>
    <row r="13296" spans="1:9">
      <c r="A13296" t="s">
        <v>4</v>
      </c>
      <c r="B13296" s="4" t="s">
        <v>5</v>
      </c>
      <c r="C13296" s="4" t="s">
        <v>10</v>
      </c>
      <c r="D13296" s="4" t="s">
        <v>14</v>
      </c>
    </row>
    <row r="13297" spans="1:8">
      <c r="A13297" t="n">
        <v>112364</v>
      </c>
      <c r="B13297" s="51" t="n">
        <v>89</v>
      </c>
      <c r="C13297" s="7" t="n">
        <v>65533</v>
      </c>
      <c r="D13297" s="7" t="n">
        <v>1</v>
      </c>
    </row>
    <row r="13298" spans="1:8">
      <c r="A13298" t="s">
        <v>4</v>
      </c>
      <c r="B13298" s="4" t="s">
        <v>5</v>
      </c>
      <c r="C13298" s="4" t="s">
        <v>14</v>
      </c>
      <c r="D13298" s="4" t="s">
        <v>10</v>
      </c>
      <c r="E13298" s="4" t="s">
        <v>21</v>
      </c>
    </row>
    <row r="13299" spans="1:8">
      <c r="A13299" t="n">
        <v>112368</v>
      </c>
      <c r="B13299" s="21" t="n">
        <v>58</v>
      </c>
      <c r="C13299" s="7" t="n">
        <v>101</v>
      </c>
      <c r="D13299" s="7" t="n">
        <v>500</v>
      </c>
      <c r="E13299" s="7" t="n">
        <v>1</v>
      </c>
    </row>
    <row r="13300" spans="1:8">
      <c r="A13300" t="s">
        <v>4</v>
      </c>
      <c r="B13300" s="4" t="s">
        <v>5</v>
      </c>
      <c r="C13300" s="4" t="s">
        <v>14</v>
      </c>
      <c r="D13300" s="4" t="s">
        <v>10</v>
      </c>
    </row>
    <row r="13301" spans="1:8">
      <c r="A13301" t="n">
        <v>112376</v>
      </c>
      <c r="B13301" s="21" t="n">
        <v>58</v>
      </c>
      <c r="C13301" s="7" t="n">
        <v>254</v>
      </c>
      <c r="D13301" s="7" t="n">
        <v>0</v>
      </c>
    </row>
    <row r="13302" spans="1:8">
      <c r="A13302" t="s">
        <v>4</v>
      </c>
      <c r="B13302" s="4" t="s">
        <v>5</v>
      </c>
      <c r="C13302" s="4" t="s">
        <v>10</v>
      </c>
      <c r="D13302" s="4" t="s">
        <v>9</v>
      </c>
    </row>
    <row r="13303" spans="1:8">
      <c r="A13303" t="n">
        <v>112380</v>
      </c>
      <c r="B13303" s="33" t="n">
        <v>43</v>
      </c>
      <c r="C13303" s="7" t="n">
        <v>19</v>
      </c>
      <c r="D13303" s="7" t="n">
        <v>128</v>
      </c>
    </row>
    <row r="13304" spans="1:8">
      <c r="A13304" t="s">
        <v>4</v>
      </c>
      <c r="B13304" s="4" t="s">
        <v>5</v>
      </c>
      <c r="C13304" s="4" t="s">
        <v>14</v>
      </c>
      <c r="D13304" s="4" t="s">
        <v>14</v>
      </c>
      <c r="E13304" s="4" t="s">
        <v>21</v>
      </c>
      <c r="F13304" s="4" t="s">
        <v>21</v>
      </c>
      <c r="G13304" s="4" t="s">
        <v>21</v>
      </c>
      <c r="H13304" s="4" t="s">
        <v>10</v>
      </c>
    </row>
    <row r="13305" spans="1:8">
      <c r="A13305" t="n">
        <v>112387</v>
      </c>
      <c r="B13305" s="45" t="n">
        <v>45</v>
      </c>
      <c r="C13305" s="7" t="n">
        <v>2</v>
      </c>
      <c r="D13305" s="7" t="n">
        <v>3</v>
      </c>
      <c r="E13305" s="7" t="n">
        <v>-7</v>
      </c>
      <c r="F13305" s="7" t="n">
        <v>20</v>
      </c>
      <c r="G13305" s="7" t="n">
        <v>43.5999984741211</v>
      </c>
      <c r="H13305" s="7" t="n">
        <v>0</v>
      </c>
    </row>
    <row r="13306" spans="1:8">
      <c r="A13306" t="s">
        <v>4</v>
      </c>
      <c r="B13306" s="4" t="s">
        <v>5</v>
      </c>
      <c r="C13306" s="4" t="s">
        <v>14</v>
      </c>
      <c r="D13306" s="4" t="s">
        <v>14</v>
      </c>
      <c r="E13306" s="4" t="s">
        <v>21</v>
      </c>
      <c r="F13306" s="4" t="s">
        <v>21</v>
      </c>
      <c r="G13306" s="4" t="s">
        <v>21</v>
      </c>
      <c r="H13306" s="4" t="s">
        <v>10</v>
      </c>
      <c r="I13306" s="4" t="s">
        <v>14</v>
      </c>
    </row>
    <row r="13307" spans="1:8">
      <c r="A13307" t="n">
        <v>112404</v>
      </c>
      <c r="B13307" s="45" t="n">
        <v>45</v>
      </c>
      <c r="C13307" s="7" t="n">
        <v>4</v>
      </c>
      <c r="D13307" s="7" t="n">
        <v>3</v>
      </c>
      <c r="E13307" s="7" t="n">
        <v>0</v>
      </c>
      <c r="F13307" s="7" t="n">
        <v>85</v>
      </c>
      <c r="G13307" s="7" t="n">
        <v>10</v>
      </c>
      <c r="H13307" s="7" t="n">
        <v>0</v>
      </c>
      <c r="I13307" s="7" t="n">
        <v>0</v>
      </c>
    </row>
    <row r="13308" spans="1:8">
      <c r="A13308" t="s">
        <v>4</v>
      </c>
      <c r="B13308" s="4" t="s">
        <v>5</v>
      </c>
      <c r="C13308" s="4" t="s">
        <v>14</v>
      </c>
      <c r="D13308" s="4" t="s">
        <v>14</v>
      </c>
      <c r="E13308" s="4" t="s">
        <v>21</v>
      </c>
      <c r="F13308" s="4" t="s">
        <v>10</v>
      </c>
    </row>
    <row r="13309" spans="1:8">
      <c r="A13309" t="n">
        <v>112422</v>
      </c>
      <c r="B13309" s="45" t="n">
        <v>45</v>
      </c>
      <c r="C13309" s="7" t="n">
        <v>5</v>
      </c>
      <c r="D13309" s="7" t="n">
        <v>3</v>
      </c>
      <c r="E13309" s="7" t="n">
        <v>6.30000019073486</v>
      </c>
      <c r="F13309" s="7" t="n">
        <v>0</v>
      </c>
    </row>
    <row r="13310" spans="1:8">
      <c r="A13310" t="s">
        <v>4</v>
      </c>
      <c r="B13310" s="4" t="s">
        <v>5</v>
      </c>
      <c r="C13310" s="4" t="s">
        <v>14</v>
      </c>
      <c r="D13310" s="4" t="s">
        <v>14</v>
      </c>
      <c r="E13310" s="4" t="s">
        <v>21</v>
      </c>
      <c r="F13310" s="4" t="s">
        <v>10</v>
      </c>
    </row>
    <row r="13311" spans="1:8">
      <c r="A13311" t="n">
        <v>112431</v>
      </c>
      <c r="B13311" s="45" t="n">
        <v>45</v>
      </c>
      <c r="C13311" s="7" t="n">
        <v>11</v>
      </c>
      <c r="D13311" s="7" t="n">
        <v>3</v>
      </c>
      <c r="E13311" s="7" t="n">
        <v>40</v>
      </c>
      <c r="F13311" s="7" t="n">
        <v>0</v>
      </c>
    </row>
    <row r="13312" spans="1:8">
      <c r="A13312" t="s">
        <v>4</v>
      </c>
      <c r="B13312" s="4" t="s">
        <v>5</v>
      </c>
      <c r="C13312" s="4" t="s">
        <v>14</v>
      </c>
      <c r="D13312" s="4" t="s">
        <v>14</v>
      </c>
      <c r="E13312" s="4" t="s">
        <v>21</v>
      </c>
      <c r="F13312" s="4" t="s">
        <v>21</v>
      </c>
      <c r="G13312" s="4" t="s">
        <v>21</v>
      </c>
      <c r="H13312" s="4" t="s">
        <v>10</v>
      </c>
    </row>
    <row r="13313" spans="1:9">
      <c r="A13313" t="n">
        <v>112440</v>
      </c>
      <c r="B13313" s="45" t="n">
        <v>45</v>
      </c>
      <c r="C13313" s="7" t="n">
        <v>2</v>
      </c>
      <c r="D13313" s="7" t="n">
        <v>3</v>
      </c>
      <c r="E13313" s="7" t="n">
        <v>-7</v>
      </c>
      <c r="F13313" s="7" t="n">
        <v>23.8999996185303</v>
      </c>
      <c r="G13313" s="7" t="n">
        <v>43.5999984741211</v>
      </c>
      <c r="H13313" s="7" t="n">
        <v>6000</v>
      </c>
    </row>
    <row r="13314" spans="1:9">
      <c r="A13314" t="s">
        <v>4</v>
      </c>
      <c r="B13314" s="4" t="s">
        <v>5</v>
      </c>
      <c r="C13314" s="4" t="s">
        <v>14</v>
      </c>
      <c r="D13314" s="4" t="s">
        <v>14</v>
      </c>
      <c r="E13314" s="4" t="s">
        <v>21</v>
      </c>
      <c r="F13314" s="4" t="s">
        <v>21</v>
      </c>
      <c r="G13314" s="4" t="s">
        <v>21</v>
      </c>
      <c r="H13314" s="4" t="s">
        <v>10</v>
      </c>
      <c r="I13314" s="4" t="s">
        <v>14</v>
      </c>
    </row>
    <row r="13315" spans="1:9">
      <c r="A13315" t="n">
        <v>112457</v>
      </c>
      <c r="B13315" s="45" t="n">
        <v>45</v>
      </c>
      <c r="C13315" s="7" t="n">
        <v>4</v>
      </c>
      <c r="D13315" s="7" t="n">
        <v>3</v>
      </c>
      <c r="E13315" s="7" t="n">
        <v>-17</v>
      </c>
      <c r="F13315" s="7" t="n">
        <v>15</v>
      </c>
      <c r="G13315" s="7" t="n">
        <v>-10</v>
      </c>
      <c r="H13315" s="7" t="n">
        <v>6000</v>
      </c>
      <c r="I13315" s="7" t="n">
        <v>0</v>
      </c>
    </row>
    <row r="13316" spans="1:9">
      <c r="A13316" t="s">
        <v>4</v>
      </c>
      <c r="B13316" s="4" t="s">
        <v>5</v>
      </c>
      <c r="C13316" s="4" t="s">
        <v>14</v>
      </c>
      <c r="D13316" s="4" t="s">
        <v>14</v>
      </c>
      <c r="E13316" s="4" t="s">
        <v>21</v>
      </c>
      <c r="F13316" s="4" t="s">
        <v>10</v>
      </c>
    </row>
    <row r="13317" spans="1:9">
      <c r="A13317" t="n">
        <v>112475</v>
      </c>
      <c r="B13317" s="45" t="n">
        <v>45</v>
      </c>
      <c r="C13317" s="7" t="n">
        <v>5</v>
      </c>
      <c r="D13317" s="7" t="n">
        <v>3</v>
      </c>
      <c r="E13317" s="7" t="n">
        <v>5.30000019073486</v>
      </c>
      <c r="F13317" s="7" t="n">
        <v>6000</v>
      </c>
    </row>
    <row r="13318" spans="1:9">
      <c r="A13318" t="s">
        <v>4</v>
      </c>
      <c r="B13318" s="4" t="s">
        <v>5</v>
      </c>
      <c r="C13318" s="4" t="s">
        <v>14</v>
      </c>
      <c r="D13318" s="4" t="s">
        <v>10</v>
      </c>
    </row>
    <row r="13319" spans="1:9">
      <c r="A13319" t="n">
        <v>112484</v>
      </c>
      <c r="B13319" s="45" t="n">
        <v>45</v>
      </c>
      <c r="C13319" s="7" t="n">
        <v>7</v>
      </c>
      <c r="D13319" s="7" t="n">
        <v>255</v>
      </c>
    </row>
    <row r="13320" spans="1:9">
      <c r="A13320" t="s">
        <v>4</v>
      </c>
      <c r="B13320" s="4" t="s">
        <v>5</v>
      </c>
      <c r="C13320" s="4" t="s">
        <v>10</v>
      </c>
    </row>
    <row r="13321" spans="1:9">
      <c r="A13321" t="n">
        <v>112488</v>
      </c>
      <c r="B13321" s="28" t="n">
        <v>16</v>
      </c>
      <c r="C13321" s="7" t="n">
        <v>300</v>
      </c>
    </row>
    <row r="13322" spans="1:9">
      <c r="A13322" t="s">
        <v>4</v>
      </c>
      <c r="B13322" s="4" t="s">
        <v>5</v>
      </c>
      <c r="C13322" s="4" t="s">
        <v>14</v>
      </c>
      <c r="D13322" s="4" t="s">
        <v>10</v>
      </c>
      <c r="E13322" s="4" t="s">
        <v>21</v>
      </c>
    </row>
    <row r="13323" spans="1:9">
      <c r="A13323" t="n">
        <v>112491</v>
      </c>
      <c r="B13323" s="21" t="n">
        <v>58</v>
      </c>
      <c r="C13323" s="7" t="n">
        <v>101</v>
      </c>
      <c r="D13323" s="7" t="n">
        <v>500</v>
      </c>
      <c r="E13323" s="7" t="n">
        <v>1</v>
      </c>
    </row>
    <row r="13324" spans="1:9">
      <c r="A13324" t="s">
        <v>4</v>
      </c>
      <c r="B13324" s="4" t="s">
        <v>5</v>
      </c>
      <c r="C13324" s="4" t="s">
        <v>14</v>
      </c>
      <c r="D13324" s="4" t="s">
        <v>10</v>
      </c>
    </row>
    <row r="13325" spans="1:9">
      <c r="A13325" t="n">
        <v>112499</v>
      </c>
      <c r="B13325" s="21" t="n">
        <v>58</v>
      </c>
      <c r="C13325" s="7" t="n">
        <v>254</v>
      </c>
      <c r="D13325" s="7" t="n">
        <v>0</v>
      </c>
    </row>
    <row r="13326" spans="1:9">
      <c r="A13326" t="s">
        <v>4</v>
      </c>
      <c r="B13326" s="4" t="s">
        <v>5</v>
      </c>
      <c r="C13326" s="4" t="s">
        <v>14</v>
      </c>
      <c r="D13326" s="4" t="s">
        <v>14</v>
      </c>
      <c r="E13326" s="4" t="s">
        <v>21</v>
      </c>
      <c r="F13326" s="4" t="s">
        <v>21</v>
      </c>
      <c r="G13326" s="4" t="s">
        <v>21</v>
      </c>
      <c r="H13326" s="4" t="s">
        <v>10</v>
      </c>
    </row>
    <row r="13327" spans="1:9">
      <c r="A13327" t="n">
        <v>112503</v>
      </c>
      <c r="B13327" s="45" t="n">
        <v>45</v>
      </c>
      <c r="C13327" s="7" t="n">
        <v>2</v>
      </c>
      <c r="D13327" s="7" t="n">
        <v>3</v>
      </c>
      <c r="E13327" s="7" t="n">
        <v>-6.65000009536743</v>
      </c>
      <c r="F13327" s="7" t="n">
        <v>23.25</v>
      </c>
      <c r="G13327" s="7" t="n">
        <v>44</v>
      </c>
      <c r="H13327" s="7" t="n">
        <v>0</v>
      </c>
    </row>
    <row r="13328" spans="1:9">
      <c r="A13328" t="s">
        <v>4</v>
      </c>
      <c r="B13328" s="4" t="s">
        <v>5</v>
      </c>
      <c r="C13328" s="4" t="s">
        <v>14</v>
      </c>
      <c r="D13328" s="4" t="s">
        <v>14</v>
      </c>
      <c r="E13328" s="4" t="s">
        <v>21</v>
      </c>
      <c r="F13328" s="4" t="s">
        <v>21</v>
      </c>
      <c r="G13328" s="4" t="s">
        <v>21</v>
      </c>
      <c r="H13328" s="4" t="s">
        <v>10</v>
      </c>
      <c r="I13328" s="4" t="s">
        <v>14</v>
      </c>
    </row>
    <row r="13329" spans="1:9">
      <c r="A13329" t="n">
        <v>112520</v>
      </c>
      <c r="B13329" s="45" t="n">
        <v>45</v>
      </c>
      <c r="C13329" s="7" t="n">
        <v>4</v>
      </c>
      <c r="D13329" s="7" t="n">
        <v>3</v>
      </c>
      <c r="E13329" s="7" t="n">
        <v>353</v>
      </c>
      <c r="F13329" s="7" t="n">
        <v>30</v>
      </c>
      <c r="G13329" s="7" t="n">
        <v>350</v>
      </c>
      <c r="H13329" s="7" t="n">
        <v>0</v>
      </c>
      <c r="I13329" s="7" t="n">
        <v>0</v>
      </c>
    </row>
    <row r="13330" spans="1:9">
      <c r="A13330" t="s">
        <v>4</v>
      </c>
      <c r="B13330" s="4" t="s">
        <v>5</v>
      </c>
      <c r="C13330" s="4" t="s">
        <v>14</v>
      </c>
      <c r="D13330" s="4" t="s">
        <v>14</v>
      </c>
      <c r="E13330" s="4" t="s">
        <v>21</v>
      </c>
      <c r="F13330" s="4" t="s">
        <v>10</v>
      </c>
    </row>
    <row r="13331" spans="1:9">
      <c r="A13331" t="n">
        <v>112538</v>
      </c>
      <c r="B13331" s="45" t="n">
        <v>45</v>
      </c>
      <c r="C13331" s="7" t="n">
        <v>5</v>
      </c>
      <c r="D13331" s="7" t="n">
        <v>3</v>
      </c>
      <c r="E13331" s="7" t="n">
        <v>2.5</v>
      </c>
      <c r="F13331" s="7" t="n">
        <v>0</v>
      </c>
    </row>
    <row r="13332" spans="1:9">
      <c r="A13332" t="s">
        <v>4</v>
      </c>
      <c r="B13332" s="4" t="s">
        <v>5</v>
      </c>
      <c r="C13332" s="4" t="s">
        <v>14</v>
      </c>
      <c r="D13332" s="4" t="s">
        <v>14</v>
      </c>
      <c r="E13332" s="4" t="s">
        <v>21</v>
      </c>
      <c r="F13332" s="4" t="s">
        <v>10</v>
      </c>
    </row>
    <row r="13333" spans="1:9">
      <c r="A13333" t="n">
        <v>112547</v>
      </c>
      <c r="B13333" s="45" t="n">
        <v>45</v>
      </c>
      <c r="C13333" s="7" t="n">
        <v>11</v>
      </c>
      <c r="D13333" s="7" t="n">
        <v>3</v>
      </c>
      <c r="E13333" s="7" t="n">
        <v>34.2999992370605</v>
      </c>
      <c r="F13333" s="7" t="n">
        <v>0</v>
      </c>
    </row>
    <row r="13334" spans="1:9">
      <c r="A13334" t="s">
        <v>4</v>
      </c>
      <c r="B13334" s="4" t="s">
        <v>5</v>
      </c>
      <c r="C13334" s="4" t="s">
        <v>14</v>
      </c>
      <c r="D13334" s="4" t="s">
        <v>14</v>
      </c>
      <c r="E13334" s="4" t="s">
        <v>21</v>
      </c>
      <c r="F13334" s="4" t="s">
        <v>10</v>
      </c>
    </row>
    <row r="13335" spans="1:9">
      <c r="A13335" t="n">
        <v>112556</v>
      </c>
      <c r="B13335" s="45" t="n">
        <v>45</v>
      </c>
      <c r="C13335" s="7" t="n">
        <v>5</v>
      </c>
      <c r="D13335" s="7" t="n">
        <v>3</v>
      </c>
      <c r="E13335" s="7" t="n">
        <v>2</v>
      </c>
      <c r="F13335" s="7" t="n">
        <v>1500</v>
      </c>
    </row>
    <row r="13336" spans="1:9">
      <c r="A13336" t="s">
        <v>4</v>
      </c>
      <c r="B13336" s="4" t="s">
        <v>5</v>
      </c>
      <c r="C13336" s="4" t="s">
        <v>14</v>
      </c>
      <c r="D13336" s="4" t="s">
        <v>10</v>
      </c>
    </row>
    <row r="13337" spans="1:9">
      <c r="A13337" t="n">
        <v>112565</v>
      </c>
      <c r="B13337" s="45" t="n">
        <v>45</v>
      </c>
      <c r="C13337" s="7" t="n">
        <v>7</v>
      </c>
      <c r="D13337" s="7" t="n">
        <v>255</v>
      </c>
    </row>
    <row r="13338" spans="1:9">
      <c r="A13338" t="s">
        <v>4</v>
      </c>
      <c r="B13338" s="4" t="s">
        <v>5</v>
      </c>
      <c r="C13338" s="4" t="s">
        <v>14</v>
      </c>
      <c r="D13338" s="4" t="s">
        <v>10</v>
      </c>
      <c r="E13338" s="4" t="s">
        <v>10</v>
      </c>
      <c r="F13338" s="4" t="s">
        <v>14</v>
      </c>
    </row>
    <row r="13339" spans="1:9">
      <c r="A13339" t="n">
        <v>112569</v>
      </c>
      <c r="B13339" s="59" t="n">
        <v>25</v>
      </c>
      <c r="C13339" s="7" t="n">
        <v>1</v>
      </c>
      <c r="D13339" s="7" t="n">
        <v>60</v>
      </c>
      <c r="E13339" s="7" t="n">
        <v>640</v>
      </c>
      <c r="F13339" s="7" t="n">
        <v>2</v>
      </c>
    </row>
    <row r="13340" spans="1:9">
      <c r="A13340" t="s">
        <v>4</v>
      </c>
      <c r="B13340" s="4" t="s">
        <v>5</v>
      </c>
      <c r="C13340" s="4" t="s">
        <v>14</v>
      </c>
      <c r="D13340" s="4" t="s">
        <v>10</v>
      </c>
      <c r="E13340" s="4" t="s">
        <v>6</v>
      </c>
    </row>
    <row r="13341" spans="1:9">
      <c r="A13341" t="n">
        <v>112576</v>
      </c>
      <c r="B13341" s="41" t="n">
        <v>51</v>
      </c>
      <c r="C13341" s="7" t="n">
        <v>4</v>
      </c>
      <c r="D13341" s="7" t="n">
        <v>0</v>
      </c>
      <c r="E13341" s="7" t="s">
        <v>147</v>
      </c>
    </row>
    <row r="13342" spans="1:9">
      <c r="A13342" t="s">
        <v>4</v>
      </c>
      <c r="B13342" s="4" t="s">
        <v>5</v>
      </c>
      <c r="C13342" s="4" t="s">
        <v>10</v>
      </c>
    </row>
    <row r="13343" spans="1:9">
      <c r="A13343" t="n">
        <v>112591</v>
      </c>
      <c r="B13343" s="28" t="n">
        <v>16</v>
      </c>
      <c r="C13343" s="7" t="n">
        <v>0</v>
      </c>
    </row>
    <row r="13344" spans="1:9">
      <c r="A13344" t="s">
        <v>4</v>
      </c>
      <c r="B13344" s="4" t="s">
        <v>5</v>
      </c>
      <c r="C13344" s="4" t="s">
        <v>10</v>
      </c>
      <c r="D13344" s="4" t="s">
        <v>14</v>
      </c>
      <c r="E13344" s="4" t="s">
        <v>9</v>
      </c>
      <c r="F13344" s="4" t="s">
        <v>112</v>
      </c>
      <c r="G13344" s="4" t="s">
        <v>14</v>
      </c>
      <c r="H13344" s="4" t="s">
        <v>14</v>
      </c>
    </row>
    <row r="13345" spans="1:9">
      <c r="A13345" t="n">
        <v>112594</v>
      </c>
      <c r="B13345" s="49" t="n">
        <v>26</v>
      </c>
      <c r="C13345" s="7" t="n">
        <v>0</v>
      </c>
      <c r="D13345" s="7" t="n">
        <v>17</v>
      </c>
      <c r="E13345" s="7" t="n">
        <v>53155</v>
      </c>
      <c r="F13345" s="7" t="s">
        <v>839</v>
      </c>
      <c r="G13345" s="7" t="n">
        <v>2</v>
      </c>
      <c r="H13345" s="7" t="n">
        <v>0</v>
      </c>
    </row>
    <row r="13346" spans="1:9">
      <c r="A13346" t="s">
        <v>4</v>
      </c>
      <c r="B13346" s="4" t="s">
        <v>5</v>
      </c>
    </row>
    <row r="13347" spans="1:9">
      <c r="A13347" t="n">
        <v>112619</v>
      </c>
      <c r="B13347" s="50" t="n">
        <v>28</v>
      </c>
    </row>
    <row r="13348" spans="1:9">
      <c r="A13348" t="s">
        <v>4</v>
      </c>
      <c r="B13348" s="4" t="s">
        <v>5</v>
      </c>
      <c r="C13348" s="4" t="s">
        <v>10</v>
      </c>
      <c r="D13348" s="4" t="s">
        <v>14</v>
      </c>
    </row>
    <row r="13349" spans="1:9">
      <c r="A13349" t="n">
        <v>112620</v>
      </c>
      <c r="B13349" s="51" t="n">
        <v>89</v>
      </c>
      <c r="C13349" s="7" t="n">
        <v>65533</v>
      </c>
      <c r="D13349" s="7" t="n">
        <v>1</v>
      </c>
    </row>
    <row r="13350" spans="1:9">
      <c r="A13350" t="s">
        <v>4</v>
      </c>
      <c r="B13350" s="4" t="s">
        <v>5</v>
      </c>
      <c r="C13350" s="4" t="s">
        <v>14</v>
      </c>
      <c r="D13350" s="4" t="s">
        <v>10</v>
      </c>
      <c r="E13350" s="4" t="s">
        <v>10</v>
      </c>
      <c r="F13350" s="4" t="s">
        <v>14</v>
      </c>
    </row>
    <row r="13351" spans="1:9">
      <c r="A13351" t="n">
        <v>112624</v>
      </c>
      <c r="B13351" s="59" t="n">
        <v>25</v>
      </c>
      <c r="C13351" s="7" t="n">
        <v>1</v>
      </c>
      <c r="D13351" s="7" t="n">
        <v>260</v>
      </c>
      <c r="E13351" s="7" t="n">
        <v>640</v>
      </c>
      <c r="F13351" s="7" t="n">
        <v>1</v>
      </c>
    </row>
    <row r="13352" spans="1:9">
      <c r="A13352" t="s">
        <v>4</v>
      </c>
      <c r="B13352" s="4" t="s">
        <v>5</v>
      </c>
      <c r="C13352" s="4" t="s">
        <v>14</v>
      </c>
      <c r="D13352" s="4" t="s">
        <v>10</v>
      </c>
      <c r="E13352" s="4" t="s">
        <v>6</v>
      </c>
    </row>
    <row r="13353" spans="1:9">
      <c r="A13353" t="n">
        <v>112631</v>
      </c>
      <c r="B13353" s="41" t="n">
        <v>51</v>
      </c>
      <c r="C13353" s="7" t="n">
        <v>4</v>
      </c>
      <c r="D13353" s="7" t="n">
        <v>5</v>
      </c>
      <c r="E13353" s="7" t="s">
        <v>840</v>
      </c>
    </row>
    <row r="13354" spans="1:9">
      <c r="A13354" t="s">
        <v>4</v>
      </c>
      <c r="B13354" s="4" t="s">
        <v>5</v>
      </c>
      <c r="C13354" s="4" t="s">
        <v>10</v>
      </c>
    </row>
    <row r="13355" spans="1:9">
      <c r="A13355" t="n">
        <v>112645</v>
      </c>
      <c r="B13355" s="28" t="n">
        <v>16</v>
      </c>
      <c r="C13355" s="7" t="n">
        <v>0</v>
      </c>
    </row>
    <row r="13356" spans="1:9">
      <c r="A13356" t="s">
        <v>4</v>
      </c>
      <c r="B13356" s="4" t="s">
        <v>5</v>
      </c>
      <c r="C13356" s="4" t="s">
        <v>10</v>
      </c>
      <c r="D13356" s="4" t="s">
        <v>14</v>
      </c>
      <c r="E13356" s="4" t="s">
        <v>9</v>
      </c>
      <c r="F13356" s="4" t="s">
        <v>112</v>
      </c>
      <c r="G13356" s="4" t="s">
        <v>14</v>
      </c>
      <c r="H13356" s="4" t="s">
        <v>14</v>
      </c>
    </row>
    <row r="13357" spans="1:9">
      <c r="A13357" t="n">
        <v>112648</v>
      </c>
      <c r="B13357" s="49" t="n">
        <v>26</v>
      </c>
      <c r="C13357" s="7" t="n">
        <v>5</v>
      </c>
      <c r="D13357" s="7" t="n">
        <v>17</v>
      </c>
      <c r="E13357" s="7" t="n">
        <v>3476</v>
      </c>
      <c r="F13357" s="7" t="s">
        <v>841</v>
      </c>
      <c r="G13357" s="7" t="n">
        <v>2</v>
      </c>
      <c r="H13357" s="7" t="n">
        <v>0</v>
      </c>
    </row>
    <row r="13358" spans="1:9">
      <c r="A13358" t="s">
        <v>4</v>
      </c>
      <c r="B13358" s="4" t="s">
        <v>5</v>
      </c>
    </row>
    <row r="13359" spans="1:9">
      <c r="A13359" t="n">
        <v>112707</v>
      </c>
      <c r="B13359" s="50" t="n">
        <v>28</v>
      </c>
    </row>
    <row r="13360" spans="1:9">
      <c r="A13360" t="s">
        <v>4</v>
      </c>
      <c r="B13360" s="4" t="s">
        <v>5</v>
      </c>
      <c r="C13360" s="4" t="s">
        <v>10</v>
      </c>
      <c r="D13360" s="4" t="s">
        <v>14</v>
      </c>
    </row>
    <row r="13361" spans="1:8">
      <c r="A13361" t="n">
        <v>112708</v>
      </c>
      <c r="B13361" s="51" t="n">
        <v>89</v>
      </c>
      <c r="C13361" s="7" t="n">
        <v>65533</v>
      </c>
      <c r="D13361" s="7" t="n">
        <v>1</v>
      </c>
    </row>
    <row r="13362" spans="1:8">
      <c r="A13362" t="s">
        <v>4</v>
      </c>
      <c r="B13362" s="4" t="s">
        <v>5</v>
      </c>
      <c r="C13362" s="4" t="s">
        <v>14</v>
      </c>
      <c r="D13362" s="4" t="s">
        <v>10</v>
      </c>
      <c r="E13362" s="4" t="s">
        <v>10</v>
      </c>
      <c r="F13362" s="4" t="s">
        <v>14</v>
      </c>
    </row>
    <row r="13363" spans="1:8">
      <c r="A13363" t="n">
        <v>112712</v>
      </c>
      <c r="B13363" s="59" t="n">
        <v>25</v>
      </c>
      <c r="C13363" s="7" t="n">
        <v>1</v>
      </c>
      <c r="D13363" s="7" t="n">
        <v>260</v>
      </c>
      <c r="E13363" s="7" t="n">
        <v>640</v>
      </c>
      <c r="F13363" s="7" t="n">
        <v>2</v>
      </c>
    </row>
    <row r="13364" spans="1:8">
      <c r="A13364" t="s">
        <v>4</v>
      </c>
      <c r="B13364" s="4" t="s">
        <v>5</v>
      </c>
      <c r="C13364" s="4" t="s">
        <v>14</v>
      </c>
      <c r="D13364" s="4" t="s">
        <v>10</v>
      </c>
      <c r="E13364" s="4" t="s">
        <v>6</v>
      </c>
    </row>
    <row r="13365" spans="1:8">
      <c r="A13365" t="n">
        <v>112719</v>
      </c>
      <c r="B13365" s="41" t="n">
        <v>51</v>
      </c>
      <c r="C13365" s="7" t="n">
        <v>4</v>
      </c>
      <c r="D13365" s="7" t="n">
        <v>6</v>
      </c>
      <c r="E13365" s="7" t="s">
        <v>840</v>
      </c>
    </row>
    <row r="13366" spans="1:8">
      <c r="A13366" t="s">
        <v>4</v>
      </c>
      <c r="B13366" s="4" t="s">
        <v>5</v>
      </c>
      <c r="C13366" s="4" t="s">
        <v>10</v>
      </c>
    </row>
    <row r="13367" spans="1:8">
      <c r="A13367" t="n">
        <v>112733</v>
      </c>
      <c r="B13367" s="28" t="n">
        <v>16</v>
      </c>
      <c r="C13367" s="7" t="n">
        <v>0</v>
      </c>
    </row>
    <row r="13368" spans="1:8">
      <c r="A13368" t="s">
        <v>4</v>
      </c>
      <c r="B13368" s="4" t="s">
        <v>5</v>
      </c>
      <c r="C13368" s="4" t="s">
        <v>10</v>
      </c>
      <c r="D13368" s="4" t="s">
        <v>14</v>
      </c>
      <c r="E13368" s="4" t="s">
        <v>9</v>
      </c>
      <c r="F13368" s="4" t="s">
        <v>112</v>
      </c>
      <c r="G13368" s="4" t="s">
        <v>14</v>
      </c>
      <c r="H13368" s="4" t="s">
        <v>14</v>
      </c>
    </row>
    <row r="13369" spans="1:8">
      <c r="A13369" t="n">
        <v>112736</v>
      </c>
      <c r="B13369" s="49" t="n">
        <v>26</v>
      </c>
      <c r="C13369" s="7" t="n">
        <v>6</v>
      </c>
      <c r="D13369" s="7" t="n">
        <v>17</v>
      </c>
      <c r="E13369" s="7" t="n">
        <v>8495</v>
      </c>
      <c r="F13369" s="7" t="s">
        <v>842</v>
      </c>
      <c r="G13369" s="7" t="n">
        <v>2</v>
      </c>
      <c r="H13369" s="7" t="n">
        <v>0</v>
      </c>
    </row>
    <row r="13370" spans="1:8">
      <c r="A13370" t="s">
        <v>4</v>
      </c>
      <c r="B13370" s="4" t="s">
        <v>5</v>
      </c>
    </row>
    <row r="13371" spans="1:8">
      <c r="A13371" t="n">
        <v>112779</v>
      </c>
      <c r="B13371" s="50" t="n">
        <v>28</v>
      </c>
    </row>
    <row r="13372" spans="1:8">
      <c r="A13372" t="s">
        <v>4</v>
      </c>
      <c r="B13372" s="4" t="s">
        <v>5</v>
      </c>
      <c r="C13372" s="4" t="s">
        <v>10</v>
      </c>
      <c r="D13372" s="4" t="s">
        <v>14</v>
      </c>
    </row>
    <row r="13373" spans="1:8">
      <c r="A13373" t="n">
        <v>112780</v>
      </c>
      <c r="B13373" s="51" t="n">
        <v>89</v>
      </c>
      <c r="C13373" s="7" t="n">
        <v>65533</v>
      </c>
      <c r="D13373" s="7" t="n">
        <v>1</v>
      </c>
    </row>
    <row r="13374" spans="1:8">
      <c r="A13374" t="s">
        <v>4</v>
      </c>
      <c r="B13374" s="4" t="s">
        <v>5</v>
      </c>
      <c r="C13374" s="4" t="s">
        <v>14</v>
      </c>
      <c r="D13374" s="4" t="s">
        <v>10</v>
      </c>
      <c r="E13374" s="4" t="s">
        <v>14</v>
      </c>
    </row>
    <row r="13375" spans="1:8">
      <c r="A13375" t="n">
        <v>112784</v>
      </c>
      <c r="B13375" s="16" t="n">
        <v>49</v>
      </c>
      <c r="C13375" s="7" t="n">
        <v>1</v>
      </c>
      <c r="D13375" s="7" t="n">
        <v>6000</v>
      </c>
      <c r="E13375" s="7" t="n">
        <v>0</v>
      </c>
    </row>
    <row r="13376" spans="1:8">
      <c r="A13376" t="s">
        <v>4</v>
      </c>
      <c r="B13376" s="4" t="s">
        <v>5</v>
      </c>
      <c r="C13376" s="4" t="s">
        <v>14</v>
      </c>
      <c r="D13376" s="4" t="s">
        <v>14</v>
      </c>
      <c r="E13376" s="4" t="s">
        <v>14</v>
      </c>
      <c r="F13376" s="4" t="s">
        <v>21</v>
      </c>
      <c r="G13376" s="4" t="s">
        <v>21</v>
      </c>
      <c r="H13376" s="4" t="s">
        <v>21</v>
      </c>
      <c r="I13376" s="4" t="s">
        <v>21</v>
      </c>
      <c r="J13376" s="4" t="s">
        <v>21</v>
      </c>
    </row>
    <row r="13377" spans="1:10">
      <c r="A13377" t="n">
        <v>112789</v>
      </c>
      <c r="B13377" s="30" t="n">
        <v>76</v>
      </c>
      <c r="C13377" s="7" t="n">
        <v>7</v>
      </c>
      <c r="D13377" s="7" t="n">
        <v>3</v>
      </c>
      <c r="E13377" s="7" t="n">
        <v>0</v>
      </c>
      <c r="F13377" s="7" t="n">
        <v>1</v>
      </c>
      <c r="G13377" s="7" t="n">
        <v>1</v>
      </c>
      <c r="H13377" s="7" t="n">
        <v>1</v>
      </c>
      <c r="I13377" s="7" t="n">
        <v>1</v>
      </c>
      <c r="J13377" s="7" t="n">
        <v>1000</v>
      </c>
    </row>
    <row r="13378" spans="1:10">
      <c r="A13378" t="s">
        <v>4</v>
      </c>
      <c r="B13378" s="4" t="s">
        <v>5</v>
      </c>
      <c r="C13378" s="4" t="s">
        <v>14</v>
      </c>
      <c r="D13378" s="4" t="s">
        <v>14</v>
      </c>
    </row>
    <row r="13379" spans="1:10">
      <c r="A13379" t="n">
        <v>112813</v>
      </c>
      <c r="B13379" s="58" t="n">
        <v>77</v>
      </c>
      <c r="C13379" s="7" t="n">
        <v>7</v>
      </c>
      <c r="D13379" s="7" t="n">
        <v>3</v>
      </c>
    </row>
    <row r="13380" spans="1:10">
      <c r="A13380" t="s">
        <v>4</v>
      </c>
      <c r="B13380" s="4" t="s">
        <v>5</v>
      </c>
      <c r="C13380" s="4" t="s">
        <v>10</v>
      </c>
    </row>
    <row r="13381" spans="1:10">
      <c r="A13381" t="n">
        <v>112816</v>
      </c>
      <c r="B13381" s="28" t="n">
        <v>16</v>
      </c>
      <c r="C13381" s="7" t="n">
        <v>500</v>
      </c>
    </row>
    <row r="13382" spans="1:10">
      <c r="A13382" t="s">
        <v>4</v>
      </c>
      <c r="B13382" s="4" t="s">
        <v>5</v>
      </c>
      <c r="C13382" s="4" t="s">
        <v>14</v>
      </c>
      <c r="D13382" s="4" t="s">
        <v>10</v>
      </c>
      <c r="E13382" s="4" t="s">
        <v>10</v>
      </c>
      <c r="F13382" s="4" t="s">
        <v>14</v>
      </c>
    </row>
    <row r="13383" spans="1:10">
      <c r="A13383" t="n">
        <v>112819</v>
      </c>
      <c r="B13383" s="59" t="n">
        <v>25</v>
      </c>
      <c r="C13383" s="7" t="n">
        <v>1</v>
      </c>
      <c r="D13383" s="7" t="n">
        <v>260</v>
      </c>
      <c r="E13383" s="7" t="n">
        <v>640</v>
      </c>
      <c r="F13383" s="7" t="n">
        <v>2</v>
      </c>
    </row>
    <row r="13384" spans="1:10">
      <c r="A13384" t="s">
        <v>4</v>
      </c>
      <c r="B13384" s="4" t="s">
        <v>5</v>
      </c>
      <c r="C13384" s="4" t="s">
        <v>14</v>
      </c>
      <c r="D13384" s="4" t="s">
        <v>10</v>
      </c>
      <c r="E13384" s="4" t="s">
        <v>6</v>
      </c>
    </row>
    <row r="13385" spans="1:10">
      <c r="A13385" t="n">
        <v>112826</v>
      </c>
      <c r="B13385" s="41" t="n">
        <v>51</v>
      </c>
      <c r="C13385" s="7" t="n">
        <v>4</v>
      </c>
      <c r="D13385" s="7" t="n">
        <v>3</v>
      </c>
      <c r="E13385" s="7" t="s">
        <v>840</v>
      </c>
    </row>
    <row r="13386" spans="1:10">
      <c r="A13386" t="s">
        <v>4</v>
      </c>
      <c r="B13386" s="4" t="s">
        <v>5</v>
      </c>
      <c r="C13386" s="4" t="s">
        <v>10</v>
      </c>
    </row>
    <row r="13387" spans="1:10">
      <c r="A13387" t="n">
        <v>112840</v>
      </c>
      <c r="B13387" s="28" t="n">
        <v>16</v>
      </c>
      <c r="C13387" s="7" t="n">
        <v>0</v>
      </c>
    </row>
    <row r="13388" spans="1:10">
      <c r="A13388" t="s">
        <v>4</v>
      </c>
      <c r="B13388" s="4" t="s">
        <v>5</v>
      </c>
      <c r="C13388" s="4" t="s">
        <v>10</v>
      </c>
      <c r="D13388" s="4" t="s">
        <v>14</v>
      </c>
      <c r="E13388" s="4" t="s">
        <v>9</v>
      </c>
      <c r="F13388" s="4" t="s">
        <v>112</v>
      </c>
      <c r="G13388" s="4" t="s">
        <v>14</v>
      </c>
      <c r="H13388" s="4" t="s">
        <v>14</v>
      </c>
    </row>
    <row r="13389" spans="1:10">
      <c r="A13389" t="n">
        <v>112843</v>
      </c>
      <c r="B13389" s="49" t="n">
        <v>26</v>
      </c>
      <c r="C13389" s="7" t="n">
        <v>3</v>
      </c>
      <c r="D13389" s="7" t="n">
        <v>17</v>
      </c>
      <c r="E13389" s="7" t="n">
        <v>2456</v>
      </c>
      <c r="F13389" s="7" t="s">
        <v>843</v>
      </c>
      <c r="G13389" s="7" t="n">
        <v>2</v>
      </c>
      <c r="H13389" s="7" t="n">
        <v>0</v>
      </c>
    </row>
    <row r="13390" spans="1:10">
      <c r="A13390" t="s">
        <v>4</v>
      </c>
      <c r="B13390" s="4" t="s">
        <v>5</v>
      </c>
    </row>
    <row r="13391" spans="1:10">
      <c r="A13391" t="n">
        <v>112923</v>
      </c>
      <c r="B13391" s="50" t="n">
        <v>28</v>
      </c>
    </row>
    <row r="13392" spans="1:10">
      <c r="A13392" t="s">
        <v>4</v>
      </c>
      <c r="B13392" s="4" t="s">
        <v>5</v>
      </c>
      <c r="C13392" s="4" t="s">
        <v>10</v>
      </c>
      <c r="D13392" s="4" t="s">
        <v>14</v>
      </c>
    </row>
    <row r="13393" spans="1:10">
      <c r="A13393" t="n">
        <v>112924</v>
      </c>
      <c r="B13393" s="51" t="n">
        <v>89</v>
      </c>
      <c r="C13393" s="7" t="n">
        <v>65533</v>
      </c>
      <c r="D13393" s="7" t="n">
        <v>1</v>
      </c>
    </row>
    <row r="13394" spans="1:10">
      <c r="A13394" t="s">
        <v>4</v>
      </c>
      <c r="B13394" s="4" t="s">
        <v>5</v>
      </c>
      <c r="C13394" s="4" t="s">
        <v>14</v>
      </c>
      <c r="D13394" s="4" t="s">
        <v>10</v>
      </c>
      <c r="E13394" s="4" t="s">
        <v>10</v>
      </c>
      <c r="F13394" s="4" t="s">
        <v>14</v>
      </c>
    </row>
    <row r="13395" spans="1:10">
      <c r="A13395" t="n">
        <v>112928</v>
      </c>
      <c r="B13395" s="59" t="n">
        <v>25</v>
      </c>
      <c r="C13395" s="7" t="n">
        <v>1</v>
      </c>
      <c r="D13395" s="7" t="n">
        <v>60</v>
      </c>
      <c r="E13395" s="7" t="n">
        <v>500</v>
      </c>
      <c r="F13395" s="7" t="n">
        <v>2</v>
      </c>
    </row>
    <row r="13396" spans="1:10">
      <c r="A13396" t="s">
        <v>4</v>
      </c>
      <c r="B13396" s="4" t="s">
        <v>5</v>
      </c>
      <c r="C13396" s="4" t="s">
        <v>14</v>
      </c>
      <c r="D13396" s="4" t="s">
        <v>10</v>
      </c>
      <c r="E13396" s="4" t="s">
        <v>6</v>
      </c>
    </row>
    <row r="13397" spans="1:10">
      <c r="A13397" t="n">
        <v>112935</v>
      </c>
      <c r="B13397" s="41" t="n">
        <v>51</v>
      </c>
      <c r="C13397" s="7" t="n">
        <v>4</v>
      </c>
      <c r="D13397" s="7" t="n">
        <v>11</v>
      </c>
      <c r="E13397" s="7" t="s">
        <v>179</v>
      </c>
    </row>
    <row r="13398" spans="1:10">
      <c r="A13398" t="s">
        <v>4</v>
      </c>
      <c r="B13398" s="4" t="s">
        <v>5</v>
      </c>
      <c r="C13398" s="4" t="s">
        <v>10</v>
      </c>
    </row>
    <row r="13399" spans="1:10">
      <c r="A13399" t="n">
        <v>112948</v>
      </c>
      <c r="B13399" s="28" t="n">
        <v>16</v>
      </c>
      <c r="C13399" s="7" t="n">
        <v>0</v>
      </c>
    </row>
    <row r="13400" spans="1:10">
      <c r="A13400" t="s">
        <v>4</v>
      </c>
      <c r="B13400" s="4" t="s">
        <v>5</v>
      </c>
      <c r="C13400" s="4" t="s">
        <v>10</v>
      </c>
      <c r="D13400" s="4" t="s">
        <v>14</v>
      </c>
      <c r="E13400" s="4" t="s">
        <v>9</v>
      </c>
      <c r="F13400" s="4" t="s">
        <v>112</v>
      </c>
      <c r="G13400" s="4" t="s">
        <v>14</v>
      </c>
      <c r="H13400" s="4" t="s">
        <v>14</v>
      </c>
    </row>
    <row r="13401" spans="1:10">
      <c r="A13401" t="n">
        <v>112951</v>
      </c>
      <c r="B13401" s="49" t="n">
        <v>26</v>
      </c>
      <c r="C13401" s="7" t="n">
        <v>11</v>
      </c>
      <c r="D13401" s="7" t="n">
        <v>17</v>
      </c>
      <c r="E13401" s="7" t="n">
        <v>10454</v>
      </c>
      <c r="F13401" s="7" t="s">
        <v>844</v>
      </c>
      <c r="G13401" s="7" t="n">
        <v>2</v>
      </c>
      <c r="H13401" s="7" t="n">
        <v>0</v>
      </c>
    </row>
    <row r="13402" spans="1:10">
      <c r="A13402" t="s">
        <v>4</v>
      </c>
      <c r="B13402" s="4" t="s">
        <v>5</v>
      </c>
    </row>
    <row r="13403" spans="1:10">
      <c r="A13403" t="n">
        <v>112974</v>
      </c>
      <c r="B13403" s="50" t="n">
        <v>28</v>
      </c>
    </row>
    <row r="13404" spans="1:10">
      <c r="A13404" t="s">
        <v>4</v>
      </c>
      <c r="B13404" s="4" t="s">
        <v>5</v>
      </c>
      <c r="C13404" s="4" t="s">
        <v>14</v>
      </c>
      <c r="D13404" s="4" t="s">
        <v>10</v>
      </c>
      <c r="E13404" s="4" t="s">
        <v>10</v>
      </c>
      <c r="F13404" s="4" t="s">
        <v>14</v>
      </c>
    </row>
    <row r="13405" spans="1:10">
      <c r="A13405" t="n">
        <v>112975</v>
      </c>
      <c r="B13405" s="59" t="n">
        <v>25</v>
      </c>
      <c r="C13405" s="7" t="n">
        <v>1</v>
      </c>
      <c r="D13405" s="7" t="n">
        <v>65535</v>
      </c>
      <c r="E13405" s="7" t="n">
        <v>65535</v>
      </c>
      <c r="F13405" s="7" t="n">
        <v>0</v>
      </c>
    </row>
    <row r="13406" spans="1:10">
      <c r="A13406" t="s">
        <v>4</v>
      </c>
      <c r="B13406" s="4" t="s">
        <v>5</v>
      </c>
      <c r="C13406" s="4" t="s">
        <v>14</v>
      </c>
      <c r="D13406" s="4" t="s">
        <v>14</v>
      </c>
      <c r="E13406" s="4" t="s">
        <v>21</v>
      </c>
      <c r="F13406" s="4" t="s">
        <v>21</v>
      </c>
      <c r="G13406" s="4" t="s">
        <v>21</v>
      </c>
      <c r="H13406" s="4" t="s">
        <v>10</v>
      </c>
    </row>
    <row r="13407" spans="1:10">
      <c r="A13407" t="n">
        <v>112982</v>
      </c>
      <c r="B13407" s="45" t="n">
        <v>45</v>
      </c>
      <c r="C13407" s="7" t="n">
        <v>2</v>
      </c>
      <c r="D13407" s="7" t="n">
        <v>3</v>
      </c>
      <c r="E13407" s="7" t="n">
        <v>-7</v>
      </c>
      <c r="F13407" s="7" t="n">
        <v>23.5</v>
      </c>
      <c r="G13407" s="7" t="n">
        <v>43.5999984741211</v>
      </c>
      <c r="H13407" s="7" t="n">
        <v>0</v>
      </c>
    </row>
    <row r="13408" spans="1:10">
      <c r="A13408" t="s">
        <v>4</v>
      </c>
      <c r="B13408" s="4" t="s">
        <v>5</v>
      </c>
      <c r="C13408" s="4" t="s">
        <v>14</v>
      </c>
      <c r="D13408" s="4" t="s">
        <v>14</v>
      </c>
      <c r="E13408" s="4" t="s">
        <v>21</v>
      </c>
      <c r="F13408" s="4" t="s">
        <v>21</v>
      </c>
      <c r="G13408" s="4" t="s">
        <v>21</v>
      </c>
      <c r="H13408" s="4" t="s">
        <v>10</v>
      </c>
      <c r="I13408" s="4" t="s">
        <v>14</v>
      </c>
    </row>
    <row r="13409" spans="1:9">
      <c r="A13409" t="n">
        <v>112999</v>
      </c>
      <c r="B13409" s="45" t="n">
        <v>45</v>
      </c>
      <c r="C13409" s="7" t="n">
        <v>4</v>
      </c>
      <c r="D13409" s="7" t="n">
        <v>3</v>
      </c>
      <c r="E13409" s="7" t="n">
        <v>345</v>
      </c>
      <c r="F13409" s="7" t="n">
        <v>25</v>
      </c>
      <c r="G13409" s="7" t="n">
        <v>350</v>
      </c>
      <c r="H13409" s="7" t="n">
        <v>0</v>
      </c>
      <c r="I13409" s="7" t="n">
        <v>0</v>
      </c>
    </row>
    <row r="13410" spans="1:9">
      <c r="A13410" t="s">
        <v>4</v>
      </c>
      <c r="B13410" s="4" t="s">
        <v>5</v>
      </c>
      <c r="C13410" s="4" t="s">
        <v>14</v>
      </c>
      <c r="D13410" s="4" t="s">
        <v>14</v>
      </c>
      <c r="E13410" s="4" t="s">
        <v>21</v>
      </c>
      <c r="F13410" s="4" t="s">
        <v>10</v>
      </c>
    </row>
    <row r="13411" spans="1:9">
      <c r="A13411" t="n">
        <v>113017</v>
      </c>
      <c r="B13411" s="45" t="n">
        <v>45</v>
      </c>
      <c r="C13411" s="7" t="n">
        <v>5</v>
      </c>
      <c r="D13411" s="7" t="n">
        <v>3</v>
      </c>
      <c r="E13411" s="7" t="n">
        <v>6.30000019073486</v>
      </c>
      <c r="F13411" s="7" t="n">
        <v>0</v>
      </c>
    </row>
    <row r="13412" spans="1:9">
      <c r="A13412" t="s">
        <v>4</v>
      </c>
      <c r="B13412" s="4" t="s">
        <v>5</v>
      </c>
      <c r="C13412" s="4" t="s">
        <v>14</v>
      </c>
      <c r="D13412" s="4" t="s">
        <v>14</v>
      </c>
      <c r="E13412" s="4" t="s">
        <v>21</v>
      </c>
      <c r="F13412" s="4" t="s">
        <v>10</v>
      </c>
    </row>
    <row r="13413" spans="1:9">
      <c r="A13413" t="n">
        <v>113026</v>
      </c>
      <c r="B13413" s="45" t="n">
        <v>45</v>
      </c>
      <c r="C13413" s="7" t="n">
        <v>11</v>
      </c>
      <c r="D13413" s="7" t="n">
        <v>3</v>
      </c>
      <c r="E13413" s="7" t="n">
        <v>37.7000007629395</v>
      </c>
      <c r="F13413" s="7" t="n">
        <v>0</v>
      </c>
    </row>
    <row r="13414" spans="1:9">
      <c r="A13414" t="s">
        <v>4</v>
      </c>
      <c r="B13414" s="4" t="s">
        <v>5</v>
      </c>
      <c r="C13414" s="4" t="s">
        <v>14</v>
      </c>
      <c r="D13414" s="4" t="s">
        <v>14</v>
      </c>
      <c r="E13414" s="4" t="s">
        <v>14</v>
      </c>
      <c r="F13414" s="4" t="s">
        <v>21</v>
      </c>
      <c r="G13414" s="4" t="s">
        <v>21</v>
      </c>
      <c r="H13414" s="4" t="s">
        <v>21</v>
      </c>
      <c r="I13414" s="4" t="s">
        <v>21</v>
      </c>
      <c r="J13414" s="4" t="s">
        <v>21</v>
      </c>
    </row>
    <row r="13415" spans="1:9">
      <c r="A13415" t="n">
        <v>113035</v>
      </c>
      <c r="B13415" s="30" t="n">
        <v>76</v>
      </c>
      <c r="C13415" s="7" t="n">
        <v>7</v>
      </c>
      <c r="D13415" s="7" t="n">
        <v>3</v>
      </c>
      <c r="E13415" s="7" t="n">
        <v>0</v>
      </c>
      <c r="F13415" s="7" t="n">
        <v>1</v>
      </c>
      <c r="G13415" s="7" t="n">
        <v>1</v>
      </c>
      <c r="H13415" s="7" t="n">
        <v>1</v>
      </c>
      <c r="I13415" s="7" t="n">
        <v>0</v>
      </c>
      <c r="J13415" s="7" t="n">
        <v>1000</v>
      </c>
    </row>
    <row r="13416" spans="1:9">
      <c r="A13416" t="s">
        <v>4</v>
      </c>
      <c r="B13416" s="4" t="s">
        <v>5</v>
      </c>
      <c r="C13416" s="4" t="s">
        <v>14</v>
      </c>
      <c r="D13416" s="4" t="s">
        <v>14</v>
      </c>
    </row>
    <row r="13417" spans="1:9">
      <c r="A13417" t="n">
        <v>113059</v>
      </c>
      <c r="B13417" s="58" t="n">
        <v>77</v>
      </c>
      <c r="C13417" s="7" t="n">
        <v>7</v>
      </c>
      <c r="D13417" s="7" t="n">
        <v>3</v>
      </c>
    </row>
    <row r="13418" spans="1:9">
      <c r="A13418" t="s">
        <v>4</v>
      </c>
      <c r="B13418" s="4" t="s">
        <v>5</v>
      </c>
      <c r="C13418" s="4" t="s">
        <v>14</v>
      </c>
      <c r="D13418" s="4" t="s">
        <v>14</v>
      </c>
      <c r="E13418" s="4" t="s">
        <v>21</v>
      </c>
      <c r="F13418" s="4" t="s">
        <v>21</v>
      </c>
      <c r="G13418" s="4" t="s">
        <v>21</v>
      </c>
      <c r="H13418" s="4" t="s">
        <v>10</v>
      </c>
    </row>
    <row r="13419" spans="1:9">
      <c r="A13419" t="n">
        <v>113062</v>
      </c>
      <c r="B13419" s="45" t="n">
        <v>45</v>
      </c>
      <c r="C13419" s="7" t="n">
        <v>2</v>
      </c>
      <c r="D13419" s="7" t="n">
        <v>3</v>
      </c>
      <c r="E13419" s="7" t="n">
        <v>-7</v>
      </c>
      <c r="F13419" s="7" t="n">
        <v>21</v>
      </c>
      <c r="G13419" s="7" t="n">
        <v>43.5999984741211</v>
      </c>
      <c r="H13419" s="7" t="n">
        <v>5000</v>
      </c>
    </row>
    <row r="13420" spans="1:9">
      <c r="A13420" t="s">
        <v>4</v>
      </c>
      <c r="B13420" s="4" t="s">
        <v>5</v>
      </c>
      <c r="C13420" s="4" t="s">
        <v>14</v>
      </c>
      <c r="D13420" s="4" t="s">
        <v>14</v>
      </c>
      <c r="E13420" s="4" t="s">
        <v>21</v>
      </c>
      <c r="F13420" s="4" t="s">
        <v>21</v>
      </c>
      <c r="G13420" s="4" t="s">
        <v>21</v>
      </c>
      <c r="H13420" s="4" t="s">
        <v>10</v>
      </c>
      <c r="I13420" s="4" t="s">
        <v>14</v>
      </c>
    </row>
    <row r="13421" spans="1:9">
      <c r="A13421" t="n">
        <v>113079</v>
      </c>
      <c r="B13421" s="45" t="n">
        <v>45</v>
      </c>
      <c r="C13421" s="7" t="n">
        <v>4</v>
      </c>
      <c r="D13421" s="7" t="n">
        <v>3</v>
      </c>
      <c r="E13421" s="7" t="n">
        <v>355</v>
      </c>
      <c r="F13421" s="7" t="n">
        <v>25</v>
      </c>
      <c r="G13421" s="7" t="n">
        <v>345</v>
      </c>
      <c r="H13421" s="7" t="n">
        <v>5000</v>
      </c>
      <c r="I13421" s="7" t="n">
        <v>0</v>
      </c>
    </row>
    <row r="13422" spans="1:9">
      <c r="A13422" t="s">
        <v>4</v>
      </c>
      <c r="B13422" s="4" t="s">
        <v>5</v>
      </c>
      <c r="C13422" s="4" t="s">
        <v>14</v>
      </c>
      <c r="D13422" s="4" t="s">
        <v>14</v>
      </c>
      <c r="E13422" s="4" t="s">
        <v>21</v>
      </c>
      <c r="F13422" s="4" t="s">
        <v>10</v>
      </c>
    </row>
    <row r="13423" spans="1:9">
      <c r="A13423" t="n">
        <v>113097</v>
      </c>
      <c r="B13423" s="45" t="n">
        <v>45</v>
      </c>
      <c r="C13423" s="7" t="n">
        <v>5</v>
      </c>
      <c r="D13423" s="7" t="n">
        <v>3</v>
      </c>
      <c r="E13423" s="7" t="n">
        <v>7.30000019073486</v>
      </c>
      <c r="F13423" s="7" t="n">
        <v>5000</v>
      </c>
    </row>
    <row r="13424" spans="1:9">
      <c r="A13424" t="s">
        <v>4</v>
      </c>
      <c r="B13424" s="4" t="s">
        <v>5</v>
      </c>
      <c r="C13424" s="4" t="s">
        <v>10</v>
      </c>
      <c r="D13424" s="4" t="s">
        <v>14</v>
      </c>
      <c r="E13424" s="4" t="s">
        <v>6</v>
      </c>
      <c r="F13424" s="4" t="s">
        <v>21</v>
      </c>
      <c r="G13424" s="4" t="s">
        <v>21</v>
      </c>
      <c r="H13424" s="4" t="s">
        <v>21</v>
      </c>
    </row>
    <row r="13425" spans="1:10">
      <c r="A13425" t="n">
        <v>113106</v>
      </c>
      <c r="B13425" s="37" t="n">
        <v>48</v>
      </c>
      <c r="C13425" s="7" t="n">
        <v>1000</v>
      </c>
      <c r="D13425" s="7" t="n">
        <v>0</v>
      </c>
      <c r="E13425" s="7" t="s">
        <v>334</v>
      </c>
      <c r="F13425" s="7" t="n">
        <v>-1</v>
      </c>
      <c r="G13425" s="7" t="n">
        <v>1</v>
      </c>
      <c r="H13425" s="7" t="n">
        <v>0</v>
      </c>
    </row>
    <row r="13426" spans="1:10">
      <c r="A13426" t="s">
        <v>4</v>
      </c>
      <c r="B13426" s="4" t="s">
        <v>5</v>
      </c>
      <c r="C13426" s="4" t="s">
        <v>10</v>
      </c>
    </row>
    <row r="13427" spans="1:10">
      <c r="A13427" t="n">
        <v>113133</v>
      </c>
      <c r="B13427" s="28" t="n">
        <v>16</v>
      </c>
      <c r="C13427" s="7" t="n">
        <v>4000</v>
      </c>
    </row>
    <row r="13428" spans="1:10">
      <c r="A13428" t="s">
        <v>4</v>
      </c>
      <c r="B13428" s="4" t="s">
        <v>5</v>
      </c>
      <c r="C13428" s="4" t="s">
        <v>14</v>
      </c>
      <c r="D13428" s="4" t="s">
        <v>10</v>
      </c>
      <c r="E13428" s="4" t="s">
        <v>21</v>
      </c>
      <c r="F13428" s="4" t="s">
        <v>10</v>
      </c>
      <c r="G13428" s="4" t="s">
        <v>9</v>
      </c>
      <c r="H13428" s="4" t="s">
        <v>9</v>
      </c>
      <c r="I13428" s="4" t="s">
        <v>10</v>
      </c>
      <c r="J13428" s="4" t="s">
        <v>10</v>
      </c>
      <c r="K13428" s="4" t="s">
        <v>9</v>
      </c>
      <c r="L13428" s="4" t="s">
        <v>9</v>
      </c>
      <c r="M13428" s="4" t="s">
        <v>9</v>
      </c>
      <c r="N13428" s="4" t="s">
        <v>9</v>
      </c>
      <c r="O13428" s="4" t="s">
        <v>6</v>
      </c>
    </row>
    <row r="13429" spans="1:10">
      <c r="A13429" t="n">
        <v>113136</v>
      </c>
      <c r="B13429" s="14" t="n">
        <v>50</v>
      </c>
      <c r="C13429" s="7" t="n">
        <v>0</v>
      </c>
      <c r="D13429" s="7" t="n">
        <v>5305</v>
      </c>
      <c r="E13429" s="7" t="n">
        <v>0.800000011920929</v>
      </c>
      <c r="F13429" s="7" t="n">
        <v>0</v>
      </c>
      <c r="G13429" s="7" t="n">
        <v>0</v>
      </c>
      <c r="H13429" s="7" t="n">
        <v>0</v>
      </c>
      <c r="I13429" s="7" t="n">
        <v>0</v>
      </c>
      <c r="J13429" s="7" t="n">
        <v>65533</v>
      </c>
      <c r="K13429" s="7" t="n">
        <v>0</v>
      </c>
      <c r="L13429" s="7" t="n">
        <v>0</v>
      </c>
      <c r="M13429" s="7" t="n">
        <v>0</v>
      </c>
      <c r="N13429" s="7" t="n">
        <v>0</v>
      </c>
      <c r="O13429" s="7" t="s">
        <v>13</v>
      </c>
    </row>
    <row r="13430" spans="1:10">
      <c r="A13430" t="s">
        <v>4</v>
      </c>
      <c r="B13430" s="4" t="s">
        <v>5</v>
      </c>
      <c r="C13430" s="4" t="s">
        <v>14</v>
      </c>
      <c r="D13430" s="4" t="s">
        <v>10</v>
      </c>
    </row>
    <row r="13431" spans="1:10">
      <c r="A13431" t="n">
        <v>113175</v>
      </c>
      <c r="B13431" s="45" t="n">
        <v>45</v>
      </c>
      <c r="C13431" s="7" t="n">
        <v>7</v>
      </c>
      <c r="D13431" s="7" t="n">
        <v>255</v>
      </c>
    </row>
    <row r="13432" spans="1:10">
      <c r="A13432" t="s">
        <v>4</v>
      </c>
      <c r="B13432" s="4" t="s">
        <v>5</v>
      </c>
      <c r="C13432" s="4" t="s">
        <v>14</v>
      </c>
      <c r="D13432" s="4" t="s">
        <v>14</v>
      </c>
      <c r="E13432" s="4" t="s">
        <v>21</v>
      </c>
      <c r="F13432" s="4" t="s">
        <v>21</v>
      </c>
      <c r="G13432" s="4" t="s">
        <v>21</v>
      </c>
      <c r="H13432" s="4" t="s">
        <v>10</v>
      </c>
    </row>
    <row r="13433" spans="1:10">
      <c r="A13433" t="n">
        <v>113179</v>
      </c>
      <c r="B13433" s="45" t="n">
        <v>45</v>
      </c>
      <c r="C13433" s="7" t="n">
        <v>2</v>
      </c>
      <c r="D13433" s="7" t="n">
        <v>3</v>
      </c>
      <c r="E13433" s="7" t="n">
        <v>-4.40000009536743</v>
      </c>
      <c r="F13433" s="7" t="n">
        <v>19.2000007629395</v>
      </c>
      <c r="G13433" s="7" t="n">
        <v>45.8499984741211</v>
      </c>
      <c r="H13433" s="7" t="n">
        <v>5000</v>
      </c>
    </row>
    <row r="13434" spans="1:10">
      <c r="A13434" t="s">
        <v>4</v>
      </c>
      <c r="B13434" s="4" t="s">
        <v>5</v>
      </c>
      <c r="C13434" s="4" t="s">
        <v>14</v>
      </c>
      <c r="D13434" s="4" t="s">
        <v>14</v>
      </c>
      <c r="E13434" s="4" t="s">
        <v>21</v>
      </c>
      <c r="F13434" s="4" t="s">
        <v>21</v>
      </c>
      <c r="G13434" s="4" t="s">
        <v>21</v>
      </c>
      <c r="H13434" s="4" t="s">
        <v>10</v>
      </c>
      <c r="I13434" s="4" t="s">
        <v>14</v>
      </c>
    </row>
    <row r="13435" spans="1:10">
      <c r="A13435" t="n">
        <v>113196</v>
      </c>
      <c r="B13435" s="45" t="n">
        <v>45</v>
      </c>
      <c r="C13435" s="7" t="n">
        <v>4</v>
      </c>
      <c r="D13435" s="7" t="n">
        <v>3</v>
      </c>
      <c r="E13435" s="7" t="n">
        <v>349</v>
      </c>
      <c r="F13435" s="7" t="n">
        <v>36</v>
      </c>
      <c r="G13435" s="7" t="n">
        <v>345</v>
      </c>
      <c r="H13435" s="7" t="n">
        <v>5000</v>
      </c>
      <c r="I13435" s="7" t="n">
        <v>0</v>
      </c>
    </row>
    <row r="13436" spans="1:10">
      <c r="A13436" t="s">
        <v>4</v>
      </c>
      <c r="B13436" s="4" t="s">
        <v>5</v>
      </c>
      <c r="C13436" s="4" t="s">
        <v>14</v>
      </c>
      <c r="D13436" s="4" t="s">
        <v>14</v>
      </c>
      <c r="E13436" s="4" t="s">
        <v>21</v>
      </c>
      <c r="F13436" s="4" t="s">
        <v>10</v>
      </c>
    </row>
    <row r="13437" spans="1:10">
      <c r="A13437" t="n">
        <v>113214</v>
      </c>
      <c r="B13437" s="45" t="n">
        <v>45</v>
      </c>
      <c r="C13437" s="7" t="n">
        <v>5</v>
      </c>
      <c r="D13437" s="7" t="n">
        <v>3</v>
      </c>
      <c r="E13437" s="7" t="n">
        <v>2.5</v>
      </c>
      <c r="F13437" s="7" t="n">
        <v>5000</v>
      </c>
    </row>
    <row r="13438" spans="1:10">
      <c r="A13438" t="s">
        <v>4</v>
      </c>
      <c r="B13438" s="4" t="s">
        <v>5</v>
      </c>
      <c r="C13438" s="4" t="s">
        <v>14</v>
      </c>
      <c r="D13438" s="4" t="s">
        <v>10</v>
      </c>
      <c r="E13438" s="4" t="s">
        <v>21</v>
      </c>
      <c r="F13438" s="4" t="s">
        <v>10</v>
      </c>
      <c r="G13438" s="4" t="s">
        <v>9</v>
      </c>
      <c r="H13438" s="4" t="s">
        <v>9</v>
      </c>
      <c r="I13438" s="4" t="s">
        <v>10</v>
      </c>
      <c r="J13438" s="4" t="s">
        <v>10</v>
      </c>
      <c r="K13438" s="4" t="s">
        <v>9</v>
      </c>
      <c r="L13438" s="4" t="s">
        <v>9</v>
      </c>
      <c r="M13438" s="4" t="s">
        <v>9</v>
      </c>
      <c r="N13438" s="4" t="s">
        <v>9</v>
      </c>
      <c r="O13438" s="4" t="s">
        <v>6</v>
      </c>
    </row>
    <row r="13439" spans="1:10">
      <c r="A13439" t="n">
        <v>113223</v>
      </c>
      <c r="B13439" s="14" t="n">
        <v>50</v>
      </c>
      <c r="C13439" s="7" t="n">
        <v>0</v>
      </c>
      <c r="D13439" s="7" t="n">
        <v>4407</v>
      </c>
      <c r="E13439" s="7" t="n">
        <v>0.400000005960464</v>
      </c>
      <c r="F13439" s="7" t="n">
        <v>200</v>
      </c>
      <c r="G13439" s="7" t="n">
        <v>0</v>
      </c>
      <c r="H13439" s="7" t="n">
        <v>-1065353216</v>
      </c>
      <c r="I13439" s="7" t="n">
        <v>0</v>
      </c>
      <c r="J13439" s="7" t="n">
        <v>65533</v>
      </c>
      <c r="K13439" s="7" t="n">
        <v>0</v>
      </c>
      <c r="L13439" s="7" t="n">
        <v>0</v>
      </c>
      <c r="M13439" s="7" t="n">
        <v>0</v>
      </c>
      <c r="N13439" s="7" t="n">
        <v>0</v>
      </c>
      <c r="O13439" s="7" t="s">
        <v>13</v>
      </c>
    </row>
    <row r="13440" spans="1:10">
      <c r="A13440" t="s">
        <v>4</v>
      </c>
      <c r="B13440" s="4" t="s">
        <v>5</v>
      </c>
      <c r="C13440" s="4" t="s">
        <v>14</v>
      </c>
      <c r="D13440" s="4" t="s">
        <v>10</v>
      </c>
      <c r="E13440" s="4" t="s">
        <v>6</v>
      </c>
      <c r="F13440" s="4" t="s">
        <v>6</v>
      </c>
      <c r="G13440" s="4" t="s">
        <v>6</v>
      </c>
      <c r="H13440" s="4" t="s">
        <v>6</v>
      </c>
    </row>
    <row r="13441" spans="1:15">
      <c r="A13441" t="n">
        <v>113262</v>
      </c>
      <c r="B13441" s="41" t="n">
        <v>51</v>
      </c>
      <c r="C13441" s="7" t="n">
        <v>3</v>
      </c>
      <c r="D13441" s="7" t="n">
        <v>23</v>
      </c>
      <c r="E13441" s="7" t="s">
        <v>94</v>
      </c>
      <c r="F13441" s="7" t="s">
        <v>97</v>
      </c>
      <c r="G13441" s="7" t="s">
        <v>96</v>
      </c>
      <c r="H13441" s="7" t="s">
        <v>97</v>
      </c>
    </row>
    <row r="13442" spans="1:15">
      <c r="A13442" t="s">
        <v>4</v>
      </c>
      <c r="B13442" s="4" t="s">
        <v>5</v>
      </c>
      <c r="C13442" s="4" t="s">
        <v>14</v>
      </c>
      <c r="D13442" s="4" t="s">
        <v>10</v>
      </c>
      <c r="E13442" s="4" t="s">
        <v>10</v>
      </c>
      <c r="F13442" s="4" t="s">
        <v>10</v>
      </c>
      <c r="G13442" s="4" t="s">
        <v>10</v>
      </c>
      <c r="H13442" s="4" t="s">
        <v>10</v>
      </c>
      <c r="I13442" s="4" t="s">
        <v>6</v>
      </c>
      <c r="J13442" s="4" t="s">
        <v>21</v>
      </c>
      <c r="K13442" s="4" t="s">
        <v>21</v>
      </c>
      <c r="L13442" s="4" t="s">
        <v>21</v>
      </c>
      <c r="M13442" s="4" t="s">
        <v>9</v>
      </c>
      <c r="N13442" s="4" t="s">
        <v>9</v>
      </c>
      <c r="O13442" s="4" t="s">
        <v>21</v>
      </c>
      <c r="P13442" s="4" t="s">
        <v>21</v>
      </c>
      <c r="Q13442" s="4" t="s">
        <v>21</v>
      </c>
      <c r="R13442" s="4" t="s">
        <v>21</v>
      </c>
      <c r="S13442" s="4" t="s">
        <v>14</v>
      </c>
    </row>
    <row r="13443" spans="1:15">
      <c r="A13443" t="n">
        <v>113275</v>
      </c>
      <c r="B13443" s="31" t="n">
        <v>39</v>
      </c>
      <c r="C13443" s="7" t="n">
        <v>12</v>
      </c>
      <c r="D13443" s="7" t="n">
        <v>65533</v>
      </c>
      <c r="E13443" s="7" t="n">
        <v>204</v>
      </c>
      <c r="F13443" s="7" t="n">
        <v>0</v>
      </c>
      <c r="G13443" s="7" t="n">
        <v>23</v>
      </c>
      <c r="H13443" s="7" t="n">
        <v>259</v>
      </c>
      <c r="I13443" s="7" t="s">
        <v>13</v>
      </c>
      <c r="J13443" s="7" t="n">
        <v>0</v>
      </c>
      <c r="K13443" s="7" t="n">
        <v>0.699999988079071</v>
      </c>
      <c r="L13443" s="7" t="n">
        <v>0</v>
      </c>
      <c r="M13443" s="7" t="n">
        <v>0</v>
      </c>
      <c r="N13443" s="7" t="n">
        <v>0</v>
      </c>
      <c r="O13443" s="7" t="n">
        <v>0</v>
      </c>
      <c r="P13443" s="7" t="n">
        <v>1.39999997615814</v>
      </c>
      <c r="Q13443" s="7" t="n">
        <v>1.39999997615814</v>
      </c>
      <c r="R13443" s="7" t="n">
        <v>1.39999997615814</v>
      </c>
      <c r="S13443" s="7" t="n">
        <v>104</v>
      </c>
    </row>
    <row r="13444" spans="1:15">
      <c r="A13444" t="s">
        <v>4</v>
      </c>
      <c r="B13444" s="4" t="s">
        <v>5</v>
      </c>
      <c r="C13444" s="4" t="s">
        <v>10</v>
      </c>
      <c r="D13444" s="4" t="s">
        <v>21</v>
      </c>
      <c r="E13444" s="4" t="s">
        <v>21</v>
      </c>
      <c r="F13444" s="4" t="s">
        <v>21</v>
      </c>
      <c r="G13444" s="4" t="s">
        <v>21</v>
      </c>
    </row>
    <row r="13445" spans="1:15">
      <c r="A13445" t="n">
        <v>113325</v>
      </c>
      <c r="B13445" s="70" t="n">
        <v>131</v>
      </c>
      <c r="C13445" s="7" t="n">
        <v>23</v>
      </c>
      <c r="D13445" s="7" t="n">
        <v>1</v>
      </c>
      <c r="E13445" s="7" t="n">
        <v>0.100000001490116</v>
      </c>
      <c r="F13445" s="7" t="n">
        <v>1</v>
      </c>
      <c r="G13445" s="7" t="n">
        <v>0.200000002980232</v>
      </c>
    </row>
    <row r="13446" spans="1:15">
      <c r="A13446" t="s">
        <v>4</v>
      </c>
      <c r="B13446" s="4" t="s">
        <v>5</v>
      </c>
      <c r="C13446" s="4" t="s">
        <v>10</v>
      </c>
      <c r="D13446" s="4" t="s">
        <v>10</v>
      </c>
      <c r="E13446" s="4" t="s">
        <v>21</v>
      </c>
      <c r="F13446" s="4" t="s">
        <v>21</v>
      </c>
      <c r="G13446" s="4" t="s">
        <v>21</v>
      </c>
      <c r="H13446" s="4" t="s">
        <v>21</v>
      </c>
      <c r="I13446" s="4" t="s">
        <v>14</v>
      </c>
      <c r="J13446" s="4" t="s">
        <v>10</v>
      </c>
    </row>
    <row r="13447" spans="1:15">
      <c r="A13447" t="n">
        <v>113344</v>
      </c>
      <c r="B13447" s="52" t="n">
        <v>55</v>
      </c>
      <c r="C13447" s="7" t="n">
        <v>23</v>
      </c>
      <c r="D13447" s="7" t="n">
        <v>65533</v>
      </c>
      <c r="E13447" s="7" t="n">
        <v>-4.19999980926514</v>
      </c>
      <c r="F13447" s="7" t="n">
        <v>18.3700008392334</v>
      </c>
      <c r="G13447" s="7" t="n">
        <v>46</v>
      </c>
      <c r="H13447" s="7" t="n">
        <v>1</v>
      </c>
      <c r="I13447" s="7" t="n">
        <v>0</v>
      </c>
      <c r="J13447" s="7" t="n">
        <v>1</v>
      </c>
    </row>
    <row r="13448" spans="1:15">
      <c r="A13448" t="s">
        <v>4</v>
      </c>
      <c r="B13448" s="4" t="s">
        <v>5</v>
      </c>
      <c r="C13448" s="4" t="s">
        <v>10</v>
      </c>
    </row>
    <row r="13449" spans="1:15">
      <c r="A13449" t="n">
        <v>113368</v>
      </c>
      <c r="B13449" s="28" t="n">
        <v>16</v>
      </c>
      <c r="C13449" s="7" t="n">
        <v>1000</v>
      </c>
    </row>
    <row r="13450" spans="1:15">
      <c r="A13450" t="s">
        <v>4</v>
      </c>
      <c r="B13450" s="4" t="s">
        <v>5</v>
      </c>
      <c r="C13450" s="4" t="s">
        <v>14</v>
      </c>
      <c r="D13450" s="4" t="s">
        <v>10</v>
      </c>
      <c r="E13450" s="4" t="s">
        <v>21</v>
      </c>
      <c r="F13450" s="4" t="s">
        <v>10</v>
      </c>
      <c r="G13450" s="4" t="s">
        <v>9</v>
      </c>
      <c r="H13450" s="4" t="s">
        <v>9</v>
      </c>
      <c r="I13450" s="4" t="s">
        <v>10</v>
      </c>
      <c r="J13450" s="4" t="s">
        <v>10</v>
      </c>
      <c r="K13450" s="4" t="s">
        <v>9</v>
      </c>
      <c r="L13450" s="4" t="s">
        <v>9</v>
      </c>
      <c r="M13450" s="4" t="s">
        <v>9</v>
      </c>
      <c r="N13450" s="4" t="s">
        <v>9</v>
      </c>
      <c r="O13450" s="4" t="s">
        <v>6</v>
      </c>
    </row>
    <row r="13451" spans="1:15">
      <c r="A13451" t="n">
        <v>113371</v>
      </c>
      <c r="B13451" s="14" t="n">
        <v>50</v>
      </c>
      <c r="C13451" s="7" t="n">
        <v>0</v>
      </c>
      <c r="D13451" s="7" t="n">
        <v>4120</v>
      </c>
      <c r="E13451" s="7" t="n">
        <v>0.600000023841858</v>
      </c>
      <c r="F13451" s="7" t="n">
        <v>300</v>
      </c>
      <c r="G13451" s="7" t="n">
        <v>0</v>
      </c>
      <c r="H13451" s="7" t="n">
        <v>-1065353216</v>
      </c>
      <c r="I13451" s="7" t="n">
        <v>0</v>
      </c>
      <c r="J13451" s="7" t="n">
        <v>65533</v>
      </c>
      <c r="K13451" s="7" t="n">
        <v>0</v>
      </c>
      <c r="L13451" s="7" t="n">
        <v>0</v>
      </c>
      <c r="M13451" s="7" t="n">
        <v>0</v>
      </c>
      <c r="N13451" s="7" t="n">
        <v>0</v>
      </c>
      <c r="O13451" s="7" t="s">
        <v>13</v>
      </c>
    </row>
    <row r="13452" spans="1:15">
      <c r="A13452" t="s">
        <v>4</v>
      </c>
      <c r="B13452" s="4" t="s">
        <v>5</v>
      </c>
      <c r="C13452" s="4" t="s">
        <v>10</v>
      </c>
      <c r="D13452" s="4" t="s">
        <v>14</v>
      </c>
    </row>
    <row r="13453" spans="1:15">
      <c r="A13453" t="n">
        <v>113410</v>
      </c>
      <c r="B13453" s="53" t="n">
        <v>56</v>
      </c>
      <c r="C13453" s="7" t="n">
        <v>23</v>
      </c>
      <c r="D13453" s="7" t="n">
        <v>0</v>
      </c>
    </row>
    <row r="13454" spans="1:15">
      <c r="A13454" t="s">
        <v>4</v>
      </c>
      <c r="B13454" s="4" t="s">
        <v>5</v>
      </c>
      <c r="C13454" s="4" t="s">
        <v>10</v>
      </c>
      <c r="D13454" s="4" t="s">
        <v>9</v>
      </c>
    </row>
    <row r="13455" spans="1:15">
      <c r="A13455" t="n">
        <v>113414</v>
      </c>
      <c r="B13455" s="63" t="n">
        <v>44</v>
      </c>
      <c r="C13455" s="7" t="n">
        <v>23</v>
      </c>
      <c r="D13455" s="7" t="n">
        <v>512</v>
      </c>
    </row>
    <row r="13456" spans="1:15">
      <c r="A13456" t="s">
        <v>4</v>
      </c>
      <c r="B13456" s="4" t="s">
        <v>5</v>
      </c>
      <c r="C13456" s="4" t="s">
        <v>14</v>
      </c>
      <c r="D13456" s="4" t="s">
        <v>10</v>
      </c>
      <c r="E13456" s="4" t="s">
        <v>14</v>
      </c>
    </row>
    <row r="13457" spans="1:19">
      <c r="A13457" t="n">
        <v>113421</v>
      </c>
      <c r="B13457" s="31" t="n">
        <v>39</v>
      </c>
      <c r="C13457" s="7" t="n">
        <v>14</v>
      </c>
      <c r="D13457" s="7" t="n">
        <v>65533</v>
      </c>
      <c r="E13457" s="7" t="n">
        <v>104</v>
      </c>
    </row>
    <row r="13458" spans="1:19">
      <c r="A13458" t="s">
        <v>4</v>
      </c>
      <c r="B13458" s="4" t="s">
        <v>5</v>
      </c>
      <c r="C13458" s="4" t="s">
        <v>14</v>
      </c>
      <c r="D13458" s="4" t="s">
        <v>10</v>
      </c>
      <c r="E13458" s="4" t="s">
        <v>10</v>
      </c>
      <c r="F13458" s="4" t="s">
        <v>10</v>
      </c>
      <c r="G13458" s="4" t="s">
        <v>10</v>
      </c>
      <c r="H13458" s="4" t="s">
        <v>10</v>
      </c>
      <c r="I13458" s="4" t="s">
        <v>6</v>
      </c>
      <c r="J13458" s="4" t="s">
        <v>21</v>
      </c>
      <c r="K13458" s="4" t="s">
        <v>21</v>
      </c>
      <c r="L13458" s="4" t="s">
        <v>21</v>
      </c>
      <c r="M13458" s="4" t="s">
        <v>9</v>
      </c>
      <c r="N13458" s="4" t="s">
        <v>9</v>
      </c>
      <c r="O13458" s="4" t="s">
        <v>21</v>
      </c>
      <c r="P13458" s="4" t="s">
        <v>21</v>
      </c>
      <c r="Q13458" s="4" t="s">
        <v>21</v>
      </c>
      <c r="R13458" s="4" t="s">
        <v>21</v>
      </c>
      <c r="S13458" s="4" t="s">
        <v>14</v>
      </c>
    </row>
    <row r="13459" spans="1:19">
      <c r="A13459" t="n">
        <v>113426</v>
      </c>
      <c r="B13459" s="31" t="n">
        <v>39</v>
      </c>
      <c r="C13459" s="7" t="n">
        <v>12</v>
      </c>
      <c r="D13459" s="7" t="n">
        <v>65533</v>
      </c>
      <c r="E13459" s="7" t="n">
        <v>207</v>
      </c>
      <c r="F13459" s="7" t="n">
        <v>0</v>
      </c>
      <c r="G13459" s="7" t="n">
        <v>23</v>
      </c>
      <c r="H13459" s="7" t="n">
        <v>259</v>
      </c>
      <c r="I13459" s="7" t="s">
        <v>13</v>
      </c>
      <c r="J13459" s="7" t="n">
        <v>0</v>
      </c>
      <c r="K13459" s="7" t="n">
        <v>0.699999988079071</v>
      </c>
      <c r="L13459" s="7" t="n">
        <v>0</v>
      </c>
      <c r="M13459" s="7" t="n">
        <v>0</v>
      </c>
      <c r="N13459" s="7" t="n">
        <v>0</v>
      </c>
      <c r="O13459" s="7" t="n">
        <v>0</v>
      </c>
      <c r="P13459" s="7" t="n">
        <v>0.699999988079071</v>
      </c>
      <c r="Q13459" s="7" t="n">
        <v>0.699999988079071</v>
      </c>
      <c r="R13459" s="7" t="n">
        <v>0.699999988079071</v>
      </c>
      <c r="S13459" s="7" t="n">
        <v>255</v>
      </c>
    </row>
    <row r="13460" spans="1:19">
      <c r="A13460" t="s">
        <v>4</v>
      </c>
      <c r="B13460" s="4" t="s">
        <v>5</v>
      </c>
      <c r="C13460" s="4" t="s">
        <v>10</v>
      </c>
      <c r="D13460" s="4" t="s">
        <v>9</v>
      </c>
      <c r="E13460" s="4" t="s">
        <v>9</v>
      </c>
      <c r="F13460" s="4" t="s">
        <v>9</v>
      </c>
      <c r="G13460" s="4" t="s">
        <v>9</v>
      </c>
      <c r="H13460" s="4" t="s">
        <v>10</v>
      </c>
      <c r="I13460" s="4" t="s">
        <v>14</v>
      </c>
    </row>
    <row r="13461" spans="1:19">
      <c r="A13461" t="n">
        <v>113476</v>
      </c>
      <c r="B13461" s="69" t="n">
        <v>66</v>
      </c>
      <c r="C13461" s="7" t="n">
        <v>23</v>
      </c>
      <c r="D13461" s="7" t="n">
        <v>1065353216</v>
      </c>
      <c r="E13461" s="7" t="n">
        <v>1065353216</v>
      </c>
      <c r="F13461" s="7" t="n">
        <v>1065353216</v>
      </c>
      <c r="G13461" s="7" t="n">
        <v>1065353216</v>
      </c>
      <c r="H13461" s="7" t="n">
        <v>1000</v>
      </c>
      <c r="I13461" s="7" t="n">
        <v>3</v>
      </c>
    </row>
    <row r="13462" spans="1:19">
      <c r="A13462" t="s">
        <v>4</v>
      </c>
      <c r="B13462" s="4" t="s">
        <v>5</v>
      </c>
      <c r="C13462" s="4" t="s">
        <v>14</v>
      </c>
      <c r="D13462" s="4" t="s">
        <v>10</v>
      </c>
      <c r="E13462" s="4" t="s">
        <v>21</v>
      </c>
      <c r="F13462" s="4" t="s">
        <v>10</v>
      </c>
      <c r="G13462" s="4" t="s">
        <v>9</v>
      </c>
      <c r="H13462" s="4" t="s">
        <v>9</v>
      </c>
      <c r="I13462" s="4" t="s">
        <v>10</v>
      </c>
      <c r="J13462" s="4" t="s">
        <v>10</v>
      </c>
      <c r="K13462" s="4" t="s">
        <v>9</v>
      </c>
      <c r="L13462" s="4" t="s">
        <v>9</v>
      </c>
      <c r="M13462" s="4" t="s">
        <v>9</v>
      </c>
      <c r="N13462" s="4" t="s">
        <v>9</v>
      </c>
      <c r="O13462" s="4" t="s">
        <v>6</v>
      </c>
    </row>
    <row r="13463" spans="1:19">
      <c r="A13463" t="n">
        <v>113498</v>
      </c>
      <c r="B13463" s="14" t="n">
        <v>50</v>
      </c>
      <c r="C13463" s="7" t="n">
        <v>0</v>
      </c>
      <c r="D13463" s="7" t="n">
        <v>13256</v>
      </c>
      <c r="E13463" s="7" t="n">
        <v>0.800000011920929</v>
      </c>
      <c r="F13463" s="7" t="n">
        <v>0</v>
      </c>
      <c r="G13463" s="7" t="n">
        <v>0</v>
      </c>
      <c r="H13463" s="7" t="n">
        <v>0</v>
      </c>
      <c r="I13463" s="7" t="n">
        <v>0</v>
      </c>
      <c r="J13463" s="7" t="n">
        <v>65533</v>
      </c>
      <c r="K13463" s="7" t="n">
        <v>0</v>
      </c>
      <c r="L13463" s="7" t="n">
        <v>0</v>
      </c>
      <c r="M13463" s="7" t="n">
        <v>0</v>
      </c>
      <c r="N13463" s="7" t="n">
        <v>0</v>
      </c>
      <c r="O13463" s="7" t="s">
        <v>13</v>
      </c>
    </row>
    <row r="13464" spans="1:19">
      <c r="A13464" t="s">
        <v>4</v>
      </c>
      <c r="B13464" s="4" t="s">
        <v>5</v>
      </c>
      <c r="C13464" s="4" t="s">
        <v>10</v>
      </c>
    </row>
    <row r="13465" spans="1:19">
      <c r="A13465" t="n">
        <v>113537</v>
      </c>
      <c r="B13465" s="28" t="n">
        <v>16</v>
      </c>
      <c r="C13465" s="7" t="n">
        <v>1500</v>
      </c>
    </row>
    <row r="13466" spans="1:19">
      <c r="A13466" t="s">
        <v>4</v>
      </c>
      <c r="B13466" s="4" t="s">
        <v>5</v>
      </c>
      <c r="C13466" s="4" t="s">
        <v>14</v>
      </c>
      <c r="D13466" s="4" t="s">
        <v>10</v>
      </c>
    </row>
    <row r="13467" spans="1:19">
      <c r="A13467" t="n">
        <v>113540</v>
      </c>
      <c r="B13467" s="45" t="n">
        <v>45</v>
      </c>
      <c r="C13467" s="7" t="n">
        <v>7</v>
      </c>
      <c r="D13467" s="7" t="n">
        <v>255</v>
      </c>
    </row>
    <row r="13468" spans="1:19">
      <c r="A13468" t="s">
        <v>4</v>
      </c>
      <c r="B13468" s="4" t="s">
        <v>5</v>
      </c>
      <c r="C13468" s="4" t="s">
        <v>14</v>
      </c>
      <c r="D13468" s="4" t="s">
        <v>14</v>
      </c>
    </row>
    <row r="13469" spans="1:19">
      <c r="A13469" t="n">
        <v>113544</v>
      </c>
      <c r="B13469" s="16" t="n">
        <v>49</v>
      </c>
      <c r="C13469" s="7" t="n">
        <v>2</v>
      </c>
      <c r="D13469" s="7" t="n">
        <v>0</v>
      </c>
    </row>
    <row r="13470" spans="1:19">
      <c r="A13470" t="s">
        <v>4</v>
      </c>
      <c r="B13470" s="4" t="s">
        <v>5</v>
      </c>
      <c r="C13470" s="4" t="s">
        <v>14</v>
      </c>
      <c r="D13470" s="4" t="s">
        <v>10</v>
      </c>
      <c r="E13470" s="4" t="s">
        <v>9</v>
      </c>
      <c r="F13470" s="4" t="s">
        <v>10</v>
      </c>
      <c r="G13470" s="4" t="s">
        <v>9</v>
      </c>
      <c r="H13470" s="4" t="s">
        <v>14</v>
      </c>
    </row>
    <row r="13471" spans="1:19">
      <c r="A13471" t="n">
        <v>113547</v>
      </c>
      <c r="B13471" s="16" t="n">
        <v>49</v>
      </c>
      <c r="C13471" s="7" t="n">
        <v>0</v>
      </c>
      <c r="D13471" s="7" t="n">
        <v>556</v>
      </c>
      <c r="E13471" s="7" t="n">
        <v>1061997773</v>
      </c>
      <c r="F13471" s="7" t="n">
        <v>0</v>
      </c>
      <c r="G13471" s="7" t="n">
        <v>0</v>
      </c>
      <c r="H13471" s="7" t="n">
        <v>0</v>
      </c>
    </row>
    <row r="13472" spans="1:19">
      <c r="A13472" t="s">
        <v>4</v>
      </c>
      <c r="B13472" s="4" t="s">
        <v>5</v>
      </c>
      <c r="C13472" s="4" t="s">
        <v>10</v>
      </c>
    </row>
    <row r="13473" spans="1:19">
      <c r="A13473" t="n">
        <v>113562</v>
      </c>
      <c r="B13473" s="28" t="n">
        <v>16</v>
      </c>
      <c r="C13473" s="7" t="n">
        <v>1300</v>
      </c>
    </row>
    <row r="13474" spans="1:19">
      <c r="A13474" t="s">
        <v>4</v>
      </c>
      <c r="B13474" s="4" t="s">
        <v>5</v>
      </c>
      <c r="C13474" s="4" t="s">
        <v>14</v>
      </c>
      <c r="D13474" s="4" t="s">
        <v>10</v>
      </c>
      <c r="E13474" s="4" t="s">
        <v>6</v>
      </c>
    </row>
    <row r="13475" spans="1:19">
      <c r="A13475" t="n">
        <v>113565</v>
      </c>
      <c r="B13475" s="41" t="n">
        <v>51</v>
      </c>
      <c r="C13475" s="7" t="n">
        <v>4</v>
      </c>
      <c r="D13475" s="7" t="n">
        <v>23</v>
      </c>
      <c r="E13475" s="7" t="s">
        <v>130</v>
      </c>
    </row>
    <row r="13476" spans="1:19">
      <c r="A13476" t="s">
        <v>4</v>
      </c>
      <c r="B13476" s="4" t="s">
        <v>5</v>
      </c>
      <c r="C13476" s="4" t="s">
        <v>10</v>
      </c>
    </row>
    <row r="13477" spans="1:19">
      <c r="A13477" t="n">
        <v>113579</v>
      </c>
      <c r="B13477" s="28" t="n">
        <v>16</v>
      </c>
      <c r="C13477" s="7" t="n">
        <v>0</v>
      </c>
    </row>
    <row r="13478" spans="1:19">
      <c r="A13478" t="s">
        <v>4</v>
      </c>
      <c r="B13478" s="4" t="s">
        <v>5</v>
      </c>
      <c r="C13478" s="4" t="s">
        <v>10</v>
      </c>
      <c r="D13478" s="4" t="s">
        <v>14</v>
      </c>
      <c r="E13478" s="4" t="s">
        <v>9</v>
      </c>
      <c r="F13478" s="4" t="s">
        <v>112</v>
      </c>
      <c r="G13478" s="4" t="s">
        <v>14</v>
      </c>
      <c r="H13478" s="4" t="s">
        <v>14</v>
      </c>
    </row>
    <row r="13479" spans="1:19">
      <c r="A13479" t="n">
        <v>113582</v>
      </c>
      <c r="B13479" s="49" t="n">
        <v>26</v>
      </c>
      <c r="C13479" s="7" t="n">
        <v>23</v>
      </c>
      <c r="D13479" s="7" t="n">
        <v>17</v>
      </c>
      <c r="E13479" s="7" t="n">
        <v>28566</v>
      </c>
      <c r="F13479" s="7" t="s">
        <v>845</v>
      </c>
      <c r="G13479" s="7" t="n">
        <v>2</v>
      </c>
      <c r="H13479" s="7" t="n">
        <v>0</v>
      </c>
    </row>
    <row r="13480" spans="1:19">
      <c r="A13480" t="s">
        <v>4</v>
      </c>
      <c r="B13480" s="4" t="s">
        <v>5</v>
      </c>
    </row>
    <row r="13481" spans="1:19">
      <c r="A13481" t="n">
        <v>113611</v>
      </c>
      <c r="B13481" s="50" t="n">
        <v>28</v>
      </c>
    </row>
    <row r="13482" spans="1:19">
      <c r="A13482" t="s">
        <v>4</v>
      </c>
      <c r="B13482" s="4" t="s">
        <v>5</v>
      </c>
      <c r="C13482" s="4" t="s">
        <v>10</v>
      </c>
    </row>
    <row r="13483" spans="1:19">
      <c r="A13483" t="n">
        <v>113612</v>
      </c>
      <c r="B13483" s="28" t="n">
        <v>16</v>
      </c>
      <c r="C13483" s="7" t="n">
        <v>500</v>
      </c>
    </row>
    <row r="13484" spans="1:19">
      <c r="A13484" t="s">
        <v>4</v>
      </c>
      <c r="B13484" s="4" t="s">
        <v>5</v>
      </c>
      <c r="C13484" s="4" t="s">
        <v>14</v>
      </c>
      <c r="D13484" s="4" t="s">
        <v>21</v>
      </c>
      <c r="E13484" s="4" t="s">
        <v>21</v>
      </c>
      <c r="F13484" s="4" t="s">
        <v>21</v>
      </c>
    </row>
    <row r="13485" spans="1:19">
      <c r="A13485" t="n">
        <v>113615</v>
      </c>
      <c r="B13485" s="45" t="n">
        <v>45</v>
      </c>
      <c r="C13485" s="7" t="n">
        <v>9</v>
      </c>
      <c r="D13485" s="7" t="n">
        <v>0.0199999995529652</v>
      </c>
      <c r="E13485" s="7" t="n">
        <v>0.0199999995529652</v>
      </c>
      <c r="F13485" s="7" t="n">
        <v>0.200000002980232</v>
      </c>
    </row>
    <row r="13486" spans="1:19">
      <c r="A13486" t="s">
        <v>4</v>
      </c>
      <c r="B13486" s="4" t="s">
        <v>5</v>
      </c>
      <c r="C13486" s="4" t="s">
        <v>14</v>
      </c>
      <c r="D13486" s="4" t="s">
        <v>10</v>
      </c>
      <c r="E13486" s="4" t="s">
        <v>10</v>
      </c>
      <c r="F13486" s="4" t="s">
        <v>14</v>
      </c>
    </row>
    <row r="13487" spans="1:19">
      <c r="A13487" t="n">
        <v>113629</v>
      </c>
      <c r="B13487" s="59" t="n">
        <v>25</v>
      </c>
      <c r="C13487" s="7" t="n">
        <v>1</v>
      </c>
      <c r="D13487" s="7" t="n">
        <v>60</v>
      </c>
      <c r="E13487" s="7" t="n">
        <v>640</v>
      </c>
      <c r="F13487" s="7" t="n">
        <v>2</v>
      </c>
    </row>
    <row r="13488" spans="1:19">
      <c r="A13488" t="s">
        <v>4</v>
      </c>
      <c r="B13488" s="4" t="s">
        <v>5</v>
      </c>
      <c r="C13488" s="4" t="s">
        <v>14</v>
      </c>
      <c r="D13488" s="4" t="s">
        <v>10</v>
      </c>
      <c r="E13488" s="4" t="s">
        <v>6</v>
      </c>
    </row>
    <row r="13489" spans="1:8">
      <c r="A13489" t="n">
        <v>113636</v>
      </c>
      <c r="B13489" s="41" t="n">
        <v>51</v>
      </c>
      <c r="C13489" s="7" t="n">
        <v>4</v>
      </c>
      <c r="D13489" s="7" t="n">
        <v>0</v>
      </c>
      <c r="E13489" s="7" t="s">
        <v>196</v>
      </c>
    </row>
    <row r="13490" spans="1:8">
      <c r="A13490" t="s">
        <v>4</v>
      </c>
      <c r="B13490" s="4" t="s">
        <v>5</v>
      </c>
      <c r="C13490" s="4" t="s">
        <v>10</v>
      </c>
    </row>
    <row r="13491" spans="1:8">
      <c r="A13491" t="n">
        <v>113650</v>
      </c>
      <c r="B13491" s="28" t="n">
        <v>16</v>
      </c>
      <c r="C13491" s="7" t="n">
        <v>0</v>
      </c>
    </row>
    <row r="13492" spans="1:8">
      <c r="A13492" t="s">
        <v>4</v>
      </c>
      <c r="B13492" s="4" t="s">
        <v>5</v>
      </c>
      <c r="C13492" s="4" t="s">
        <v>10</v>
      </c>
      <c r="D13492" s="4" t="s">
        <v>14</v>
      </c>
      <c r="E13492" s="4" t="s">
        <v>9</v>
      </c>
      <c r="F13492" s="4" t="s">
        <v>112</v>
      </c>
      <c r="G13492" s="4" t="s">
        <v>14</v>
      </c>
      <c r="H13492" s="4" t="s">
        <v>14</v>
      </c>
    </row>
    <row r="13493" spans="1:8">
      <c r="A13493" t="n">
        <v>113653</v>
      </c>
      <c r="B13493" s="49" t="n">
        <v>26</v>
      </c>
      <c r="C13493" s="7" t="n">
        <v>0</v>
      </c>
      <c r="D13493" s="7" t="n">
        <v>17</v>
      </c>
      <c r="E13493" s="7" t="n">
        <v>53980</v>
      </c>
      <c r="F13493" s="7" t="s">
        <v>846</v>
      </c>
      <c r="G13493" s="7" t="n">
        <v>2</v>
      </c>
      <c r="H13493" s="7" t="n">
        <v>0</v>
      </c>
    </row>
    <row r="13494" spans="1:8">
      <c r="A13494" t="s">
        <v>4</v>
      </c>
      <c r="B13494" s="4" t="s">
        <v>5</v>
      </c>
    </row>
    <row r="13495" spans="1:8">
      <c r="A13495" t="n">
        <v>113678</v>
      </c>
      <c r="B13495" s="50" t="n">
        <v>28</v>
      </c>
    </row>
    <row r="13496" spans="1:8">
      <c r="A13496" t="s">
        <v>4</v>
      </c>
      <c r="B13496" s="4" t="s">
        <v>5</v>
      </c>
      <c r="C13496" s="4" t="s">
        <v>10</v>
      </c>
    </row>
    <row r="13497" spans="1:8">
      <c r="A13497" t="n">
        <v>113679</v>
      </c>
      <c r="B13497" s="28" t="n">
        <v>16</v>
      </c>
      <c r="C13497" s="7" t="n">
        <v>300</v>
      </c>
    </row>
    <row r="13498" spans="1:8">
      <c r="A13498" t="s">
        <v>4</v>
      </c>
      <c r="B13498" s="4" t="s">
        <v>5</v>
      </c>
      <c r="C13498" s="4" t="s">
        <v>14</v>
      </c>
      <c r="D13498" s="4" t="s">
        <v>21</v>
      </c>
      <c r="E13498" s="4" t="s">
        <v>21</v>
      </c>
      <c r="F13498" s="4" t="s">
        <v>21</v>
      </c>
    </row>
    <row r="13499" spans="1:8">
      <c r="A13499" t="n">
        <v>113682</v>
      </c>
      <c r="B13499" s="45" t="n">
        <v>45</v>
      </c>
      <c r="C13499" s="7" t="n">
        <v>9</v>
      </c>
      <c r="D13499" s="7" t="n">
        <v>0.0199999995529652</v>
      </c>
      <c r="E13499" s="7" t="n">
        <v>0.0199999995529652</v>
      </c>
      <c r="F13499" s="7" t="n">
        <v>0.200000002980232</v>
      </c>
    </row>
    <row r="13500" spans="1:8">
      <c r="A13500" t="s">
        <v>4</v>
      </c>
      <c r="B13500" s="4" t="s">
        <v>5</v>
      </c>
      <c r="C13500" s="4" t="s">
        <v>14</v>
      </c>
      <c r="D13500" s="4" t="s">
        <v>10</v>
      </c>
      <c r="E13500" s="4" t="s">
        <v>10</v>
      </c>
      <c r="F13500" s="4" t="s">
        <v>14</v>
      </c>
    </row>
    <row r="13501" spans="1:8">
      <c r="A13501" t="n">
        <v>113696</v>
      </c>
      <c r="B13501" s="59" t="n">
        <v>25</v>
      </c>
      <c r="C13501" s="7" t="n">
        <v>1</v>
      </c>
      <c r="D13501" s="7" t="n">
        <v>65535</v>
      </c>
      <c r="E13501" s="7" t="n">
        <v>500</v>
      </c>
      <c r="F13501" s="7" t="n">
        <v>5</v>
      </c>
    </row>
    <row r="13502" spans="1:8">
      <c r="A13502" t="s">
        <v>4</v>
      </c>
      <c r="B13502" s="4" t="s">
        <v>5</v>
      </c>
      <c r="C13502" s="4" t="s">
        <v>14</v>
      </c>
      <c r="D13502" s="4" t="s">
        <v>10</v>
      </c>
      <c r="E13502" s="4" t="s">
        <v>6</v>
      </c>
    </row>
    <row r="13503" spans="1:8">
      <c r="A13503" t="n">
        <v>113703</v>
      </c>
      <c r="B13503" s="41" t="n">
        <v>51</v>
      </c>
      <c r="C13503" s="7" t="n">
        <v>4</v>
      </c>
      <c r="D13503" s="7" t="n">
        <v>2</v>
      </c>
      <c r="E13503" s="7" t="s">
        <v>583</v>
      </c>
    </row>
    <row r="13504" spans="1:8">
      <c r="A13504" t="s">
        <v>4</v>
      </c>
      <c r="B13504" s="4" t="s">
        <v>5</v>
      </c>
      <c r="C13504" s="4" t="s">
        <v>10</v>
      </c>
    </row>
    <row r="13505" spans="1:8">
      <c r="A13505" t="n">
        <v>113717</v>
      </c>
      <c r="B13505" s="28" t="n">
        <v>16</v>
      </c>
      <c r="C13505" s="7" t="n">
        <v>0</v>
      </c>
    </row>
    <row r="13506" spans="1:8">
      <c r="A13506" t="s">
        <v>4</v>
      </c>
      <c r="B13506" s="4" t="s">
        <v>5</v>
      </c>
      <c r="C13506" s="4" t="s">
        <v>10</v>
      </c>
      <c r="D13506" s="4" t="s">
        <v>14</v>
      </c>
      <c r="E13506" s="4" t="s">
        <v>9</v>
      </c>
      <c r="F13506" s="4" t="s">
        <v>112</v>
      </c>
      <c r="G13506" s="4" t="s">
        <v>14</v>
      </c>
      <c r="H13506" s="4" t="s">
        <v>14</v>
      </c>
    </row>
    <row r="13507" spans="1:8">
      <c r="A13507" t="n">
        <v>113720</v>
      </c>
      <c r="B13507" s="49" t="n">
        <v>26</v>
      </c>
      <c r="C13507" s="7" t="n">
        <v>2</v>
      </c>
      <c r="D13507" s="7" t="n">
        <v>17</v>
      </c>
      <c r="E13507" s="7" t="n">
        <v>6479</v>
      </c>
      <c r="F13507" s="7" t="s">
        <v>847</v>
      </c>
      <c r="G13507" s="7" t="n">
        <v>2</v>
      </c>
      <c r="H13507" s="7" t="n">
        <v>0</v>
      </c>
    </row>
    <row r="13508" spans="1:8">
      <c r="A13508" t="s">
        <v>4</v>
      </c>
      <c r="B13508" s="4" t="s">
        <v>5</v>
      </c>
    </row>
    <row r="13509" spans="1:8">
      <c r="A13509" t="n">
        <v>113746</v>
      </c>
      <c r="B13509" s="50" t="n">
        <v>28</v>
      </c>
    </row>
    <row r="13510" spans="1:8">
      <c r="A13510" t="s">
        <v>4</v>
      </c>
      <c r="B13510" s="4" t="s">
        <v>5</v>
      </c>
      <c r="C13510" s="4" t="s">
        <v>10</v>
      </c>
      <c r="D13510" s="4" t="s">
        <v>14</v>
      </c>
    </row>
    <row r="13511" spans="1:8">
      <c r="A13511" t="n">
        <v>113747</v>
      </c>
      <c r="B13511" s="51" t="n">
        <v>89</v>
      </c>
      <c r="C13511" s="7" t="n">
        <v>65533</v>
      </c>
      <c r="D13511" s="7" t="n">
        <v>1</v>
      </c>
    </row>
    <row r="13512" spans="1:8">
      <c r="A13512" t="s">
        <v>4</v>
      </c>
      <c r="B13512" s="4" t="s">
        <v>5</v>
      </c>
      <c r="C13512" s="4" t="s">
        <v>14</v>
      </c>
      <c r="D13512" s="4" t="s">
        <v>10</v>
      </c>
      <c r="E13512" s="4" t="s">
        <v>10</v>
      </c>
      <c r="F13512" s="4" t="s">
        <v>14</v>
      </c>
    </row>
    <row r="13513" spans="1:8">
      <c r="A13513" t="n">
        <v>113751</v>
      </c>
      <c r="B13513" s="59" t="n">
        <v>25</v>
      </c>
      <c r="C13513" s="7" t="n">
        <v>1</v>
      </c>
      <c r="D13513" s="7" t="n">
        <v>65535</v>
      </c>
      <c r="E13513" s="7" t="n">
        <v>65535</v>
      </c>
      <c r="F13513" s="7" t="n">
        <v>0</v>
      </c>
    </row>
    <row r="13514" spans="1:8">
      <c r="A13514" t="s">
        <v>4</v>
      </c>
      <c r="B13514" s="4" t="s">
        <v>5</v>
      </c>
      <c r="C13514" s="4" t="s">
        <v>14</v>
      </c>
      <c r="D13514" s="4" t="s">
        <v>10</v>
      </c>
      <c r="E13514" s="4" t="s">
        <v>21</v>
      </c>
    </row>
    <row r="13515" spans="1:8">
      <c r="A13515" t="n">
        <v>113758</v>
      </c>
      <c r="B13515" s="21" t="n">
        <v>58</v>
      </c>
      <c r="C13515" s="7" t="n">
        <v>101</v>
      </c>
      <c r="D13515" s="7" t="n">
        <v>1000</v>
      </c>
      <c r="E13515" s="7" t="n">
        <v>1</v>
      </c>
    </row>
    <row r="13516" spans="1:8">
      <c r="A13516" t="s">
        <v>4</v>
      </c>
      <c r="B13516" s="4" t="s">
        <v>5</v>
      </c>
      <c r="C13516" s="4" t="s">
        <v>14</v>
      </c>
      <c r="D13516" s="4" t="s">
        <v>10</v>
      </c>
    </row>
    <row r="13517" spans="1:8">
      <c r="A13517" t="n">
        <v>113766</v>
      </c>
      <c r="B13517" s="21" t="n">
        <v>58</v>
      </c>
      <c r="C13517" s="7" t="n">
        <v>254</v>
      </c>
      <c r="D13517" s="7" t="n">
        <v>0</v>
      </c>
    </row>
    <row r="13518" spans="1:8">
      <c r="A13518" t="s">
        <v>4</v>
      </c>
      <c r="B13518" s="4" t="s">
        <v>5</v>
      </c>
      <c r="C13518" s="4" t="s">
        <v>14</v>
      </c>
      <c r="D13518" s="4" t="s">
        <v>14</v>
      </c>
      <c r="E13518" s="4" t="s">
        <v>21</v>
      </c>
      <c r="F13518" s="4" t="s">
        <v>21</v>
      </c>
      <c r="G13518" s="4" t="s">
        <v>21</v>
      </c>
      <c r="H13518" s="4" t="s">
        <v>10</v>
      </c>
    </row>
    <row r="13519" spans="1:8">
      <c r="A13519" t="n">
        <v>113770</v>
      </c>
      <c r="B13519" s="45" t="n">
        <v>45</v>
      </c>
      <c r="C13519" s="7" t="n">
        <v>2</v>
      </c>
      <c r="D13519" s="7" t="n">
        <v>3</v>
      </c>
      <c r="E13519" s="7" t="n">
        <v>-4.30000019073486</v>
      </c>
      <c r="F13519" s="7" t="n">
        <v>19</v>
      </c>
      <c r="G13519" s="7" t="n">
        <v>46</v>
      </c>
      <c r="H13519" s="7" t="n">
        <v>0</v>
      </c>
    </row>
    <row r="13520" spans="1:8">
      <c r="A13520" t="s">
        <v>4</v>
      </c>
      <c r="B13520" s="4" t="s">
        <v>5</v>
      </c>
      <c r="C13520" s="4" t="s">
        <v>14</v>
      </c>
      <c r="D13520" s="4" t="s">
        <v>14</v>
      </c>
      <c r="E13520" s="4" t="s">
        <v>21</v>
      </c>
      <c r="F13520" s="4" t="s">
        <v>21</v>
      </c>
      <c r="G13520" s="4" t="s">
        <v>21</v>
      </c>
      <c r="H13520" s="4" t="s">
        <v>10</v>
      </c>
      <c r="I13520" s="4" t="s">
        <v>14</v>
      </c>
    </row>
    <row r="13521" spans="1:9">
      <c r="A13521" t="n">
        <v>113787</v>
      </c>
      <c r="B13521" s="45" t="n">
        <v>45</v>
      </c>
      <c r="C13521" s="7" t="n">
        <v>4</v>
      </c>
      <c r="D13521" s="7" t="n">
        <v>3</v>
      </c>
      <c r="E13521" s="7" t="n">
        <v>11</v>
      </c>
      <c r="F13521" s="7" t="n">
        <v>80</v>
      </c>
      <c r="G13521" s="7" t="n">
        <v>0</v>
      </c>
      <c r="H13521" s="7" t="n">
        <v>0</v>
      </c>
      <c r="I13521" s="7" t="n">
        <v>0</v>
      </c>
    </row>
    <row r="13522" spans="1:9">
      <c r="A13522" t="s">
        <v>4</v>
      </c>
      <c r="B13522" s="4" t="s">
        <v>5</v>
      </c>
      <c r="C13522" s="4" t="s">
        <v>14</v>
      </c>
      <c r="D13522" s="4" t="s">
        <v>14</v>
      </c>
      <c r="E13522" s="4" t="s">
        <v>21</v>
      </c>
      <c r="F13522" s="4" t="s">
        <v>10</v>
      </c>
    </row>
    <row r="13523" spans="1:9">
      <c r="A13523" t="n">
        <v>113805</v>
      </c>
      <c r="B13523" s="45" t="n">
        <v>45</v>
      </c>
      <c r="C13523" s="7" t="n">
        <v>5</v>
      </c>
      <c r="D13523" s="7" t="n">
        <v>3</v>
      </c>
      <c r="E13523" s="7" t="n">
        <v>7</v>
      </c>
      <c r="F13523" s="7" t="n">
        <v>0</v>
      </c>
    </row>
    <row r="13524" spans="1:9">
      <c r="A13524" t="s">
        <v>4</v>
      </c>
      <c r="B13524" s="4" t="s">
        <v>5</v>
      </c>
      <c r="C13524" s="4" t="s">
        <v>14</v>
      </c>
      <c r="D13524" s="4" t="s">
        <v>14</v>
      </c>
      <c r="E13524" s="4" t="s">
        <v>21</v>
      </c>
      <c r="F13524" s="4" t="s">
        <v>10</v>
      </c>
    </row>
    <row r="13525" spans="1:9">
      <c r="A13525" t="n">
        <v>113814</v>
      </c>
      <c r="B13525" s="45" t="n">
        <v>45</v>
      </c>
      <c r="C13525" s="7" t="n">
        <v>11</v>
      </c>
      <c r="D13525" s="7" t="n">
        <v>3</v>
      </c>
      <c r="E13525" s="7" t="n">
        <v>34.2999992370605</v>
      </c>
      <c r="F13525" s="7" t="n">
        <v>0</v>
      </c>
    </row>
    <row r="13526" spans="1:9">
      <c r="A13526" t="s">
        <v>4</v>
      </c>
      <c r="B13526" s="4" t="s">
        <v>5</v>
      </c>
      <c r="C13526" s="4" t="s">
        <v>14</v>
      </c>
      <c r="D13526" s="4" t="s">
        <v>14</v>
      </c>
      <c r="E13526" s="4" t="s">
        <v>21</v>
      </c>
      <c r="F13526" s="4" t="s">
        <v>21</v>
      </c>
      <c r="G13526" s="4" t="s">
        <v>21</v>
      </c>
      <c r="H13526" s="4" t="s">
        <v>10</v>
      </c>
      <c r="I13526" s="4" t="s">
        <v>14</v>
      </c>
    </row>
    <row r="13527" spans="1:9">
      <c r="A13527" t="n">
        <v>113823</v>
      </c>
      <c r="B13527" s="45" t="n">
        <v>45</v>
      </c>
      <c r="C13527" s="7" t="n">
        <v>4</v>
      </c>
      <c r="D13527" s="7" t="n">
        <v>3</v>
      </c>
      <c r="E13527" s="7" t="n">
        <v>9</v>
      </c>
      <c r="F13527" s="7" t="n">
        <v>80</v>
      </c>
      <c r="G13527" s="7" t="n">
        <v>-10</v>
      </c>
      <c r="H13527" s="7" t="n">
        <v>8000</v>
      </c>
      <c r="I13527" s="7" t="n">
        <v>0</v>
      </c>
    </row>
    <row r="13528" spans="1:9">
      <c r="A13528" t="s">
        <v>4</v>
      </c>
      <c r="B13528" s="4" t="s">
        <v>5</v>
      </c>
      <c r="C13528" s="4" t="s">
        <v>14</v>
      </c>
      <c r="D13528" s="4" t="s">
        <v>14</v>
      </c>
      <c r="E13528" s="4" t="s">
        <v>21</v>
      </c>
      <c r="F13528" s="4" t="s">
        <v>10</v>
      </c>
    </row>
    <row r="13529" spans="1:9">
      <c r="A13529" t="n">
        <v>113841</v>
      </c>
      <c r="B13529" s="45" t="n">
        <v>45</v>
      </c>
      <c r="C13529" s="7" t="n">
        <v>5</v>
      </c>
      <c r="D13529" s="7" t="n">
        <v>3</v>
      </c>
      <c r="E13529" s="7" t="n">
        <v>4</v>
      </c>
      <c r="F13529" s="7" t="n">
        <v>8000</v>
      </c>
    </row>
    <row r="13530" spans="1:9">
      <c r="A13530" t="s">
        <v>4</v>
      </c>
      <c r="B13530" s="4" t="s">
        <v>5</v>
      </c>
      <c r="C13530" s="4" t="s">
        <v>10</v>
      </c>
      <c r="D13530" s="4" t="s">
        <v>14</v>
      </c>
      <c r="E13530" s="4" t="s">
        <v>6</v>
      </c>
      <c r="F13530" s="4" t="s">
        <v>21</v>
      </c>
      <c r="G13530" s="4" t="s">
        <v>21</v>
      </c>
      <c r="H13530" s="4" t="s">
        <v>21</v>
      </c>
    </row>
    <row r="13531" spans="1:9">
      <c r="A13531" t="n">
        <v>113850</v>
      </c>
      <c r="B13531" s="37" t="n">
        <v>48</v>
      </c>
      <c r="C13531" s="7" t="n">
        <v>7012</v>
      </c>
      <c r="D13531" s="7" t="n">
        <v>0</v>
      </c>
      <c r="E13531" s="7" t="s">
        <v>779</v>
      </c>
      <c r="F13531" s="7" t="n">
        <v>-1</v>
      </c>
      <c r="G13531" s="7" t="n">
        <v>1</v>
      </c>
      <c r="H13531" s="7" t="n">
        <v>0</v>
      </c>
    </row>
    <row r="13532" spans="1:9">
      <c r="A13532" t="s">
        <v>4</v>
      </c>
      <c r="B13532" s="4" t="s">
        <v>5</v>
      </c>
      <c r="C13532" s="4" t="s">
        <v>10</v>
      </c>
      <c r="D13532" s="4" t="s">
        <v>21</v>
      </c>
      <c r="E13532" s="4" t="s">
        <v>21</v>
      </c>
      <c r="F13532" s="4" t="s">
        <v>21</v>
      </c>
      <c r="G13532" s="4" t="s">
        <v>21</v>
      </c>
    </row>
    <row r="13533" spans="1:9">
      <c r="A13533" t="n">
        <v>113876</v>
      </c>
      <c r="B13533" s="36" t="n">
        <v>46</v>
      </c>
      <c r="C13533" s="7" t="n">
        <v>23</v>
      </c>
      <c r="D13533" s="7" t="n">
        <v>-4.19999980926514</v>
      </c>
      <c r="E13533" s="7" t="n">
        <v>18.3700008392334</v>
      </c>
      <c r="F13533" s="7" t="n">
        <v>46</v>
      </c>
      <c r="G13533" s="7" t="n">
        <v>50</v>
      </c>
    </row>
    <row r="13534" spans="1:9">
      <c r="A13534" t="s">
        <v>4</v>
      </c>
      <c r="B13534" s="4" t="s">
        <v>5</v>
      </c>
      <c r="C13534" s="4" t="s">
        <v>14</v>
      </c>
      <c r="D13534" s="4" t="s">
        <v>10</v>
      </c>
      <c r="E13534" s="4" t="s">
        <v>6</v>
      </c>
      <c r="F13534" s="4" t="s">
        <v>6</v>
      </c>
      <c r="G13534" s="4" t="s">
        <v>6</v>
      </c>
      <c r="H13534" s="4" t="s">
        <v>6</v>
      </c>
    </row>
    <row r="13535" spans="1:9">
      <c r="A13535" t="n">
        <v>113895</v>
      </c>
      <c r="B13535" s="41" t="n">
        <v>51</v>
      </c>
      <c r="C13535" s="7" t="n">
        <v>3</v>
      </c>
      <c r="D13535" s="7" t="n">
        <v>23</v>
      </c>
      <c r="E13535" s="7" t="s">
        <v>557</v>
      </c>
      <c r="F13535" s="7" t="s">
        <v>97</v>
      </c>
      <c r="G13535" s="7" t="s">
        <v>96</v>
      </c>
      <c r="H13535" s="7" t="s">
        <v>97</v>
      </c>
    </row>
    <row r="13536" spans="1:9">
      <c r="A13536" t="s">
        <v>4</v>
      </c>
      <c r="B13536" s="4" t="s">
        <v>5</v>
      </c>
      <c r="C13536" s="4" t="s">
        <v>10</v>
      </c>
      <c r="D13536" s="4" t="s">
        <v>9</v>
      </c>
    </row>
    <row r="13537" spans="1:9">
      <c r="A13537" t="n">
        <v>113908</v>
      </c>
      <c r="B13537" s="63" t="n">
        <v>44</v>
      </c>
      <c r="C13537" s="7" t="n">
        <v>19</v>
      </c>
      <c r="D13537" s="7" t="n">
        <v>128</v>
      </c>
    </row>
    <row r="13538" spans="1:9">
      <c r="A13538" t="s">
        <v>4</v>
      </c>
      <c r="B13538" s="4" t="s">
        <v>5</v>
      </c>
      <c r="C13538" s="4" t="s">
        <v>10</v>
      </c>
      <c r="D13538" s="4" t="s">
        <v>10</v>
      </c>
      <c r="E13538" s="4" t="s">
        <v>10</v>
      </c>
    </row>
    <row r="13539" spans="1:9">
      <c r="A13539" t="n">
        <v>113915</v>
      </c>
      <c r="B13539" s="42" t="n">
        <v>61</v>
      </c>
      <c r="C13539" s="7" t="n">
        <v>19</v>
      </c>
      <c r="D13539" s="7" t="n">
        <v>23</v>
      </c>
      <c r="E13539" s="7" t="n">
        <v>1000</v>
      </c>
    </row>
    <row r="13540" spans="1:9">
      <c r="A13540" t="s">
        <v>4</v>
      </c>
      <c r="B13540" s="4" t="s">
        <v>5</v>
      </c>
      <c r="C13540" s="4" t="s">
        <v>10</v>
      </c>
      <c r="D13540" s="4" t="s">
        <v>21</v>
      </c>
      <c r="E13540" s="4" t="s">
        <v>21</v>
      </c>
      <c r="F13540" s="4" t="s">
        <v>21</v>
      </c>
      <c r="G13540" s="4" t="s">
        <v>10</v>
      </c>
      <c r="H13540" s="4" t="s">
        <v>10</v>
      </c>
    </row>
    <row r="13541" spans="1:9">
      <c r="A13541" t="n">
        <v>113922</v>
      </c>
      <c r="B13541" s="54" t="n">
        <v>60</v>
      </c>
      <c r="C13541" s="7" t="n">
        <v>19</v>
      </c>
      <c r="D13541" s="7" t="n">
        <v>0</v>
      </c>
      <c r="E13541" s="7" t="n">
        <v>0</v>
      </c>
      <c r="F13541" s="7" t="n">
        <v>0</v>
      </c>
      <c r="G13541" s="7" t="n">
        <v>0</v>
      </c>
      <c r="H13541" s="7" t="n">
        <v>0</v>
      </c>
    </row>
    <row r="13542" spans="1:9">
      <c r="A13542" t="s">
        <v>4</v>
      </c>
      <c r="B13542" s="4" t="s">
        <v>5</v>
      </c>
      <c r="C13542" s="4" t="s">
        <v>10</v>
      </c>
      <c r="D13542" s="4" t="s">
        <v>21</v>
      </c>
      <c r="E13542" s="4" t="s">
        <v>21</v>
      </c>
      <c r="F13542" s="4" t="s">
        <v>21</v>
      </c>
      <c r="G13542" s="4" t="s">
        <v>21</v>
      </c>
    </row>
    <row r="13543" spans="1:9">
      <c r="A13543" t="n">
        <v>113941</v>
      </c>
      <c r="B13543" s="36" t="n">
        <v>46</v>
      </c>
      <c r="C13543" s="7" t="n">
        <v>19</v>
      </c>
      <c r="D13543" s="7" t="n">
        <v>-3.15000009536743</v>
      </c>
      <c r="E13543" s="7" t="n">
        <v>18.3700008392334</v>
      </c>
      <c r="F13543" s="7" t="n">
        <v>44.5499992370605</v>
      </c>
      <c r="G13543" s="7" t="n">
        <v>337.899993896484</v>
      </c>
    </row>
    <row r="13544" spans="1:9">
      <c r="A13544" t="s">
        <v>4</v>
      </c>
      <c r="B13544" s="4" t="s">
        <v>5</v>
      </c>
      <c r="C13544" s="4" t="s">
        <v>14</v>
      </c>
      <c r="D13544" s="4" t="s">
        <v>10</v>
      </c>
      <c r="E13544" s="4" t="s">
        <v>6</v>
      </c>
      <c r="F13544" s="4" t="s">
        <v>6</v>
      </c>
      <c r="G13544" s="4" t="s">
        <v>6</v>
      </c>
      <c r="H13544" s="4" t="s">
        <v>6</v>
      </c>
    </row>
    <row r="13545" spans="1:9">
      <c r="A13545" t="n">
        <v>113960</v>
      </c>
      <c r="B13545" s="41" t="n">
        <v>51</v>
      </c>
      <c r="C13545" s="7" t="n">
        <v>3</v>
      </c>
      <c r="D13545" s="7" t="n">
        <v>19</v>
      </c>
      <c r="E13545" s="7" t="s">
        <v>133</v>
      </c>
      <c r="F13545" s="7" t="s">
        <v>174</v>
      </c>
      <c r="G13545" s="7" t="s">
        <v>96</v>
      </c>
      <c r="H13545" s="7" t="s">
        <v>97</v>
      </c>
    </row>
    <row r="13546" spans="1:9">
      <c r="A13546" t="s">
        <v>4</v>
      </c>
      <c r="B13546" s="4" t="s">
        <v>5</v>
      </c>
      <c r="C13546" s="4" t="s">
        <v>10</v>
      </c>
      <c r="D13546" s="4" t="s">
        <v>21</v>
      </c>
      <c r="E13546" s="4" t="s">
        <v>21</v>
      </c>
      <c r="F13546" s="4" t="s">
        <v>21</v>
      </c>
      <c r="G13546" s="4" t="s">
        <v>21</v>
      </c>
    </row>
    <row r="13547" spans="1:9">
      <c r="A13547" t="n">
        <v>113973</v>
      </c>
      <c r="B13547" s="36" t="n">
        <v>46</v>
      </c>
      <c r="C13547" s="7" t="n">
        <v>0</v>
      </c>
      <c r="D13547" s="7" t="n">
        <v>5.5</v>
      </c>
      <c r="E13547" s="7" t="n">
        <v>18.3700008392334</v>
      </c>
      <c r="F13547" s="7" t="n">
        <v>50</v>
      </c>
      <c r="G13547" s="7" t="n">
        <v>250</v>
      </c>
    </row>
    <row r="13548" spans="1:9">
      <c r="A13548" t="s">
        <v>4</v>
      </c>
      <c r="B13548" s="4" t="s">
        <v>5</v>
      </c>
      <c r="C13548" s="4" t="s">
        <v>10</v>
      </c>
      <c r="D13548" s="4" t="s">
        <v>21</v>
      </c>
      <c r="E13548" s="4" t="s">
        <v>21</v>
      </c>
      <c r="F13548" s="4" t="s">
        <v>21</v>
      </c>
      <c r="G13548" s="4" t="s">
        <v>21</v>
      </c>
    </row>
    <row r="13549" spans="1:9">
      <c r="A13549" t="n">
        <v>113992</v>
      </c>
      <c r="B13549" s="36" t="n">
        <v>46</v>
      </c>
      <c r="C13549" s="7" t="n">
        <v>1</v>
      </c>
      <c r="D13549" s="7" t="n">
        <v>5.5</v>
      </c>
      <c r="E13549" s="7" t="n">
        <v>18.3700008392334</v>
      </c>
      <c r="F13549" s="7" t="n">
        <v>50.5</v>
      </c>
      <c r="G13549" s="7" t="n">
        <v>250</v>
      </c>
    </row>
    <row r="13550" spans="1:9">
      <c r="A13550" t="s">
        <v>4</v>
      </c>
      <c r="B13550" s="4" t="s">
        <v>5</v>
      </c>
      <c r="C13550" s="4" t="s">
        <v>10</v>
      </c>
      <c r="D13550" s="4" t="s">
        <v>21</v>
      </c>
      <c r="E13550" s="4" t="s">
        <v>21</v>
      </c>
      <c r="F13550" s="4" t="s">
        <v>21</v>
      </c>
      <c r="G13550" s="4" t="s">
        <v>21</v>
      </c>
    </row>
    <row r="13551" spans="1:9">
      <c r="A13551" t="n">
        <v>114011</v>
      </c>
      <c r="B13551" s="36" t="n">
        <v>46</v>
      </c>
      <c r="C13551" s="7" t="n">
        <v>2</v>
      </c>
      <c r="D13551" s="7" t="n">
        <v>5.5</v>
      </c>
      <c r="E13551" s="7" t="n">
        <v>18.3700008392334</v>
      </c>
      <c r="F13551" s="7" t="n">
        <v>50.0999984741211</v>
      </c>
      <c r="G13551" s="7" t="n">
        <v>250</v>
      </c>
    </row>
    <row r="13552" spans="1:9">
      <c r="A13552" t="s">
        <v>4</v>
      </c>
      <c r="B13552" s="4" t="s">
        <v>5</v>
      </c>
      <c r="C13552" s="4" t="s">
        <v>10</v>
      </c>
      <c r="D13552" s="4" t="s">
        <v>21</v>
      </c>
      <c r="E13552" s="4" t="s">
        <v>21</v>
      </c>
      <c r="F13552" s="4" t="s">
        <v>21</v>
      </c>
      <c r="G13552" s="4" t="s">
        <v>21</v>
      </c>
    </row>
    <row r="13553" spans="1:8">
      <c r="A13553" t="n">
        <v>114030</v>
      </c>
      <c r="B13553" s="36" t="n">
        <v>46</v>
      </c>
      <c r="C13553" s="7" t="n">
        <v>3</v>
      </c>
      <c r="D13553" s="7" t="n">
        <v>5.5</v>
      </c>
      <c r="E13553" s="7" t="n">
        <v>18.3700008392334</v>
      </c>
      <c r="F13553" s="7" t="n">
        <v>50.5999984741211</v>
      </c>
      <c r="G13553" s="7" t="n">
        <v>250</v>
      </c>
    </row>
    <row r="13554" spans="1:8">
      <c r="A13554" t="s">
        <v>4</v>
      </c>
      <c r="B13554" s="4" t="s">
        <v>5</v>
      </c>
      <c r="C13554" s="4" t="s">
        <v>10</v>
      </c>
      <c r="D13554" s="4" t="s">
        <v>21</v>
      </c>
      <c r="E13554" s="4" t="s">
        <v>21</v>
      </c>
      <c r="F13554" s="4" t="s">
        <v>21</v>
      </c>
      <c r="G13554" s="4" t="s">
        <v>21</v>
      </c>
    </row>
    <row r="13555" spans="1:8">
      <c r="A13555" t="n">
        <v>114049</v>
      </c>
      <c r="B13555" s="36" t="n">
        <v>46</v>
      </c>
      <c r="C13555" s="7" t="n">
        <v>4</v>
      </c>
      <c r="D13555" s="7" t="n">
        <v>5.5</v>
      </c>
      <c r="E13555" s="7" t="n">
        <v>18.3700008392334</v>
      </c>
      <c r="F13555" s="7" t="n">
        <v>50.7000007629395</v>
      </c>
      <c r="G13555" s="7" t="n">
        <v>250</v>
      </c>
    </row>
    <row r="13556" spans="1:8">
      <c r="A13556" t="s">
        <v>4</v>
      </c>
      <c r="B13556" s="4" t="s">
        <v>5</v>
      </c>
      <c r="C13556" s="4" t="s">
        <v>10</v>
      </c>
      <c r="D13556" s="4" t="s">
        <v>21</v>
      </c>
      <c r="E13556" s="4" t="s">
        <v>21</v>
      </c>
      <c r="F13556" s="4" t="s">
        <v>21</v>
      </c>
      <c r="G13556" s="4" t="s">
        <v>21</v>
      </c>
    </row>
    <row r="13557" spans="1:8">
      <c r="A13557" t="n">
        <v>114068</v>
      </c>
      <c r="B13557" s="36" t="n">
        <v>46</v>
      </c>
      <c r="C13557" s="7" t="n">
        <v>5</v>
      </c>
      <c r="D13557" s="7" t="n">
        <v>5.5</v>
      </c>
      <c r="E13557" s="7" t="n">
        <v>18.3700008392334</v>
      </c>
      <c r="F13557" s="7" t="n">
        <v>49.2999992370605</v>
      </c>
      <c r="G13557" s="7" t="n">
        <v>250</v>
      </c>
    </row>
    <row r="13558" spans="1:8">
      <c r="A13558" t="s">
        <v>4</v>
      </c>
      <c r="B13558" s="4" t="s">
        <v>5</v>
      </c>
      <c r="C13558" s="4" t="s">
        <v>10</v>
      </c>
      <c r="D13558" s="4" t="s">
        <v>21</v>
      </c>
      <c r="E13558" s="4" t="s">
        <v>21</v>
      </c>
      <c r="F13558" s="4" t="s">
        <v>21</v>
      </c>
      <c r="G13558" s="4" t="s">
        <v>21</v>
      </c>
    </row>
    <row r="13559" spans="1:8">
      <c r="A13559" t="n">
        <v>114087</v>
      </c>
      <c r="B13559" s="36" t="n">
        <v>46</v>
      </c>
      <c r="C13559" s="7" t="n">
        <v>6</v>
      </c>
      <c r="D13559" s="7" t="n">
        <v>5.5</v>
      </c>
      <c r="E13559" s="7" t="n">
        <v>18.3700008392334</v>
      </c>
      <c r="F13559" s="7" t="n">
        <v>50.9000015258789</v>
      </c>
      <c r="G13559" s="7" t="n">
        <v>250</v>
      </c>
    </row>
    <row r="13560" spans="1:8">
      <c r="A13560" t="s">
        <v>4</v>
      </c>
      <c r="B13560" s="4" t="s">
        <v>5</v>
      </c>
      <c r="C13560" s="4" t="s">
        <v>10</v>
      </c>
      <c r="D13560" s="4" t="s">
        <v>21</v>
      </c>
      <c r="E13560" s="4" t="s">
        <v>21</v>
      </c>
      <c r="F13560" s="4" t="s">
        <v>21</v>
      </c>
      <c r="G13560" s="4" t="s">
        <v>21</v>
      </c>
    </row>
    <row r="13561" spans="1:8">
      <c r="A13561" t="n">
        <v>114106</v>
      </c>
      <c r="B13561" s="36" t="n">
        <v>46</v>
      </c>
      <c r="C13561" s="7" t="n">
        <v>7</v>
      </c>
      <c r="D13561" s="7" t="n">
        <v>5.5</v>
      </c>
      <c r="E13561" s="7" t="n">
        <v>18.3700008392334</v>
      </c>
      <c r="F13561" s="7" t="n">
        <v>50.2999992370605</v>
      </c>
      <c r="G13561" s="7" t="n">
        <v>250</v>
      </c>
    </row>
    <row r="13562" spans="1:8">
      <c r="A13562" t="s">
        <v>4</v>
      </c>
      <c r="B13562" s="4" t="s">
        <v>5</v>
      </c>
      <c r="C13562" s="4" t="s">
        <v>10</v>
      </c>
      <c r="D13562" s="4" t="s">
        <v>21</v>
      </c>
      <c r="E13562" s="4" t="s">
        <v>21</v>
      </c>
      <c r="F13562" s="4" t="s">
        <v>21</v>
      </c>
      <c r="G13562" s="4" t="s">
        <v>21</v>
      </c>
    </row>
    <row r="13563" spans="1:8">
      <c r="A13563" t="n">
        <v>114125</v>
      </c>
      <c r="B13563" s="36" t="n">
        <v>46</v>
      </c>
      <c r="C13563" s="7" t="n">
        <v>8</v>
      </c>
      <c r="D13563" s="7" t="n">
        <v>5.5</v>
      </c>
      <c r="E13563" s="7" t="n">
        <v>18.3700008392334</v>
      </c>
      <c r="F13563" s="7" t="n">
        <v>50.2000007629395</v>
      </c>
      <c r="G13563" s="7" t="n">
        <v>250</v>
      </c>
    </row>
    <row r="13564" spans="1:8">
      <c r="A13564" t="s">
        <v>4</v>
      </c>
      <c r="B13564" s="4" t="s">
        <v>5</v>
      </c>
      <c r="C13564" s="4" t="s">
        <v>10</v>
      </c>
      <c r="D13564" s="4" t="s">
        <v>21</v>
      </c>
      <c r="E13564" s="4" t="s">
        <v>21</v>
      </c>
      <c r="F13564" s="4" t="s">
        <v>21</v>
      </c>
      <c r="G13564" s="4" t="s">
        <v>21</v>
      </c>
    </row>
    <row r="13565" spans="1:8">
      <c r="A13565" t="n">
        <v>114144</v>
      </c>
      <c r="B13565" s="36" t="n">
        <v>46</v>
      </c>
      <c r="C13565" s="7" t="n">
        <v>9</v>
      </c>
      <c r="D13565" s="7" t="n">
        <v>5.5</v>
      </c>
      <c r="E13565" s="7" t="n">
        <v>18.3700008392334</v>
      </c>
      <c r="F13565" s="7" t="n">
        <v>50.0999984741211</v>
      </c>
      <c r="G13565" s="7" t="n">
        <v>250</v>
      </c>
    </row>
    <row r="13566" spans="1:8">
      <c r="A13566" t="s">
        <v>4</v>
      </c>
      <c r="B13566" s="4" t="s">
        <v>5</v>
      </c>
      <c r="C13566" s="4" t="s">
        <v>10</v>
      </c>
      <c r="D13566" s="4" t="s">
        <v>21</v>
      </c>
      <c r="E13566" s="4" t="s">
        <v>21</v>
      </c>
      <c r="F13566" s="4" t="s">
        <v>21</v>
      </c>
      <c r="G13566" s="4" t="s">
        <v>21</v>
      </c>
    </row>
    <row r="13567" spans="1:8">
      <c r="A13567" t="n">
        <v>114163</v>
      </c>
      <c r="B13567" s="36" t="n">
        <v>46</v>
      </c>
      <c r="C13567" s="7" t="n">
        <v>7032</v>
      </c>
      <c r="D13567" s="7" t="n">
        <v>5.5</v>
      </c>
      <c r="E13567" s="7" t="n">
        <v>18.3700008392334</v>
      </c>
      <c r="F13567" s="7" t="n">
        <v>49.5999984741211</v>
      </c>
      <c r="G13567" s="7" t="n">
        <v>250</v>
      </c>
    </row>
    <row r="13568" spans="1:8">
      <c r="A13568" t="s">
        <v>4</v>
      </c>
      <c r="B13568" s="4" t="s">
        <v>5</v>
      </c>
      <c r="C13568" s="4" t="s">
        <v>10</v>
      </c>
      <c r="D13568" s="4" t="s">
        <v>21</v>
      </c>
      <c r="E13568" s="4" t="s">
        <v>21</v>
      </c>
      <c r="F13568" s="4" t="s">
        <v>21</v>
      </c>
      <c r="G13568" s="4" t="s">
        <v>21</v>
      </c>
    </row>
    <row r="13569" spans="1:7">
      <c r="A13569" t="n">
        <v>114182</v>
      </c>
      <c r="B13569" s="36" t="n">
        <v>46</v>
      </c>
      <c r="C13569" s="7" t="n">
        <v>11</v>
      </c>
      <c r="D13569" s="7" t="n">
        <v>5.5</v>
      </c>
      <c r="E13569" s="7" t="n">
        <v>18.3700008392334</v>
      </c>
      <c r="F13569" s="7" t="n">
        <v>48.9000015258789</v>
      </c>
      <c r="G13569" s="7" t="n">
        <v>250</v>
      </c>
    </row>
    <row r="13570" spans="1:7">
      <c r="A13570" t="s">
        <v>4</v>
      </c>
      <c r="B13570" s="4" t="s">
        <v>5</v>
      </c>
      <c r="C13570" s="4" t="s">
        <v>10</v>
      </c>
      <c r="D13570" s="4" t="s">
        <v>14</v>
      </c>
      <c r="E13570" s="4" t="s">
        <v>14</v>
      </c>
      <c r="F13570" s="4" t="s">
        <v>6</v>
      </c>
    </row>
    <row r="13571" spans="1:7">
      <c r="A13571" t="n">
        <v>114201</v>
      </c>
      <c r="B13571" s="18" t="n">
        <v>20</v>
      </c>
      <c r="C13571" s="7" t="n">
        <v>0</v>
      </c>
      <c r="D13571" s="7" t="n">
        <v>2</v>
      </c>
      <c r="E13571" s="7" t="n">
        <v>11</v>
      </c>
      <c r="F13571" s="7" t="s">
        <v>848</v>
      </c>
    </row>
    <row r="13572" spans="1:7">
      <c r="A13572" t="s">
        <v>4</v>
      </c>
      <c r="B13572" s="4" t="s">
        <v>5</v>
      </c>
      <c r="C13572" s="4" t="s">
        <v>10</v>
      </c>
    </row>
    <row r="13573" spans="1:7">
      <c r="A13573" t="n">
        <v>114230</v>
      </c>
      <c r="B13573" s="28" t="n">
        <v>16</v>
      </c>
      <c r="C13573" s="7" t="n">
        <v>400</v>
      </c>
    </row>
    <row r="13574" spans="1:7">
      <c r="A13574" t="s">
        <v>4</v>
      </c>
      <c r="B13574" s="4" t="s">
        <v>5</v>
      </c>
      <c r="C13574" s="4" t="s">
        <v>10</v>
      </c>
      <c r="D13574" s="4" t="s">
        <v>14</v>
      </c>
      <c r="E13574" s="4" t="s">
        <v>14</v>
      </c>
      <c r="F13574" s="4" t="s">
        <v>6</v>
      </c>
    </row>
    <row r="13575" spans="1:7">
      <c r="A13575" t="n">
        <v>114233</v>
      </c>
      <c r="B13575" s="18" t="n">
        <v>20</v>
      </c>
      <c r="C13575" s="7" t="n">
        <v>9</v>
      </c>
      <c r="D13575" s="7" t="n">
        <v>2</v>
      </c>
      <c r="E13575" s="7" t="n">
        <v>11</v>
      </c>
      <c r="F13575" s="7" t="s">
        <v>849</v>
      </c>
    </row>
    <row r="13576" spans="1:7">
      <c r="A13576" t="s">
        <v>4</v>
      </c>
      <c r="B13576" s="4" t="s">
        <v>5</v>
      </c>
      <c r="C13576" s="4" t="s">
        <v>10</v>
      </c>
    </row>
    <row r="13577" spans="1:7">
      <c r="A13577" t="n">
        <v>114265</v>
      </c>
      <c r="B13577" s="28" t="n">
        <v>16</v>
      </c>
      <c r="C13577" s="7" t="n">
        <v>300</v>
      </c>
    </row>
    <row r="13578" spans="1:7">
      <c r="A13578" t="s">
        <v>4</v>
      </c>
      <c r="B13578" s="4" t="s">
        <v>5</v>
      </c>
      <c r="C13578" s="4" t="s">
        <v>10</v>
      </c>
      <c r="D13578" s="4" t="s">
        <v>14</v>
      </c>
      <c r="E13578" s="4" t="s">
        <v>14</v>
      </c>
      <c r="F13578" s="4" t="s">
        <v>6</v>
      </c>
    </row>
    <row r="13579" spans="1:7">
      <c r="A13579" t="n">
        <v>114268</v>
      </c>
      <c r="B13579" s="18" t="n">
        <v>20</v>
      </c>
      <c r="C13579" s="7" t="n">
        <v>8</v>
      </c>
      <c r="D13579" s="7" t="n">
        <v>2</v>
      </c>
      <c r="E13579" s="7" t="n">
        <v>11</v>
      </c>
      <c r="F13579" s="7" t="s">
        <v>850</v>
      </c>
    </row>
    <row r="13580" spans="1:7">
      <c r="A13580" t="s">
        <v>4</v>
      </c>
      <c r="B13580" s="4" t="s">
        <v>5</v>
      </c>
      <c r="C13580" s="4" t="s">
        <v>10</v>
      </c>
    </row>
    <row r="13581" spans="1:7">
      <c r="A13581" t="n">
        <v>114298</v>
      </c>
      <c r="B13581" s="28" t="n">
        <v>16</v>
      </c>
      <c r="C13581" s="7" t="n">
        <v>300</v>
      </c>
    </row>
    <row r="13582" spans="1:7">
      <c r="A13582" t="s">
        <v>4</v>
      </c>
      <c r="B13582" s="4" t="s">
        <v>5</v>
      </c>
      <c r="C13582" s="4" t="s">
        <v>10</v>
      </c>
      <c r="D13582" s="4" t="s">
        <v>14</v>
      </c>
      <c r="E13582" s="4" t="s">
        <v>14</v>
      </c>
      <c r="F13582" s="4" t="s">
        <v>6</v>
      </c>
    </row>
    <row r="13583" spans="1:7">
      <c r="A13583" t="n">
        <v>114301</v>
      </c>
      <c r="B13583" s="18" t="n">
        <v>20</v>
      </c>
      <c r="C13583" s="7" t="n">
        <v>7</v>
      </c>
      <c r="D13583" s="7" t="n">
        <v>2</v>
      </c>
      <c r="E13583" s="7" t="n">
        <v>11</v>
      </c>
      <c r="F13583" s="7" t="s">
        <v>851</v>
      </c>
    </row>
    <row r="13584" spans="1:7">
      <c r="A13584" t="s">
        <v>4</v>
      </c>
      <c r="B13584" s="4" t="s">
        <v>5</v>
      </c>
      <c r="C13584" s="4" t="s">
        <v>10</v>
      </c>
    </row>
    <row r="13585" spans="1:7">
      <c r="A13585" t="n">
        <v>114329</v>
      </c>
      <c r="B13585" s="28" t="n">
        <v>16</v>
      </c>
      <c r="C13585" s="7" t="n">
        <v>300</v>
      </c>
    </row>
    <row r="13586" spans="1:7">
      <c r="A13586" t="s">
        <v>4</v>
      </c>
      <c r="B13586" s="4" t="s">
        <v>5</v>
      </c>
      <c r="C13586" s="4" t="s">
        <v>10</v>
      </c>
      <c r="D13586" s="4" t="s">
        <v>14</v>
      </c>
      <c r="E13586" s="4" t="s">
        <v>14</v>
      </c>
      <c r="F13586" s="4" t="s">
        <v>6</v>
      </c>
    </row>
    <row r="13587" spans="1:7">
      <c r="A13587" t="n">
        <v>114332</v>
      </c>
      <c r="B13587" s="18" t="n">
        <v>20</v>
      </c>
      <c r="C13587" s="7" t="n">
        <v>11</v>
      </c>
      <c r="D13587" s="7" t="n">
        <v>2</v>
      </c>
      <c r="E13587" s="7" t="n">
        <v>11</v>
      </c>
      <c r="F13587" s="7" t="s">
        <v>852</v>
      </c>
    </row>
    <row r="13588" spans="1:7">
      <c r="A13588" t="s">
        <v>4</v>
      </c>
      <c r="B13588" s="4" t="s">
        <v>5</v>
      </c>
      <c r="C13588" s="4" t="s">
        <v>10</v>
      </c>
    </row>
    <row r="13589" spans="1:7">
      <c r="A13589" t="n">
        <v>114361</v>
      </c>
      <c r="B13589" s="28" t="n">
        <v>16</v>
      </c>
      <c r="C13589" s="7" t="n">
        <v>100</v>
      </c>
    </row>
    <row r="13590" spans="1:7">
      <c r="A13590" t="s">
        <v>4</v>
      </c>
      <c r="B13590" s="4" t="s">
        <v>5</v>
      </c>
      <c r="C13590" s="4" t="s">
        <v>10</v>
      </c>
      <c r="D13590" s="4" t="s">
        <v>14</v>
      </c>
      <c r="E13590" s="4" t="s">
        <v>14</v>
      </c>
      <c r="F13590" s="4" t="s">
        <v>6</v>
      </c>
    </row>
    <row r="13591" spans="1:7">
      <c r="A13591" t="n">
        <v>114364</v>
      </c>
      <c r="B13591" s="18" t="n">
        <v>20</v>
      </c>
      <c r="C13591" s="7" t="n">
        <v>3</v>
      </c>
      <c r="D13591" s="7" t="n">
        <v>2</v>
      </c>
      <c r="E13591" s="7" t="n">
        <v>11</v>
      </c>
      <c r="F13591" s="7" t="s">
        <v>853</v>
      </c>
    </row>
    <row r="13592" spans="1:7">
      <c r="A13592" t="s">
        <v>4</v>
      </c>
      <c r="B13592" s="4" t="s">
        <v>5</v>
      </c>
      <c r="C13592" s="4" t="s">
        <v>10</v>
      </c>
    </row>
    <row r="13593" spans="1:7">
      <c r="A13593" t="n">
        <v>114394</v>
      </c>
      <c r="B13593" s="28" t="n">
        <v>16</v>
      </c>
      <c r="C13593" s="7" t="n">
        <v>300</v>
      </c>
    </row>
    <row r="13594" spans="1:7">
      <c r="A13594" t="s">
        <v>4</v>
      </c>
      <c r="B13594" s="4" t="s">
        <v>5</v>
      </c>
      <c r="C13594" s="4" t="s">
        <v>10</v>
      </c>
      <c r="D13594" s="4" t="s">
        <v>14</v>
      </c>
      <c r="E13594" s="4" t="s">
        <v>14</v>
      </c>
      <c r="F13594" s="4" t="s">
        <v>6</v>
      </c>
    </row>
    <row r="13595" spans="1:7">
      <c r="A13595" t="n">
        <v>114397</v>
      </c>
      <c r="B13595" s="18" t="n">
        <v>20</v>
      </c>
      <c r="C13595" s="7" t="n">
        <v>5</v>
      </c>
      <c r="D13595" s="7" t="n">
        <v>2</v>
      </c>
      <c r="E13595" s="7" t="n">
        <v>11</v>
      </c>
      <c r="F13595" s="7" t="s">
        <v>854</v>
      </c>
    </row>
    <row r="13596" spans="1:7">
      <c r="A13596" t="s">
        <v>4</v>
      </c>
      <c r="B13596" s="4" t="s">
        <v>5</v>
      </c>
      <c r="C13596" s="4" t="s">
        <v>10</v>
      </c>
    </row>
    <row r="13597" spans="1:7">
      <c r="A13597" t="n">
        <v>114426</v>
      </c>
      <c r="B13597" s="28" t="n">
        <v>16</v>
      </c>
      <c r="C13597" s="7" t="n">
        <v>100</v>
      </c>
    </row>
    <row r="13598" spans="1:7">
      <c r="A13598" t="s">
        <v>4</v>
      </c>
      <c r="B13598" s="4" t="s">
        <v>5</v>
      </c>
      <c r="C13598" s="4" t="s">
        <v>10</v>
      </c>
      <c r="D13598" s="4" t="s">
        <v>14</v>
      </c>
      <c r="E13598" s="4" t="s">
        <v>14</v>
      </c>
      <c r="F13598" s="4" t="s">
        <v>6</v>
      </c>
    </row>
    <row r="13599" spans="1:7">
      <c r="A13599" t="n">
        <v>114429</v>
      </c>
      <c r="B13599" s="18" t="n">
        <v>20</v>
      </c>
      <c r="C13599" s="7" t="n">
        <v>1</v>
      </c>
      <c r="D13599" s="7" t="n">
        <v>2</v>
      </c>
      <c r="E13599" s="7" t="n">
        <v>11</v>
      </c>
      <c r="F13599" s="7" t="s">
        <v>855</v>
      </c>
    </row>
    <row r="13600" spans="1:7">
      <c r="A13600" t="s">
        <v>4</v>
      </c>
      <c r="B13600" s="4" t="s">
        <v>5</v>
      </c>
      <c r="C13600" s="4" t="s">
        <v>10</v>
      </c>
    </row>
    <row r="13601" spans="1:6">
      <c r="A13601" t="n">
        <v>114459</v>
      </c>
      <c r="B13601" s="28" t="n">
        <v>16</v>
      </c>
      <c r="C13601" s="7" t="n">
        <v>300</v>
      </c>
    </row>
    <row r="13602" spans="1:6">
      <c r="A13602" t="s">
        <v>4</v>
      </c>
      <c r="B13602" s="4" t="s">
        <v>5</v>
      </c>
      <c r="C13602" s="4" t="s">
        <v>10</v>
      </c>
      <c r="D13602" s="4" t="s">
        <v>14</v>
      </c>
      <c r="E13602" s="4" t="s">
        <v>14</v>
      </c>
      <c r="F13602" s="4" t="s">
        <v>6</v>
      </c>
    </row>
    <row r="13603" spans="1:6">
      <c r="A13603" t="n">
        <v>114462</v>
      </c>
      <c r="B13603" s="18" t="n">
        <v>20</v>
      </c>
      <c r="C13603" s="7" t="n">
        <v>7032</v>
      </c>
      <c r="D13603" s="7" t="n">
        <v>2</v>
      </c>
      <c r="E13603" s="7" t="n">
        <v>11</v>
      </c>
      <c r="F13603" s="7" t="s">
        <v>856</v>
      </c>
    </row>
    <row r="13604" spans="1:6">
      <c r="A13604" t="s">
        <v>4</v>
      </c>
      <c r="B13604" s="4" t="s">
        <v>5</v>
      </c>
      <c r="C13604" s="4" t="s">
        <v>10</v>
      </c>
    </row>
    <row r="13605" spans="1:6">
      <c r="A13605" t="n">
        <v>114494</v>
      </c>
      <c r="B13605" s="28" t="n">
        <v>16</v>
      </c>
      <c r="C13605" s="7" t="n">
        <v>100</v>
      </c>
    </row>
    <row r="13606" spans="1:6">
      <c r="A13606" t="s">
        <v>4</v>
      </c>
      <c r="B13606" s="4" t="s">
        <v>5</v>
      </c>
      <c r="C13606" s="4" t="s">
        <v>10</v>
      </c>
      <c r="D13606" s="4" t="s">
        <v>14</v>
      </c>
      <c r="E13606" s="4" t="s">
        <v>14</v>
      </c>
      <c r="F13606" s="4" t="s">
        <v>6</v>
      </c>
    </row>
    <row r="13607" spans="1:6">
      <c r="A13607" t="n">
        <v>114497</v>
      </c>
      <c r="B13607" s="18" t="n">
        <v>20</v>
      </c>
      <c r="C13607" s="7" t="n">
        <v>2</v>
      </c>
      <c r="D13607" s="7" t="n">
        <v>2</v>
      </c>
      <c r="E13607" s="7" t="n">
        <v>11</v>
      </c>
      <c r="F13607" s="7" t="s">
        <v>857</v>
      </c>
    </row>
    <row r="13608" spans="1:6">
      <c r="A13608" t="s">
        <v>4</v>
      </c>
      <c r="B13608" s="4" t="s">
        <v>5</v>
      </c>
      <c r="C13608" s="4" t="s">
        <v>10</v>
      </c>
    </row>
    <row r="13609" spans="1:6">
      <c r="A13609" t="n">
        <v>114527</v>
      </c>
      <c r="B13609" s="28" t="n">
        <v>16</v>
      </c>
      <c r="C13609" s="7" t="n">
        <v>300</v>
      </c>
    </row>
    <row r="13610" spans="1:6">
      <c r="A13610" t="s">
        <v>4</v>
      </c>
      <c r="B13610" s="4" t="s">
        <v>5</v>
      </c>
      <c r="C13610" s="4" t="s">
        <v>10</v>
      </c>
      <c r="D13610" s="4" t="s">
        <v>14</v>
      </c>
      <c r="E13610" s="4" t="s">
        <v>14</v>
      </c>
      <c r="F13610" s="4" t="s">
        <v>6</v>
      </c>
    </row>
    <row r="13611" spans="1:6">
      <c r="A13611" t="n">
        <v>114530</v>
      </c>
      <c r="B13611" s="18" t="n">
        <v>20</v>
      </c>
      <c r="C13611" s="7" t="n">
        <v>6</v>
      </c>
      <c r="D13611" s="7" t="n">
        <v>2</v>
      </c>
      <c r="E13611" s="7" t="n">
        <v>11</v>
      </c>
      <c r="F13611" s="7" t="s">
        <v>858</v>
      </c>
    </row>
    <row r="13612" spans="1:6">
      <c r="A13612" t="s">
        <v>4</v>
      </c>
      <c r="B13612" s="4" t="s">
        <v>5</v>
      </c>
      <c r="C13612" s="4" t="s">
        <v>10</v>
      </c>
    </row>
    <row r="13613" spans="1:6">
      <c r="A13613" t="n">
        <v>114560</v>
      </c>
      <c r="B13613" s="28" t="n">
        <v>16</v>
      </c>
      <c r="C13613" s="7" t="n">
        <v>300</v>
      </c>
    </row>
    <row r="13614" spans="1:6">
      <c r="A13614" t="s">
        <v>4</v>
      </c>
      <c r="B13614" s="4" t="s">
        <v>5</v>
      </c>
      <c r="C13614" s="4" t="s">
        <v>10</v>
      </c>
      <c r="D13614" s="4" t="s">
        <v>14</v>
      </c>
      <c r="E13614" s="4" t="s">
        <v>14</v>
      </c>
      <c r="F13614" s="4" t="s">
        <v>6</v>
      </c>
    </row>
    <row r="13615" spans="1:6">
      <c r="A13615" t="n">
        <v>114563</v>
      </c>
      <c r="B13615" s="18" t="n">
        <v>20</v>
      </c>
      <c r="C13615" s="7" t="n">
        <v>4</v>
      </c>
      <c r="D13615" s="7" t="n">
        <v>2</v>
      </c>
      <c r="E13615" s="7" t="n">
        <v>11</v>
      </c>
      <c r="F13615" s="7" t="s">
        <v>859</v>
      </c>
    </row>
    <row r="13616" spans="1:6">
      <c r="A13616" t="s">
        <v>4</v>
      </c>
      <c r="B13616" s="4" t="s">
        <v>5</v>
      </c>
      <c r="C13616" s="4" t="s">
        <v>10</v>
      </c>
      <c r="D13616" s="4" t="s">
        <v>14</v>
      </c>
    </row>
    <row r="13617" spans="1:6">
      <c r="A13617" t="n">
        <v>114595</v>
      </c>
      <c r="B13617" s="68" t="n">
        <v>67</v>
      </c>
      <c r="C13617" s="7" t="n">
        <v>0</v>
      </c>
      <c r="D13617" s="7" t="n">
        <v>2</v>
      </c>
    </row>
    <row r="13618" spans="1:6">
      <c r="A13618" t="s">
        <v>4</v>
      </c>
      <c r="B13618" s="4" t="s">
        <v>5</v>
      </c>
      <c r="C13618" s="4" t="s">
        <v>10</v>
      </c>
      <c r="D13618" s="4" t="s">
        <v>14</v>
      </c>
    </row>
    <row r="13619" spans="1:6">
      <c r="A13619" t="n">
        <v>114599</v>
      </c>
      <c r="B13619" s="68" t="n">
        <v>67</v>
      </c>
      <c r="C13619" s="7" t="n">
        <v>9</v>
      </c>
      <c r="D13619" s="7" t="n">
        <v>2</v>
      </c>
    </row>
    <row r="13620" spans="1:6">
      <c r="A13620" t="s">
        <v>4</v>
      </c>
      <c r="B13620" s="4" t="s">
        <v>5</v>
      </c>
      <c r="C13620" s="4" t="s">
        <v>10</v>
      </c>
      <c r="D13620" s="4" t="s">
        <v>14</v>
      </c>
    </row>
    <row r="13621" spans="1:6">
      <c r="A13621" t="n">
        <v>114603</v>
      </c>
      <c r="B13621" s="68" t="n">
        <v>67</v>
      </c>
      <c r="C13621" s="7" t="n">
        <v>8</v>
      </c>
      <c r="D13621" s="7" t="n">
        <v>2</v>
      </c>
    </row>
    <row r="13622" spans="1:6">
      <c r="A13622" t="s">
        <v>4</v>
      </c>
      <c r="B13622" s="4" t="s">
        <v>5</v>
      </c>
      <c r="C13622" s="4" t="s">
        <v>10</v>
      </c>
      <c r="D13622" s="4" t="s">
        <v>14</v>
      </c>
    </row>
    <row r="13623" spans="1:6">
      <c r="A13623" t="n">
        <v>114607</v>
      </c>
      <c r="B13623" s="68" t="n">
        <v>67</v>
      </c>
      <c r="C13623" s="7" t="n">
        <v>7</v>
      </c>
      <c r="D13623" s="7" t="n">
        <v>2</v>
      </c>
    </row>
    <row r="13624" spans="1:6">
      <c r="A13624" t="s">
        <v>4</v>
      </c>
      <c r="B13624" s="4" t="s">
        <v>5</v>
      </c>
      <c r="C13624" s="4" t="s">
        <v>10</v>
      </c>
      <c r="D13624" s="4" t="s">
        <v>14</v>
      </c>
    </row>
    <row r="13625" spans="1:6">
      <c r="A13625" t="n">
        <v>114611</v>
      </c>
      <c r="B13625" s="68" t="n">
        <v>67</v>
      </c>
      <c r="C13625" s="7" t="n">
        <v>11</v>
      </c>
      <c r="D13625" s="7" t="n">
        <v>2</v>
      </c>
    </row>
    <row r="13626" spans="1:6">
      <c r="A13626" t="s">
        <v>4</v>
      </c>
      <c r="B13626" s="4" t="s">
        <v>5</v>
      </c>
      <c r="C13626" s="4" t="s">
        <v>10</v>
      </c>
      <c r="D13626" s="4" t="s">
        <v>14</v>
      </c>
    </row>
    <row r="13627" spans="1:6">
      <c r="A13627" t="n">
        <v>114615</v>
      </c>
      <c r="B13627" s="68" t="n">
        <v>67</v>
      </c>
      <c r="C13627" s="7" t="n">
        <v>3</v>
      </c>
      <c r="D13627" s="7" t="n">
        <v>2</v>
      </c>
    </row>
    <row r="13628" spans="1:6">
      <c r="A13628" t="s">
        <v>4</v>
      </c>
      <c r="B13628" s="4" t="s">
        <v>5</v>
      </c>
      <c r="C13628" s="4" t="s">
        <v>10</v>
      </c>
      <c r="D13628" s="4" t="s">
        <v>14</v>
      </c>
    </row>
    <row r="13629" spans="1:6">
      <c r="A13629" t="n">
        <v>114619</v>
      </c>
      <c r="B13629" s="68" t="n">
        <v>67</v>
      </c>
      <c r="C13629" s="7" t="n">
        <v>5</v>
      </c>
      <c r="D13629" s="7" t="n">
        <v>2</v>
      </c>
    </row>
    <row r="13630" spans="1:6">
      <c r="A13630" t="s">
        <v>4</v>
      </c>
      <c r="B13630" s="4" t="s">
        <v>5</v>
      </c>
      <c r="C13630" s="4" t="s">
        <v>10</v>
      </c>
      <c r="D13630" s="4" t="s">
        <v>14</v>
      </c>
    </row>
    <row r="13631" spans="1:6">
      <c r="A13631" t="n">
        <v>114623</v>
      </c>
      <c r="B13631" s="68" t="n">
        <v>67</v>
      </c>
      <c r="C13631" s="7" t="n">
        <v>1</v>
      </c>
      <c r="D13631" s="7" t="n">
        <v>2</v>
      </c>
    </row>
    <row r="13632" spans="1:6">
      <c r="A13632" t="s">
        <v>4</v>
      </c>
      <c r="B13632" s="4" t="s">
        <v>5</v>
      </c>
      <c r="C13632" s="4" t="s">
        <v>10</v>
      </c>
      <c r="D13632" s="4" t="s">
        <v>14</v>
      </c>
    </row>
    <row r="13633" spans="1:4">
      <c r="A13633" t="n">
        <v>114627</v>
      </c>
      <c r="B13633" s="68" t="n">
        <v>67</v>
      </c>
      <c r="C13633" s="7" t="n">
        <v>7032</v>
      </c>
      <c r="D13633" s="7" t="n">
        <v>2</v>
      </c>
    </row>
    <row r="13634" spans="1:4">
      <c r="A13634" t="s">
        <v>4</v>
      </c>
      <c r="B13634" s="4" t="s">
        <v>5</v>
      </c>
      <c r="C13634" s="4" t="s">
        <v>10</v>
      </c>
      <c r="D13634" s="4" t="s">
        <v>14</v>
      </c>
    </row>
    <row r="13635" spans="1:4">
      <c r="A13635" t="n">
        <v>114631</v>
      </c>
      <c r="B13635" s="68" t="n">
        <v>67</v>
      </c>
      <c r="C13635" s="7" t="n">
        <v>2</v>
      </c>
      <c r="D13635" s="7" t="n">
        <v>2</v>
      </c>
    </row>
    <row r="13636" spans="1:4">
      <c r="A13636" t="s">
        <v>4</v>
      </c>
      <c r="B13636" s="4" t="s">
        <v>5</v>
      </c>
      <c r="C13636" s="4" t="s">
        <v>10</v>
      </c>
      <c r="D13636" s="4" t="s">
        <v>14</v>
      </c>
    </row>
    <row r="13637" spans="1:4">
      <c r="A13637" t="n">
        <v>114635</v>
      </c>
      <c r="B13637" s="68" t="n">
        <v>67</v>
      </c>
      <c r="C13637" s="7" t="n">
        <v>6</v>
      </c>
      <c r="D13637" s="7" t="n">
        <v>2</v>
      </c>
    </row>
    <row r="13638" spans="1:4">
      <c r="A13638" t="s">
        <v>4</v>
      </c>
      <c r="B13638" s="4" t="s">
        <v>5</v>
      </c>
      <c r="C13638" s="4" t="s">
        <v>10</v>
      </c>
      <c r="D13638" s="4" t="s">
        <v>14</v>
      </c>
    </row>
    <row r="13639" spans="1:4">
      <c r="A13639" t="n">
        <v>114639</v>
      </c>
      <c r="B13639" s="68" t="n">
        <v>67</v>
      </c>
      <c r="C13639" s="7" t="n">
        <v>4</v>
      </c>
      <c r="D13639" s="7" t="n">
        <v>2</v>
      </c>
    </row>
    <row r="13640" spans="1:4">
      <c r="A13640" t="s">
        <v>4</v>
      </c>
      <c r="B13640" s="4" t="s">
        <v>5</v>
      </c>
      <c r="C13640" s="4" t="s">
        <v>14</v>
      </c>
      <c r="D13640" s="4" t="s">
        <v>10</v>
      </c>
    </row>
    <row r="13641" spans="1:4">
      <c r="A13641" t="n">
        <v>114643</v>
      </c>
      <c r="B13641" s="45" t="n">
        <v>45</v>
      </c>
      <c r="C13641" s="7" t="n">
        <v>7</v>
      </c>
      <c r="D13641" s="7" t="n">
        <v>255</v>
      </c>
    </row>
    <row r="13642" spans="1:4">
      <c r="A13642" t="s">
        <v>4</v>
      </c>
      <c r="B13642" s="4" t="s">
        <v>5</v>
      </c>
      <c r="C13642" s="4" t="s">
        <v>14</v>
      </c>
      <c r="D13642" s="4" t="s">
        <v>10</v>
      </c>
      <c r="E13642" s="4" t="s">
        <v>21</v>
      </c>
    </row>
    <row r="13643" spans="1:4">
      <c r="A13643" t="n">
        <v>114647</v>
      </c>
      <c r="B13643" s="21" t="n">
        <v>58</v>
      </c>
      <c r="C13643" s="7" t="n">
        <v>101</v>
      </c>
      <c r="D13643" s="7" t="n">
        <v>500</v>
      </c>
      <c r="E13643" s="7" t="n">
        <v>1</v>
      </c>
    </row>
    <row r="13644" spans="1:4">
      <c r="A13644" t="s">
        <v>4</v>
      </c>
      <c r="B13644" s="4" t="s">
        <v>5</v>
      </c>
      <c r="C13644" s="4" t="s">
        <v>14</v>
      </c>
      <c r="D13644" s="4" t="s">
        <v>10</v>
      </c>
    </row>
    <row r="13645" spans="1:4">
      <c r="A13645" t="n">
        <v>114655</v>
      </c>
      <c r="B13645" s="21" t="n">
        <v>58</v>
      </c>
      <c r="C13645" s="7" t="n">
        <v>254</v>
      </c>
      <c r="D13645" s="7" t="n">
        <v>0</v>
      </c>
    </row>
    <row r="13646" spans="1:4">
      <c r="A13646" t="s">
        <v>4</v>
      </c>
      <c r="B13646" s="4" t="s">
        <v>5</v>
      </c>
      <c r="C13646" s="4" t="s">
        <v>14</v>
      </c>
    </row>
    <row r="13647" spans="1:4">
      <c r="A13647" t="n">
        <v>114659</v>
      </c>
      <c r="B13647" s="35" t="n">
        <v>116</v>
      </c>
      <c r="C13647" s="7" t="n">
        <v>0</v>
      </c>
    </row>
    <row r="13648" spans="1:4">
      <c r="A13648" t="s">
        <v>4</v>
      </c>
      <c r="B13648" s="4" t="s">
        <v>5</v>
      </c>
      <c r="C13648" s="4" t="s">
        <v>14</v>
      </c>
      <c r="D13648" s="4" t="s">
        <v>10</v>
      </c>
    </row>
    <row r="13649" spans="1:5">
      <c r="A13649" t="n">
        <v>114661</v>
      </c>
      <c r="B13649" s="35" t="n">
        <v>116</v>
      </c>
      <c r="C13649" s="7" t="n">
        <v>2</v>
      </c>
      <c r="D13649" s="7" t="n">
        <v>1</v>
      </c>
    </row>
    <row r="13650" spans="1:5">
      <c r="A13650" t="s">
        <v>4</v>
      </c>
      <c r="B13650" s="4" t="s">
        <v>5</v>
      </c>
      <c r="C13650" s="4" t="s">
        <v>14</v>
      </c>
      <c r="D13650" s="4" t="s">
        <v>9</v>
      </c>
    </row>
    <row r="13651" spans="1:5">
      <c r="A13651" t="n">
        <v>114665</v>
      </c>
      <c r="B13651" s="35" t="n">
        <v>116</v>
      </c>
      <c r="C13651" s="7" t="n">
        <v>5</v>
      </c>
      <c r="D13651" s="7" t="n">
        <v>1097859072</v>
      </c>
    </row>
    <row r="13652" spans="1:5">
      <c r="A13652" t="s">
        <v>4</v>
      </c>
      <c r="B13652" s="4" t="s">
        <v>5</v>
      </c>
      <c r="C13652" s="4" t="s">
        <v>14</v>
      </c>
      <c r="D13652" s="4" t="s">
        <v>10</v>
      </c>
    </row>
    <row r="13653" spans="1:5">
      <c r="A13653" t="n">
        <v>114671</v>
      </c>
      <c r="B13653" s="35" t="n">
        <v>116</v>
      </c>
      <c r="C13653" s="7" t="n">
        <v>6</v>
      </c>
      <c r="D13653" s="7" t="n">
        <v>1</v>
      </c>
    </row>
    <row r="13654" spans="1:5">
      <c r="A13654" t="s">
        <v>4</v>
      </c>
      <c r="B13654" s="4" t="s">
        <v>5</v>
      </c>
      <c r="C13654" s="4" t="s">
        <v>10</v>
      </c>
      <c r="D13654" s="4" t="s">
        <v>21</v>
      </c>
      <c r="E13654" s="4" t="s">
        <v>21</v>
      </c>
      <c r="F13654" s="4" t="s">
        <v>21</v>
      </c>
      <c r="G13654" s="4" t="s">
        <v>21</v>
      </c>
    </row>
    <row r="13655" spans="1:5">
      <c r="A13655" t="n">
        <v>114675</v>
      </c>
      <c r="B13655" s="36" t="n">
        <v>46</v>
      </c>
      <c r="C13655" s="7" t="n">
        <v>0</v>
      </c>
      <c r="D13655" s="7" t="n">
        <v>-4.40500020980835</v>
      </c>
      <c r="E13655" s="7" t="n">
        <v>18.3700008392334</v>
      </c>
      <c r="F13655" s="7" t="n">
        <v>46.3650016784668</v>
      </c>
      <c r="G13655" s="7" t="n">
        <v>140</v>
      </c>
    </row>
    <row r="13656" spans="1:5">
      <c r="A13656" t="s">
        <v>4</v>
      </c>
      <c r="B13656" s="4" t="s">
        <v>5</v>
      </c>
      <c r="C13656" s="4" t="s">
        <v>14</v>
      </c>
      <c r="D13656" s="4" t="s">
        <v>14</v>
      </c>
      <c r="E13656" s="4" t="s">
        <v>21</v>
      </c>
      <c r="F13656" s="4" t="s">
        <v>21</v>
      </c>
      <c r="G13656" s="4" t="s">
        <v>21</v>
      </c>
      <c r="H13656" s="4" t="s">
        <v>10</v>
      </c>
    </row>
    <row r="13657" spans="1:5">
      <c r="A13657" t="n">
        <v>114694</v>
      </c>
      <c r="B13657" s="45" t="n">
        <v>45</v>
      </c>
      <c r="C13657" s="7" t="n">
        <v>2</v>
      </c>
      <c r="D13657" s="7" t="n">
        <v>3</v>
      </c>
      <c r="E13657" s="7" t="n">
        <v>-4.30000019073486</v>
      </c>
      <c r="F13657" s="7" t="n">
        <v>18.7999992370605</v>
      </c>
      <c r="G13657" s="7" t="n">
        <v>46.0299987792969</v>
      </c>
      <c r="H13657" s="7" t="n">
        <v>0</v>
      </c>
    </row>
    <row r="13658" spans="1:5">
      <c r="A13658" t="s">
        <v>4</v>
      </c>
      <c r="B13658" s="4" t="s">
        <v>5</v>
      </c>
      <c r="C13658" s="4" t="s">
        <v>14</v>
      </c>
      <c r="D13658" s="4" t="s">
        <v>14</v>
      </c>
      <c r="E13658" s="4" t="s">
        <v>21</v>
      </c>
      <c r="F13658" s="4" t="s">
        <v>21</v>
      </c>
      <c r="G13658" s="4" t="s">
        <v>21</v>
      </c>
      <c r="H13658" s="4" t="s">
        <v>10</v>
      </c>
      <c r="I13658" s="4" t="s">
        <v>14</v>
      </c>
    </row>
    <row r="13659" spans="1:5">
      <c r="A13659" t="n">
        <v>114711</v>
      </c>
      <c r="B13659" s="45" t="n">
        <v>45</v>
      </c>
      <c r="C13659" s="7" t="n">
        <v>4</v>
      </c>
      <c r="D13659" s="7" t="n">
        <v>3</v>
      </c>
      <c r="E13659" s="7" t="n">
        <v>7.5</v>
      </c>
      <c r="F13659" s="7" t="n">
        <v>94</v>
      </c>
      <c r="G13659" s="7" t="n">
        <v>355</v>
      </c>
      <c r="H13659" s="7" t="n">
        <v>0</v>
      </c>
      <c r="I13659" s="7" t="n">
        <v>0</v>
      </c>
    </row>
    <row r="13660" spans="1:5">
      <c r="A13660" t="s">
        <v>4</v>
      </c>
      <c r="B13660" s="4" t="s">
        <v>5</v>
      </c>
      <c r="C13660" s="4" t="s">
        <v>14</v>
      </c>
      <c r="D13660" s="4" t="s">
        <v>14</v>
      </c>
      <c r="E13660" s="4" t="s">
        <v>21</v>
      </c>
      <c r="F13660" s="4" t="s">
        <v>10</v>
      </c>
    </row>
    <row r="13661" spans="1:5">
      <c r="A13661" t="n">
        <v>114729</v>
      </c>
      <c r="B13661" s="45" t="n">
        <v>45</v>
      </c>
      <c r="C13661" s="7" t="n">
        <v>5</v>
      </c>
      <c r="D13661" s="7" t="n">
        <v>3</v>
      </c>
      <c r="E13661" s="7" t="n">
        <v>0.899999976158142</v>
      </c>
      <c r="F13661" s="7" t="n">
        <v>0</v>
      </c>
    </row>
    <row r="13662" spans="1:5">
      <c r="A13662" t="s">
        <v>4</v>
      </c>
      <c r="B13662" s="4" t="s">
        <v>5</v>
      </c>
      <c r="C13662" s="4" t="s">
        <v>14</v>
      </c>
      <c r="D13662" s="4" t="s">
        <v>14</v>
      </c>
      <c r="E13662" s="4" t="s">
        <v>21</v>
      </c>
      <c r="F13662" s="4" t="s">
        <v>10</v>
      </c>
    </row>
    <row r="13663" spans="1:5">
      <c r="A13663" t="n">
        <v>114738</v>
      </c>
      <c r="B13663" s="45" t="n">
        <v>45</v>
      </c>
      <c r="C13663" s="7" t="n">
        <v>11</v>
      </c>
      <c r="D13663" s="7" t="n">
        <v>3</v>
      </c>
      <c r="E13663" s="7" t="n">
        <v>34.2999992370605</v>
      </c>
      <c r="F13663" s="7" t="n">
        <v>0</v>
      </c>
    </row>
    <row r="13664" spans="1:5">
      <c r="A13664" t="s">
        <v>4</v>
      </c>
      <c r="B13664" s="4" t="s">
        <v>5</v>
      </c>
      <c r="C13664" s="4" t="s">
        <v>14</v>
      </c>
      <c r="D13664" s="4" t="s">
        <v>14</v>
      </c>
      <c r="E13664" s="4" t="s">
        <v>21</v>
      </c>
      <c r="F13664" s="4" t="s">
        <v>21</v>
      </c>
      <c r="G13664" s="4" t="s">
        <v>21</v>
      </c>
      <c r="H13664" s="4" t="s">
        <v>10</v>
      </c>
    </row>
    <row r="13665" spans="1:9">
      <c r="A13665" t="n">
        <v>114747</v>
      </c>
      <c r="B13665" s="45" t="n">
        <v>45</v>
      </c>
      <c r="C13665" s="7" t="n">
        <v>2</v>
      </c>
      <c r="D13665" s="7" t="n">
        <v>3</v>
      </c>
      <c r="E13665" s="7" t="n">
        <v>-4.30000019073486</v>
      </c>
      <c r="F13665" s="7" t="n">
        <v>19</v>
      </c>
      <c r="G13665" s="7" t="n">
        <v>46.0299987792969</v>
      </c>
      <c r="H13665" s="7" t="n">
        <v>3500</v>
      </c>
    </row>
    <row r="13666" spans="1:9">
      <c r="A13666" t="s">
        <v>4</v>
      </c>
      <c r="B13666" s="4" t="s">
        <v>5</v>
      </c>
      <c r="C13666" s="4" t="s">
        <v>14</v>
      </c>
      <c r="D13666" s="4" t="s">
        <v>14</v>
      </c>
      <c r="E13666" s="4" t="s">
        <v>21</v>
      </c>
      <c r="F13666" s="4" t="s">
        <v>21</v>
      </c>
      <c r="G13666" s="4" t="s">
        <v>21</v>
      </c>
      <c r="H13666" s="4" t="s">
        <v>10</v>
      </c>
      <c r="I13666" s="4" t="s">
        <v>14</v>
      </c>
    </row>
    <row r="13667" spans="1:9">
      <c r="A13667" t="n">
        <v>114764</v>
      </c>
      <c r="B13667" s="45" t="n">
        <v>45</v>
      </c>
      <c r="C13667" s="7" t="n">
        <v>4</v>
      </c>
      <c r="D13667" s="7" t="n">
        <v>3</v>
      </c>
      <c r="E13667" s="7" t="n">
        <v>7.5</v>
      </c>
      <c r="F13667" s="7" t="n">
        <v>94</v>
      </c>
      <c r="G13667" s="7" t="n">
        <v>355</v>
      </c>
      <c r="H13667" s="7" t="n">
        <v>3500</v>
      </c>
      <c r="I13667" s="7" t="n">
        <v>0</v>
      </c>
    </row>
    <row r="13668" spans="1:9">
      <c r="A13668" t="s">
        <v>4</v>
      </c>
      <c r="B13668" s="4" t="s">
        <v>5</v>
      </c>
      <c r="C13668" s="4" t="s">
        <v>14</v>
      </c>
      <c r="D13668" s="4" t="s">
        <v>14</v>
      </c>
      <c r="E13668" s="4" t="s">
        <v>21</v>
      </c>
      <c r="F13668" s="4" t="s">
        <v>10</v>
      </c>
    </row>
    <row r="13669" spans="1:9">
      <c r="A13669" t="n">
        <v>114782</v>
      </c>
      <c r="B13669" s="45" t="n">
        <v>45</v>
      </c>
      <c r="C13669" s="7" t="n">
        <v>5</v>
      </c>
      <c r="D13669" s="7" t="n">
        <v>3</v>
      </c>
      <c r="E13669" s="7" t="n">
        <v>1.20000004768372</v>
      </c>
      <c r="F13669" s="7" t="n">
        <v>3500</v>
      </c>
    </row>
    <row r="13670" spans="1:9">
      <c r="A13670" t="s">
        <v>4</v>
      </c>
      <c r="B13670" s="4" t="s">
        <v>5</v>
      </c>
      <c r="C13670" s="4" t="s">
        <v>14</v>
      </c>
      <c r="D13670" s="4" t="s">
        <v>10</v>
      </c>
      <c r="E13670" s="4" t="s">
        <v>6</v>
      </c>
      <c r="F13670" s="4" t="s">
        <v>6</v>
      </c>
      <c r="G13670" s="4" t="s">
        <v>6</v>
      </c>
      <c r="H13670" s="4" t="s">
        <v>6</v>
      </c>
    </row>
    <row r="13671" spans="1:9">
      <c r="A13671" t="n">
        <v>114791</v>
      </c>
      <c r="B13671" s="41" t="n">
        <v>51</v>
      </c>
      <c r="C13671" s="7" t="n">
        <v>3</v>
      </c>
      <c r="D13671" s="7" t="n">
        <v>0</v>
      </c>
      <c r="E13671" s="7" t="s">
        <v>174</v>
      </c>
      <c r="F13671" s="7" t="s">
        <v>95</v>
      </c>
      <c r="G13671" s="7" t="s">
        <v>96</v>
      </c>
      <c r="H13671" s="7" t="s">
        <v>97</v>
      </c>
    </row>
    <row r="13672" spans="1:9">
      <c r="A13672" t="s">
        <v>4</v>
      </c>
      <c r="B13672" s="4" t="s">
        <v>5</v>
      </c>
      <c r="C13672" s="4" t="s">
        <v>14</v>
      </c>
      <c r="D13672" s="4" t="s">
        <v>10</v>
      </c>
    </row>
    <row r="13673" spans="1:9">
      <c r="A13673" t="n">
        <v>114804</v>
      </c>
      <c r="B13673" s="45" t="n">
        <v>45</v>
      </c>
      <c r="C13673" s="7" t="n">
        <v>7</v>
      </c>
      <c r="D13673" s="7" t="n">
        <v>255</v>
      </c>
    </row>
    <row r="13674" spans="1:9">
      <c r="A13674" t="s">
        <v>4</v>
      </c>
      <c r="B13674" s="4" t="s">
        <v>5</v>
      </c>
      <c r="C13674" s="4" t="s">
        <v>10</v>
      </c>
      <c r="D13674" s="4" t="s">
        <v>14</v>
      </c>
      <c r="E13674" s="4" t="s">
        <v>6</v>
      </c>
      <c r="F13674" s="4" t="s">
        <v>21</v>
      </c>
      <c r="G13674" s="4" t="s">
        <v>21</v>
      </c>
      <c r="H13674" s="4" t="s">
        <v>21</v>
      </c>
    </row>
    <row r="13675" spans="1:9">
      <c r="A13675" t="n">
        <v>114808</v>
      </c>
      <c r="B13675" s="37" t="n">
        <v>48</v>
      </c>
      <c r="C13675" s="7" t="n">
        <v>0</v>
      </c>
      <c r="D13675" s="7" t="n">
        <v>0</v>
      </c>
      <c r="E13675" s="7" t="s">
        <v>761</v>
      </c>
      <c r="F13675" s="7" t="n">
        <v>-1</v>
      </c>
      <c r="G13675" s="7" t="n">
        <v>1</v>
      </c>
      <c r="H13675" s="7" t="n">
        <v>0</v>
      </c>
    </row>
    <row r="13676" spans="1:9">
      <c r="A13676" t="s">
        <v>4</v>
      </c>
      <c r="B13676" s="4" t="s">
        <v>5</v>
      </c>
      <c r="C13676" s="4" t="s">
        <v>10</v>
      </c>
      <c r="D13676" s="4" t="s">
        <v>14</v>
      </c>
      <c r="E13676" s="4" t="s">
        <v>6</v>
      </c>
      <c r="F13676" s="4" t="s">
        <v>21</v>
      </c>
      <c r="G13676" s="4" t="s">
        <v>21</v>
      </c>
      <c r="H13676" s="4" t="s">
        <v>21</v>
      </c>
    </row>
    <row r="13677" spans="1:9">
      <c r="A13677" t="n">
        <v>114834</v>
      </c>
      <c r="B13677" s="37" t="n">
        <v>48</v>
      </c>
      <c r="C13677" s="7" t="n">
        <v>23</v>
      </c>
      <c r="D13677" s="7" t="n">
        <v>0</v>
      </c>
      <c r="E13677" s="7" t="s">
        <v>761</v>
      </c>
      <c r="F13677" s="7" t="n">
        <v>-1</v>
      </c>
      <c r="G13677" s="7" t="n">
        <v>1</v>
      </c>
      <c r="H13677" s="7" t="n">
        <v>0</v>
      </c>
    </row>
    <row r="13678" spans="1:9">
      <c r="A13678" t="s">
        <v>4</v>
      </c>
      <c r="B13678" s="4" t="s">
        <v>5</v>
      </c>
      <c r="C13678" s="4" t="s">
        <v>10</v>
      </c>
    </row>
    <row r="13679" spans="1:9">
      <c r="A13679" t="n">
        <v>114860</v>
      </c>
      <c r="B13679" s="28" t="n">
        <v>16</v>
      </c>
      <c r="C13679" s="7" t="n">
        <v>500</v>
      </c>
    </row>
    <row r="13680" spans="1:9">
      <c r="A13680" t="s">
        <v>4</v>
      </c>
      <c r="B13680" s="4" t="s">
        <v>5</v>
      </c>
      <c r="C13680" s="4" t="s">
        <v>14</v>
      </c>
      <c r="D13680" s="4" t="s">
        <v>21</v>
      </c>
      <c r="E13680" s="4" t="s">
        <v>21</v>
      </c>
      <c r="F13680" s="4" t="s">
        <v>21</v>
      </c>
    </row>
    <row r="13681" spans="1:9">
      <c r="A13681" t="n">
        <v>114863</v>
      </c>
      <c r="B13681" s="45" t="n">
        <v>45</v>
      </c>
      <c r="C13681" s="7" t="n">
        <v>9</v>
      </c>
      <c r="D13681" s="7" t="n">
        <v>0.0299999993294477</v>
      </c>
      <c r="E13681" s="7" t="n">
        <v>0.0299999993294477</v>
      </c>
      <c r="F13681" s="7" t="n">
        <v>0.200000002980232</v>
      </c>
    </row>
    <row r="13682" spans="1:9">
      <c r="A13682" t="s">
        <v>4</v>
      </c>
      <c r="B13682" s="4" t="s">
        <v>5</v>
      </c>
      <c r="C13682" s="4" t="s">
        <v>14</v>
      </c>
      <c r="D13682" s="4" t="s">
        <v>10</v>
      </c>
      <c r="E13682" s="4" t="s">
        <v>6</v>
      </c>
    </row>
    <row r="13683" spans="1:9">
      <c r="A13683" t="n">
        <v>114877</v>
      </c>
      <c r="B13683" s="41" t="n">
        <v>51</v>
      </c>
      <c r="C13683" s="7" t="n">
        <v>4</v>
      </c>
      <c r="D13683" s="7" t="n">
        <v>23</v>
      </c>
      <c r="E13683" s="7" t="s">
        <v>550</v>
      </c>
    </row>
    <row r="13684" spans="1:9">
      <c r="A13684" t="s">
        <v>4</v>
      </c>
      <c r="B13684" s="4" t="s">
        <v>5</v>
      </c>
      <c r="C13684" s="4" t="s">
        <v>10</v>
      </c>
    </row>
    <row r="13685" spans="1:9">
      <c r="A13685" t="n">
        <v>114891</v>
      </c>
      <c r="B13685" s="28" t="n">
        <v>16</v>
      </c>
      <c r="C13685" s="7" t="n">
        <v>0</v>
      </c>
    </row>
    <row r="13686" spans="1:9">
      <c r="A13686" t="s">
        <v>4</v>
      </c>
      <c r="B13686" s="4" t="s">
        <v>5</v>
      </c>
      <c r="C13686" s="4" t="s">
        <v>10</v>
      </c>
      <c r="D13686" s="4" t="s">
        <v>14</v>
      </c>
      <c r="E13686" s="4" t="s">
        <v>9</v>
      </c>
      <c r="F13686" s="4" t="s">
        <v>112</v>
      </c>
      <c r="G13686" s="4" t="s">
        <v>14</v>
      </c>
      <c r="H13686" s="4" t="s">
        <v>14</v>
      </c>
    </row>
    <row r="13687" spans="1:9">
      <c r="A13687" t="n">
        <v>114894</v>
      </c>
      <c r="B13687" s="49" t="n">
        <v>26</v>
      </c>
      <c r="C13687" s="7" t="n">
        <v>23</v>
      </c>
      <c r="D13687" s="7" t="n">
        <v>17</v>
      </c>
      <c r="E13687" s="7" t="n">
        <v>28567</v>
      </c>
      <c r="F13687" s="7" t="s">
        <v>860</v>
      </c>
      <c r="G13687" s="7" t="n">
        <v>2</v>
      </c>
      <c r="H13687" s="7" t="n">
        <v>0</v>
      </c>
    </row>
    <row r="13688" spans="1:9">
      <c r="A13688" t="s">
        <v>4</v>
      </c>
      <c r="B13688" s="4" t="s">
        <v>5</v>
      </c>
    </row>
    <row r="13689" spans="1:9">
      <c r="A13689" t="n">
        <v>114921</v>
      </c>
      <c r="B13689" s="50" t="n">
        <v>28</v>
      </c>
    </row>
    <row r="13690" spans="1:9">
      <c r="A13690" t="s">
        <v>4</v>
      </c>
      <c r="B13690" s="4" t="s">
        <v>5</v>
      </c>
      <c r="C13690" s="4" t="s">
        <v>10</v>
      </c>
      <c r="D13690" s="4" t="s">
        <v>14</v>
      </c>
    </row>
    <row r="13691" spans="1:9">
      <c r="A13691" t="n">
        <v>114922</v>
      </c>
      <c r="B13691" s="51" t="n">
        <v>89</v>
      </c>
      <c r="C13691" s="7" t="n">
        <v>65533</v>
      </c>
      <c r="D13691" s="7" t="n">
        <v>1</v>
      </c>
    </row>
    <row r="13692" spans="1:9">
      <c r="A13692" t="s">
        <v>4</v>
      </c>
      <c r="B13692" s="4" t="s">
        <v>5</v>
      </c>
      <c r="C13692" s="4" t="s">
        <v>14</v>
      </c>
      <c r="D13692" s="4" t="s">
        <v>10</v>
      </c>
      <c r="E13692" s="4" t="s">
        <v>6</v>
      </c>
    </row>
    <row r="13693" spans="1:9">
      <c r="A13693" t="n">
        <v>114926</v>
      </c>
      <c r="B13693" s="41" t="n">
        <v>51</v>
      </c>
      <c r="C13693" s="7" t="n">
        <v>4</v>
      </c>
      <c r="D13693" s="7" t="n">
        <v>0</v>
      </c>
      <c r="E13693" s="7" t="s">
        <v>861</v>
      </c>
    </row>
    <row r="13694" spans="1:9">
      <c r="A13694" t="s">
        <v>4</v>
      </c>
      <c r="B13694" s="4" t="s">
        <v>5</v>
      </c>
      <c r="C13694" s="4" t="s">
        <v>10</v>
      </c>
    </row>
    <row r="13695" spans="1:9">
      <c r="A13695" t="n">
        <v>114941</v>
      </c>
      <c r="B13695" s="28" t="n">
        <v>16</v>
      </c>
      <c r="C13695" s="7" t="n">
        <v>0</v>
      </c>
    </row>
    <row r="13696" spans="1:9">
      <c r="A13696" t="s">
        <v>4</v>
      </c>
      <c r="B13696" s="4" t="s">
        <v>5</v>
      </c>
      <c r="C13696" s="4" t="s">
        <v>10</v>
      </c>
      <c r="D13696" s="4" t="s">
        <v>14</v>
      </c>
      <c r="E13696" s="4" t="s">
        <v>9</v>
      </c>
      <c r="F13696" s="4" t="s">
        <v>112</v>
      </c>
      <c r="G13696" s="4" t="s">
        <v>14</v>
      </c>
      <c r="H13696" s="4" t="s">
        <v>14</v>
      </c>
    </row>
    <row r="13697" spans="1:8">
      <c r="A13697" t="n">
        <v>114944</v>
      </c>
      <c r="B13697" s="49" t="n">
        <v>26</v>
      </c>
      <c r="C13697" s="7" t="n">
        <v>0</v>
      </c>
      <c r="D13697" s="7" t="n">
        <v>17</v>
      </c>
      <c r="E13697" s="7" t="n">
        <v>53955</v>
      </c>
      <c r="F13697" s="7" t="s">
        <v>862</v>
      </c>
      <c r="G13697" s="7" t="n">
        <v>2</v>
      </c>
      <c r="H13697" s="7" t="n">
        <v>0</v>
      </c>
    </row>
    <row r="13698" spans="1:8">
      <c r="A13698" t="s">
        <v>4</v>
      </c>
      <c r="B13698" s="4" t="s">
        <v>5</v>
      </c>
    </row>
    <row r="13699" spans="1:8">
      <c r="A13699" t="n">
        <v>114958</v>
      </c>
      <c r="B13699" s="50" t="n">
        <v>28</v>
      </c>
    </row>
    <row r="13700" spans="1:8">
      <c r="A13700" t="s">
        <v>4</v>
      </c>
      <c r="B13700" s="4" t="s">
        <v>5</v>
      </c>
      <c r="C13700" s="4" t="s">
        <v>10</v>
      </c>
      <c r="D13700" s="4" t="s">
        <v>14</v>
      </c>
    </row>
    <row r="13701" spans="1:8">
      <c r="A13701" t="n">
        <v>114959</v>
      </c>
      <c r="B13701" s="51" t="n">
        <v>89</v>
      </c>
      <c r="C13701" s="7" t="n">
        <v>65533</v>
      </c>
      <c r="D13701" s="7" t="n">
        <v>1</v>
      </c>
    </row>
    <row r="13702" spans="1:8">
      <c r="A13702" t="s">
        <v>4</v>
      </c>
      <c r="B13702" s="4" t="s">
        <v>5</v>
      </c>
      <c r="C13702" s="4" t="s">
        <v>14</v>
      </c>
      <c r="D13702" s="4" t="s">
        <v>10</v>
      </c>
      <c r="E13702" s="4" t="s">
        <v>21</v>
      </c>
    </row>
    <row r="13703" spans="1:8">
      <c r="A13703" t="n">
        <v>114963</v>
      </c>
      <c r="B13703" s="21" t="n">
        <v>58</v>
      </c>
      <c r="C13703" s="7" t="n">
        <v>101</v>
      </c>
      <c r="D13703" s="7" t="n">
        <v>300</v>
      </c>
      <c r="E13703" s="7" t="n">
        <v>1</v>
      </c>
    </row>
    <row r="13704" spans="1:8">
      <c r="A13704" t="s">
        <v>4</v>
      </c>
      <c r="B13704" s="4" t="s">
        <v>5</v>
      </c>
      <c r="C13704" s="4" t="s">
        <v>14</v>
      </c>
      <c r="D13704" s="4" t="s">
        <v>10</v>
      </c>
    </row>
    <row r="13705" spans="1:8">
      <c r="A13705" t="n">
        <v>114971</v>
      </c>
      <c r="B13705" s="21" t="n">
        <v>58</v>
      </c>
      <c r="C13705" s="7" t="n">
        <v>254</v>
      </c>
      <c r="D13705" s="7" t="n">
        <v>0</v>
      </c>
    </row>
    <row r="13706" spans="1:8">
      <c r="A13706" t="s">
        <v>4</v>
      </c>
      <c r="B13706" s="4" t="s">
        <v>5</v>
      </c>
      <c r="C13706" s="4" t="s">
        <v>14</v>
      </c>
      <c r="D13706" s="4" t="s">
        <v>14</v>
      </c>
      <c r="E13706" s="4" t="s">
        <v>21</v>
      </c>
      <c r="F13706" s="4" t="s">
        <v>21</v>
      </c>
      <c r="G13706" s="4" t="s">
        <v>21</v>
      </c>
      <c r="H13706" s="4" t="s">
        <v>10</v>
      </c>
    </row>
    <row r="13707" spans="1:8">
      <c r="A13707" t="n">
        <v>114975</v>
      </c>
      <c r="B13707" s="45" t="n">
        <v>45</v>
      </c>
      <c r="C13707" s="7" t="n">
        <v>2</v>
      </c>
      <c r="D13707" s="7" t="n">
        <v>3</v>
      </c>
      <c r="E13707" s="7" t="n">
        <v>-4.55000019073486</v>
      </c>
      <c r="F13707" s="7" t="n">
        <v>19.7000007629395</v>
      </c>
      <c r="G13707" s="7" t="n">
        <v>46.9500007629395</v>
      </c>
      <c r="H13707" s="7" t="n">
        <v>0</v>
      </c>
    </row>
    <row r="13708" spans="1:8">
      <c r="A13708" t="s">
        <v>4</v>
      </c>
      <c r="B13708" s="4" t="s">
        <v>5</v>
      </c>
      <c r="C13708" s="4" t="s">
        <v>14</v>
      </c>
      <c r="D13708" s="4" t="s">
        <v>14</v>
      </c>
      <c r="E13708" s="4" t="s">
        <v>21</v>
      </c>
      <c r="F13708" s="4" t="s">
        <v>21</v>
      </c>
      <c r="G13708" s="4" t="s">
        <v>21</v>
      </c>
      <c r="H13708" s="4" t="s">
        <v>10</v>
      </c>
      <c r="I13708" s="4" t="s">
        <v>14</v>
      </c>
    </row>
    <row r="13709" spans="1:8">
      <c r="A13709" t="n">
        <v>114992</v>
      </c>
      <c r="B13709" s="45" t="n">
        <v>45</v>
      </c>
      <c r="C13709" s="7" t="n">
        <v>4</v>
      </c>
      <c r="D13709" s="7" t="n">
        <v>3</v>
      </c>
      <c r="E13709" s="7" t="n">
        <v>341</v>
      </c>
      <c r="F13709" s="7" t="n">
        <v>95</v>
      </c>
      <c r="G13709" s="7" t="n">
        <v>355</v>
      </c>
      <c r="H13709" s="7" t="n">
        <v>0</v>
      </c>
      <c r="I13709" s="7" t="n">
        <v>0</v>
      </c>
    </row>
    <row r="13710" spans="1:8">
      <c r="A13710" t="s">
        <v>4</v>
      </c>
      <c r="B13710" s="4" t="s">
        <v>5</v>
      </c>
      <c r="C13710" s="4" t="s">
        <v>14</v>
      </c>
      <c r="D13710" s="4" t="s">
        <v>14</v>
      </c>
      <c r="E13710" s="4" t="s">
        <v>21</v>
      </c>
      <c r="F13710" s="4" t="s">
        <v>10</v>
      </c>
    </row>
    <row r="13711" spans="1:8">
      <c r="A13711" t="n">
        <v>115010</v>
      </c>
      <c r="B13711" s="45" t="n">
        <v>45</v>
      </c>
      <c r="C13711" s="7" t="n">
        <v>5</v>
      </c>
      <c r="D13711" s="7" t="n">
        <v>3</v>
      </c>
      <c r="E13711" s="7" t="n">
        <v>1.39999997615814</v>
      </c>
      <c r="F13711" s="7" t="n">
        <v>0</v>
      </c>
    </row>
    <row r="13712" spans="1:8">
      <c r="A13712" t="s">
        <v>4</v>
      </c>
      <c r="B13712" s="4" t="s">
        <v>5</v>
      </c>
      <c r="C13712" s="4" t="s">
        <v>14</v>
      </c>
      <c r="D13712" s="4" t="s">
        <v>14</v>
      </c>
      <c r="E13712" s="4" t="s">
        <v>21</v>
      </c>
      <c r="F13712" s="4" t="s">
        <v>10</v>
      </c>
    </row>
    <row r="13713" spans="1:9">
      <c r="A13713" t="n">
        <v>115019</v>
      </c>
      <c r="B13713" s="45" t="n">
        <v>45</v>
      </c>
      <c r="C13713" s="7" t="n">
        <v>11</v>
      </c>
      <c r="D13713" s="7" t="n">
        <v>3</v>
      </c>
      <c r="E13713" s="7" t="n">
        <v>37.7000007629395</v>
      </c>
      <c r="F13713" s="7" t="n">
        <v>0</v>
      </c>
    </row>
    <row r="13714" spans="1:9">
      <c r="A13714" t="s">
        <v>4</v>
      </c>
      <c r="B13714" s="4" t="s">
        <v>5</v>
      </c>
      <c r="C13714" s="4" t="s">
        <v>14</v>
      </c>
      <c r="D13714" s="4" t="s">
        <v>14</v>
      </c>
      <c r="E13714" s="4" t="s">
        <v>21</v>
      </c>
      <c r="F13714" s="4" t="s">
        <v>21</v>
      </c>
      <c r="G13714" s="4" t="s">
        <v>21</v>
      </c>
      <c r="H13714" s="4" t="s">
        <v>10</v>
      </c>
    </row>
    <row r="13715" spans="1:9">
      <c r="A13715" t="n">
        <v>115028</v>
      </c>
      <c r="B13715" s="45" t="n">
        <v>45</v>
      </c>
      <c r="C13715" s="7" t="n">
        <v>2</v>
      </c>
      <c r="D13715" s="7" t="n">
        <v>3</v>
      </c>
      <c r="E13715" s="7" t="n">
        <v>-4.55000019073486</v>
      </c>
      <c r="F13715" s="7" t="n">
        <v>19.6499996185303</v>
      </c>
      <c r="G13715" s="7" t="n">
        <v>46.9500007629395</v>
      </c>
      <c r="H13715" s="7" t="n">
        <v>10000</v>
      </c>
    </row>
    <row r="13716" spans="1:9">
      <c r="A13716" t="s">
        <v>4</v>
      </c>
      <c r="B13716" s="4" t="s">
        <v>5</v>
      </c>
      <c r="C13716" s="4" t="s">
        <v>14</v>
      </c>
      <c r="D13716" s="4" t="s">
        <v>14</v>
      </c>
      <c r="E13716" s="4" t="s">
        <v>21</v>
      </c>
      <c r="F13716" s="4" t="s">
        <v>21</v>
      </c>
      <c r="G13716" s="4" t="s">
        <v>21</v>
      </c>
      <c r="H13716" s="4" t="s">
        <v>10</v>
      </c>
      <c r="I13716" s="4" t="s">
        <v>14</v>
      </c>
    </row>
    <row r="13717" spans="1:9">
      <c r="A13717" t="n">
        <v>115045</v>
      </c>
      <c r="B13717" s="45" t="n">
        <v>45</v>
      </c>
      <c r="C13717" s="7" t="n">
        <v>4</v>
      </c>
      <c r="D13717" s="7" t="n">
        <v>3</v>
      </c>
      <c r="E13717" s="7" t="n">
        <v>341</v>
      </c>
      <c r="F13717" s="7" t="n">
        <v>110</v>
      </c>
      <c r="G13717" s="7" t="n">
        <v>350</v>
      </c>
      <c r="H13717" s="7" t="n">
        <v>10000</v>
      </c>
      <c r="I13717" s="7" t="n">
        <v>0</v>
      </c>
    </row>
    <row r="13718" spans="1:9">
      <c r="A13718" t="s">
        <v>4</v>
      </c>
      <c r="B13718" s="4" t="s">
        <v>5</v>
      </c>
      <c r="C13718" s="4" t="s">
        <v>14</v>
      </c>
      <c r="D13718" s="4" t="s">
        <v>14</v>
      </c>
      <c r="E13718" s="4" t="s">
        <v>21</v>
      </c>
      <c r="F13718" s="4" t="s">
        <v>10</v>
      </c>
    </row>
    <row r="13719" spans="1:9">
      <c r="A13719" t="n">
        <v>115063</v>
      </c>
      <c r="B13719" s="45" t="n">
        <v>45</v>
      </c>
      <c r="C13719" s="7" t="n">
        <v>5</v>
      </c>
      <c r="D13719" s="7" t="n">
        <v>3</v>
      </c>
      <c r="E13719" s="7" t="n">
        <v>1.60000002384186</v>
      </c>
      <c r="F13719" s="7" t="n">
        <v>10000</v>
      </c>
    </row>
    <row r="13720" spans="1:9">
      <c r="A13720" t="s">
        <v>4</v>
      </c>
      <c r="B13720" s="4" t="s">
        <v>5</v>
      </c>
      <c r="C13720" s="4" t="s">
        <v>14</v>
      </c>
      <c r="D13720" s="4" t="s">
        <v>10</v>
      </c>
    </row>
    <row r="13721" spans="1:9">
      <c r="A13721" t="n">
        <v>115072</v>
      </c>
      <c r="B13721" s="21" t="n">
        <v>58</v>
      </c>
      <c r="C13721" s="7" t="n">
        <v>255</v>
      </c>
      <c r="D13721" s="7" t="n">
        <v>0</v>
      </c>
    </row>
    <row r="13722" spans="1:9">
      <c r="A13722" t="s">
        <v>4</v>
      </c>
      <c r="B13722" s="4" t="s">
        <v>5</v>
      </c>
      <c r="C13722" s="4" t="s">
        <v>14</v>
      </c>
      <c r="D13722" s="4" t="s">
        <v>14</v>
      </c>
      <c r="E13722" s="4" t="s">
        <v>14</v>
      </c>
      <c r="F13722" s="4" t="s">
        <v>14</v>
      </c>
    </row>
    <row r="13723" spans="1:9">
      <c r="A13723" t="n">
        <v>115076</v>
      </c>
      <c r="B13723" s="19" t="n">
        <v>14</v>
      </c>
      <c r="C13723" s="7" t="n">
        <v>0</v>
      </c>
      <c r="D13723" s="7" t="n">
        <v>1</v>
      </c>
      <c r="E13723" s="7" t="n">
        <v>0</v>
      </c>
      <c r="F13723" s="7" t="n">
        <v>0</v>
      </c>
    </row>
    <row r="13724" spans="1:9">
      <c r="A13724" t="s">
        <v>4</v>
      </c>
      <c r="B13724" s="4" t="s">
        <v>5</v>
      </c>
      <c r="C13724" s="4" t="s">
        <v>14</v>
      </c>
      <c r="D13724" s="4" t="s">
        <v>10</v>
      </c>
      <c r="E13724" s="4" t="s">
        <v>6</v>
      </c>
    </row>
    <row r="13725" spans="1:9">
      <c r="A13725" t="n">
        <v>115081</v>
      </c>
      <c r="B13725" s="41" t="n">
        <v>51</v>
      </c>
      <c r="C13725" s="7" t="n">
        <v>4</v>
      </c>
      <c r="D13725" s="7" t="n">
        <v>1</v>
      </c>
      <c r="E13725" s="7" t="s">
        <v>181</v>
      </c>
    </row>
    <row r="13726" spans="1:9">
      <c r="A13726" t="s">
        <v>4</v>
      </c>
      <c r="B13726" s="4" t="s">
        <v>5</v>
      </c>
      <c r="C13726" s="4" t="s">
        <v>10</v>
      </c>
    </row>
    <row r="13727" spans="1:9">
      <c r="A13727" t="n">
        <v>115094</v>
      </c>
      <c r="B13727" s="28" t="n">
        <v>16</v>
      </c>
      <c r="C13727" s="7" t="n">
        <v>0</v>
      </c>
    </row>
    <row r="13728" spans="1:9">
      <c r="A13728" t="s">
        <v>4</v>
      </c>
      <c r="B13728" s="4" t="s">
        <v>5</v>
      </c>
      <c r="C13728" s="4" t="s">
        <v>10</v>
      </c>
      <c r="D13728" s="4" t="s">
        <v>14</v>
      </c>
      <c r="E13728" s="4" t="s">
        <v>9</v>
      </c>
      <c r="F13728" s="4" t="s">
        <v>112</v>
      </c>
      <c r="G13728" s="4" t="s">
        <v>14</v>
      </c>
      <c r="H13728" s="4" t="s">
        <v>14</v>
      </c>
    </row>
    <row r="13729" spans="1:9">
      <c r="A13729" t="n">
        <v>115097</v>
      </c>
      <c r="B13729" s="49" t="n">
        <v>26</v>
      </c>
      <c r="C13729" s="7" t="n">
        <v>1</v>
      </c>
      <c r="D13729" s="7" t="n">
        <v>17</v>
      </c>
      <c r="E13729" s="7" t="n">
        <v>1475</v>
      </c>
      <c r="F13729" s="7" t="s">
        <v>863</v>
      </c>
      <c r="G13729" s="7" t="n">
        <v>2</v>
      </c>
      <c r="H13729" s="7" t="n">
        <v>0</v>
      </c>
    </row>
    <row r="13730" spans="1:9">
      <c r="A13730" t="s">
        <v>4</v>
      </c>
      <c r="B13730" s="4" t="s">
        <v>5</v>
      </c>
    </row>
    <row r="13731" spans="1:9">
      <c r="A13731" t="n">
        <v>115124</v>
      </c>
      <c r="B13731" s="50" t="n">
        <v>28</v>
      </c>
    </row>
    <row r="13732" spans="1:9">
      <c r="A13732" t="s">
        <v>4</v>
      </c>
      <c r="B13732" s="4" t="s">
        <v>5</v>
      </c>
      <c r="C13732" s="4" t="s">
        <v>10</v>
      </c>
      <c r="D13732" s="4" t="s">
        <v>14</v>
      </c>
    </row>
    <row r="13733" spans="1:9">
      <c r="A13733" t="n">
        <v>115125</v>
      </c>
      <c r="B13733" s="51" t="n">
        <v>89</v>
      </c>
      <c r="C13733" s="7" t="n">
        <v>65533</v>
      </c>
      <c r="D13733" s="7" t="n">
        <v>1</v>
      </c>
    </row>
    <row r="13734" spans="1:9">
      <c r="A13734" t="s">
        <v>4</v>
      </c>
      <c r="B13734" s="4" t="s">
        <v>5</v>
      </c>
      <c r="C13734" s="4" t="s">
        <v>14</v>
      </c>
      <c r="D13734" s="4" t="s">
        <v>10</v>
      </c>
      <c r="E13734" s="4" t="s">
        <v>6</v>
      </c>
    </row>
    <row r="13735" spans="1:9">
      <c r="A13735" t="n">
        <v>115129</v>
      </c>
      <c r="B13735" s="41" t="n">
        <v>51</v>
      </c>
      <c r="C13735" s="7" t="n">
        <v>4</v>
      </c>
      <c r="D13735" s="7" t="n">
        <v>8</v>
      </c>
      <c r="E13735" s="7" t="s">
        <v>181</v>
      </c>
    </row>
    <row r="13736" spans="1:9">
      <c r="A13736" t="s">
        <v>4</v>
      </c>
      <c r="B13736" s="4" t="s">
        <v>5</v>
      </c>
      <c r="C13736" s="4" t="s">
        <v>10</v>
      </c>
    </row>
    <row r="13737" spans="1:9">
      <c r="A13737" t="n">
        <v>115142</v>
      </c>
      <c r="B13737" s="28" t="n">
        <v>16</v>
      </c>
      <c r="C13737" s="7" t="n">
        <v>0</v>
      </c>
    </row>
    <row r="13738" spans="1:9">
      <c r="A13738" t="s">
        <v>4</v>
      </c>
      <c r="B13738" s="4" t="s">
        <v>5</v>
      </c>
      <c r="C13738" s="4" t="s">
        <v>10</v>
      </c>
      <c r="D13738" s="4" t="s">
        <v>14</v>
      </c>
      <c r="E13738" s="4" t="s">
        <v>9</v>
      </c>
      <c r="F13738" s="4" t="s">
        <v>112</v>
      </c>
      <c r="G13738" s="4" t="s">
        <v>14</v>
      </c>
      <c r="H13738" s="4" t="s">
        <v>14</v>
      </c>
    </row>
    <row r="13739" spans="1:9">
      <c r="A13739" t="n">
        <v>115145</v>
      </c>
      <c r="B13739" s="49" t="n">
        <v>26</v>
      </c>
      <c r="C13739" s="7" t="n">
        <v>8</v>
      </c>
      <c r="D13739" s="7" t="n">
        <v>17</v>
      </c>
      <c r="E13739" s="7" t="n">
        <v>9417</v>
      </c>
      <c r="F13739" s="7" t="s">
        <v>864</v>
      </c>
      <c r="G13739" s="7" t="n">
        <v>2</v>
      </c>
      <c r="H13739" s="7" t="n">
        <v>0</v>
      </c>
    </row>
    <row r="13740" spans="1:9">
      <c r="A13740" t="s">
        <v>4</v>
      </c>
      <c r="B13740" s="4" t="s">
        <v>5</v>
      </c>
    </row>
    <row r="13741" spans="1:9">
      <c r="A13741" t="n">
        <v>115173</v>
      </c>
      <c r="B13741" s="50" t="n">
        <v>28</v>
      </c>
    </row>
    <row r="13742" spans="1:9">
      <c r="A13742" t="s">
        <v>4</v>
      </c>
      <c r="B13742" s="4" t="s">
        <v>5</v>
      </c>
      <c r="C13742" s="4" t="s">
        <v>10</v>
      </c>
      <c r="D13742" s="4" t="s">
        <v>14</v>
      </c>
    </row>
    <row r="13743" spans="1:9">
      <c r="A13743" t="n">
        <v>115174</v>
      </c>
      <c r="B13743" s="51" t="n">
        <v>89</v>
      </c>
      <c r="C13743" s="7" t="n">
        <v>65533</v>
      </c>
      <c r="D13743" s="7" t="n">
        <v>1</v>
      </c>
    </row>
    <row r="13744" spans="1:9">
      <c r="A13744" t="s">
        <v>4</v>
      </c>
      <c r="B13744" s="4" t="s">
        <v>5</v>
      </c>
      <c r="C13744" s="4" t="s">
        <v>14</v>
      </c>
      <c r="D13744" s="4" t="s">
        <v>10</v>
      </c>
      <c r="E13744" s="4" t="s">
        <v>6</v>
      </c>
    </row>
    <row r="13745" spans="1:8">
      <c r="A13745" t="n">
        <v>115178</v>
      </c>
      <c r="B13745" s="41" t="n">
        <v>51</v>
      </c>
      <c r="C13745" s="7" t="n">
        <v>4</v>
      </c>
      <c r="D13745" s="7" t="n">
        <v>4</v>
      </c>
      <c r="E13745" s="7" t="s">
        <v>840</v>
      </c>
    </row>
    <row r="13746" spans="1:8">
      <c r="A13746" t="s">
        <v>4</v>
      </c>
      <c r="B13746" s="4" t="s">
        <v>5</v>
      </c>
      <c r="C13746" s="4" t="s">
        <v>10</v>
      </c>
    </row>
    <row r="13747" spans="1:8">
      <c r="A13747" t="n">
        <v>115192</v>
      </c>
      <c r="B13747" s="28" t="n">
        <v>16</v>
      </c>
      <c r="C13747" s="7" t="n">
        <v>0</v>
      </c>
    </row>
    <row r="13748" spans="1:8">
      <c r="A13748" t="s">
        <v>4</v>
      </c>
      <c r="B13748" s="4" t="s">
        <v>5</v>
      </c>
      <c r="C13748" s="4" t="s">
        <v>10</v>
      </c>
      <c r="D13748" s="4" t="s">
        <v>14</v>
      </c>
      <c r="E13748" s="4" t="s">
        <v>9</v>
      </c>
      <c r="F13748" s="4" t="s">
        <v>112</v>
      </c>
      <c r="G13748" s="4" t="s">
        <v>14</v>
      </c>
      <c r="H13748" s="4" t="s">
        <v>14</v>
      </c>
    </row>
    <row r="13749" spans="1:8">
      <c r="A13749" t="n">
        <v>115195</v>
      </c>
      <c r="B13749" s="49" t="n">
        <v>26</v>
      </c>
      <c r="C13749" s="7" t="n">
        <v>4</v>
      </c>
      <c r="D13749" s="7" t="n">
        <v>17</v>
      </c>
      <c r="E13749" s="7" t="n">
        <v>7467</v>
      </c>
      <c r="F13749" s="7" t="s">
        <v>865</v>
      </c>
      <c r="G13749" s="7" t="n">
        <v>2</v>
      </c>
      <c r="H13749" s="7" t="n">
        <v>0</v>
      </c>
    </row>
    <row r="13750" spans="1:8">
      <c r="A13750" t="s">
        <v>4</v>
      </c>
      <c r="B13750" s="4" t="s">
        <v>5</v>
      </c>
    </row>
    <row r="13751" spans="1:8">
      <c r="A13751" t="n">
        <v>115236</v>
      </c>
      <c r="B13751" s="50" t="n">
        <v>28</v>
      </c>
    </row>
    <row r="13752" spans="1:8">
      <c r="A13752" t="s">
        <v>4</v>
      </c>
      <c r="B13752" s="4" t="s">
        <v>5</v>
      </c>
      <c r="C13752" s="4" t="s">
        <v>10</v>
      </c>
      <c r="D13752" s="4" t="s">
        <v>14</v>
      </c>
    </row>
    <row r="13753" spans="1:8">
      <c r="A13753" t="n">
        <v>115237</v>
      </c>
      <c r="B13753" s="51" t="n">
        <v>89</v>
      </c>
      <c r="C13753" s="7" t="n">
        <v>65533</v>
      </c>
      <c r="D13753" s="7" t="n">
        <v>1</v>
      </c>
    </row>
    <row r="13754" spans="1:8">
      <c r="A13754" t="s">
        <v>4</v>
      </c>
      <c r="B13754" s="4" t="s">
        <v>5</v>
      </c>
      <c r="C13754" s="4" t="s">
        <v>10</v>
      </c>
      <c r="D13754" s="4" t="s">
        <v>14</v>
      </c>
      <c r="E13754" s="4" t="s">
        <v>6</v>
      </c>
      <c r="F13754" s="4" t="s">
        <v>21</v>
      </c>
      <c r="G13754" s="4" t="s">
        <v>21</v>
      </c>
      <c r="H13754" s="4" t="s">
        <v>21</v>
      </c>
    </row>
    <row r="13755" spans="1:8">
      <c r="A13755" t="n">
        <v>115241</v>
      </c>
      <c r="B13755" s="37" t="n">
        <v>48</v>
      </c>
      <c r="C13755" s="7" t="n">
        <v>7</v>
      </c>
      <c r="D13755" s="7" t="n">
        <v>0</v>
      </c>
      <c r="E13755" s="7" t="s">
        <v>438</v>
      </c>
      <c r="F13755" s="7" t="n">
        <v>-1</v>
      </c>
      <c r="G13755" s="7" t="n">
        <v>1</v>
      </c>
      <c r="H13755" s="7" t="n">
        <v>0</v>
      </c>
    </row>
    <row r="13756" spans="1:8">
      <c r="A13756" t="s">
        <v>4</v>
      </c>
      <c r="B13756" s="4" t="s">
        <v>5</v>
      </c>
      <c r="C13756" s="4" t="s">
        <v>10</v>
      </c>
    </row>
    <row r="13757" spans="1:8">
      <c r="A13757" t="n">
        <v>115272</v>
      </c>
      <c r="B13757" s="28" t="n">
        <v>16</v>
      </c>
      <c r="C13757" s="7" t="n">
        <v>300</v>
      </c>
    </row>
    <row r="13758" spans="1:8">
      <c r="A13758" t="s">
        <v>4</v>
      </c>
      <c r="B13758" s="4" t="s">
        <v>5</v>
      </c>
      <c r="C13758" s="4" t="s">
        <v>14</v>
      </c>
      <c r="D13758" s="4" t="s">
        <v>10</v>
      </c>
      <c r="E13758" s="4" t="s">
        <v>6</v>
      </c>
    </row>
    <row r="13759" spans="1:8">
      <c r="A13759" t="n">
        <v>115275</v>
      </c>
      <c r="B13759" s="41" t="n">
        <v>51</v>
      </c>
      <c r="C13759" s="7" t="n">
        <v>4</v>
      </c>
      <c r="D13759" s="7" t="n">
        <v>7</v>
      </c>
      <c r="E13759" s="7" t="s">
        <v>866</v>
      </c>
    </row>
    <row r="13760" spans="1:8">
      <c r="A13760" t="s">
        <v>4</v>
      </c>
      <c r="B13760" s="4" t="s">
        <v>5</v>
      </c>
      <c r="C13760" s="4" t="s">
        <v>10</v>
      </c>
    </row>
    <row r="13761" spans="1:8">
      <c r="A13761" t="n">
        <v>115290</v>
      </c>
      <c r="B13761" s="28" t="n">
        <v>16</v>
      </c>
      <c r="C13761" s="7" t="n">
        <v>0</v>
      </c>
    </row>
    <row r="13762" spans="1:8">
      <c r="A13762" t="s">
        <v>4</v>
      </c>
      <c r="B13762" s="4" t="s">
        <v>5</v>
      </c>
      <c r="C13762" s="4" t="s">
        <v>10</v>
      </c>
      <c r="D13762" s="4" t="s">
        <v>14</v>
      </c>
      <c r="E13762" s="4" t="s">
        <v>9</v>
      </c>
      <c r="F13762" s="4" t="s">
        <v>112</v>
      </c>
      <c r="G13762" s="4" t="s">
        <v>14</v>
      </c>
      <c r="H13762" s="4" t="s">
        <v>14</v>
      </c>
    </row>
    <row r="13763" spans="1:8">
      <c r="A13763" t="n">
        <v>115293</v>
      </c>
      <c r="B13763" s="49" t="n">
        <v>26</v>
      </c>
      <c r="C13763" s="7" t="n">
        <v>7</v>
      </c>
      <c r="D13763" s="7" t="n">
        <v>17</v>
      </c>
      <c r="E13763" s="7" t="n">
        <v>4481</v>
      </c>
      <c r="F13763" s="7" t="s">
        <v>867</v>
      </c>
      <c r="G13763" s="7" t="n">
        <v>2</v>
      </c>
      <c r="H13763" s="7" t="n">
        <v>0</v>
      </c>
    </row>
    <row r="13764" spans="1:8">
      <c r="A13764" t="s">
        <v>4</v>
      </c>
      <c r="B13764" s="4" t="s">
        <v>5</v>
      </c>
    </row>
    <row r="13765" spans="1:8">
      <c r="A13765" t="n">
        <v>115314</v>
      </c>
      <c r="B13765" s="50" t="n">
        <v>28</v>
      </c>
    </row>
    <row r="13766" spans="1:8">
      <c r="A13766" t="s">
        <v>4</v>
      </c>
      <c r="B13766" s="4" t="s">
        <v>5</v>
      </c>
      <c r="C13766" s="4" t="s">
        <v>10</v>
      </c>
      <c r="D13766" s="4" t="s">
        <v>14</v>
      </c>
    </row>
    <row r="13767" spans="1:8">
      <c r="A13767" t="n">
        <v>115315</v>
      </c>
      <c r="B13767" s="51" t="n">
        <v>89</v>
      </c>
      <c r="C13767" s="7" t="n">
        <v>65533</v>
      </c>
      <c r="D13767" s="7" t="n">
        <v>1</v>
      </c>
    </row>
    <row r="13768" spans="1:8">
      <c r="A13768" t="s">
        <v>4</v>
      </c>
      <c r="B13768" s="4" t="s">
        <v>5</v>
      </c>
      <c r="C13768" s="4" t="s">
        <v>9</v>
      </c>
    </row>
    <row r="13769" spans="1:8">
      <c r="A13769" t="n">
        <v>115319</v>
      </c>
      <c r="B13769" s="48" t="n">
        <v>15</v>
      </c>
      <c r="C13769" s="7" t="n">
        <v>256</v>
      </c>
    </row>
    <row r="13770" spans="1:8">
      <c r="A13770" t="s">
        <v>4</v>
      </c>
      <c r="B13770" s="4" t="s">
        <v>5</v>
      </c>
      <c r="C13770" s="4" t="s">
        <v>14</v>
      </c>
      <c r="D13770" s="4" t="s">
        <v>10</v>
      </c>
      <c r="E13770" s="4" t="s">
        <v>21</v>
      </c>
    </row>
    <row r="13771" spans="1:8">
      <c r="A13771" t="n">
        <v>115324</v>
      </c>
      <c r="B13771" s="21" t="n">
        <v>58</v>
      </c>
      <c r="C13771" s="7" t="n">
        <v>101</v>
      </c>
      <c r="D13771" s="7" t="n">
        <v>300</v>
      </c>
      <c r="E13771" s="7" t="n">
        <v>1</v>
      </c>
    </row>
    <row r="13772" spans="1:8">
      <c r="A13772" t="s">
        <v>4</v>
      </c>
      <c r="B13772" s="4" t="s">
        <v>5</v>
      </c>
      <c r="C13772" s="4" t="s">
        <v>14</v>
      </c>
      <c r="D13772" s="4" t="s">
        <v>10</v>
      </c>
    </row>
    <row r="13773" spans="1:8">
      <c r="A13773" t="n">
        <v>115332</v>
      </c>
      <c r="B13773" s="21" t="n">
        <v>58</v>
      </c>
      <c r="C13773" s="7" t="n">
        <v>254</v>
      </c>
      <c r="D13773" s="7" t="n">
        <v>0</v>
      </c>
    </row>
    <row r="13774" spans="1:8">
      <c r="A13774" t="s">
        <v>4</v>
      </c>
      <c r="B13774" s="4" t="s">
        <v>5</v>
      </c>
      <c r="C13774" s="4" t="s">
        <v>14</v>
      </c>
    </row>
    <row r="13775" spans="1:8">
      <c r="A13775" t="n">
        <v>115336</v>
      </c>
      <c r="B13775" s="45" t="n">
        <v>45</v>
      </c>
      <c r="C13775" s="7" t="n">
        <v>0</v>
      </c>
    </row>
    <row r="13776" spans="1:8">
      <c r="A13776" t="s">
        <v>4</v>
      </c>
      <c r="B13776" s="4" t="s">
        <v>5</v>
      </c>
      <c r="C13776" s="4" t="s">
        <v>14</v>
      </c>
      <c r="D13776" s="4" t="s">
        <v>14</v>
      </c>
      <c r="E13776" s="4" t="s">
        <v>21</v>
      </c>
      <c r="F13776" s="4" t="s">
        <v>21</v>
      </c>
      <c r="G13776" s="4" t="s">
        <v>21</v>
      </c>
      <c r="H13776" s="4" t="s">
        <v>10</v>
      </c>
    </row>
    <row r="13777" spans="1:8">
      <c r="A13777" t="n">
        <v>115338</v>
      </c>
      <c r="B13777" s="45" t="n">
        <v>45</v>
      </c>
      <c r="C13777" s="7" t="n">
        <v>2</v>
      </c>
      <c r="D13777" s="7" t="n">
        <v>3</v>
      </c>
      <c r="E13777" s="7" t="n">
        <v>-4</v>
      </c>
      <c r="F13777" s="7" t="n">
        <v>18.9500007629395</v>
      </c>
      <c r="G13777" s="7" t="n">
        <v>45.7999992370605</v>
      </c>
      <c r="H13777" s="7" t="n">
        <v>0</v>
      </c>
    </row>
    <row r="13778" spans="1:8">
      <c r="A13778" t="s">
        <v>4</v>
      </c>
      <c r="B13778" s="4" t="s">
        <v>5</v>
      </c>
      <c r="C13778" s="4" t="s">
        <v>14</v>
      </c>
      <c r="D13778" s="4" t="s">
        <v>14</v>
      </c>
      <c r="E13778" s="4" t="s">
        <v>21</v>
      </c>
      <c r="F13778" s="4" t="s">
        <v>21</v>
      </c>
      <c r="G13778" s="4" t="s">
        <v>21</v>
      </c>
      <c r="H13778" s="4" t="s">
        <v>10</v>
      </c>
      <c r="I13778" s="4" t="s">
        <v>14</v>
      </c>
    </row>
    <row r="13779" spans="1:8">
      <c r="A13779" t="n">
        <v>115355</v>
      </c>
      <c r="B13779" s="45" t="n">
        <v>45</v>
      </c>
      <c r="C13779" s="7" t="n">
        <v>4</v>
      </c>
      <c r="D13779" s="7" t="n">
        <v>3</v>
      </c>
      <c r="E13779" s="7" t="n">
        <v>355</v>
      </c>
      <c r="F13779" s="7" t="n">
        <v>234.75</v>
      </c>
      <c r="G13779" s="7" t="n">
        <v>0</v>
      </c>
      <c r="H13779" s="7" t="n">
        <v>0</v>
      </c>
      <c r="I13779" s="7" t="n">
        <v>0</v>
      </c>
    </row>
    <row r="13780" spans="1:8">
      <c r="A13780" t="s">
        <v>4</v>
      </c>
      <c r="B13780" s="4" t="s">
        <v>5</v>
      </c>
      <c r="C13780" s="4" t="s">
        <v>14</v>
      </c>
      <c r="D13780" s="4" t="s">
        <v>14</v>
      </c>
      <c r="E13780" s="4" t="s">
        <v>21</v>
      </c>
      <c r="F13780" s="4" t="s">
        <v>10</v>
      </c>
    </row>
    <row r="13781" spans="1:8">
      <c r="A13781" t="n">
        <v>115373</v>
      </c>
      <c r="B13781" s="45" t="n">
        <v>45</v>
      </c>
      <c r="C13781" s="7" t="n">
        <v>5</v>
      </c>
      <c r="D13781" s="7" t="n">
        <v>3</v>
      </c>
      <c r="E13781" s="7" t="n">
        <v>1.5</v>
      </c>
      <c r="F13781" s="7" t="n">
        <v>0</v>
      </c>
    </row>
    <row r="13782" spans="1:8">
      <c r="A13782" t="s">
        <v>4</v>
      </c>
      <c r="B13782" s="4" t="s">
        <v>5</v>
      </c>
      <c r="C13782" s="4" t="s">
        <v>14</v>
      </c>
      <c r="D13782" s="4" t="s">
        <v>14</v>
      </c>
      <c r="E13782" s="4" t="s">
        <v>21</v>
      </c>
      <c r="F13782" s="4" t="s">
        <v>10</v>
      </c>
    </row>
    <row r="13783" spans="1:8">
      <c r="A13783" t="n">
        <v>115382</v>
      </c>
      <c r="B13783" s="45" t="n">
        <v>45</v>
      </c>
      <c r="C13783" s="7" t="n">
        <v>11</v>
      </c>
      <c r="D13783" s="7" t="n">
        <v>3</v>
      </c>
      <c r="E13783" s="7" t="n">
        <v>34.2999992370605</v>
      </c>
      <c r="F13783" s="7" t="n">
        <v>0</v>
      </c>
    </row>
    <row r="13784" spans="1:8">
      <c r="A13784" t="s">
        <v>4</v>
      </c>
      <c r="B13784" s="4" t="s">
        <v>5</v>
      </c>
      <c r="C13784" s="4" t="s">
        <v>14</v>
      </c>
      <c r="D13784" s="4" t="s">
        <v>10</v>
      </c>
    </row>
    <row r="13785" spans="1:8">
      <c r="A13785" t="n">
        <v>115391</v>
      </c>
      <c r="B13785" s="21" t="n">
        <v>58</v>
      </c>
      <c r="C13785" s="7" t="n">
        <v>255</v>
      </c>
      <c r="D13785" s="7" t="n">
        <v>0</v>
      </c>
    </row>
    <row r="13786" spans="1:8">
      <c r="A13786" t="s">
        <v>4</v>
      </c>
      <c r="B13786" s="4" t="s">
        <v>5</v>
      </c>
      <c r="C13786" s="4" t="s">
        <v>14</v>
      </c>
      <c r="D13786" s="4" t="s">
        <v>10</v>
      </c>
      <c r="E13786" s="4" t="s">
        <v>6</v>
      </c>
    </row>
    <row r="13787" spans="1:8">
      <c r="A13787" t="n">
        <v>115395</v>
      </c>
      <c r="B13787" s="41" t="n">
        <v>51</v>
      </c>
      <c r="C13787" s="7" t="n">
        <v>4</v>
      </c>
      <c r="D13787" s="7" t="n">
        <v>5</v>
      </c>
      <c r="E13787" s="7" t="s">
        <v>179</v>
      </c>
    </row>
    <row r="13788" spans="1:8">
      <c r="A13788" t="s">
        <v>4</v>
      </c>
      <c r="B13788" s="4" t="s">
        <v>5</v>
      </c>
      <c r="C13788" s="4" t="s">
        <v>10</v>
      </c>
    </row>
    <row r="13789" spans="1:8">
      <c r="A13789" t="n">
        <v>115408</v>
      </c>
      <c r="B13789" s="28" t="n">
        <v>16</v>
      </c>
      <c r="C13789" s="7" t="n">
        <v>0</v>
      </c>
    </row>
    <row r="13790" spans="1:8">
      <c r="A13790" t="s">
        <v>4</v>
      </c>
      <c r="B13790" s="4" t="s">
        <v>5</v>
      </c>
      <c r="C13790" s="4" t="s">
        <v>10</v>
      </c>
      <c r="D13790" s="4" t="s">
        <v>14</v>
      </c>
      <c r="E13790" s="4" t="s">
        <v>9</v>
      </c>
      <c r="F13790" s="4" t="s">
        <v>112</v>
      </c>
      <c r="G13790" s="4" t="s">
        <v>14</v>
      </c>
      <c r="H13790" s="4" t="s">
        <v>14</v>
      </c>
    </row>
    <row r="13791" spans="1:8">
      <c r="A13791" t="n">
        <v>115411</v>
      </c>
      <c r="B13791" s="49" t="n">
        <v>26</v>
      </c>
      <c r="C13791" s="7" t="n">
        <v>5</v>
      </c>
      <c r="D13791" s="7" t="n">
        <v>17</v>
      </c>
      <c r="E13791" s="7" t="n">
        <v>3477</v>
      </c>
      <c r="F13791" s="7" t="s">
        <v>868</v>
      </c>
      <c r="G13791" s="7" t="n">
        <v>2</v>
      </c>
      <c r="H13791" s="7" t="n">
        <v>0</v>
      </c>
    </row>
    <row r="13792" spans="1:8">
      <c r="A13792" t="s">
        <v>4</v>
      </c>
      <c r="B13792" s="4" t="s">
        <v>5</v>
      </c>
      <c r="C13792" s="4" t="s">
        <v>10</v>
      </c>
    </row>
    <row r="13793" spans="1:9">
      <c r="A13793" t="n">
        <v>115463</v>
      </c>
      <c r="B13793" s="28" t="n">
        <v>16</v>
      </c>
      <c r="C13793" s="7" t="n">
        <v>1500</v>
      </c>
    </row>
    <row r="13794" spans="1:9">
      <c r="A13794" t="s">
        <v>4</v>
      </c>
      <c r="B13794" s="4" t="s">
        <v>5</v>
      </c>
      <c r="C13794" s="4" t="s">
        <v>14</v>
      </c>
      <c r="D13794" s="4" t="s">
        <v>10</v>
      </c>
      <c r="E13794" s="4" t="s">
        <v>6</v>
      </c>
      <c r="F13794" s="4" t="s">
        <v>6</v>
      </c>
      <c r="G13794" s="4" t="s">
        <v>6</v>
      </c>
      <c r="H13794" s="4" t="s">
        <v>6</v>
      </c>
    </row>
    <row r="13795" spans="1:9">
      <c r="A13795" t="n">
        <v>115466</v>
      </c>
      <c r="B13795" s="41" t="n">
        <v>51</v>
      </c>
      <c r="C13795" s="7" t="n">
        <v>3</v>
      </c>
      <c r="D13795" s="7" t="n">
        <v>5</v>
      </c>
      <c r="E13795" s="7" t="s">
        <v>869</v>
      </c>
      <c r="F13795" s="7" t="s">
        <v>13</v>
      </c>
      <c r="G13795" s="7" t="s">
        <v>96</v>
      </c>
      <c r="H13795" s="7" t="s">
        <v>97</v>
      </c>
    </row>
    <row r="13796" spans="1:9">
      <c r="A13796" t="s">
        <v>4</v>
      </c>
      <c r="B13796" s="4" t="s">
        <v>5</v>
      </c>
    </row>
    <row r="13797" spans="1:9">
      <c r="A13797" t="n">
        <v>115478</v>
      </c>
      <c r="B13797" s="50" t="n">
        <v>28</v>
      </c>
    </row>
    <row r="13798" spans="1:9">
      <c r="A13798" t="s">
        <v>4</v>
      </c>
      <c r="B13798" s="4" t="s">
        <v>5</v>
      </c>
      <c r="C13798" s="4" t="s">
        <v>10</v>
      </c>
      <c r="D13798" s="4" t="s">
        <v>14</v>
      </c>
    </row>
    <row r="13799" spans="1:9">
      <c r="A13799" t="n">
        <v>115479</v>
      </c>
      <c r="B13799" s="51" t="n">
        <v>89</v>
      </c>
      <c r="C13799" s="7" t="n">
        <v>65533</v>
      </c>
      <c r="D13799" s="7" t="n">
        <v>1</v>
      </c>
    </row>
    <row r="13800" spans="1:9">
      <c r="A13800" t="s">
        <v>4</v>
      </c>
      <c r="B13800" s="4" t="s">
        <v>5</v>
      </c>
      <c r="C13800" s="4" t="s">
        <v>14</v>
      </c>
      <c r="D13800" s="4" t="s">
        <v>10</v>
      </c>
      <c r="E13800" s="4" t="s">
        <v>6</v>
      </c>
    </row>
    <row r="13801" spans="1:9">
      <c r="A13801" t="n">
        <v>115483</v>
      </c>
      <c r="B13801" s="41" t="n">
        <v>51</v>
      </c>
      <c r="C13801" s="7" t="n">
        <v>4</v>
      </c>
      <c r="D13801" s="7" t="n">
        <v>7032</v>
      </c>
      <c r="E13801" s="7" t="s">
        <v>870</v>
      </c>
    </row>
    <row r="13802" spans="1:9">
      <c r="A13802" t="s">
        <v>4</v>
      </c>
      <c r="B13802" s="4" t="s">
        <v>5</v>
      </c>
      <c r="C13802" s="4" t="s">
        <v>10</v>
      </c>
    </row>
    <row r="13803" spans="1:9">
      <c r="A13803" t="n">
        <v>115496</v>
      </c>
      <c r="B13803" s="28" t="n">
        <v>16</v>
      </c>
      <c r="C13803" s="7" t="n">
        <v>0</v>
      </c>
    </row>
    <row r="13804" spans="1:9">
      <c r="A13804" t="s">
        <v>4</v>
      </c>
      <c r="B13804" s="4" t="s">
        <v>5</v>
      </c>
      <c r="C13804" s="4" t="s">
        <v>10</v>
      </c>
      <c r="D13804" s="4" t="s">
        <v>14</v>
      </c>
      <c r="E13804" s="4" t="s">
        <v>9</v>
      </c>
      <c r="F13804" s="4" t="s">
        <v>112</v>
      </c>
      <c r="G13804" s="4" t="s">
        <v>14</v>
      </c>
      <c r="H13804" s="4" t="s">
        <v>14</v>
      </c>
    </row>
    <row r="13805" spans="1:9">
      <c r="A13805" t="n">
        <v>115499</v>
      </c>
      <c r="B13805" s="49" t="n">
        <v>26</v>
      </c>
      <c r="C13805" s="7" t="n">
        <v>7032</v>
      </c>
      <c r="D13805" s="7" t="n">
        <v>17</v>
      </c>
      <c r="E13805" s="7" t="n">
        <v>18530</v>
      </c>
      <c r="F13805" s="7" t="s">
        <v>871</v>
      </c>
      <c r="G13805" s="7" t="n">
        <v>2</v>
      </c>
      <c r="H13805" s="7" t="n">
        <v>0</v>
      </c>
    </row>
    <row r="13806" spans="1:9">
      <c r="A13806" t="s">
        <v>4</v>
      </c>
      <c r="B13806" s="4" t="s">
        <v>5</v>
      </c>
    </row>
    <row r="13807" spans="1:9">
      <c r="A13807" t="n">
        <v>115522</v>
      </c>
      <c r="B13807" s="50" t="n">
        <v>28</v>
      </c>
    </row>
    <row r="13808" spans="1:9">
      <c r="A13808" t="s">
        <v>4</v>
      </c>
      <c r="B13808" s="4" t="s">
        <v>5</v>
      </c>
      <c r="C13808" s="4" t="s">
        <v>14</v>
      </c>
      <c r="D13808" s="4" t="s">
        <v>10</v>
      </c>
      <c r="E13808" s="4" t="s">
        <v>6</v>
      </c>
      <c r="F13808" s="4" t="s">
        <v>6</v>
      </c>
      <c r="G13808" s="4" t="s">
        <v>6</v>
      </c>
      <c r="H13808" s="4" t="s">
        <v>6</v>
      </c>
    </row>
    <row r="13809" spans="1:8">
      <c r="A13809" t="n">
        <v>115523</v>
      </c>
      <c r="B13809" s="41" t="n">
        <v>51</v>
      </c>
      <c r="C13809" s="7" t="n">
        <v>3</v>
      </c>
      <c r="D13809" s="7" t="n">
        <v>5</v>
      </c>
      <c r="E13809" s="7" t="s">
        <v>537</v>
      </c>
      <c r="F13809" s="7" t="s">
        <v>13</v>
      </c>
      <c r="G13809" s="7" t="s">
        <v>96</v>
      </c>
      <c r="H13809" s="7" t="s">
        <v>97</v>
      </c>
    </row>
    <row r="13810" spans="1:8">
      <c r="A13810" t="s">
        <v>4</v>
      </c>
      <c r="B13810" s="4" t="s">
        <v>5</v>
      </c>
      <c r="C13810" s="4" t="s">
        <v>14</v>
      </c>
      <c r="D13810" s="4" t="s">
        <v>10</v>
      </c>
      <c r="E13810" s="4" t="s">
        <v>6</v>
      </c>
      <c r="F13810" s="4" t="s">
        <v>6</v>
      </c>
      <c r="G13810" s="4" t="s">
        <v>6</v>
      </c>
      <c r="H13810" s="4" t="s">
        <v>6</v>
      </c>
    </row>
    <row r="13811" spans="1:8">
      <c r="A13811" t="n">
        <v>115535</v>
      </c>
      <c r="B13811" s="41" t="n">
        <v>51</v>
      </c>
      <c r="C13811" s="7" t="n">
        <v>3</v>
      </c>
      <c r="D13811" s="7" t="n">
        <v>7032</v>
      </c>
      <c r="E13811" s="7" t="s">
        <v>97</v>
      </c>
      <c r="F13811" s="7" t="s">
        <v>13</v>
      </c>
      <c r="G13811" s="7" t="s">
        <v>96</v>
      </c>
      <c r="H13811" s="7" t="s">
        <v>97</v>
      </c>
    </row>
    <row r="13812" spans="1:8">
      <c r="A13812" t="s">
        <v>4</v>
      </c>
      <c r="B13812" s="4" t="s">
        <v>5</v>
      </c>
      <c r="C13812" s="4" t="s">
        <v>14</v>
      </c>
      <c r="D13812" s="4" t="s">
        <v>14</v>
      </c>
      <c r="E13812" s="4" t="s">
        <v>21</v>
      </c>
      <c r="F13812" s="4" t="s">
        <v>21</v>
      </c>
      <c r="G13812" s="4" t="s">
        <v>21</v>
      </c>
      <c r="H13812" s="4" t="s">
        <v>10</v>
      </c>
    </row>
    <row r="13813" spans="1:8">
      <c r="A13813" t="n">
        <v>115547</v>
      </c>
      <c r="B13813" s="45" t="n">
        <v>45</v>
      </c>
      <c r="C13813" s="7" t="n">
        <v>2</v>
      </c>
      <c r="D13813" s="7" t="n">
        <v>3</v>
      </c>
      <c r="E13813" s="7" t="n">
        <v>-4</v>
      </c>
      <c r="F13813" s="7" t="n">
        <v>19</v>
      </c>
      <c r="G13813" s="7" t="n">
        <v>45.7999992370605</v>
      </c>
      <c r="H13813" s="7" t="n">
        <v>1500</v>
      </c>
    </row>
    <row r="13814" spans="1:8">
      <c r="A13814" t="s">
        <v>4</v>
      </c>
      <c r="B13814" s="4" t="s">
        <v>5</v>
      </c>
      <c r="C13814" s="4" t="s">
        <v>14</v>
      </c>
      <c r="D13814" s="4" t="s">
        <v>14</v>
      </c>
      <c r="E13814" s="4" t="s">
        <v>21</v>
      </c>
      <c r="F13814" s="4" t="s">
        <v>21</v>
      </c>
      <c r="G13814" s="4" t="s">
        <v>21</v>
      </c>
      <c r="H13814" s="4" t="s">
        <v>10</v>
      </c>
      <c r="I13814" s="4" t="s">
        <v>14</v>
      </c>
    </row>
    <row r="13815" spans="1:8">
      <c r="A13815" t="n">
        <v>115564</v>
      </c>
      <c r="B13815" s="45" t="n">
        <v>45</v>
      </c>
      <c r="C13815" s="7" t="n">
        <v>4</v>
      </c>
      <c r="D13815" s="7" t="n">
        <v>3</v>
      </c>
      <c r="E13815" s="7" t="n">
        <v>355</v>
      </c>
      <c r="F13815" s="7" t="n">
        <v>234.75</v>
      </c>
      <c r="G13815" s="7" t="n">
        <v>5</v>
      </c>
      <c r="H13815" s="7" t="n">
        <v>1500</v>
      </c>
      <c r="I13815" s="7" t="n">
        <v>0</v>
      </c>
    </row>
    <row r="13816" spans="1:8">
      <c r="A13816" t="s">
        <v>4</v>
      </c>
      <c r="B13816" s="4" t="s">
        <v>5</v>
      </c>
      <c r="C13816" s="4" t="s">
        <v>14</v>
      </c>
      <c r="D13816" s="4" t="s">
        <v>14</v>
      </c>
      <c r="E13816" s="4" t="s">
        <v>21</v>
      </c>
      <c r="F13816" s="4" t="s">
        <v>10</v>
      </c>
    </row>
    <row r="13817" spans="1:8">
      <c r="A13817" t="n">
        <v>115582</v>
      </c>
      <c r="B13817" s="45" t="n">
        <v>45</v>
      </c>
      <c r="C13817" s="7" t="n">
        <v>5</v>
      </c>
      <c r="D13817" s="7" t="n">
        <v>3</v>
      </c>
      <c r="E13817" s="7" t="n">
        <v>1.29999995231628</v>
      </c>
      <c r="F13817" s="7" t="n">
        <v>1500</v>
      </c>
    </row>
    <row r="13818" spans="1:8">
      <c r="A13818" t="s">
        <v>4</v>
      </c>
      <c r="B13818" s="4" t="s">
        <v>5</v>
      </c>
      <c r="C13818" s="4" t="s">
        <v>10</v>
      </c>
      <c r="D13818" s="4" t="s">
        <v>14</v>
      </c>
      <c r="E13818" s="4" t="s">
        <v>6</v>
      </c>
      <c r="F13818" s="4" t="s">
        <v>21</v>
      </c>
      <c r="G13818" s="4" t="s">
        <v>21</v>
      </c>
      <c r="H13818" s="4" t="s">
        <v>21</v>
      </c>
    </row>
    <row r="13819" spans="1:8">
      <c r="A13819" t="n">
        <v>115591</v>
      </c>
      <c r="B13819" s="37" t="n">
        <v>48</v>
      </c>
      <c r="C13819" s="7" t="n">
        <v>5</v>
      </c>
      <c r="D13819" s="7" t="n">
        <v>0</v>
      </c>
      <c r="E13819" s="7" t="s">
        <v>768</v>
      </c>
      <c r="F13819" s="7" t="n">
        <v>-1</v>
      </c>
      <c r="G13819" s="7" t="n">
        <v>1</v>
      </c>
      <c r="H13819" s="7" t="n">
        <v>0</v>
      </c>
    </row>
    <row r="13820" spans="1:8">
      <c r="A13820" t="s">
        <v>4</v>
      </c>
      <c r="B13820" s="4" t="s">
        <v>5</v>
      </c>
      <c r="C13820" s="4" t="s">
        <v>10</v>
      </c>
    </row>
    <row r="13821" spans="1:8">
      <c r="A13821" t="n">
        <v>115617</v>
      </c>
      <c r="B13821" s="28" t="n">
        <v>16</v>
      </c>
      <c r="C13821" s="7" t="n">
        <v>1000</v>
      </c>
    </row>
    <row r="13822" spans="1:8">
      <c r="A13822" t="s">
        <v>4</v>
      </c>
      <c r="B13822" s="4" t="s">
        <v>5</v>
      </c>
      <c r="C13822" s="4" t="s">
        <v>14</v>
      </c>
      <c r="D13822" s="4" t="s">
        <v>10</v>
      </c>
      <c r="E13822" s="4" t="s">
        <v>21</v>
      </c>
      <c r="F13822" s="4" t="s">
        <v>10</v>
      </c>
      <c r="G13822" s="4" t="s">
        <v>9</v>
      </c>
      <c r="H13822" s="4" t="s">
        <v>9</v>
      </c>
      <c r="I13822" s="4" t="s">
        <v>10</v>
      </c>
      <c r="J13822" s="4" t="s">
        <v>10</v>
      </c>
      <c r="K13822" s="4" t="s">
        <v>9</v>
      </c>
      <c r="L13822" s="4" t="s">
        <v>9</v>
      </c>
      <c r="M13822" s="4" t="s">
        <v>9</v>
      </c>
      <c r="N13822" s="4" t="s">
        <v>9</v>
      </c>
      <c r="O13822" s="4" t="s">
        <v>6</v>
      </c>
    </row>
    <row r="13823" spans="1:8">
      <c r="A13823" t="n">
        <v>115620</v>
      </c>
      <c r="B13823" s="14" t="n">
        <v>50</v>
      </c>
      <c r="C13823" s="7" t="n">
        <v>0</v>
      </c>
      <c r="D13823" s="7" t="n">
        <v>2099</v>
      </c>
      <c r="E13823" s="7" t="n">
        <v>1</v>
      </c>
      <c r="F13823" s="7" t="n">
        <v>200</v>
      </c>
      <c r="G13823" s="7" t="n">
        <v>0</v>
      </c>
      <c r="H13823" s="7" t="n">
        <v>1073741824</v>
      </c>
      <c r="I13823" s="7" t="n">
        <v>0</v>
      </c>
      <c r="J13823" s="7" t="n">
        <v>65533</v>
      </c>
      <c r="K13823" s="7" t="n">
        <v>0</v>
      </c>
      <c r="L13823" s="7" t="n">
        <v>0</v>
      </c>
      <c r="M13823" s="7" t="n">
        <v>0</v>
      </c>
      <c r="N13823" s="7" t="n">
        <v>0</v>
      </c>
      <c r="O13823" s="7" t="s">
        <v>13</v>
      </c>
    </row>
    <row r="13824" spans="1:8">
      <c r="A13824" t="s">
        <v>4</v>
      </c>
      <c r="B13824" s="4" t="s">
        <v>5</v>
      </c>
      <c r="C13824" s="4" t="s">
        <v>14</v>
      </c>
      <c r="D13824" s="4" t="s">
        <v>10</v>
      </c>
      <c r="E13824" s="4" t="s">
        <v>21</v>
      </c>
      <c r="F13824" s="4" t="s">
        <v>10</v>
      </c>
      <c r="G13824" s="4" t="s">
        <v>9</v>
      </c>
      <c r="H13824" s="4" t="s">
        <v>9</v>
      </c>
      <c r="I13824" s="4" t="s">
        <v>10</v>
      </c>
      <c r="J13824" s="4" t="s">
        <v>10</v>
      </c>
      <c r="K13824" s="4" t="s">
        <v>9</v>
      </c>
      <c r="L13824" s="4" t="s">
        <v>9</v>
      </c>
      <c r="M13824" s="4" t="s">
        <v>9</v>
      </c>
      <c r="N13824" s="4" t="s">
        <v>9</v>
      </c>
      <c r="O13824" s="4" t="s">
        <v>6</v>
      </c>
    </row>
    <row r="13825" spans="1:15">
      <c r="A13825" t="n">
        <v>115659</v>
      </c>
      <c r="B13825" s="14" t="n">
        <v>50</v>
      </c>
      <c r="C13825" s="7" t="n">
        <v>0</v>
      </c>
      <c r="D13825" s="7" t="n">
        <v>15662</v>
      </c>
      <c r="E13825" s="7" t="n">
        <v>0.800000011920929</v>
      </c>
      <c r="F13825" s="7" t="n">
        <v>0</v>
      </c>
      <c r="G13825" s="7" t="n">
        <v>0</v>
      </c>
      <c r="H13825" s="7" t="n">
        <v>0</v>
      </c>
      <c r="I13825" s="7" t="n">
        <v>0</v>
      </c>
      <c r="J13825" s="7" t="n">
        <v>65533</v>
      </c>
      <c r="K13825" s="7" t="n">
        <v>0</v>
      </c>
      <c r="L13825" s="7" t="n">
        <v>0</v>
      </c>
      <c r="M13825" s="7" t="n">
        <v>0</v>
      </c>
      <c r="N13825" s="7" t="n">
        <v>0</v>
      </c>
      <c r="O13825" s="7" t="s">
        <v>13</v>
      </c>
    </row>
    <row r="13826" spans="1:15">
      <c r="A13826" t="s">
        <v>4</v>
      </c>
      <c r="B13826" s="4" t="s">
        <v>5</v>
      </c>
      <c r="C13826" s="4" t="s">
        <v>14</v>
      </c>
      <c r="D13826" s="4" t="s">
        <v>10</v>
      </c>
      <c r="E13826" s="4" t="s">
        <v>10</v>
      </c>
      <c r="F13826" s="4" t="s">
        <v>10</v>
      </c>
      <c r="G13826" s="4" t="s">
        <v>10</v>
      </c>
      <c r="H13826" s="4" t="s">
        <v>10</v>
      </c>
      <c r="I13826" s="4" t="s">
        <v>6</v>
      </c>
      <c r="J13826" s="4" t="s">
        <v>21</v>
      </c>
      <c r="K13826" s="4" t="s">
        <v>21</v>
      </c>
      <c r="L13826" s="4" t="s">
        <v>21</v>
      </c>
      <c r="M13826" s="4" t="s">
        <v>9</v>
      </c>
      <c r="N13826" s="4" t="s">
        <v>9</v>
      </c>
      <c r="O13826" s="4" t="s">
        <v>21</v>
      </c>
      <c r="P13826" s="4" t="s">
        <v>21</v>
      </c>
      <c r="Q13826" s="4" t="s">
        <v>21</v>
      </c>
      <c r="R13826" s="4" t="s">
        <v>21</v>
      </c>
      <c r="S13826" s="4" t="s">
        <v>14</v>
      </c>
    </row>
    <row r="13827" spans="1:15">
      <c r="A13827" t="n">
        <v>115698</v>
      </c>
      <c r="B13827" s="31" t="n">
        <v>39</v>
      </c>
      <c r="C13827" s="7" t="n">
        <v>12</v>
      </c>
      <c r="D13827" s="7" t="n">
        <v>65533</v>
      </c>
      <c r="E13827" s="7" t="n">
        <v>202</v>
      </c>
      <c r="F13827" s="7" t="n">
        <v>0</v>
      </c>
      <c r="G13827" s="7" t="n">
        <v>5</v>
      </c>
      <c r="H13827" s="7" t="n">
        <v>3</v>
      </c>
      <c r="I13827" s="7" t="s">
        <v>872</v>
      </c>
      <c r="J13827" s="7" t="n">
        <v>0.0500000007450581</v>
      </c>
      <c r="K13827" s="7" t="n">
        <v>-0.0500000007450581</v>
      </c>
      <c r="L13827" s="7" t="n">
        <v>0.0799999982118607</v>
      </c>
      <c r="M13827" s="7" t="n">
        <v>0</v>
      </c>
      <c r="N13827" s="7" t="n">
        <v>0</v>
      </c>
      <c r="O13827" s="7" t="n">
        <v>0</v>
      </c>
      <c r="P13827" s="7" t="n">
        <v>1</v>
      </c>
      <c r="Q13827" s="7" t="n">
        <v>1</v>
      </c>
      <c r="R13827" s="7" t="n">
        <v>1</v>
      </c>
      <c r="S13827" s="7" t="n">
        <v>102</v>
      </c>
    </row>
    <row r="13828" spans="1:15">
      <c r="A13828" t="s">
        <v>4</v>
      </c>
      <c r="B13828" s="4" t="s">
        <v>5</v>
      </c>
      <c r="C13828" s="4" t="s">
        <v>10</v>
      </c>
    </row>
    <row r="13829" spans="1:15">
      <c r="A13829" t="n">
        <v>115758</v>
      </c>
      <c r="B13829" s="28" t="n">
        <v>16</v>
      </c>
      <c r="C13829" s="7" t="n">
        <v>300</v>
      </c>
    </row>
    <row r="13830" spans="1:15">
      <c r="A13830" t="s">
        <v>4</v>
      </c>
      <c r="B13830" s="4" t="s">
        <v>5</v>
      </c>
      <c r="C13830" s="4" t="s">
        <v>14</v>
      </c>
      <c r="D13830" s="4" t="s">
        <v>10</v>
      </c>
      <c r="E13830" s="4" t="s">
        <v>6</v>
      </c>
      <c r="F13830" s="4" t="s">
        <v>6</v>
      </c>
      <c r="G13830" s="4" t="s">
        <v>6</v>
      </c>
      <c r="H13830" s="4" t="s">
        <v>6</v>
      </c>
    </row>
    <row r="13831" spans="1:15">
      <c r="A13831" t="n">
        <v>115761</v>
      </c>
      <c r="B13831" s="41" t="n">
        <v>51</v>
      </c>
      <c r="C13831" s="7" t="n">
        <v>3</v>
      </c>
      <c r="D13831" s="7" t="n">
        <v>7032</v>
      </c>
      <c r="E13831" s="7" t="s">
        <v>301</v>
      </c>
      <c r="F13831" s="7" t="s">
        <v>13</v>
      </c>
      <c r="G13831" s="7" t="s">
        <v>96</v>
      </c>
      <c r="H13831" s="7" t="s">
        <v>97</v>
      </c>
    </row>
    <row r="13832" spans="1:15">
      <c r="A13832" t="s">
        <v>4</v>
      </c>
      <c r="B13832" s="4" t="s">
        <v>5</v>
      </c>
      <c r="C13832" s="4" t="s">
        <v>10</v>
      </c>
      <c r="D13832" s="4" t="s">
        <v>14</v>
      </c>
      <c r="E13832" s="4" t="s">
        <v>6</v>
      </c>
      <c r="F13832" s="4" t="s">
        <v>21</v>
      </c>
      <c r="G13832" s="4" t="s">
        <v>21</v>
      </c>
      <c r="H13832" s="4" t="s">
        <v>21</v>
      </c>
    </row>
    <row r="13833" spans="1:15">
      <c r="A13833" t="n">
        <v>115773</v>
      </c>
      <c r="B13833" s="37" t="n">
        <v>48</v>
      </c>
      <c r="C13833" s="7" t="n">
        <v>7032</v>
      </c>
      <c r="D13833" s="7" t="n">
        <v>0</v>
      </c>
      <c r="E13833" s="7" t="s">
        <v>609</v>
      </c>
      <c r="F13833" s="7" t="n">
        <v>-1</v>
      </c>
      <c r="G13833" s="7" t="n">
        <v>1</v>
      </c>
      <c r="H13833" s="7" t="n">
        <v>0</v>
      </c>
    </row>
    <row r="13834" spans="1:15">
      <c r="A13834" t="s">
        <v>4</v>
      </c>
      <c r="B13834" s="4" t="s">
        <v>5</v>
      </c>
      <c r="C13834" s="4" t="s">
        <v>14</v>
      </c>
      <c r="D13834" s="4" t="s">
        <v>10</v>
      </c>
      <c r="E13834" s="4" t="s">
        <v>10</v>
      </c>
      <c r="F13834" s="4" t="s">
        <v>10</v>
      </c>
      <c r="G13834" s="4" t="s">
        <v>10</v>
      </c>
      <c r="H13834" s="4" t="s">
        <v>10</v>
      </c>
      <c r="I13834" s="4" t="s">
        <v>6</v>
      </c>
      <c r="J13834" s="4" t="s">
        <v>21</v>
      </c>
      <c r="K13834" s="4" t="s">
        <v>21</v>
      </c>
      <c r="L13834" s="4" t="s">
        <v>21</v>
      </c>
      <c r="M13834" s="4" t="s">
        <v>9</v>
      </c>
      <c r="N13834" s="4" t="s">
        <v>9</v>
      </c>
      <c r="O13834" s="4" t="s">
        <v>21</v>
      </c>
      <c r="P13834" s="4" t="s">
        <v>21</v>
      </c>
      <c r="Q13834" s="4" t="s">
        <v>21</v>
      </c>
      <c r="R13834" s="4" t="s">
        <v>21</v>
      </c>
      <c r="S13834" s="4" t="s">
        <v>14</v>
      </c>
    </row>
    <row r="13835" spans="1:15">
      <c r="A13835" t="n">
        <v>115799</v>
      </c>
      <c r="B13835" s="31" t="n">
        <v>39</v>
      </c>
      <c r="C13835" s="7" t="n">
        <v>12</v>
      </c>
      <c r="D13835" s="7" t="n">
        <v>65533</v>
      </c>
      <c r="E13835" s="7" t="n">
        <v>211</v>
      </c>
      <c r="F13835" s="7" t="n">
        <v>0</v>
      </c>
      <c r="G13835" s="7" t="n">
        <v>7032</v>
      </c>
      <c r="H13835" s="7" t="n">
        <v>3</v>
      </c>
      <c r="I13835" s="7" t="s">
        <v>13</v>
      </c>
      <c r="J13835" s="7" t="n">
        <v>0</v>
      </c>
      <c r="K13835" s="7" t="n">
        <v>0</v>
      </c>
      <c r="L13835" s="7" t="n">
        <v>0.200000002980232</v>
      </c>
      <c r="M13835" s="7" t="n">
        <v>0</v>
      </c>
      <c r="N13835" s="7" t="n">
        <v>0</v>
      </c>
      <c r="O13835" s="7" t="n">
        <v>0</v>
      </c>
      <c r="P13835" s="7" t="n">
        <v>0.300000011920929</v>
      </c>
      <c r="Q13835" s="7" t="n">
        <v>0.300000011920929</v>
      </c>
      <c r="R13835" s="7" t="n">
        <v>0.300000011920929</v>
      </c>
      <c r="S13835" s="7" t="n">
        <v>111</v>
      </c>
    </row>
    <row r="13836" spans="1:15">
      <c r="A13836" t="s">
        <v>4</v>
      </c>
      <c r="B13836" s="4" t="s">
        <v>5</v>
      </c>
      <c r="C13836" s="4" t="s">
        <v>14</v>
      </c>
      <c r="D13836" s="4" t="s">
        <v>10</v>
      </c>
    </row>
    <row r="13837" spans="1:15">
      <c r="A13837" t="n">
        <v>115849</v>
      </c>
      <c r="B13837" s="45" t="n">
        <v>45</v>
      </c>
      <c r="C13837" s="7" t="n">
        <v>7</v>
      </c>
      <c r="D13837" s="7" t="n">
        <v>255</v>
      </c>
    </row>
    <row r="13838" spans="1:15">
      <c r="A13838" t="s">
        <v>4</v>
      </c>
      <c r="B13838" s="4" t="s">
        <v>5</v>
      </c>
      <c r="C13838" s="4" t="s">
        <v>14</v>
      </c>
      <c r="D13838" s="4" t="s">
        <v>10</v>
      </c>
      <c r="E13838" s="4" t="s">
        <v>6</v>
      </c>
    </row>
    <row r="13839" spans="1:15">
      <c r="A13839" t="n">
        <v>115853</v>
      </c>
      <c r="B13839" s="41" t="n">
        <v>51</v>
      </c>
      <c r="C13839" s="7" t="n">
        <v>4</v>
      </c>
      <c r="D13839" s="7" t="n">
        <v>5</v>
      </c>
      <c r="E13839" s="7" t="s">
        <v>143</v>
      </c>
    </row>
    <row r="13840" spans="1:15">
      <c r="A13840" t="s">
        <v>4</v>
      </c>
      <c r="B13840" s="4" t="s">
        <v>5</v>
      </c>
      <c r="C13840" s="4" t="s">
        <v>10</v>
      </c>
    </row>
    <row r="13841" spans="1:19">
      <c r="A13841" t="n">
        <v>115867</v>
      </c>
      <c r="B13841" s="28" t="n">
        <v>16</v>
      </c>
      <c r="C13841" s="7" t="n">
        <v>0</v>
      </c>
    </row>
    <row r="13842" spans="1:19">
      <c r="A13842" t="s">
        <v>4</v>
      </c>
      <c r="B13842" s="4" t="s">
        <v>5</v>
      </c>
      <c r="C13842" s="4" t="s">
        <v>10</v>
      </c>
      <c r="D13842" s="4" t="s">
        <v>14</v>
      </c>
      <c r="E13842" s="4" t="s">
        <v>9</v>
      </c>
      <c r="F13842" s="4" t="s">
        <v>112</v>
      </c>
      <c r="G13842" s="4" t="s">
        <v>14</v>
      </c>
      <c r="H13842" s="4" t="s">
        <v>14</v>
      </c>
    </row>
    <row r="13843" spans="1:19">
      <c r="A13843" t="n">
        <v>115870</v>
      </c>
      <c r="B13843" s="49" t="n">
        <v>26</v>
      </c>
      <c r="C13843" s="7" t="n">
        <v>5</v>
      </c>
      <c r="D13843" s="7" t="n">
        <v>17</v>
      </c>
      <c r="E13843" s="7" t="n">
        <v>3520</v>
      </c>
      <c r="F13843" s="7" t="s">
        <v>873</v>
      </c>
      <c r="G13843" s="7" t="n">
        <v>2</v>
      </c>
      <c r="H13843" s="7" t="n">
        <v>0</v>
      </c>
    </row>
    <row r="13844" spans="1:19">
      <c r="A13844" t="s">
        <v>4</v>
      </c>
      <c r="B13844" s="4" t="s">
        <v>5</v>
      </c>
    </row>
    <row r="13845" spans="1:19">
      <c r="A13845" t="n">
        <v>115933</v>
      </c>
      <c r="B13845" s="50" t="n">
        <v>28</v>
      </c>
    </row>
    <row r="13846" spans="1:19">
      <c r="A13846" t="s">
        <v>4</v>
      </c>
      <c r="B13846" s="4" t="s">
        <v>5</v>
      </c>
      <c r="C13846" s="4" t="s">
        <v>10</v>
      </c>
      <c r="D13846" s="4" t="s">
        <v>14</v>
      </c>
    </row>
    <row r="13847" spans="1:19">
      <c r="A13847" t="n">
        <v>115934</v>
      </c>
      <c r="B13847" s="51" t="n">
        <v>89</v>
      </c>
      <c r="C13847" s="7" t="n">
        <v>65533</v>
      </c>
      <c r="D13847" s="7" t="n">
        <v>1</v>
      </c>
    </row>
    <row r="13848" spans="1:19">
      <c r="A13848" t="s">
        <v>4</v>
      </c>
      <c r="B13848" s="4" t="s">
        <v>5</v>
      </c>
      <c r="C13848" s="4" t="s">
        <v>14</v>
      </c>
      <c r="D13848" s="4" t="s">
        <v>10</v>
      </c>
      <c r="E13848" s="4" t="s">
        <v>21</v>
      </c>
    </row>
    <row r="13849" spans="1:19">
      <c r="A13849" t="n">
        <v>115938</v>
      </c>
      <c r="B13849" s="21" t="n">
        <v>58</v>
      </c>
      <c r="C13849" s="7" t="n">
        <v>101</v>
      </c>
      <c r="D13849" s="7" t="n">
        <v>500</v>
      </c>
      <c r="E13849" s="7" t="n">
        <v>1</v>
      </c>
    </row>
    <row r="13850" spans="1:19">
      <c r="A13850" t="s">
        <v>4</v>
      </c>
      <c r="B13850" s="4" t="s">
        <v>5</v>
      </c>
      <c r="C13850" s="4" t="s">
        <v>14</v>
      </c>
      <c r="D13850" s="4" t="s">
        <v>10</v>
      </c>
    </row>
    <row r="13851" spans="1:19">
      <c r="A13851" t="n">
        <v>115946</v>
      </c>
      <c r="B13851" s="21" t="n">
        <v>58</v>
      </c>
      <c r="C13851" s="7" t="n">
        <v>254</v>
      </c>
      <c r="D13851" s="7" t="n">
        <v>0</v>
      </c>
    </row>
    <row r="13852" spans="1:19">
      <c r="A13852" t="s">
        <v>4</v>
      </c>
      <c r="B13852" s="4" t="s">
        <v>5</v>
      </c>
      <c r="C13852" s="4" t="s">
        <v>14</v>
      </c>
      <c r="D13852" s="4" t="s">
        <v>14</v>
      </c>
      <c r="E13852" s="4" t="s">
        <v>21</v>
      </c>
      <c r="F13852" s="4" t="s">
        <v>21</v>
      </c>
      <c r="G13852" s="4" t="s">
        <v>21</v>
      </c>
      <c r="H13852" s="4" t="s">
        <v>10</v>
      </c>
    </row>
    <row r="13853" spans="1:19">
      <c r="A13853" t="n">
        <v>115950</v>
      </c>
      <c r="B13853" s="45" t="n">
        <v>45</v>
      </c>
      <c r="C13853" s="7" t="n">
        <v>2</v>
      </c>
      <c r="D13853" s="7" t="n">
        <v>3</v>
      </c>
      <c r="E13853" s="7" t="n">
        <v>-4.19999980926514</v>
      </c>
      <c r="F13853" s="7" t="n">
        <v>19.0100002288818</v>
      </c>
      <c r="G13853" s="7" t="n">
        <v>45.9500007629395</v>
      </c>
      <c r="H13853" s="7" t="n">
        <v>0</v>
      </c>
    </row>
    <row r="13854" spans="1:19">
      <c r="A13854" t="s">
        <v>4</v>
      </c>
      <c r="B13854" s="4" t="s">
        <v>5</v>
      </c>
      <c r="C13854" s="4" t="s">
        <v>14</v>
      </c>
      <c r="D13854" s="4" t="s">
        <v>14</v>
      </c>
      <c r="E13854" s="4" t="s">
        <v>21</v>
      </c>
      <c r="F13854" s="4" t="s">
        <v>21</v>
      </c>
      <c r="G13854" s="4" t="s">
        <v>21</v>
      </c>
      <c r="H13854" s="4" t="s">
        <v>10</v>
      </c>
      <c r="I13854" s="4" t="s">
        <v>14</v>
      </c>
    </row>
    <row r="13855" spans="1:19">
      <c r="A13855" t="n">
        <v>115967</v>
      </c>
      <c r="B13855" s="45" t="n">
        <v>45</v>
      </c>
      <c r="C13855" s="7" t="n">
        <v>4</v>
      </c>
      <c r="D13855" s="7" t="n">
        <v>3</v>
      </c>
      <c r="E13855" s="7" t="n">
        <v>3</v>
      </c>
      <c r="F13855" s="7" t="n">
        <v>87</v>
      </c>
      <c r="G13855" s="7" t="n">
        <v>15</v>
      </c>
      <c r="H13855" s="7" t="n">
        <v>0</v>
      </c>
      <c r="I13855" s="7" t="n">
        <v>0</v>
      </c>
    </row>
    <row r="13856" spans="1:19">
      <c r="A13856" t="s">
        <v>4</v>
      </c>
      <c r="B13856" s="4" t="s">
        <v>5</v>
      </c>
      <c r="C13856" s="4" t="s">
        <v>14</v>
      </c>
      <c r="D13856" s="4" t="s">
        <v>14</v>
      </c>
      <c r="E13856" s="4" t="s">
        <v>21</v>
      </c>
      <c r="F13856" s="4" t="s">
        <v>10</v>
      </c>
    </row>
    <row r="13857" spans="1:9">
      <c r="A13857" t="n">
        <v>115985</v>
      </c>
      <c r="B13857" s="45" t="n">
        <v>45</v>
      </c>
      <c r="C13857" s="7" t="n">
        <v>5</v>
      </c>
      <c r="D13857" s="7" t="n">
        <v>3</v>
      </c>
      <c r="E13857" s="7" t="n">
        <v>1.20000004768372</v>
      </c>
      <c r="F13857" s="7" t="n">
        <v>0</v>
      </c>
    </row>
    <row r="13858" spans="1:9">
      <c r="A13858" t="s">
        <v>4</v>
      </c>
      <c r="B13858" s="4" t="s">
        <v>5</v>
      </c>
      <c r="C13858" s="4" t="s">
        <v>14</v>
      </c>
      <c r="D13858" s="4" t="s">
        <v>14</v>
      </c>
      <c r="E13858" s="4" t="s">
        <v>21</v>
      </c>
      <c r="F13858" s="4" t="s">
        <v>10</v>
      </c>
    </row>
    <row r="13859" spans="1:9">
      <c r="A13859" t="n">
        <v>115994</v>
      </c>
      <c r="B13859" s="45" t="n">
        <v>45</v>
      </c>
      <c r="C13859" s="7" t="n">
        <v>11</v>
      </c>
      <c r="D13859" s="7" t="n">
        <v>3</v>
      </c>
      <c r="E13859" s="7" t="n">
        <v>34.2999992370605</v>
      </c>
      <c r="F13859" s="7" t="n">
        <v>0</v>
      </c>
    </row>
    <row r="13860" spans="1:9">
      <c r="A13860" t="s">
        <v>4</v>
      </c>
      <c r="B13860" s="4" t="s">
        <v>5</v>
      </c>
      <c r="C13860" s="4" t="s">
        <v>14</v>
      </c>
      <c r="D13860" s="4" t="s">
        <v>14</v>
      </c>
      <c r="E13860" s="4" t="s">
        <v>21</v>
      </c>
      <c r="F13860" s="4" t="s">
        <v>10</v>
      </c>
    </row>
    <row r="13861" spans="1:9">
      <c r="A13861" t="n">
        <v>116003</v>
      </c>
      <c r="B13861" s="45" t="n">
        <v>45</v>
      </c>
      <c r="C13861" s="7" t="n">
        <v>5</v>
      </c>
      <c r="D13861" s="7" t="n">
        <v>3</v>
      </c>
      <c r="E13861" s="7" t="n">
        <v>1</v>
      </c>
      <c r="F13861" s="7" t="n">
        <v>30000</v>
      </c>
    </row>
    <row r="13862" spans="1:9">
      <c r="A13862" t="s">
        <v>4</v>
      </c>
      <c r="B13862" s="4" t="s">
        <v>5</v>
      </c>
      <c r="C13862" s="4" t="s">
        <v>14</v>
      </c>
      <c r="D13862" s="4" t="s">
        <v>10</v>
      </c>
      <c r="E13862" s="4" t="s">
        <v>6</v>
      </c>
      <c r="F13862" s="4" t="s">
        <v>6</v>
      </c>
      <c r="G13862" s="4" t="s">
        <v>6</v>
      </c>
      <c r="H13862" s="4" t="s">
        <v>6</v>
      </c>
    </row>
    <row r="13863" spans="1:9">
      <c r="A13863" t="n">
        <v>116012</v>
      </c>
      <c r="B13863" s="41" t="n">
        <v>51</v>
      </c>
      <c r="C13863" s="7" t="n">
        <v>3</v>
      </c>
      <c r="D13863" s="7" t="n">
        <v>23</v>
      </c>
      <c r="E13863" s="7" t="s">
        <v>557</v>
      </c>
      <c r="F13863" s="7" t="s">
        <v>97</v>
      </c>
      <c r="G13863" s="7" t="s">
        <v>96</v>
      </c>
      <c r="H13863" s="7" t="s">
        <v>97</v>
      </c>
    </row>
    <row r="13864" spans="1:9">
      <c r="A13864" t="s">
        <v>4</v>
      </c>
      <c r="B13864" s="4" t="s">
        <v>5</v>
      </c>
      <c r="C13864" s="4" t="s">
        <v>14</v>
      </c>
      <c r="D13864" s="4" t="s">
        <v>10</v>
      </c>
    </row>
    <row r="13865" spans="1:9">
      <c r="A13865" t="n">
        <v>116025</v>
      </c>
      <c r="B13865" s="21" t="n">
        <v>58</v>
      </c>
      <c r="C13865" s="7" t="n">
        <v>255</v>
      </c>
      <c r="D13865" s="7" t="n">
        <v>0</v>
      </c>
    </row>
    <row r="13866" spans="1:9">
      <c r="A13866" t="s">
        <v>4</v>
      </c>
      <c r="B13866" s="4" t="s">
        <v>5</v>
      </c>
      <c r="C13866" s="4" t="s">
        <v>10</v>
      </c>
    </row>
    <row r="13867" spans="1:9">
      <c r="A13867" t="n">
        <v>116029</v>
      </c>
      <c r="B13867" s="28" t="n">
        <v>16</v>
      </c>
      <c r="C13867" s="7" t="n">
        <v>300</v>
      </c>
    </row>
    <row r="13868" spans="1:9">
      <c r="A13868" t="s">
        <v>4</v>
      </c>
      <c r="B13868" s="4" t="s">
        <v>5</v>
      </c>
      <c r="C13868" s="4" t="s">
        <v>14</v>
      </c>
      <c r="D13868" s="4" t="s">
        <v>10</v>
      </c>
      <c r="E13868" s="4" t="s">
        <v>6</v>
      </c>
    </row>
    <row r="13869" spans="1:9">
      <c r="A13869" t="n">
        <v>116032</v>
      </c>
      <c r="B13869" s="41" t="n">
        <v>51</v>
      </c>
      <c r="C13869" s="7" t="n">
        <v>4</v>
      </c>
      <c r="D13869" s="7" t="n">
        <v>23</v>
      </c>
      <c r="E13869" s="7" t="s">
        <v>874</v>
      </c>
    </row>
    <row r="13870" spans="1:9">
      <c r="A13870" t="s">
        <v>4</v>
      </c>
      <c r="B13870" s="4" t="s">
        <v>5</v>
      </c>
      <c r="C13870" s="4" t="s">
        <v>10</v>
      </c>
    </row>
    <row r="13871" spans="1:9">
      <c r="A13871" t="n">
        <v>116046</v>
      </c>
      <c r="B13871" s="28" t="n">
        <v>16</v>
      </c>
      <c r="C13871" s="7" t="n">
        <v>0</v>
      </c>
    </row>
    <row r="13872" spans="1:9">
      <c r="A13872" t="s">
        <v>4</v>
      </c>
      <c r="B13872" s="4" t="s">
        <v>5</v>
      </c>
      <c r="C13872" s="4" t="s">
        <v>10</v>
      </c>
      <c r="D13872" s="4" t="s">
        <v>14</v>
      </c>
      <c r="E13872" s="4" t="s">
        <v>9</v>
      </c>
      <c r="F13872" s="4" t="s">
        <v>112</v>
      </c>
      <c r="G13872" s="4" t="s">
        <v>14</v>
      </c>
      <c r="H13872" s="4" t="s">
        <v>14</v>
      </c>
    </row>
    <row r="13873" spans="1:8">
      <c r="A13873" t="n">
        <v>116049</v>
      </c>
      <c r="B13873" s="49" t="n">
        <v>26</v>
      </c>
      <c r="C13873" s="7" t="n">
        <v>23</v>
      </c>
      <c r="D13873" s="7" t="n">
        <v>17</v>
      </c>
      <c r="E13873" s="7" t="n">
        <v>28568</v>
      </c>
      <c r="F13873" s="7" t="s">
        <v>875</v>
      </c>
      <c r="G13873" s="7" t="n">
        <v>2</v>
      </c>
      <c r="H13873" s="7" t="n">
        <v>0</v>
      </c>
    </row>
    <row r="13874" spans="1:8">
      <c r="A13874" t="s">
        <v>4</v>
      </c>
      <c r="B13874" s="4" t="s">
        <v>5</v>
      </c>
    </row>
    <row r="13875" spans="1:8">
      <c r="A13875" t="n">
        <v>116107</v>
      </c>
      <c r="B13875" s="50" t="n">
        <v>28</v>
      </c>
    </row>
    <row r="13876" spans="1:8">
      <c r="A13876" t="s">
        <v>4</v>
      </c>
      <c r="B13876" s="4" t="s">
        <v>5</v>
      </c>
      <c r="C13876" s="4" t="s">
        <v>14</v>
      </c>
      <c r="D13876" s="4" t="s">
        <v>10</v>
      </c>
      <c r="E13876" s="4" t="s">
        <v>9</v>
      </c>
      <c r="F13876" s="4" t="s">
        <v>10</v>
      </c>
    </row>
    <row r="13877" spans="1:8">
      <c r="A13877" t="n">
        <v>116108</v>
      </c>
      <c r="B13877" s="14" t="n">
        <v>50</v>
      </c>
      <c r="C13877" s="7" t="n">
        <v>3</v>
      </c>
      <c r="D13877" s="7" t="n">
        <v>8200</v>
      </c>
      <c r="E13877" s="7" t="n">
        <v>1028443341</v>
      </c>
      <c r="F13877" s="7" t="n">
        <v>500</v>
      </c>
    </row>
    <row r="13878" spans="1:8">
      <c r="A13878" t="s">
        <v>4</v>
      </c>
      <c r="B13878" s="4" t="s">
        <v>5</v>
      </c>
      <c r="C13878" s="4" t="s">
        <v>14</v>
      </c>
      <c r="D13878" s="4" t="s">
        <v>10</v>
      </c>
      <c r="E13878" s="4" t="s">
        <v>9</v>
      </c>
      <c r="F13878" s="4" t="s">
        <v>10</v>
      </c>
    </row>
    <row r="13879" spans="1:8">
      <c r="A13879" t="n">
        <v>116118</v>
      </c>
      <c r="B13879" s="14" t="n">
        <v>50</v>
      </c>
      <c r="C13879" s="7" t="n">
        <v>3</v>
      </c>
      <c r="D13879" s="7" t="n">
        <v>5042</v>
      </c>
      <c r="E13879" s="7" t="n">
        <v>1036831949</v>
      </c>
      <c r="F13879" s="7" t="n">
        <v>500</v>
      </c>
    </row>
    <row r="13880" spans="1:8">
      <c r="A13880" t="s">
        <v>4</v>
      </c>
      <c r="B13880" s="4" t="s">
        <v>5</v>
      </c>
      <c r="C13880" s="4" t="s">
        <v>14</v>
      </c>
      <c r="D13880" s="4" t="s">
        <v>10</v>
      </c>
      <c r="E13880" s="4" t="s">
        <v>9</v>
      </c>
      <c r="F13880" s="4" t="s">
        <v>10</v>
      </c>
    </row>
    <row r="13881" spans="1:8">
      <c r="A13881" t="n">
        <v>116128</v>
      </c>
      <c r="B13881" s="14" t="n">
        <v>50</v>
      </c>
      <c r="C13881" s="7" t="n">
        <v>3</v>
      </c>
      <c r="D13881" s="7" t="n">
        <v>2099</v>
      </c>
      <c r="E13881" s="7" t="n">
        <v>0</v>
      </c>
      <c r="F13881" s="7" t="n">
        <v>500</v>
      </c>
    </row>
    <row r="13882" spans="1:8">
      <c r="A13882" t="s">
        <v>4</v>
      </c>
      <c r="B13882" s="4" t="s">
        <v>5</v>
      </c>
      <c r="C13882" s="4" t="s">
        <v>14</v>
      </c>
      <c r="D13882" s="4" t="s">
        <v>14</v>
      </c>
      <c r="E13882" s="4" t="s">
        <v>14</v>
      </c>
      <c r="F13882" s="4" t="s">
        <v>21</v>
      </c>
      <c r="G13882" s="4" t="s">
        <v>21</v>
      </c>
      <c r="H13882" s="4" t="s">
        <v>21</v>
      </c>
      <c r="I13882" s="4" t="s">
        <v>21</v>
      </c>
      <c r="J13882" s="4" t="s">
        <v>21</v>
      </c>
    </row>
    <row r="13883" spans="1:8">
      <c r="A13883" t="n">
        <v>116138</v>
      </c>
      <c r="B13883" s="30" t="n">
        <v>76</v>
      </c>
      <c r="C13883" s="7" t="n">
        <v>6</v>
      </c>
      <c r="D13883" s="7" t="n">
        <v>3</v>
      </c>
      <c r="E13883" s="7" t="n">
        <v>0</v>
      </c>
      <c r="F13883" s="7" t="n">
        <v>1</v>
      </c>
      <c r="G13883" s="7" t="n">
        <v>1</v>
      </c>
      <c r="H13883" s="7" t="n">
        <v>1</v>
      </c>
      <c r="I13883" s="7" t="n">
        <v>1</v>
      </c>
      <c r="J13883" s="7" t="n">
        <v>1000</v>
      </c>
    </row>
    <row r="13884" spans="1:8">
      <c r="A13884" t="s">
        <v>4</v>
      </c>
      <c r="B13884" s="4" t="s">
        <v>5</v>
      </c>
      <c r="C13884" s="4" t="s">
        <v>14</v>
      </c>
      <c r="D13884" s="4" t="s">
        <v>14</v>
      </c>
    </row>
    <row r="13885" spans="1:8">
      <c r="A13885" t="n">
        <v>116162</v>
      </c>
      <c r="B13885" s="58" t="n">
        <v>77</v>
      </c>
      <c r="C13885" s="7" t="n">
        <v>6</v>
      </c>
      <c r="D13885" s="7" t="n">
        <v>3</v>
      </c>
    </row>
    <row r="13886" spans="1:8">
      <c r="A13886" t="s">
        <v>4</v>
      </c>
      <c r="B13886" s="4" t="s">
        <v>5</v>
      </c>
      <c r="C13886" s="4" t="s">
        <v>10</v>
      </c>
    </row>
    <row r="13887" spans="1:8">
      <c r="A13887" t="n">
        <v>116165</v>
      </c>
      <c r="B13887" s="28" t="n">
        <v>16</v>
      </c>
      <c r="C13887" s="7" t="n">
        <v>1000</v>
      </c>
    </row>
    <row r="13888" spans="1:8">
      <c r="A13888" t="s">
        <v>4</v>
      </c>
      <c r="B13888" s="4" t="s">
        <v>5</v>
      </c>
      <c r="C13888" s="4" t="s">
        <v>14</v>
      </c>
      <c r="D13888" s="4" t="s">
        <v>10</v>
      </c>
      <c r="E13888" s="4" t="s">
        <v>9</v>
      </c>
      <c r="F13888" s="4" t="s">
        <v>10</v>
      </c>
    </row>
    <row r="13889" spans="1:10">
      <c r="A13889" t="n">
        <v>116168</v>
      </c>
      <c r="B13889" s="14" t="n">
        <v>50</v>
      </c>
      <c r="C13889" s="7" t="n">
        <v>3</v>
      </c>
      <c r="D13889" s="7" t="n">
        <v>8200</v>
      </c>
      <c r="E13889" s="7" t="n">
        <v>1036831949</v>
      </c>
      <c r="F13889" s="7" t="n">
        <v>1000</v>
      </c>
    </row>
    <row r="13890" spans="1:10">
      <c r="A13890" t="s">
        <v>4</v>
      </c>
      <c r="B13890" s="4" t="s">
        <v>5</v>
      </c>
      <c r="C13890" s="4" t="s">
        <v>14</v>
      </c>
      <c r="D13890" s="4" t="s">
        <v>10</v>
      </c>
      <c r="E13890" s="4" t="s">
        <v>9</v>
      </c>
      <c r="F13890" s="4" t="s">
        <v>10</v>
      </c>
    </row>
    <row r="13891" spans="1:10">
      <c r="A13891" t="n">
        <v>116178</v>
      </c>
      <c r="B13891" s="14" t="n">
        <v>50</v>
      </c>
      <c r="C13891" s="7" t="n">
        <v>3</v>
      </c>
      <c r="D13891" s="7" t="n">
        <v>5042</v>
      </c>
      <c r="E13891" s="7" t="n">
        <v>1045220557</v>
      </c>
      <c r="F13891" s="7" t="n">
        <v>1000</v>
      </c>
    </row>
    <row r="13892" spans="1:10">
      <c r="A13892" t="s">
        <v>4</v>
      </c>
      <c r="B13892" s="4" t="s">
        <v>5</v>
      </c>
      <c r="C13892" s="4" t="s">
        <v>14</v>
      </c>
      <c r="D13892" s="4" t="s">
        <v>10</v>
      </c>
      <c r="E13892" s="4" t="s">
        <v>9</v>
      </c>
      <c r="F13892" s="4" t="s">
        <v>10</v>
      </c>
    </row>
    <row r="13893" spans="1:10">
      <c r="A13893" t="n">
        <v>116188</v>
      </c>
      <c r="B13893" s="14" t="n">
        <v>50</v>
      </c>
      <c r="C13893" s="7" t="n">
        <v>3</v>
      </c>
      <c r="D13893" s="7" t="n">
        <v>2099</v>
      </c>
      <c r="E13893" s="7" t="n">
        <v>1056964608</v>
      </c>
      <c r="F13893" s="7" t="n">
        <v>1000</v>
      </c>
    </row>
    <row r="13894" spans="1:10">
      <c r="A13894" t="s">
        <v>4</v>
      </c>
      <c r="B13894" s="4" t="s">
        <v>5</v>
      </c>
      <c r="C13894" s="4" t="s">
        <v>14</v>
      </c>
      <c r="D13894" s="4" t="s">
        <v>14</v>
      </c>
      <c r="E13894" s="4" t="s">
        <v>14</v>
      </c>
      <c r="F13894" s="4" t="s">
        <v>21</v>
      </c>
      <c r="G13894" s="4" t="s">
        <v>21</v>
      </c>
      <c r="H13894" s="4" t="s">
        <v>21</v>
      </c>
      <c r="I13894" s="4" t="s">
        <v>21</v>
      </c>
      <c r="J13894" s="4" t="s">
        <v>21</v>
      </c>
    </row>
    <row r="13895" spans="1:10">
      <c r="A13895" t="n">
        <v>116198</v>
      </c>
      <c r="B13895" s="30" t="n">
        <v>76</v>
      </c>
      <c r="C13895" s="7" t="n">
        <v>6</v>
      </c>
      <c r="D13895" s="7" t="n">
        <v>3</v>
      </c>
      <c r="E13895" s="7" t="n">
        <v>0</v>
      </c>
      <c r="F13895" s="7" t="n">
        <v>1</v>
      </c>
      <c r="G13895" s="7" t="n">
        <v>1</v>
      </c>
      <c r="H13895" s="7" t="n">
        <v>1</v>
      </c>
      <c r="I13895" s="7" t="n">
        <v>0</v>
      </c>
      <c r="J13895" s="7" t="n">
        <v>1000</v>
      </c>
    </row>
    <row r="13896" spans="1:10">
      <c r="A13896" t="s">
        <v>4</v>
      </c>
      <c r="B13896" s="4" t="s">
        <v>5</v>
      </c>
      <c r="C13896" s="4" t="s">
        <v>14</v>
      </c>
      <c r="D13896" s="4" t="s">
        <v>14</v>
      </c>
    </row>
    <row r="13897" spans="1:10">
      <c r="A13897" t="n">
        <v>116222</v>
      </c>
      <c r="B13897" s="58" t="n">
        <v>77</v>
      </c>
      <c r="C13897" s="7" t="n">
        <v>6</v>
      </c>
      <c r="D13897" s="7" t="n">
        <v>3</v>
      </c>
    </row>
    <row r="13898" spans="1:10">
      <c r="A13898" t="s">
        <v>4</v>
      </c>
      <c r="B13898" s="4" t="s">
        <v>5</v>
      </c>
      <c r="C13898" s="4" t="s">
        <v>14</v>
      </c>
      <c r="D13898" s="4" t="s">
        <v>10</v>
      </c>
      <c r="E13898" s="4" t="s">
        <v>6</v>
      </c>
    </row>
    <row r="13899" spans="1:10">
      <c r="A13899" t="n">
        <v>116225</v>
      </c>
      <c r="B13899" s="41" t="n">
        <v>51</v>
      </c>
      <c r="C13899" s="7" t="n">
        <v>4</v>
      </c>
      <c r="D13899" s="7" t="n">
        <v>23</v>
      </c>
      <c r="E13899" s="7" t="s">
        <v>876</v>
      </c>
    </row>
    <row r="13900" spans="1:10">
      <c r="A13900" t="s">
        <v>4</v>
      </c>
      <c r="B13900" s="4" t="s">
        <v>5</v>
      </c>
      <c r="C13900" s="4" t="s">
        <v>10</v>
      </c>
    </row>
    <row r="13901" spans="1:10">
      <c r="A13901" t="n">
        <v>116239</v>
      </c>
      <c r="B13901" s="28" t="n">
        <v>16</v>
      </c>
      <c r="C13901" s="7" t="n">
        <v>0</v>
      </c>
    </row>
    <row r="13902" spans="1:10">
      <c r="A13902" t="s">
        <v>4</v>
      </c>
      <c r="B13902" s="4" t="s">
        <v>5</v>
      </c>
      <c r="C13902" s="4" t="s">
        <v>10</v>
      </c>
      <c r="D13902" s="4" t="s">
        <v>14</v>
      </c>
      <c r="E13902" s="4" t="s">
        <v>9</v>
      </c>
      <c r="F13902" s="4" t="s">
        <v>112</v>
      </c>
      <c r="G13902" s="4" t="s">
        <v>14</v>
      </c>
      <c r="H13902" s="4" t="s">
        <v>14</v>
      </c>
    </row>
    <row r="13903" spans="1:10">
      <c r="A13903" t="n">
        <v>116242</v>
      </c>
      <c r="B13903" s="49" t="n">
        <v>26</v>
      </c>
      <c r="C13903" s="7" t="n">
        <v>23</v>
      </c>
      <c r="D13903" s="7" t="n">
        <v>17</v>
      </c>
      <c r="E13903" s="7" t="n">
        <v>28569</v>
      </c>
      <c r="F13903" s="7" t="s">
        <v>877</v>
      </c>
      <c r="G13903" s="7" t="n">
        <v>2</v>
      </c>
      <c r="H13903" s="7" t="n">
        <v>0</v>
      </c>
    </row>
    <row r="13904" spans="1:10">
      <c r="A13904" t="s">
        <v>4</v>
      </c>
      <c r="B13904" s="4" t="s">
        <v>5</v>
      </c>
    </row>
    <row r="13905" spans="1:10">
      <c r="A13905" t="n">
        <v>116292</v>
      </c>
      <c r="B13905" s="50" t="n">
        <v>28</v>
      </c>
    </row>
    <row r="13906" spans="1:10">
      <c r="A13906" t="s">
        <v>4</v>
      </c>
      <c r="B13906" s="4" t="s">
        <v>5</v>
      </c>
      <c r="C13906" s="4" t="s">
        <v>10</v>
      </c>
      <c r="D13906" s="4" t="s">
        <v>14</v>
      </c>
    </row>
    <row r="13907" spans="1:10">
      <c r="A13907" t="n">
        <v>116293</v>
      </c>
      <c r="B13907" s="51" t="n">
        <v>89</v>
      </c>
      <c r="C13907" s="7" t="n">
        <v>65533</v>
      </c>
      <c r="D13907" s="7" t="n">
        <v>1</v>
      </c>
    </row>
    <row r="13908" spans="1:10">
      <c r="A13908" t="s">
        <v>4</v>
      </c>
      <c r="B13908" s="4" t="s">
        <v>5</v>
      </c>
      <c r="C13908" s="4" t="s">
        <v>14</v>
      </c>
      <c r="D13908" s="4" t="s">
        <v>10</v>
      </c>
      <c r="E13908" s="4" t="s">
        <v>10</v>
      </c>
      <c r="F13908" s="4" t="s">
        <v>14</v>
      </c>
    </row>
    <row r="13909" spans="1:10">
      <c r="A13909" t="n">
        <v>116297</v>
      </c>
      <c r="B13909" s="59" t="n">
        <v>25</v>
      </c>
      <c r="C13909" s="7" t="n">
        <v>1</v>
      </c>
      <c r="D13909" s="7" t="n">
        <v>300</v>
      </c>
      <c r="E13909" s="7" t="n">
        <v>160</v>
      </c>
      <c r="F13909" s="7" t="n">
        <v>0</v>
      </c>
    </row>
    <row r="13910" spans="1:10">
      <c r="A13910" t="s">
        <v>4</v>
      </c>
      <c r="B13910" s="4" t="s">
        <v>5</v>
      </c>
      <c r="C13910" s="4" t="s">
        <v>14</v>
      </c>
      <c r="D13910" s="4" t="s">
        <v>10</v>
      </c>
      <c r="E13910" s="4" t="s">
        <v>6</v>
      </c>
    </row>
    <row r="13911" spans="1:10">
      <c r="A13911" t="n">
        <v>116304</v>
      </c>
      <c r="B13911" s="41" t="n">
        <v>51</v>
      </c>
      <c r="C13911" s="7" t="n">
        <v>4</v>
      </c>
      <c r="D13911" s="7" t="n">
        <v>0</v>
      </c>
      <c r="E13911" s="7" t="s">
        <v>181</v>
      </c>
    </row>
    <row r="13912" spans="1:10">
      <c r="A13912" t="s">
        <v>4</v>
      </c>
      <c r="B13912" s="4" t="s">
        <v>5</v>
      </c>
      <c r="C13912" s="4" t="s">
        <v>10</v>
      </c>
    </row>
    <row r="13913" spans="1:10">
      <c r="A13913" t="n">
        <v>116317</v>
      </c>
      <c r="B13913" s="28" t="n">
        <v>16</v>
      </c>
      <c r="C13913" s="7" t="n">
        <v>0</v>
      </c>
    </row>
    <row r="13914" spans="1:10">
      <c r="A13914" t="s">
        <v>4</v>
      </c>
      <c r="B13914" s="4" t="s">
        <v>5</v>
      </c>
      <c r="C13914" s="4" t="s">
        <v>10</v>
      </c>
      <c r="D13914" s="4" t="s">
        <v>14</v>
      </c>
      <c r="E13914" s="4" t="s">
        <v>9</v>
      </c>
      <c r="F13914" s="4" t="s">
        <v>112</v>
      </c>
      <c r="G13914" s="4" t="s">
        <v>14</v>
      </c>
      <c r="H13914" s="4" t="s">
        <v>14</v>
      </c>
    </row>
    <row r="13915" spans="1:10">
      <c r="A13915" t="n">
        <v>116320</v>
      </c>
      <c r="B13915" s="49" t="n">
        <v>26</v>
      </c>
      <c r="C13915" s="7" t="n">
        <v>0</v>
      </c>
      <c r="D13915" s="7" t="n">
        <v>17</v>
      </c>
      <c r="E13915" s="7" t="n">
        <v>53156</v>
      </c>
      <c r="F13915" s="7" t="s">
        <v>878</v>
      </c>
      <c r="G13915" s="7" t="n">
        <v>2</v>
      </c>
      <c r="H13915" s="7" t="n">
        <v>0</v>
      </c>
    </row>
    <row r="13916" spans="1:10">
      <c r="A13916" t="s">
        <v>4</v>
      </c>
      <c r="B13916" s="4" t="s">
        <v>5</v>
      </c>
    </row>
    <row r="13917" spans="1:10">
      <c r="A13917" t="n">
        <v>116344</v>
      </c>
      <c r="B13917" s="50" t="n">
        <v>28</v>
      </c>
    </row>
    <row r="13918" spans="1:10">
      <c r="A13918" t="s">
        <v>4</v>
      </c>
      <c r="B13918" s="4" t="s">
        <v>5</v>
      </c>
      <c r="C13918" s="4" t="s">
        <v>10</v>
      </c>
      <c r="D13918" s="4" t="s">
        <v>14</v>
      </c>
    </row>
    <row r="13919" spans="1:10">
      <c r="A13919" t="n">
        <v>116345</v>
      </c>
      <c r="B13919" s="51" t="n">
        <v>89</v>
      </c>
      <c r="C13919" s="7" t="n">
        <v>65533</v>
      </c>
      <c r="D13919" s="7" t="n">
        <v>1</v>
      </c>
    </row>
    <row r="13920" spans="1:10">
      <c r="A13920" t="s">
        <v>4</v>
      </c>
      <c r="B13920" s="4" t="s">
        <v>5</v>
      </c>
      <c r="C13920" s="4" t="s">
        <v>14</v>
      </c>
      <c r="D13920" s="4" t="s">
        <v>10</v>
      </c>
      <c r="E13920" s="4" t="s">
        <v>10</v>
      </c>
      <c r="F13920" s="4" t="s">
        <v>14</v>
      </c>
    </row>
    <row r="13921" spans="1:8">
      <c r="A13921" t="n">
        <v>116349</v>
      </c>
      <c r="B13921" s="59" t="n">
        <v>25</v>
      </c>
      <c r="C13921" s="7" t="n">
        <v>1</v>
      </c>
      <c r="D13921" s="7" t="n">
        <v>60</v>
      </c>
      <c r="E13921" s="7" t="n">
        <v>280</v>
      </c>
      <c r="F13921" s="7" t="n">
        <v>1</v>
      </c>
    </row>
    <row r="13922" spans="1:8">
      <c r="A13922" t="s">
        <v>4</v>
      </c>
      <c r="B13922" s="4" t="s">
        <v>5</v>
      </c>
      <c r="C13922" s="4" t="s">
        <v>14</v>
      </c>
      <c r="D13922" s="4" t="s">
        <v>10</v>
      </c>
      <c r="E13922" s="4" t="s">
        <v>6</v>
      </c>
    </row>
    <row r="13923" spans="1:8">
      <c r="A13923" t="n">
        <v>116356</v>
      </c>
      <c r="B13923" s="41" t="n">
        <v>51</v>
      </c>
      <c r="C13923" s="7" t="n">
        <v>4</v>
      </c>
      <c r="D13923" s="7" t="n">
        <v>2</v>
      </c>
      <c r="E13923" s="7" t="s">
        <v>181</v>
      </c>
    </row>
    <row r="13924" spans="1:8">
      <c r="A13924" t="s">
        <v>4</v>
      </c>
      <c r="B13924" s="4" t="s">
        <v>5</v>
      </c>
      <c r="C13924" s="4" t="s">
        <v>10</v>
      </c>
    </row>
    <row r="13925" spans="1:8">
      <c r="A13925" t="n">
        <v>116369</v>
      </c>
      <c r="B13925" s="28" t="n">
        <v>16</v>
      </c>
      <c r="C13925" s="7" t="n">
        <v>0</v>
      </c>
    </row>
    <row r="13926" spans="1:8">
      <c r="A13926" t="s">
        <v>4</v>
      </c>
      <c r="B13926" s="4" t="s">
        <v>5</v>
      </c>
      <c r="C13926" s="4" t="s">
        <v>10</v>
      </c>
      <c r="D13926" s="4" t="s">
        <v>14</v>
      </c>
      <c r="E13926" s="4" t="s">
        <v>9</v>
      </c>
      <c r="F13926" s="4" t="s">
        <v>112</v>
      </c>
      <c r="G13926" s="4" t="s">
        <v>14</v>
      </c>
      <c r="H13926" s="4" t="s">
        <v>14</v>
      </c>
    </row>
    <row r="13927" spans="1:8">
      <c r="A13927" t="n">
        <v>116372</v>
      </c>
      <c r="B13927" s="49" t="n">
        <v>26</v>
      </c>
      <c r="C13927" s="7" t="n">
        <v>2</v>
      </c>
      <c r="D13927" s="7" t="n">
        <v>17</v>
      </c>
      <c r="E13927" s="7" t="n">
        <v>6480</v>
      </c>
      <c r="F13927" s="7" t="s">
        <v>879</v>
      </c>
      <c r="G13927" s="7" t="n">
        <v>2</v>
      </c>
      <c r="H13927" s="7" t="n">
        <v>0</v>
      </c>
    </row>
    <row r="13928" spans="1:8">
      <c r="A13928" t="s">
        <v>4</v>
      </c>
      <c r="B13928" s="4" t="s">
        <v>5</v>
      </c>
    </row>
    <row r="13929" spans="1:8">
      <c r="A13929" t="n">
        <v>116412</v>
      </c>
      <c r="B13929" s="50" t="n">
        <v>28</v>
      </c>
    </row>
    <row r="13930" spans="1:8">
      <c r="A13930" t="s">
        <v>4</v>
      </c>
      <c r="B13930" s="4" t="s">
        <v>5</v>
      </c>
      <c r="C13930" s="4" t="s">
        <v>10</v>
      </c>
      <c r="D13930" s="4" t="s">
        <v>14</v>
      </c>
    </row>
    <row r="13931" spans="1:8">
      <c r="A13931" t="n">
        <v>116413</v>
      </c>
      <c r="B13931" s="51" t="n">
        <v>89</v>
      </c>
      <c r="C13931" s="7" t="n">
        <v>65533</v>
      </c>
      <c r="D13931" s="7" t="n">
        <v>1</v>
      </c>
    </row>
    <row r="13932" spans="1:8">
      <c r="A13932" t="s">
        <v>4</v>
      </c>
      <c r="B13932" s="4" t="s">
        <v>5</v>
      </c>
      <c r="C13932" s="4" t="s">
        <v>14</v>
      </c>
      <c r="D13932" s="4" t="s">
        <v>10</v>
      </c>
      <c r="E13932" s="4" t="s">
        <v>10</v>
      </c>
      <c r="F13932" s="4" t="s">
        <v>14</v>
      </c>
    </row>
    <row r="13933" spans="1:8">
      <c r="A13933" t="n">
        <v>116417</v>
      </c>
      <c r="B13933" s="59" t="n">
        <v>25</v>
      </c>
      <c r="C13933" s="7" t="n">
        <v>1</v>
      </c>
      <c r="D13933" s="7" t="n">
        <v>65535</v>
      </c>
      <c r="E13933" s="7" t="n">
        <v>65535</v>
      </c>
      <c r="F13933" s="7" t="n">
        <v>0</v>
      </c>
    </row>
    <row r="13934" spans="1:8">
      <c r="A13934" t="s">
        <v>4</v>
      </c>
      <c r="B13934" s="4" t="s">
        <v>5</v>
      </c>
      <c r="C13934" s="4" t="s">
        <v>14</v>
      </c>
      <c r="D13934" s="4" t="s">
        <v>10</v>
      </c>
      <c r="E13934" s="4" t="s">
        <v>6</v>
      </c>
    </row>
    <row r="13935" spans="1:8">
      <c r="A13935" t="n">
        <v>116424</v>
      </c>
      <c r="B13935" s="41" t="n">
        <v>51</v>
      </c>
      <c r="C13935" s="7" t="n">
        <v>4</v>
      </c>
      <c r="D13935" s="7" t="n">
        <v>23</v>
      </c>
      <c r="E13935" s="7" t="s">
        <v>880</v>
      </c>
    </row>
    <row r="13936" spans="1:8">
      <c r="A13936" t="s">
        <v>4</v>
      </c>
      <c r="B13936" s="4" t="s">
        <v>5</v>
      </c>
      <c r="C13936" s="4" t="s">
        <v>10</v>
      </c>
    </row>
    <row r="13937" spans="1:8">
      <c r="A13937" t="n">
        <v>116438</v>
      </c>
      <c r="B13937" s="28" t="n">
        <v>16</v>
      </c>
      <c r="C13937" s="7" t="n">
        <v>0</v>
      </c>
    </row>
    <row r="13938" spans="1:8">
      <c r="A13938" t="s">
        <v>4</v>
      </c>
      <c r="B13938" s="4" t="s">
        <v>5</v>
      </c>
      <c r="C13938" s="4" t="s">
        <v>10</v>
      </c>
      <c r="D13938" s="4" t="s">
        <v>14</v>
      </c>
      <c r="E13938" s="4" t="s">
        <v>9</v>
      </c>
      <c r="F13938" s="4" t="s">
        <v>112</v>
      </c>
      <c r="G13938" s="4" t="s">
        <v>14</v>
      </c>
      <c r="H13938" s="4" t="s">
        <v>14</v>
      </c>
      <c r="I13938" s="4" t="s">
        <v>14</v>
      </c>
      <c r="J13938" s="4" t="s">
        <v>9</v>
      </c>
      <c r="K13938" s="4" t="s">
        <v>112</v>
      </c>
      <c r="L13938" s="4" t="s">
        <v>14</v>
      </c>
      <c r="M13938" s="4" t="s">
        <v>14</v>
      </c>
    </row>
    <row r="13939" spans="1:8">
      <c r="A13939" t="n">
        <v>116441</v>
      </c>
      <c r="B13939" s="49" t="n">
        <v>26</v>
      </c>
      <c r="C13939" s="7" t="n">
        <v>23</v>
      </c>
      <c r="D13939" s="7" t="n">
        <v>17</v>
      </c>
      <c r="E13939" s="7" t="n">
        <v>28570</v>
      </c>
      <c r="F13939" s="7" t="s">
        <v>881</v>
      </c>
      <c r="G13939" s="7" t="n">
        <v>2</v>
      </c>
      <c r="H13939" s="7" t="n">
        <v>3</v>
      </c>
      <c r="I13939" s="7" t="n">
        <v>17</v>
      </c>
      <c r="J13939" s="7" t="n">
        <v>28571</v>
      </c>
      <c r="K13939" s="7" t="s">
        <v>882</v>
      </c>
      <c r="L13939" s="7" t="n">
        <v>2</v>
      </c>
      <c r="M13939" s="7" t="n">
        <v>0</v>
      </c>
    </row>
    <row r="13940" spans="1:8">
      <c r="A13940" t="s">
        <v>4</v>
      </c>
      <c r="B13940" s="4" t="s">
        <v>5</v>
      </c>
    </row>
    <row r="13941" spans="1:8">
      <c r="A13941" t="n">
        <v>116602</v>
      </c>
      <c r="B13941" s="50" t="n">
        <v>28</v>
      </c>
    </row>
    <row r="13942" spans="1:8">
      <c r="A13942" t="s">
        <v>4</v>
      </c>
      <c r="B13942" s="4" t="s">
        <v>5</v>
      </c>
      <c r="C13942" s="4" t="s">
        <v>10</v>
      </c>
      <c r="D13942" s="4" t="s">
        <v>14</v>
      </c>
      <c r="E13942" s="4" t="s">
        <v>14</v>
      </c>
      <c r="F13942" s="4" t="s">
        <v>6</v>
      </c>
    </row>
    <row r="13943" spans="1:8">
      <c r="A13943" t="n">
        <v>116603</v>
      </c>
      <c r="B13943" s="18" t="n">
        <v>20</v>
      </c>
      <c r="C13943" s="7" t="n">
        <v>0</v>
      </c>
      <c r="D13943" s="7" t="n">
        <v>2</v>
      </c>
      <c r="E13943" s="7" t="n">
        <v>10</v>
      </c>
      <c r="F13943" s="7" t="s">
        <v>883</v>
      </c>
    </row>
    <row r="13944" spans="1:8">
      <c r="A13944" t="s">
        <v>4</v>
      </c>
      <c r="B13944" s="4" t="s">
        <v>5</v>
      </c>
      <c r="C13944" s="4" t="s">
        <v>10</v>
      </c>
    </row>
    <row r="13945" spans="1:8">
      <c r="A13945" t="n">
        <v>116623</v>
      </c>
      <c r="B13945" s="28" t="n">
        <v>16</v>
      </c>
      <c r="C13945" s="7" t="n">
        <v>500</v>
      </c>
    </row>
    <row r="13946" spans="1:8">
      <c r="A13946" t="s">
        <v>4</v>
      </c>
      <c r="B13946" s="4" t="s">
        <v>5</v>
      </c>
      <c r="C13946" s="4" t="s">
        <v>14</v>
      </c>
      <c r="D13946" s="4" t="s">
        <v>10</v>
      </c>
      <c r="E13946" s="4" t="s">
        <v>10</v>
      </c>
      <c r="F13946" s="4" t="s">
        <v>14</v>
      </c>
    </row>
    <row r="13947" spans="1:8">
      <c r="A13947" t="n">
        <v>116626</v>
      </c>
      <c r="B13947" s="59" t="n">
        <v>25</v>
      </c>
      <c r="C13947" s="7" t="n">
        <v>1</v>
      </c>
      <c r="D13947" s="7" t="n">
        <v>300</v>
      </c>
      <c r="E13947" s="7" t="n">
        <v>160</v>
      </c>
      <c r="F13947" s="7" t="n">
        <v>0</v>
      </c>
    </row>
    <row r="13948" spans="1:8">
      <c r="A13948" t="s">
        <v>4</v>
      </c>
      <c r="B13948" s="4" t="s">
        <v>5</v>
      </c>
      <c r="C13948" s="4" t="s">
        <v>14</v>
      </c>
      <c r="D13948" s="4" t="s">
        <v>10</v>
      </c>
      <c r="E13948" s="4" t="s">
        <v>6</v>
      </c>
    </row>
    <row r="13949" spans="1:8">
      <c r="A13949" t="n">
        <v>116633</v>
      </c>
      <c r="B13949" s="41" t="n">
        <v>51</v>
      </c>
      <c r="C13949" s="7" t="n">
        <v>4</v>
      </c>
      <c r="D13949" s="7" t="n">
        <v>0</v>
      </c>
      <c r="E13949" s="7" t="s">
        <v>560</v>
      </c>
    </row>
    <row r="13950" spans="1:8">
      <c r="A13950" t="s">
        <v>4</v>
      </c>
      <c r="B13950" s="4" t="s">
        <v>5</v>
      </c>
      <c r="C13950" s="4" t="s">
        <v>10</v>
      </c>
    </row>
    <row r="13951" spans="1:8">
      <c r="A13951" t="n">
        <v>116647</v>
      </c>
      <c r="B13951" s="28" t="n">
        <v>16</v>
      </c>
      <c r="C13951" s="7" t="n">
        <v>0</v>
      </c>
    </row>
    <row r="13952" spans="1:8">
      <c r="A13952" t="s">
        <v>4</v>
      </c>
      <c r="B13952" s="4" t="s">
        <v>5</v>
      </c>
      <c r="C13952" s="4" t="s">
        <v>10</v>
      </c>
      <c r="D13952" s="4" t="s">
        <v>14</v>
      </c>
      <c r="E13952" s="4" t="s">
        <v>9</v>
      </c>
      <c r="F13952" s="4" t="s">
        <v>112</v>
      </c>
      <c r="G13952" s="4" t="s">
        <v>14</v>
      </c>
      <c r="H13952" s="4" t="s">
        <v>14</v>
      </c>
    </row>
    <row r="13953" spans="1:13">
      <c r="A13953" t="n">
        <v>116650</v>
      </c>
      <c r="B13953" s="49" t="n">
        <v>26</v>
      </c>
      <c r="C13953" s="7" t="n">
        <v>0</v>
      </c>
      <c r="D13953" s="7" t="n">
        <v>17</v>
      </c>
      <c r="E13953" s="7" t="n">
        <v>53157</v>
      </c>
      <c r="F13953" s="7" t="s">
        <v>884</v>
      </c>
      <c r="G13953" s="7" t="n">
        <v>2</v>
      </c>
      <c r="H13953" s="7" t="n">
        <v>0</v>
      </c>
    </row>
    <row r="13954" spans="1:13">
      <c r="A13954" t="s">
        <v>4</v>
      </c>
      <c r="B13954" s="4" t="s">
        <v>5</v>
      </c>
    </row>
    <row r="13955" spans="1:13">
      <c r="A13955" t="n">
        <v>116707</v>
      </c>
      <c r="B13955" s="50" t="n">
        <v>28</v>
      </c>
    </row>
    <row r="13956" spans="1:13">
      <c r="A13956" t="s">
        <v>4</v>
      </c>
      <c r="B13956" s="4" t="s">
        <v>5</v>
      </c>
      <c r="C13956" s="4" t="s">
        <v>10</v>
      </c>
      <c r="D13956" s="4" t="s">
        <v>14</v>
      </c>
    </row>
    <row r="13957" spans="1:13">
      <c r="A13957" t="n">
        <v>116708</v>
      </c>
      <c r="B13957" s="51" t="n">
        <v>89</v>
      </c>
      <c r="C13957" s="7" t="n">
        <v>65533</v>
      </c>
      <c r="D13957" s="7" t="n">
        <v>1</v>
      </c>
    </row>
    <row r="13958" spans="1:13">
      <c r="A13958" t="s">
        <v>4</v>
      </c>
      <c r="B13958" s="4" t="s">
        <v>5</v>
      </c>
      <c r="C13958" s="4" t="s">
        <v>14</v>
      </c>
      <c r="D13958" s="4" t="s">
        <v>10</v>
      </c>
      <c r="E13958" s="4" t="s">
        <v>10</v>
      </c>
      <c r="F13958" s="4" t="s">
        <v>14</v>
      </c>
    </row>
    <row r="13959" spans="1:13">
      <c r="A13959" t="n">
        <v>116712</v>
      </c>
      <c r="B13959" s="59" t="n">
        <v>25</v>
      </c>
      <c r="C13959" s="7" t="n">
        <v>1</v>
      </c>
      <c r="D13959" s="7" t="n">
        <v>260</v>
      </c>
      <c r="E13959" s="7" t="n">
        <v>280</v>
      </c>
      <c r="F13959" s="7" t="n">
        <v>2</v>
      </c>
    </row>
    <row r="13960" spans="1:13">
      <c r="A13960" t="s">
        <v>4</v>
      </c>
      <c r="B13960" s="4" t="s">
        <v>5</v>
      </c>
      <c r="C13960" s="4" t="s">
        <v>14</v>
      </c>
      <c r="D13960" s="4" t="s">
        <v>10</v>
      </c>
      <c r="E13960" s="4" t="s">
        <v>6</v>
      </c>
    </row>
    <row r="13961" spans="1:13">
      <c r="A13961" t="n">
        <v>116719</v>
      </c>
      <c r="B13961" s="41" t="n">
        <v>51</v>
      </c>
      <c r="C13961" s="7" t="n">
        <v>4</v>
      </c>
      <c r="D13961" s="7" t="n">
        <v>1</v>
      </c>
      <c r="E13961" s="7" t="s">
        <v>583</v>
      </c>
    </row>
    <row r="13962" spans="1:13">
      <c r="A13962" t="s">
        <v>4</v>
      </c>
      <c r="B13962" s="4" t="s">
        <v>5</v>
      </c>
      <c r="C13962" s="4" t="s">
        <v>10</v>
      </c>
    </row>
    <row r="13963" spans="1:13">
      <c r="A13963" t="n">
        <v>116733</v>
      </c>
      <c r="B13963" s="28" t="n">
        <v>16</v>
      </c>
      <c r="C13963" s="7" t="n">
        <v>0</v>
      </c>
    </row>
    <row r="13964" spans="1:13">
      <c r="A13964" t="s">
        <v>4</v>
      </c>
      <c r="B13964" s="4" t="s">
        <v>5</v>
      </c>
      <c r="C13964" s="4" t="s">
        <v>10</v>
      </c>
      <c r="D13964" s="4" t="s">
        <v>14</v>
      </c>
      <c r="E13964" s="4" t="s">
        <v>9</v>
      </c>
      <c r="F13964" s="4" t="s">
        <v>112</v>
      </c>
      <c r="G13964" s="4" t="s">
        <v>14</v>
      </c>
      <c r="H13964" s="4" t="s">
        <v>14</v>
      </c>
    </row>
    <row r="13965" spans="1:13">
      <c r="A13965" t="n">
        <v>116736</v>
      </c>
      <c r="B13965" s="49" t="n">
        <v>26</v>
      </c>
      <c r="C13965" s="7" t="n">
        <v>1</v>
      </c>
      <c r="D13965" s="7" t="n">
        <v>17</v>
      </c>
      <c r="E13965" s="7" t="n">
        <v>1476</v>
      </c>
      <c r="F13965" s="7" t="s">
        <v>885</v>
      </c>
      <c r="G13965" s="7" t="n">
        <v>2</v>
      </c>
      <c r="H13965" s="7" t="n">
        <v>0</v>
      </c>
    </row>
    <row r="13966" spans="1:13">
      <c r="A13966" t="s">
        <v>4</v>
      </c>
      <c r="B13966" s="4" t="s">
        <v>5</v>
      </c>
    </row>
    <row r="13967" spans="1:13">
      <c r="A13967" t="n">
        <v>116779</v>
      </c>
      <c r="B13967" s="50" t="n">
        <v>28</v>
      </c>
    </row>
    <row r="13968" spans="1:13">
      <c r="A13968" t="s">
        <v>4</v>
      </c>
      <c r="B13968" s="4" t="s">
        <v>5</v>
      </c>
      <c r="C13968" s="4" t="s">
        <v>10</v>
      </c>
      <c r="D13968" s="4" t="s">
        <v>14</v>
      </c>
    </row>
    <row r="13969" spans="1:8">
      <c r="A13969" t="n">
        <v>116780</v>
      </c>
      <c r="B13969" s="51" t="n">
        <v>89</v>
      </c>
      <c r="C13969" s="7" t="n">
        <v>65533</v>
      </c>
      <c r="D13969" s="7" t="n">
        <v>1</v>
      </c>
    </row>
    <row r="13970" spans="1:8">
      <c r="A13970" t="s">
        <v>4</v>
      </c>
      <c r="B13970" s="4" t="s">
        <v>5</v>
      </c>
      <c r="C13970" s="4" t="s">
        <v>14</v>
      </c>
      <c r="D13970" s="4" t="s">
        <v>10</v>
      </c>
      <c r="E13970" s="4" t="s">
        <v>10</v>
      </c>
      <c r="F13970" s="4" t="s">
        <v>14</v>
      </c>
    </row>
    <row r="13971" spans="1:8">
      <c r="A13971" t="n">
        <v>116784</v>
      </c>
      <c r="B13971" s="59" t="n">
        <v>25</v>
      </c>
      <c r="C13971" s="7" t="n">
        <v>1</v>
      </c>
      <c r="D13971" s="7" t="n">
        <v>65535</v>
      </c>
      <c r="E13971" s="7" t="n">
        <v>65535</v>
      </c>
      <c r="F13971" s="7" t="n">
        <v>0</v>
      </c>
    </row>
    <row r="13972" spans="1:8">
      <c r="A13972" t="s">
        <v>4</v>
      </c>
      <c r="B13972" s="4" t="s">
        <v>5</v>
      </c>
      <c r="C13972" s="4" t="s">
        <v>14</v>
      </c>
      <c r="D13972" s="4" t="s">
        <v>10</v>
      </c>
      <c r="E13972" s="4" t="s">
        <v>9</v>
      </c>
      <c r="F13972" s="4" t="s">
        <v>10</v>
      </c>
    </row>
    <row r="13973" spans="1:8">
      <c r="A13973" t="n">
        <v>116791</v>
      </c>
      <c r="B13973" s="14" t="n">
        <v>50</v>
      </c>
      <c r="C13973" s="7" t="n">
        <v>3</v>
      </c>
      <c r="D13973" s="7" t="n">
        <v>2099</v>
      </c>
      <c r="E13973" s="7" t="n">
        <v>1045220557</v>
      </c>
      <c r="F13973" s="7" t="n">
        <v>500</v>
      </c>
    </row>
    <row r="13974" spans="1:8">
      <c r="A13974" t="s">
        <v>4</v>
      </c>
      <c r="B13974" s="4" t="s">
        <v>5</v>
      </c>
      <c r="C13974" s="4" t="s">
        <v>14</v>
      </c>
      <c r="D13974" s="4" t="s">
        <v>10</v>
      </c>
      <c r="E13974" s="4" t="s">
        <v>21</v>
      </c>
    </row>
    <row r="13975" spans="1:8">
      <c r="A13975" t="n">
        <v>116801</v>
      </c>
      <c r="B13975" s="21" t="n">
        <v>58</v>
      </c>
      <c r="C13975" s="7" t="n">
        <v>101</v>
      </c>
      <c r="D13975" s="7" t="n">
        <v>1000</v>
      </c>
      <c r="E13975" s="7" t="n">
        <v>1</v>
      </c>
    </row>
    <row r="13976" spans="1:8">
      <c r="A13976" t="s">
        <v>4</v>
      </c>
      <c r="B13976" s="4" t="s">
        <v>5</v>
      </c>
      <c r="C13976" s="4" t="s">
        <v>14</v>
      </c>
      <c r="D13976" s="4" t="s">
        <v>10</v>
      </c>
    </row>
    <row r="13977" spans="1:8">
      <c r="A13977" t="n">
        <v>116809</v>
      </c>
      <c r="B13977" s="21" t="n">
        <v>58</v>
      </c>
      <c r="C13977" s="7" t="n">
        <v>254</v>
      </c>
      <c r="D13977" s="7" t="n">
        <v>0</v>
      </c>
    </row>
    <row r="13978" spans="1:8">
      <c r="A13978" t="s">
        <v>4</v>
      </c>
      <c r="B13978" s="4" t="s">
        <v>5</v>
      </c>
      <c r="C13978" s="4" t="s">
        <v>14</v>
      </c>
    </row>
    <row r="13979" spans="1:8">
      <c r="A13979" t="n">
        <v>116813</v>
      </c>
      <c r="B13979" s="45" t="n">
        <v>45</v>
      </c>
      <c r="C13979" s="7" t="n">
        <v>0</v>
      </c>
    </row>
    <row r="13980" spans="1:8">
      <c r="A13980" t="s">
        <v>4</v>
      </c>
      <c r="B13980" s="4" t="s">
        <v>5</v>
      </c>
      <c r="C13980" s="4" t="s">
        <v>14</v>
      </c>
    </row>
    <row r="13981" spans="1:8">
      <c r="A13981" t="n">
        <v>116815</v>
      </c>
      <c r="B13981" s="35" t="n">
        <v>116</v>
      </c>
      <c r="C13981" s="7" t="n">
        <v>0</v>
      </c>
    </row>
    <row r="13982" spans="1:8">
      <c r="A13982" t="s">
        <v>4</v>
      </c>
      <c r="B13982" s="4" t="s">
        <v>5</v>
      </c>
      <c r="C13982" s="4" t="s">
        <v>14</v>
      </c>
      <c r="D13982" s="4" t="s">
        <v>10</v>
      </c>
    </row>
    <row r="13983" spans="1:8">
      <c r="A13983" t="n">
        <v>116817</v>
      </c>
      <c r="B13983" s="35" t="n">
        <v>116</v>
      </c>
      <c r="C13983" s="7" t="n">
        <v>2</v>
      </c>
      <c r="D13983" s="7" t="n">
        <v>1</v>
      </c>
    </row>
    <row r="13984" spans="1:8">
      <c r="A13984" t="s">
        <v>4</v>
      </c>
      <c r="B13984" s="4" t="s">
        <v>5</v>
      </c>
      <c r="C13984" s="4" t="s">
        <v>14</v>
      </c>
      <c r="D13984" s="4" t="s">
        <v>9</v>
      </c>
    </row>
    <row r="13985" spans="1:6">
      <c r="A13985" t="n">
        <v>116821</v>
      </c>
      <c r="B13985" s="35" t="n">
        <v>116</v>
      </c>
      <c r="C13985" s="7" t="n">
        <v>5</v>
      </c>
      <c r="D13985" s="7" t="n">
        <v>1106247680</v>
      </c>
    </row>
    <row r="13986" spans="1:6">
      <c r="A13986" t="s">
        <v>4</v>
      </c>
      <c r="B13986" s="4" t="s">
        <v>5</v>
      </c>
      <c r="C13986" s="4" t="s">
        <v>14</v>
      </c>
      <c r="D13986" s="4" t="s">
        <v>10</v>
      </c>
    </row>
    <row r="13987" spans="1:6">
      <c r="A13987" t="n">
        <v>116827</v>
      </c>
      <c r="B13987" s="35" t="n">
        <v>116</v>
      </c>
      <c r="C13987" s="7" t="n">
        <v>6</v>
      </c>
      <c r="D13987" s="7" t="n">
        <v>1</v>
      </c>
    </row>
    <row r="13988" spans="1:6">
      <c r="A13988" t="s">
        <v>4</v>
      </c>
      <c r="B13988" s="4" t="s">
        <v>5</v>
      </c>
      <c r="C13988" s="4" t="s">
        <v>14</v>
      </c>
      <c r="D13988" s="4" t="s">
        <v>14</v>
      </c>
      <c r="E13988" s="4" t="s">
        <v>21</v>
      </c>
      <c r="F13988" s="4" t="s">
        <v>21</v>
      </c>
      <c r="G13988" s="4" t="s">
        <v>21</v>
      </c>
      <c r="H13988" s="4" t="s">
        <v>10</v>
      </c>
    </row>
    <row r="13989" spans="1:6">
      <c r="A13989" t="n">
        <v>116831</v>
      </c>
      <c r="B13989" s="45" t="n">
        <v>45</v>
      </c>
      <c r="C13989" s="7" t="n">
        <v>2</v>
      </c>
      <c r="D13989" s="7" t="n">
        <v>3</v>
      </c>
      <c r="E13989" s="7" t="n">
        <v>-3.25</v>
      </c>
      <c r="F13989" s="7" t="n">
        <v>19.7000007629395</v>
      </c>
      <c r="G13989" s="7" t="n">
        <v>44.7000007629395</v>
      </c>
      <c r="H13989" s="7" t="n">
        <v>0</v>
      </c>
    </row>
    <row r="13990" spans="1:6">
      <c r="A13990" t="s">
        <v>4</v>
      </c>
      <c r="B13990" s="4" t="s">
        <v>5</v>
      </c>
      <c r="C13990" s="4" t="s">
        <v>14</v>
      </c>
      <c r="D13990" s="4" t="s">
        <v>14</v>
      </c>
      <c r="E13990" s="4" t="s">
        <v>21</v>
      </c>
      <c r="F13990" s="4" t="s">
        <v>21</v>
      </c>
      <c r="G13990" s="4" t="s">
        <v>21</v>
      </c>
      <c r="H13990" s="4" t="s">
        <v>10</v>
      </c>
      <c r="I13990" s="4" t="s">
        <v>14</v>
      </c>
    </row>
    <row r="13991" spans="1:6">
      <c r="A13991" t="n">
        <v>116848</v>
      </c>
      <c r="B13991" s="45" t="n">
        <v>45</v>
      </c>
      <c r="C13991" s="7" t="n">
        <v>4</v>
      </c>
      <c r="D13991" s="7" t="n">
        <v>3</v>
      </c>
      <c r="E13991" s="7" t="n">
        <v>349</v>
      </c>
      <c r="F13991" s="7" t="n">
        <v>22</v>
      </c>
      <c r="G13991" s="7" t="n">
        <v>350</v>
      </c>
      <c r="H13991" s="7" t="n">
        <v>0</v>
      </c>
      <c r="I13991" s="7" t="n">
        <v>0</v>
      </c>
    </row>
    <row r="13992" spans="1:6">
      <c r="A13992" t="s">
        <v>4</v>
      </c>
      <c r="B13992" s="4" t="s">
        <v>5</v>
      </c>
      <c r="C13992" s="4" t="s">
        <v>14</v>
      </c>
      <c r="D13992" s="4" t="s">
        <v>14</v>
      </c>
      <c r="E13992" s="4" t="s">
        <v>21</v>
      </c>
      <c r="F13992" s="4" t="s">
        <v>10</v>
      </c>
    </row>
    <row r="13993" spans="1:6">
      <c r="A13993" t="n">
        <v>116866</v>
      </c>
      <c r="B13993" s="45" t="n">
        <v>45</v>
      </c>
      <c r="C13993" s="7" t="n">
        <v>5</v>
      </c>
      <c r="D13993" s="7" t="n">
        <v>3</v>
      </c>
      <c r="E13993" s="7" t="n">
        <v>1.5</v>
      </c>
      <c r="F13993" s="7" t="n">
        <v>0</v>
      </c>
    </row>
    <row r="13994" spans="1:6">
      <c r="A13994" t="s">
        <v>4</v>
      </c>
      <c r="B13994" s="4" t="s">
        <v>5</v>
      </c>
      <c r="C13994" s="4" t="s">
        <v>14</v>
      </c>
      <c r="D13994" s="4" t="s">
        <v>14</v>
      </c>
      <c r="E13994" s="4" t="s">
        <v>21</v>
      </c>
      <c r="F13994" s="4" t="s">
        <v>10</v>
      </c>
    </row>
    <row r="13995" spans="1:6">
      <c r="A13995" t="n">
        <v>116875</v>
      </c>
      <c r="B13995" s="45" t="n">
        <v>45</v>
      </c>
      <c r="C13995" s="7" t="n">
        <v>5</v>
      </c>
      <c r="D13995" s="7" t="n">
        <v>3</v>
      </c>
      <c r="E13995" s="7" t="n">
        <v>1.60000002384186</v>
      </c>
      <c r="F13995" s="7" t="n">
        <v>20000</v>
      </c>
    </row>
    <row r="13996" spans="1:6">
      <c r="A13996" t="s">
        <v>4</v>
      </c>
      <c r="B13996" s="4" t="s">
        <v>5</v>
      </c>
      <c r="C13996" s="4" t="s">
        <v>14</v>
      </c>
      <c r="D13996" s="4" t="s">
        <v>14</v>
      </c>
      <c r="E13996" s="4" t="s">
        <v>21</v>
      </c>
      <c r="F13996" s="4" t="s">
        <v>10</v>
      </c>
    </row>
    <row r="13997" spans="1:6">
      <c r="A13997" t="n">
        <v>116884</v>
      </c>
      <c r="B13997" s="45" t="n">
        <v>45</v>
      </c>
      <c r="C13997" s="7" t="n">
        <v>11</v>
      </c>
      <c r="D13997" s="7" t="n">
        <v>3</v>
      </c>
      <c r="E13997" s="7" t="n">
        <v>34.2999992370605</v>
      </c>
      <c r="F13997" s="7" t="n">
        <v>0</v>
      </c>
    </row>
    <row r="13998" spans="1:6">
      <c r="A13998" t="s">
        <v>4</v>
      </c>
      <c r="B13998" s="4" t="s">
        <v>5</v>
      </c>
      <c r="C13998" s="4" t="s">
        <v>14</v>
      </c>
      <c r="D13998" s="4" t="s">
        <v>10</v>
      </c>
      <c r="E13998" s="4" t="s">
        <v>6</v>
      </c>
      <c r="F13998" s="4" t="s">
        <v>6</v>
      </c>
      <c r="G13998" s="4" t="s">
        <v>6</v>
      </c>
      <c r="H13998" s="4" t="s">
        <v>6</v>
      </c>
    </row>
    <row r="13999" spans="1:6">
      <c r="A13999" t="n">
        <v>116893</v>
      </c>
      <c r="B13999" s="41" t="n">
        <v>51</v>
      </c>
      <c r="C13999" s="7" t="n">
        <v>3</v>
      </c>
      <c r="D13999" s="7" t="n">
        <v>19</v>
      </c>
      <c r="E13999" s="7" t="s">
        <v>886</v>
      </c>
      <c r="F13999" s="7" t="s">
        <v>95</v>
      </c>
      <c r="G13999" s="7" t="s">
        <v>96</v>
      </c>
      <c r="H13999" s="7" t="s">
        <v>97</v>
      </c>
    </row>
    <row r="14000" spans="1:6">
      <c r="A14000" t="s">
        <v>4</v>
      </c>
      <c r="B14000" s="4" t="s">
        <v>5</v>
      </c>
      <c r="C14000" s="4" t="s">
        <v>14</v>
      </c>
      <c r="D14000" s="4" t="s">
        <v>10</v>
      </c>
    </row>
    <row r="14001" spans="1:9">
      <c r="A14001" t="n">
        <v>116914</v>
      </c>
      <c r="B14001" s="21" t="n">
        <v>58</v>
      </c>
      <c r="C14001" s="7" t="n">
        <v>255</v>
      </c>
      <c r="D14001" s="7" t="n">
        <v>0</v>
      </c>
    </row>
    <row r="14002" spans="1:9">
      <c r="A14002" t="s">
        <v>4</v>
      </c>
      <c r="B14002" s="4" t="s">
        <v>5</v>
      </c>
      <c r="C14002" s="4" t="s">
        <v>14</v>
      </c>
      <c r="D14002" s="4" t="s">
        <v>10</v>
      </c>
      <c r="E14002" s="4" t="s">
        <v>6</v>
      </c>
      <c r="F14002" s="4" t="s">
        <v>6</v>
      </c>
      <c r="G14002" s="4" t="s">
        <v>6</v>
      </c>
      <c r="H14002" s="4" t="s">
        <v>6</v>
      </c>
    </row>
    <row r="14003" spans="1:9">
      <c r="A14003" t="n">
        <v>116918</v>
      </c>
      <c r="B14003" s="41" t="n">
        <v>51</v>
      </c>
      <c r="C14003" s="7" t="n">
        <v>3</v>
      </c>
      <c r="D14003" s="7" t="n">
        <v>19</v>
      </c>
      <c r="E14003" s="7" t="s">
        <v>301</v>
      </c>
      <c r="F14003" s="7" t="s">
        <v>95</v>
      </c>
      <c r="G14003" s="7" t="s">
        <v>96</v>
      </c>
      <c r="H14003" s="7" t="s">
        <v>97</v>
      </c>
    </row>
    <row r="14004" spans="1:9">
      <c r="A14004" t="s">
        <v>4</v>
      </c>
      <c r="B14004" s="4" t="s">
        <v>5</v>
      </c>
      <c r="C14004" s="4" t="s">
        <v>10</v>
      </c>
      <c r="D14004" s="4" t="s">
        <v>14</v>
      </c>
      <c r="E14004" s="4" t="s">
        <v>6</v>
      </c>
      <c r="F14004" s="4" t="s">
        <v>21</v>
      </c>
      <c r="G14004" s="4" t="s">
        <v>21</v>
      </c>
      <c r="H14004" s="4" t="s">
        <v>21</v>
      </c>
    </row>
    <row r="14005" spans="1:9">
      <c r="A14005" t="n">
        <v>116931</v>
      </c>
      <c r="B14005" s="37" t="n">
        <v>48</v>
      </c>
      <c r="C14005" s="7" t="n">
        <v>19</v>
      </c>
      <c r="D14005" s="7" t="n">
        <v>0</v>
      </c>
      <c r="E14005" s="7" t="s">
        <v>774</v>
      </c>
      <c r="F14005" s="7" t="n">
        <v>-1</v>
      </c>
      <c r="G14005" s="7" t="n">
        <v>1</v>
      </c>
      <c r="H14005" s="7" t="n">
        <v>0</v>
      </c>
    </row>
    <row r="14006" spans="1:9">
      <c r="A14006" t="s">
        <v>4</v>
      </c>
      <c r="B14006" s="4" t="s">
        <v>5</v>
      </c>
      <c r="C14006" s="4" t="s">
        <v>10</v>
      </c>
    </row>
    <row r="14007" spans="1:9">
      <c r="A14007" t="n">
        <v>116957</v>
      </c>
      <c r="B14007" s="28" t="n">
        <v>16</v>
      </c>
      <c r="C14007" s="7" t="n">
        <v>2300</v>
      </c>
    </row>
    <row r="14008" spans="1:9">
      <c r="A14008" t="s">
        <v>4</v>
      </c>
      <c r="B14008" s="4" t="s">
        <v>5</v>
      </c>
      <c r="C14008" s="4" t="s">
        <v>10</v>
      </c>
      <c r="D14008" s="4" t="s">
        <v>14</v>
      </c>
      <c r="E14008" s="4" t="s">
        <v>14</v>
      </c>
      <c r="F14008" s="4" t="s">
        <v>6</v>
      </c>
    </row>
    <row r="14009" spans="1:9">
      <c r="A14009" t="n">
        <v>116960</v>
      </c>
      <c r="B14009" s="18" t="n">
        <v>20</v>
      </c>
      <c r="C14009" s="7" t="n">
        <v>19</v>
      </c>
      <c r="D14009" s="7" t="n">
        <v>2</v>
      </c>
      <c r="E14009" s="7" t="n">
        <v>10</v>
      </c>
      <c r="F14009" s="7" t="s">
        <v>883</v>
      </c>
    </row>
    <row r="14010" spans="1:9">
      <c r="A14010" t="s">
        <v>4</v>
      </c>
      <c r="B14010" s="4" t="s">
        <v>5</v>
      </c>
      <c r="C14010" s="4" t="s">
        <v>14</v>
      </c>
      <c r="D14010" s="4" t="s">
        <v>10</v>
      </c>
      <c r="E14010" s="4" t="s">
        <v>6</v>
      </c>
      <c r="F14010" s="4" t="s">
        <v>6</v>
      </c>
      <c r="G14010" s="4" t="s">
        <v>6</v>
      </c>
      <c r="H14010" s="4" t="s">
        <v>6</v>
      </c>
    </row>
    <row r="14011" spans="1:9">
      <c r="A14011" t="n">
        <v>116980</v>
      </c>
      <c r="B14011" s="41" t="n">
        <v>51</v>
      </c>
      <c r="C14011" s="7" t="n">
        <v>3</v>
      </c>
      <c r="D14011" s="7" t="n">
        <v>19</v>
      </c>
      <c r="E14011" s="7" t="s">
        <v>94</v>
      </c>
      <c r="F14011" s="7" t="s">
        <v>95</v>
      </c>
      <c r="G14011" s="7" t="s">
        <v>96</v>
      </c>
      <c r="H14011" s="7" t="s">
        <v>97</v>
      </c>
    </row>
    <row r="14012" spans="1:9">
      <c r="A14012" t="s">
        <v>4</v>
      </c>
      <c r="B14012" s="4" t="s">
        <v>5</v>
      </c>
      <c r="C14012" s="4" t="s">
        <v>10</v>
      </c>
    </row>
    <row r="14013" spans="1:9">
      <c r="A14013" t="n">
        <v>116993</v>
      </c>
      <c r="B14013" s="28" t="n">
        <v>16</v>
      </c>
      <c r="C14013" s="7" t="n">
        <v>1000</v>
      </c>
    </row>
    <row r="14014" spans="1:9">
      <c r="A14014" t="s">
        <v>4</v>
      </c>
      <c r="B14014" s="4" t="s">
        <v>5</v>
      </c>
      <c r="C14014" s="4" t="s">
        <v>10</v>
      </c>
      <c r="D14014" s="4" t="s">
        <v>10</v>
      </c>
      <c r="E14014" s="4" t="s">
        <v>10</v>
      </c>
    </row>
    <row r="14015" spans="1:9">
      <c r="A14015" t="n">
        <v>116996</v>
      </c>
      <c r="B14015" s="42" t="n">
        <v>61</v>
      </c>
      <c r="C14015" s="7" t="n">
        <v>11</v>
      </c>
      <c r="D14015" s="7" t="n">
        <v>19</v>
      </c>
      <c r="E14015" s="7" t="n">
        <v>1000</v>
      </c>
    </row>
    <row r="14016" spans="1:9">
      <c r="A14016" t="s">
        <v>4</v>
      </c>
      <c r="B14016" s="4" t="s">
        <v>5</v>
      </c>
      <c r="C14016" s="4" t="s">
        <v>14</v>
      </c>
      <c r="D14016" s="4" t="s">
        <v>10</v>
      </c>
      <c r="E14016" s="4" t="s">
        <v>6</v>
      </c>
      <c r="F14016" s="4" t="s">
        <v>6</v>
      </c>
      <c r="G14016" s="4" t="s">
        <v>6</v>
      </c>
      <c r="H14016" s="4" t="s">
        <v>6</v>
      </c>
    </row>
    <row r="14017" spans="1:8">
      <c r="A14017" t="n">
        <v>117003</v>
      </c>
      <c r="B14017" s="41" t="n">
        <v>51</v>
      </c>
      <c r="C14017" s="7" t="n">
        <v>3</v>
      </c>
      <c r="D14017" s="7" t="n">
        <v>11</v>
      </c>
      <c r="E14017" s="7" t="s">
        <v>94</v>
      </c>
      <c r="F14017" s="7" t="s">
        <v>95</v>
      </c>
      <c r="G14017" s="7" t="s">
        <v>96</v>
      </c>
      <c r="H14017" s="7" t="s">
        <v>97</v>
      </c>
    </row>
    <row r="14018" spans="1:8">
      <c r="A14018" t="s">
        <v>4</v>
      </c>
      <c r="B14018" s="4" t="s">
        <v>5</v>
      </c>
      <c r="C14018" s="4" t="s">
        <v>10</v>
      </c>
      <c r="D14018" s="4" t="s">
        <v>14</v>
      </c>
      <c r="E14018" s="4" t="s">
        <v>6</v>
      </c>
      <c r="F14018" s="4" t="s">
        <v>21</v>
      </c>
      <c r="G14018" s="4" t="s">
        <v>21</v>
      </c>
      <c r="H14018" s="4" t="s">
        <v>21</v>
      </c>
    </row>
    <row r="14019" spans="1:8">
      <c r="A14019" t="n">
        <v>117016</v>
      </c>
      <c r="B14019" s="37" t="n">
        <v>48</v>
      </c>
      <c r="C14019" s="7" t="n">
        <v>11</v>
      </c>
      <c r="D14019" s="7" t="n">
        <v>0</v>
      </c>
      <c r="E14019" s="7" t="s">
        <v>83</v>
      </c>
      <c r="F14019" s="7" t="n">
        <v>-1</v>
      </c>
      <c r="G14019" s="7" t="n">
        <v>1</v>
      </c>
      <c r="H14019" s="7" t="n">
        <v>0</v>
      </c>
    </row>
    <row r="14020" spans="1:8">
      <c r="A14020" t="s">
        <v>4</v>
      </c>
      <c r="B14020" s="4" t="s">
        <v>5</v>
      </c>
      <c r="C14020" s="4" t="s">
        <v>10</v>
      </c>
    </row>
    <row r="14021" spans="1:8">
      <c r="A14021" t="n">
        <v>117046</v>
      </c>
      <c r="B14021" s="28" t="n">
        <v>16</v>
      </c>
      <c r="C14021" s="7" t="n">
        <v>500</v>
      </c>
    </row>
    <row r="14022" spans="1:8">
      <c r="A14022" t="s">
        <v>4</v>
      </c>
      <c r="B14022" s="4" t="s">
        <v>5</v>
      </c>
      <c r="C14022" s="4" t="s">
        <v>14</v>
      </c>
      <c r="D14022" s="4" t="s">
        <v>10</v>
      </c>
      <c r="E14022" s="4" t="s">
        <v>6</v>
      </c>
    </row>
    <row r="14023" spans="1:8">
      <c r="A14023" t="n">
        <v>117049</v>
      </c>
      <c r="B14023" s="41" t="n">
        <v>51</v>
      </c>
      <c r="C14023" s="7" t="n">
        <v>4</v>
      </c>
      <c r="D14023" s="7" t="n">
        <v>11</v>
      </c>
      <c r="E14023" s="7" t="s">
        <v>351</v>
      </c>
    </row>
    <row r="14024" spans="1:8">
      <c r="A14024" t="s">
        <v>4</v>
      </c>
      <c r="B14024" s="4" t="s">
        <v>5</v>
      </c>
      <c r="C14024" s="4" t="s">
        <v>10</v>
      </c>
    </row>
    <row r="14025" spans="1:8">
      <c r="A14025" t="n">
        <v>117062</v>
      </c>
      <c r="B14025" s="28" t="n">
        <v>16</v>
      </c>
      <c r="C14025" s="7" t="n">
        <v>0</v>
      </c>
    </row>
    <row r="14026" spans="1:8">
      <c r="A14026" t="s">
        <v>4</v>
      </c>
      <c r="B14026" s="4" t="s">
        <v>5</v>
      </c>
      <c r="C14026" s="4" t="s">
        <v>10</v>
      </c>
      <c r="D14026" s="4" t="s">
        <v>14</v>
      </c>
      <c r="E14026" s="4" t="s">
        <v>9</v>
      </c>
      <c r="F14026" s="4" t="s">
        <v>112</v>
      </c>
      <c r="G14026" s="4" t="s">
        <v>14</v>
      </c>
      <c r="H14026" s="4" t="s">
        <v>14</v>
      </c>
    </row>
    <row r="14027" spans="1:8">
      <c r="A14027" t="n">
        <v>117065</v>
      </c>
      <c r="B14027" s="49" t="n">
        <v>26</v>
      </c>
      <c r="C14027" s="7" t="n">
        <v>11</v>
      </c>
      <c r="D14027" s="7" t="n">
        <v>17</v>
      </c>
      <c r="E14027" s="7" t="n">
        <v>10455</v>
      </c>
      <c r="F14027" s="7" t="s">
        <v>887</v>
      </c>
      <c r="G14027" s="7" t="n">
        <v>2</v>
      </c>
      <c r="H14027" s="7" t="n">
        <v>0</v>
      </c>
    </row>
    <row r="14028" spans="1:8">
      <c r="A14028" t="s">
        <v>4</v>
      </c>
      <c r="B14028" s="4" t="s">
        <v>5</v>
      </c>
    </row>
    <row r="14029" spans="1:8">
      <c r="A14029" t="n">
        <v>117104</v>
      </c>
      <c r="B14029" s="50" t="n">
        <v>28</v>
      </c>
    </row>
    <row r="14030" spans="1:8">
      <c r="A14030" t="s">
        <v>4</v>
      </c>
      <c r="B14030" s="4" t="s">
        <v>5</v>
      </c>
      <c r="C14030" s="4" t="s">
        <v>10</v>
      </c>
      <c r="D14030" s="4" t="s">
        <v>14</v>
      </c>
    </row>
    <row r="14031" spans="1:8">
      <c r="A14031" t="n">
        <v>117105</v>
      </c>
      <c r="B14031" s="51" t="n">
        <v>89</v>
      </c>
      <c r="C14031" s="7" t="n">
        <v>65533</v>
      </c>
      <c r="D14031" s="7" t="n">
        <v>1</v>
      </c>
    </row>
    <row r="14032" spans="1:8">
      <c r="A14032" t="s">
        <v>4</v>
      </c>
      <c r="B14032" s="4" t="s">
        <v>5</v>
      </c>
      <c r="C14032" s="4" t="s">
        <v>14</v>
      </c>
      <c r="D14032" s="4" t="s">
        <v>10</v>
      </c>
      <c r="E14032" s="4" t="s">
        <v>6</v>
      </c>
    </row>
    <row r="14033" spans="1:8">
      <c r="A14033" t="n">
        <v>117109</v>
      </c>
      <c r="B14033" s="41" t="n">
        <v>51</v>
      </c>
      <c r="C14033" s="7" t="n">
        <v>4</v>
      </c>
      <c r="D14033" s="7" t="n">
        <v>19</v>
      </c>
      <c r="E14033" s="7" t="s">
        <v>137</v>
      </c>
    </row>
    <row r="14034" spans="1:8">
      <c r="A14034" t="s">
        <v>4</v>
      </c>
      <c r="B14034" s="4" t="s">
        <v>5</v>
      </c>
      <c r="C14034" s="4" t="s">
        <v>10</v>
      </c>
    </row>
    <row r="14035" spans="1:8">
      <c r="A14035" t="n">
        <v>117123</v>
      </c>
      <c r="B14035" s="28" t="n">
        <v>16</v>
      </c>
      <c r="C14035" s="7" t="n">
        <v>0</v>
      </c>
    </row>
    <row r="14036" spans="1:8">
      <c r="A14036" t="s">
        <v>4</v>
      </c>
      <c r="B14036" s="4" t="s">
        <v>5</v>
      </c>
      <c r="C14036" s="4" t="s">
        <v>10</v>
      </c>
      <c r="D14036" s="4" t="s">
        <v>14</v>
      </c>
      <c r="E14036" s="4" t="s">
        <v>9</v>
      </c>
      <c r="F14036" s="4" t="s">
        <v>112</v>
      </c>
      <c r="G14036" s="4" t="s">
        <v>14</v>
      </c>
      <c r="H14036" s="4" t="s">
        <v>14</v>
      </c>
      <c r="I14036" s="4" t="s">
        <v>14</v>
      </c>
      <c r="J14036" s="4" t="s">
        <v>9</v>
      </c>
      <c r="K14036" s="4" t="s">
        <v>112</v>
      </c>
      <c r="L14036" s="4" t="s">
        <v>14</v>
      </c>
      <c r="M14036" s="4" t="s">
        <v>14</v>
      </c>
      <c r="N14036" s="4" t="s">
        <v>14</v>
      </c>
      <c r="O14036" s="4" t="s">
        <v>9</v>
      </c>
      <c r="P14036" s="4" t="s">
        <v>112</v>
      </c>
      <c r="Q14036" s="4" t="s">
        <v>14</v>
      </c>
      <c r="R14036" s="4" t="s">
        <v>14</v>
      </c>
    </row>
    <row r="14037" spans="1:8">
      <c r="A14037" t="n">
        <v>117126</v>
      </c>
      <c r="B14037" s="49" t="n">
        <v>26</v>
      </c>
      <c r="C14037" s="7" t="n">
        <v>19</v>
      </c>
      <c r="D14037" s="7" t="n">
        <v>17</v>
      </c>
      <c r="E14037" s="7" t="n">
        <v>29491</v>
      </c>
      <c r="F14037" s="7" t="s">
        <v>888</v>
      </c>
      <c r="G14037" s="7" t="n">
        <v>2</v>
      </c>
      <c r="H14037" s="7" t="n">
        <v>3</v>
      </c>
      <c r="I14037" s="7" t="n">
        <v>17</v>
      </c>
      <c r="J14037" s="7" t="n">
        <v>29492</v>
      </c>
      <c r="K14037" s="7" t="s">
        <v>889</v>
      </c>
      <c r="L14037" s="7" t="n">
        <v>2</v>
      </c>
      <c r="M14037" s="7" t="n">
        <v>3</v>
      </c>
      <c r="N14037" s="7" t="n">
        <v>17</v>
      </c>
      <c r="O14037" s="7" t="n">
        <v>29526</v>
      </c>
      <c r="P14037" s="7" t="s">
        <v>890</v>
      </c>
      <c r="Q14037" s="7" t="n">
        <v>2</v>
      </c>
      <c r="R14037" s="7" t="n">
        <v>0</v>
      </c>
    </row>
    <row r="14038" spans="1:8">
      <c r="A14038" t="s">
        <v>4</v>
      </c>
      <c r="B14038" s="4" t="s">
        <v>5</v>
      </c>
    </row>
    <row r="14039" spans="1:8">
      <c r="A14039" t="n">
        <v>117317</v>
      </c>
      <c r="B14039" s="50" t="n">
        <v>28</v>
      </c>
    </row>
    <row r="14040" spans="1:8">
      <c r="A14040" t="s">
        <v>4</v>
      </c>
      <c r="B14040" s="4" t="s">
        <v>5</v>
      </c>
      <c r="C14040" s="4" t="s">
        <v>10</v>
      </c>
      <c r="D14040" s="4" t="s">
        <v>14</v>
      </c>
    </row>
    <row r="14041" spans="1:8">
      <c r="A14041" t="n">
        <v>117318</v>
      </c>
      <c r="B14041" s="51" t="n">
        <v>89</v>
      </c>
      <c r="C14041" s="7" t="n">
        <v>65533</v>
      </c>
      <c r="D14041" s="7" t="n">
        <v>1</v>
      </c>
    </row>
    <row r="14042" spans="1:8">
      <c r="A14042" t="s">
        <v>4</v>
      </c>
      <c r="B14042" s="4" t="s">
        <v>5</v>
      </c>
      <c r="C14042" s="4" t="s">
        <v>14</v>
      </c>
      <c r="D14042" s="4" t="s">
        <v>10</v>
      </c>
      <c r="E14042" s="4" t="s">
        <v>9</v>
      </c>
      <c r="F14042" s="4" t="s">
        <v>10</v>
      </c>
    </row>
    <row r="14043" spans="1:8">
      <c r="A14043" t="n">
        <v>117322</v>
      </c>
      <c r="B14043" s="14" t="n">
        <v>50</v>
      </c>
      <c r="C14043" s="7" t="n">
        <v>3</v>
      </c>
      <c r="D14043" s="7" t="n">
        <v>2099</v>
      </c>
      <c r="E14043" s="7" t="n">
        <v>1056964608</v>
      </c>
      <c r="F14043" s="7" t="n">
        <v>500</v>
      </c>
    </row>
    <row r="14044" spans="1:8">
      <c r="A14044" t="s">
        <v>4</v>
      </c>
      <c r="B14044" s="4" t="s">
        <v>5</v>
      </c>
      <c r="C14044" s="4" t="s">
        <v>14</v>
      </c>
      <c r="D14044" s="4" t="s">
        <v>10</v>
      </c>
      <c r="E14044" s="4" t="s">
        <v>21</v>
      </c>
    </row>
    <row r="14045" spans="1:8">
      <c r="A14045" t="n">
        <v>117332</v>
      </c>
      <c r="B14045" s="21" t="n">
        <v>58</v>
      </c>
      <c r="C14045" s="7" t="n">
        <v>101</v>
      </c>
      <c r="D14045" s="7" t="n">
        <v>500</v>
      </c>
      <c r="E14045" s="7" t="n">
        <v>1</v>
      </c>
    </row>
    <row r="14046" spans="1:8">
      <c r="A14046" t="s">
        <v>4</v>
      </c>
      <c r="B14046" s="4" t="s">
        <v>5</v>
      </c>
      <c r="C14046" s="4" t="s">
        <v>14</v>
      </c>
      <c r="D14046" s="4" t="s">
        <v>10</v>
      </c>
    </row>
    <row r="14047" spans="1:8">
      <c r="A14047" t="n">
        <v>117340</v>
      </c>
      <c r="B14047" s="21" t="n">
        <v>58</v>
      </c>
      <c r="C14047" s="7" t="n">
        <v>254</v>
      </c>
      <c r="D14047" s="7" t="n">
        <v>0</v>
      </c>
    </row>
    <row r="14048" spans="1:8">
      <c r="A14048" t="s">
        <v>4</v>
      </c>
      <c r="B14048" s="4" t="s">
        <v>5</v>
      </c>
      <c r="C14048" s="4" t="s">
        <v>14</v>
      </c>
    </row>
    <row r="14049" spans="1:18">
      <c r="A14049" t="n">
        <v>117344</v>
      </c>
      <c r="B14049" s="35" t="n">
        <v>116</v>
      </c>
      <c r="C14049" s="7" t="n">
        <v>0</v>
      </c>
    </row>
    <row r="14050" spans="1:18">
      <c r="A14050" t="s">
        <v>4</v>
      </c>
      <c r="B14050" s="4" t="s">
        <v>5</v>
      </c>
      <c r="C14050" s="4" t="s">
        <v>14</v>
      </c>
      <c r="D14050" s="4" t="s">
        <v>10</v>
      </c>
    </row>
    <row r="14051" spans="1:18">
      <c r="A14051" t="n">
        <v>117346</v>
      </c>
      <c r="B14051" s="35" t="n">
        <v>116</v>
      </c>
      <c r="C14051" s="7" t="n">
        <v>2</v>
      </c>
      <c r="D14051" s="7" t="n">
        <v>1</v>
      </c>
    </row>
    <row r="14052" spans="1:18">
      <c r="A14052" t="s">
        <v>4</v>
      </c>
      <c r="B14052" s="4" t="s">
        <v>5</v>
      </c>
      <c r="C14052" s="4" t="s">
        <v>14</v>
      </c>
      <c r="D14052" s="4" t="s">
        <v>9</v>
      </c>
    </row>
    <row r="14053" spans="1:18">
      <c r="A14053" t="n">
        <v>117350</v>
      </c>
      <c r="B14053" s="35" t="n">
        <v>116</v>
      </c>
      <c r="C14053" s="7" t="n">
        <v>5</v>
      </c>
      <c r="D14053" s="7" t="n">
        <v>1101004800</v>
      </c>
    </row>
    <row r="14054" spans="1:18">
      <c r="A14054" t="s">
        <v>4</v>
      </c>
      <c r="B14054" s="4" t="s">
        <v>5</v>
      </c>
      <c r="C14054" s="4" t="s">
        <v>14</v>
      </c>
      <c r="D14054" s="4" t="s">
        <v>10</v>
      </c>
    </row>
    <row r="14055" spans="1:18">
      <c r="A14055" t="n">
        <v>117356</v>
      </c>
      <c r="B14055" s="35" t="n">
        <v>116</v>
      </c>
      <c r="C14055" s="7" t="n">
        <v>6</v>
      </c>
      <c r="D14055" s="7" t="n">
        <v>1</v>
      </c>
    </row>
    <row r="14056" spans="1:18">
      <c r="A14056" t="s">
        <v>4</v>
      </c>
      <c r="B14056" s="4" t="s">
        <v>5</v>
      </c>
      <c r="C14056" s="4" t="s">
        <v>10</v>
      </c>
      <c r="D14056" s="4" t="s">
        <v>9</v>
      </c>
    </row>
    <row r="14057" spans="1:18">
      <c r="A14057" t="n">
        <v>117360</v>
      </c>
      <c r="B14057" s="33" t="n">
        <v>43</v>
      </c>
      <c r="C14057" s="7" t="n">
        <v>2</v>
      </c>
      <c r="D14057" s="7" t="n">
        <v>8388608</v>
      </c>
    </row>
    <row r="14058" spans="1:18">
      <c r="A14058" t="s">
        <v>4</v>
      </c>
      <c r="B14058" s="4" t="s">
        <v>5</v>
      </c>
      <c r="C14058" s="4" t="s">
        <v>10</v>
      </c>
      <c r="D14058" s="4" t="s">
        <v>9</v>
      </c>
    </row>
    <row r="14059" spans="1:18">
      <c r="A14059" t="n">
        <v>117367</v>
      </c>
      <c r="B14059" s="33" t="n">
        <v>43</v>
      </c>
      <c r="C14059" s="7" t="n">
        <v>2</v>
      </c>
      <c r="D14059" s="7" t="n">
        <v>256</v>
      </c>
    </row>
    <row r="14060" spans="1:18">
      <c r="A14060" t="s">
        <v>4</v>
      </c>
      <c r="B14060" s="4" t="s">
        <v>5</v>
      </c>
      <c r="C14060" s="4" t="s">
        <v>14</v>
      </c>
      <c r="D14060" s="4" t="s">
        <v>14</v>
      </c>
      <c r="E14060" s="4" t="s">
        <v>21</v>
      </c>
      <c r="F14060" s="4" t="s">
        <v>21</v>
      </c>
      <c r="G14060" s="4" t="s">
        <v>21</v>
      </c>
      <c r="H14060" s="4" t="s">
        <v>10</v>
      </c>
    </row>
    <row r="14061" spans="1:18">
      <c r="A14061" t="n">
        <v>117374</v>
      </c>
      <c r="B14061" s="45" t="n">
        <v>45</v>
      </c>
      <c r="C14061" s="7" t="n">
        <v>2</v>
      </c>
      <c r="D14061" s="7" t="n">
        <v>3</v>
      </c>
      <c r="E14061" s="7" t="n">
        <v>-4</v>
      </c>
      <c r="F14061" s="7" t="n">
        <v>18.9500007629395</v>
      </c>
      <c r="G14061" s="7" t="n">
        <v>46.0999984741211</v>
      </c>
      <c r="H14061" s="7" t="n">
        <v>0</v>
      </c>
    </row>
    <row r="14062" spans="1:18">
      <c r="A14062" t="s">
        <v>4</v>
      </c>
      <c r="B14062" s="4" t="s">
        <v>5</v>
      </c>
      <c r="C14062" s="4" t="s">
        <v>14</v>
      </c>
      <c r="D14062" s="4" t="s">
        <v>14</v>
      </c>
      <c r="E14062" s="4" t="s">
        <v>21</v>
      </c>
      <c r="F14062" s="4" t="s">
        <v>21</v>
      </c>
      <c r="G14062" s="4" t="s">
        <v>21</v>
      </c>
      <c r="H14062" s="4" t="s">
        <v>10</v>
      </c>
      <c r="I14062" s="4" t="s">
        <v>14</v>
      </c>
    </row>
    <row r="14063" spans="1:18">
      <c r="A14063" t="n">
        <v>117391</v>
      </c>
      <c r="B14063" s="45" t="n">
        <v>45</v>
      </c>
      <c r="C14063" s="7" t="n">
        <v>4</v>
      </c>
      <c r="D14063" s="7" t="n">
        <v>3</v>
      </c>
      <c r="E14063" s="7" t="n">
        <v>3</v>
      </c>
      <c r="F14063" s="7" t="n">
        <v>33</v>
      </c>
      <c r="G14063" s="7" t="n">
        <v>345</v>
      </c>
      <c r="H14063" s="7" t="n">
        <v>0</v>
      </c>
      <c r="I14063" s="7" t="n">
        <v>0</v>
      </c>
    </row>
    <row r="14064" spans="1:18">
      <c r="A14064" t="s">
        <v>4</v>
      </c>
      <c r="B14064" s="4" t="s">
        <v>5</v>
      </c>
      <c r="C14064" s="4" t="s">
        <v>14</v>
      </c>
      <c r="D14064" s="4" t="s">
        <v>14</v>
      </c>
      <c r="E14064" s="4" t="s">
        <v>21</v>
      </c>
      <c r="F14064" s="4" t="s">
        <v>10</v>
      </c>
    </row>
    <row r="14065" spans="1:9">
      <c r="A14065" t="n">
        <v>117409</v>
      </c>
      <c r="B14065" s="45" t="n">
        <v>45</v>
      </c>
      <c r="C14065" s="7" t="n">
        <v>5</v>
      </c>
      <c r="D14065" s="7" t="n">
        <v>3</v>
      </c>
      <c r="E14065" s="7" t="n">
        <v>1.60000002384186</v>
      </c>
      <c r="F14065" s="7" t="n">
        <v>0</v>
      </c>
    </row>
    <row r="14066" spans="1:9">
      <c r="A14066" t="s">
        <v>4</v>
      </c>
      <c r="B14066" s="4" t="s">
        <v>5</v>
      </c>
      <c r="C14066" s="4" t="s">
        <v>14</v>
      </c>
      <c r="D14066" s="4" t="s">
        <v>14</v>
      </c>
      <c r="E14066" s="4" t="s">
        <v>21</v>
      </c>
      <c r="F14066" s="4" t="s">
        <v>10</v>
      </c>
    </row>
    <row r="14067" spans="1:9">
      <c r="A14067" t="n">
        <v>117418</v>
      </c>
      <c r="B14067" s="45" t="n">
        <v>45</v>
      </c>
      <c r="C14067" s="7" t="n">
        <v>5</v>
      </c>
      <c r="D14067" s="7" t="n">
        <v>3</v>
      </c>
      <c r="E14067" s="7" t="n">
        <v>1.79999995231628</v>
      </c>
      <c r="F14067" s="7" t="n">
        <v>30000</v>
      </c>
    </row>
    <row r="14068" spans="1:9">
      <c r="A14068" t="s">
        <v>4</v>
      </c>
      <c r="B14068" s="4" t="s">
        <v>5</v>
      </c>
      <c r="C14068" s="4" t="s">
        <v>14</v>
      </c>
      <c r="D14068" s="4" t="s">
        <v>14</v>
      </c>
      <c r="E14068" s="4" t="s">
        <v>21</v>
      </c>
      <c r="F14068" s="4" t="s">
        <v>10</v>
      </c>
    </row>
    <row r="14069" spans="1:9">
      <c r="A14069" t="n">
        <v>117427</v>
      </c>
      <c r="B14069" s="45" t="n">
        <v>45</v>
      </c>
      <c r="C14069" s="7" t="n">
        <v>11</v>
      </c>
      <c r="D14069" s="7" t="n">
        <v>3</v>
      </c>
      <c r="E14069" s="7" t="n">
        <v>34.2999992370605</v>
      </c>
      <c r="F14069" s="7" t="n">
        <v>0</v>
      </c>
    </row>
    <row r="14070" spans="1:9">
      <c r="A14070" t="s">
        <v>4</v>
      </c>
      <c r="B14070" s="4" t="s">
        <v>5</v>
      </c>
      <c r="C14070" s="4" t="s">
        <v>14</v>
      </c>
      <c r="D14070" s="4" t="s">
        <v>10</v>
      </c>
      <c r="E14070" s="4" t="s">
        <v>6</v>
      </c>
      <c r="F14070" s="4" t="s">
        <v>6</v>
      </c>
      <c r="G14070" s="4" t="s">
        <v>6</v>
      </c>
      <c r="H14070" s="4" t="s">
        <v>6</v>
      </c>
    </row>
    <row r="14071" spans="1:9">
      <c r="A14071" t="n">
        <v>117436</v>
      </c>
      <c r="B14071" s="41" t="n">
        <v>51</v>
      </c>
      <c r="C14071" s="7" t="n">
        <v>3</v>
      </c>
      <c r="D14071" s="7" t="n">
        <v>23</v>
      </c>
      <c r="E14071" s="7" t="s">
        <v>110</v>
      </c>
      <c r="F14071" s="7" t="s">
        <v>95</v>
      </c>
      <c r="G14071" s="7" t="s">
        <v>96</v>
      </c>
      <c r="H14071" s="7" t="s">
        <v>97</v>
      </c>
    </row>
    <row r="14072" spans="1:9">
      <c r="A14072" t="s">
        <v>4</v>
      </c>
      <c r="B14072" s="4" t="s">
        <v>5</v>
      </c>
      <c r="C14072" s="4" t="s">
        <v>14</v>
      </c>
      <c r="D14072" s="4" t="s">
        <v>10</v>
      </c>
    </row>
    <row r="14073" spans="1:9">
      <c r="A14073" t="n">
        <v>117449</v>
      </c>
      <c r="B14073" s="21" t="n">
        <v>58</v>
      </c>
      <c r="C14073" s="7" t="n">
        <v>255</v>
      </c>
      <c r="D14073" s="7" t="n">
        <v>0</v>
      </c>
    </row>
    <row r="14074" spans="1:9">
      <c r="A14074" t="s">
        <v>4</v>
      </c>
      <c r="B14074" s="4" t="s">
        <v>5</v>
      </c>
      <c r="C14074" s="4" t="s">
        <v>10</v>
      </c>
      <c r="D14074" s="4" t="s">
        <v>10</v>
      </c>
      <c r="E14074" s="4" t="s">
        <v>10</v>
      </c>
    </row>
    <row r="14075" spans="1:9">
      <c r="A14075" t="n">
        <v>117453</v>
      </c>
      <c r="B14075" s="42" t="n">
        <v>61</v>
      </c>
      <c r="C14075" s="7" t="n">
        <v>11</v>
      </c>
      <c r="D14075" s="7" t="n">
        <v>23</v>
      </c>
      <c r="E14075" s="7" t="n">
        <v>1000</v>
      </c>
    </row>
    <row r="14076" spans="1:9">
      <c r="A14076" t="s">
        <v>4</v>
      </c>
      <c r="B14076" s="4" t="s">
        <v>5</v>
      </c>
      <c r="C14076" s="4" t="s">
        <v>14</v>
      </c>
      <c r="D14076" s="4" t="s">
        <v>10</v>
      </c>
      <c r="E14076" s="4" t="s">
        <v>6</v>
      </c>
    </row>
    <row r="14077" spans="1:9">
      <c r="A14077" t="n">
        <v>117460</v>
      </c>
      <c r="B14077" s="41" t="n">
        <v>51</v>
      </c>
      <c r="C14077" s="7" t="n">
        <v>4</v>
      </c>
      <c r="D14077" s="7" t="n">
        <v>7032</v>
      </c>
      <c r="E14077" s="7" t="s">
        <v>181</v>
      </c>
    </row>
    <row r="14078" spans="1:9">
      <c r="A14078" t="s">
        <v>4</v>
      </c>
      <c r="B14078" s="4" t="s">
        <v>5</v>
      </c>
      <c r="C14078" s="4" t="s">
        <v>10</v>
      </c>
    </row>
    <row r="14079" spans="1:9">
      <c r="A14079" t="n">
        <v>117473</v>
      </c>
      <c r="B14079" s="28" t="n">
        <v>16</v>
      </c>
      <c r="C14079" s="7" t="n">
        <v>0</v>
      </c>
    </row>
    <row r="14080" spans="1:9">
      <c r="A14080" t="s">
        <v>4</v>
      </c>
      <c r="B14080" s="4" t="s">
        <v>5</v>
      </c>
      <c r="C14080" s="4" t="s">
        <v>10</v>
      </c>
      <c r="D14080" s="4" t="s">
        <v>14</v>
      </c>
      <c r="E14080" s="4" t="s">
        <v>9</v>
      </c>
      <c r="F14080" s="4" t="s">
        <v>112</v>
      </c>
      <c r="G14080" s="4" t="s">
        <v>14</v>
      </c>
      <c r="H14080" s="4" t="s">
        <v>14</v>
      </c>
    </row>
    <row r="14081" spans="1:8">
      <c r="A14081" t="n">
        <v>117476</v>
      </c>
      <c r="B14081" s="49" t="n">
        <v>26</v>
      </c>
      <c r="C14081" s="7" t="n">
        <v>7032</v>
      </c>
      <c r="D14081" s="7" t="n">
        <v>17</v>
      </c>
      <c r="E14081" s="7" t="n">
        <v>18958</v>
      </c>
      <c r="F14081" s="7" t="s">
        <v>891</v>
      </c>
      <c r="G14081" s="7" t="n">
        <v>2</v>
      </c>
      <c r="H14081" s="7" t="n">
        <v>0</v>
      </c>
    </row>
    <row r="14082" spans="1:8">
      <c r="A14082" t="s">
        <v>4</v>
      </c>
      <c r="B14082" s="4" t="s">
        <v>5</v>
      </c>
    </row>
    <row r="14083" spans="1:8">
      <c r="A14083" t="n">
        <v>117503</v>
      </c>
      <c r="B14083" s="50" t="n">
        <v>28</v>
      </c>
    </row>
    <row r="14084" spans="1:8">
      <c r="A14084" t="s">
        <v>4</v>
      </c>
      <c r="B14084" s="4" t="s">
        <v>5</v>
      </c>
      <c r="C14084" s="4" t="s">
        <v>10</v>
      </c>
      <c r="D14084" s="4" t="s">
        <v>14</v>
      </c>
    </row>
    <row r="14085" spans="1:8">
      <c r="A14085" t="n">
        <v>117504</v>
      </c>
      <c r="B14085" s="51" t="n">
        <v>89</v>
      </c>
      <c r="C14085" s="7" t="n">
        <v>65533</v>
      </c>
      <c r="D14085" s="7" t="n">
        <v>1</v>
      </c>
    </row>
    <row r="14086" spans="1:8">
      <c r="A14086" t="s">
        <v>4</v>
      </c>
      <c r="B14086" s="4" t="s">
        <v>5</v>
      </c>
      <c r="C14086" s="4" t="s">
        <v>14</v>
      </c>
      <c r="D14086" s="4" t="s">
        <v>10</v>
      </c>
      <c r="E14086" s="4" t="s">
        <v>6</v>
      </c>
    </row>
    <row r="14087" spans="1:8">
      <c r="A14087" t="n">
        <v>117508</v>
      </c>
      <c r="B14087" s="41" t="n">
        <v>51</v>
      </c>
      <c r="C14087" s="7" t="n">
        <v>4</v>
      </c>
      <c r="D14087" s="7" t="n">
        <v>5</v>
      </c>
      <c r="E14087" s="7" t="s">
        <v>560</v>
      </c>
    </row>
    <row r="14088" spans="1:8">
      <c r="A14088" t="s">
        <v>4</v>
      </c>
      <c r="B14088" s="4" t="s">
        <v>5</v>
      </c>
      <c r="C14088" s="4" t="s">
        <v>10</v>
      </c>
    </row>
    <row r="14089" spans="1:8">
      <c r="A14089" t="n">
        <v>117522</v>
      </c>
      <c r="B14089" s="28" t="n">
        <v>16</v>
      </c>
      <c r="C14089" s="7" t="n">
        <v>0</v>
      </c>
    </row>
    <row r="14090" spans="1:8">
      <c r="A14090" t="s">
        <v>4</v>
      </c>
      <c r="B14090" s="4" t="s">
        <v>5</v>
      </c>
      <c r="C14090" s="4" t="s">
        <v>10</v>
      </c>
      <c r="D14090" s="4" t="s">
        <v>14</v>
      </c>
      <c r="E14090" s="4" t="s">
        <v>9</v>
      </c>
      <c r="F14090" s="4" t="s">
        <v>112</v>
      </c>
      <c r="G14090" s="4" t="s">
        <v>14</v>
      </c>
      <c r="H14090" s="4" t="s">
        <v>14</v>
      </c>
    </row>
    <row r="14091" spans="1:8">
      <c r="A14091" t="n">
        <v>117525</v>
      </c>
      <c r="B14091" s="49" t="n">
        <v>26</v>
      </c>
      <c r="C14091" s="7" t="n">
        <v>5</v>
      </c>
      <c r="D14091" s="7" t="n">
        <v>17</v>
      </c>
      <c r="E14091" s="7" t="n">
        <v>3521</v>
      </c>
      <c r="F14091" s="7" t="s">
        <v>892</v>
      </c>
      <c r="G14091" s="7" t="n">
        <v>2</v>
      </c>
      <c r="H14091" s="7" t="n">
        <v>0</v>
      </c>
    </row>
    <row r="14092" spans="1:8">
      <c r="A14092" t="s">
        <v>4</v>
      </c>
      <c r="B14092" s="4" t="s">
        <v>5</v>
      </c>
    </row>
    <row r="14093" spans="1:8">
      <c r="A14093" t="n">
        <v>117564</v>
      </c>
      <c r="B14093" s="50" t="n">
        <v>28</v>
      </c>
    </row>
    <row r="14094" spans="1:8">
      <c r="A14094" t="s">
        <v>4</v>
      </c>
      <c r="B14094" s="4" t="s">
        <v>5</v>
      </c>
      <c r="C14094" s="4" t="s">
        <v>10</v>
      </c>
      <c r="D14094" s="4" t="s">
        <v>14</v>
      </c>
    </row>
    <row r="14095" spans="1:8">
      <c r="A14095" t="n">
        <v>117565</v>
      </c>
      <c r="B14095" s="51" t="n">
        <v>89</v>
      </c>
      <c r="C14095" s="7" t="n">
        <v>65533</v>
      </c>
      <c r="D14095" s="7" t="n">
        <v>1</v>
      </c>
    </row>
    <row r="14096" spans="1:8">
      <c r="A14096" t="s">
        <v>4</v>
      </c>
      <c r="B14096" s="4" t="s">
        <v>5</v>
      </c>
      <c r="C14096" s="4" t="s">
        <v>14</v>
      </c>
      <c r="D14096" s="4" t="s">
        <v>10</v>
      </c>
      <c r="E14096" s="4" t="s">
        <v>6</v>
      </c>
    </row>
    <row r="14097" spans="1:8">
      <c r="A14097" t="n">
        <v>117569</v>
      </c>
      <c r="B14097" s="41" t="n">
        <v>51</v>
      </c>
      <c r="C14097" s="7" t="n">
        <v>4</v>
      </c>
      <c r="D14097" s="7" t="n">
        <v>23</v>
      </c>
      <c r="E14097" s="7" t="s">
        <v>876</v>
      </c>
    </row>
    <row r="14098" spans="1:8">
      <c r="A14098" t="s">
        <v>4</v>
      </c>
      <c r="B14098" s="4" t="s">
        <v>5</v>
      </c>
      <c r="C14098" s="4" t="s">
        <v>10</v>
      </c>
    </row>
    <row r="14099" spans="1:8">
      <c r="A14099" t="n">
        <v>117583</v>
      </c>
      <c r="B14099" s="28" t="n">
        <v>16</v>
      </c>
      <c r="C14099" s="7" t="n">
        <v>0</v>
      </c>
    </row>
    <row r="14100" spans="1:8">
      <c r="A14100" t="s">
        <v>4</v>
      </c>
      <c r="B14100" s="4" t="s">
        <v>5</v>
      </c>
      <c r="C14100" s="4" t="s">
        <v>10</v>
      </c>
      <c r="D14100" s="4" t="s">
        <v>14</v>
      </c>
      <c r="E14100" s="4" t="s">
        <v>9</v>
      </c>
      <c r="F14100" s="4" t="s">
        <v>112</v>
      </c>
      <c r="G14100" s="4" t="s">
        <v>14</v>
      </c>
      <c r="H14100" s="4" t="s">
        <v>14</v>
      </c>
      <c r="I14100" s="4" t="s">
        <v>14</v>
      </c>
      <c r="J14100" s="4" t="s">
        <v>9</v>
      </c>
      <c r="K14100" s="4" t="s">
        <v>112</v>
      </c>
      <c r="L14100" s="4" t="s">
        <v>14</v>
      </c>
      <c r="M14100" s="4" t="s">
        <v>14</v>
      </c>
    </row>
    <row r="14101" spans="1:8">
      <c r="A14101" t="n">
        <v>117586</v>
      </c>
      <c r="B14101" s="49" t="n">
        <v>26</v>
      </c>
      <c r="C14101" s="7" t="n">
        <v>23</v>
      </c>
      <c r="D14101" s="7" t="n">
        <v>17</v>
      </c>
      <c r="E14101" s="7" t="n">
        <v>28572</v>
      </c>
      <c r="F14101" s="7" t="s">
        <v>893</v>
      </c>
      <c r="G14101" s="7" t="n">
        <v>2</v>
      </c>
      <c r="H14101" s="7" t="n">
        <v>3</v>
      </c>
      <c r="I14101" s="7" t="n">
        <v>17</v>
      </c>
      <c r="J14101" s="7" t="n">
        <v>28573</v>
      </c>
      <c r="K14101" s="7" t="s">
        <v>894</v>
      </c>
      <c r="L14101" s="7" t="n">
        <v>2</v>
      </c>
      <c r="M14101" s="7" t="n">
        <v>0</v>
      </c>
    </row>
    <row r="14102" spans="1:8">
      <c r="A14102" t="s">
        <v>4</v>
      </c>
      <c r="B14102" s="4" t="s">
        <v>5</v>
      </c>
    </row>
    <row r="14103" spans="1:8">
      <c r="A14103" t="n">
        <v>117702</v>
      </c>
      <c r="B14103" s="50" t="n">
        <v>28</v>
      </c>
    </row>
    <row r="14104" spans="1:8">
      <c r="A14104" t="s">
        <v>4</v>
      </c>
      <c r="B14104" s="4" t="s">
        <v>5</v>
      </c>
      <c r="C14104" s="4" t="s">
        <v>10</v>
      </c>
      <c r="D14104" s="4" t="s">
        <v>14</v>
      </c>
    </row>
    <row r="14105" spans="1:8">
      <c r="A14105" t="n">
        <v>117703</v>
      </c>
      <c r="B14105" s="51" t="n">
        <v>89</v>
      </c>
      <c r="C14105" s="7" t="n">
        <v>65533</v>
      </c>
      <c r="D14105" s="7" t="n">
        <v>1</v>
      </c>
    </row>
    <row r="14106" spans="1:8">
      <c r="A14106" t="s">
        <v>4</v>
      </c>
      <c r="B14106" s="4" t="s">
        <v>5</v>
      </c>
      <c r="C14106" s="4" t="s">
        <v>14</v>
      </c>
      <c r="D14106" s="4" t="s">
        <v>10</v>
      </c>
      <c r="E14106" s="4" t="s">
        <v>6</v>
      </c>
    </row>
    <row r="14107" spans="1:8">
      <c r="A14107" t="n">
        <v>117707</v>
      </c>
      <c r="B14107" s="41" t="n">
        <v>51</v>
      </c>
      <c r="C14107" s="7" t="n">
        <v>4</v>
      </c>
      <c r="D14107" s="7" t="n">
        <v>5</v>
      </c>
      <c r="E14107" s="7" t="s">
        <v>583</v>
      </c>
    </row>
    <row r="14108" spans="1:8">
      <c r="A14108" t="s">
        <v>4</v>
      </c>
      <c r="B14108" s="4" t="s">
        <v>5</v>
      </c>
      <c r="C14108" s="4" t="s">
        <v>10</v>
      </c>
    </row>
    <row r="14109" spans="1:8">
      <c r="A14109" t="n">
        <v>117721</v>
      </c>
      <c r="B14109" s="28" t="n">
        <v>16</v>
      </c>
      <c r="C14109" s="7" t="n">
        <v>0</v>
      </c>
    </row>
    <row r="14110" spans="1:8">
      <c r="A14110" t="s">
        <v>4</v>
      </c>
      <c r="B14110" s="4" t="s">
        <v>5</v>
      </c>
      <c r="C14110" s="4" t="s">
        <v>10</v>
      </c>
      <c r="D14110" s="4" t="s">
        <v>14</v>
      </c>
      <c r="E14110" s="4" t="s">
        <v>9</v>
      </c>
      <c r="F14110" s="4" t="s">
        <v>112</v>
      </c>
      <c r="G14110" s="4" t="s">
        <v>14</v>
      </c>
      <c r="H14110" s="4" t="s">
        <v>14</v>
      </c>
    </row>
    <row r="14111" spans="1:8">
      <c r="A14111" t="n">
        <v>117724</v>
      </c>
      <c r="B14111" s="49" t="n">
        <v>26</v>
      </c>
      <c r="C14111" s="7" t="n">
        <v>5</v>
      </c>
      <c r="D14111" s="7" t="n">
        <v>17</v>
      </c>
      <c r="E14111" s="7" t="n">
        <v>3478</v>
      </c>
      <c r="F14111" s="7" t="s">
        <v>895</v>
      </c>
      <c r="G14111" s="7" t="n">
        <v>2</v>
      </c>
      <c r="H14111" s="7" t="n">
        <v>0</v>
      </c>
    </row>
    <row r="14112" spans="1:8">
      <c r="A14112" t="s">
        <v>4</v>
      </c>
      <c r="B14112" s="4" t="s">
        <v>5</v>
      </c>
    </row>
    <row r="14113" spans="1:13">
      <c r="A14113" t="n">
        <v>117752</v>
      </c>
      <c r="B14113" s="50" t="n">
        <v>28</v>
      </c>
    </row>
    <row r="14114" spans="1:13">
      <c r="A14114" t="s">
        <v>4</v>
      </c>
      <c r="B14114" s="4" t="s">
        <v>5</v>
      </c>
      <c r="C14114" s="4" t="s">
        <v>10</v>
      </c>
      <c r="D14114" s="4" t="s">
        <v>14</v>
      </c>
    </row>
    <row r="14115" spans="1:13">
      <c r="A14115" t="n">
        <v>117753</v>
      </c>
      <c r="B14115" s="51" t="n">
        <v>89</v>
      </c>
      <c r="C14115" s="7" t="n">
        <v>65533</v>
      </c>
      <c r="D14115" s="7" t="n">
        <v>1</v>
      </c>
    </row>
    <row r="14116" spans="1:13">
      <c r="A14116" t="s">
        <v>4</v>
      </c>
      <c r="B14116" s="4" t="s">
        <v>5</v>
      </c>
      <c r="C14116" s="4" t="s">
        <v>14</v>
      </c>
      <c r="D14116" s="4" t="s">
        <v>10</v>
      </c>
      <c r="E14116" s="4" t="s">
        <v>6</v>
      </c>
    </row>
    <row r="14117" spans="1:13">
      <c r="A14117" t="n">
        <v>117757</v>
      </c>
      <c r="B14117" s="41" t="n">
        <v>51</v>
      </c>
      <c r="C14117" s="7" t="n">
        <v>4</v>
      </c>
      <c r="D14117" s="7" t="n">
        <v>7032</v>
      </c>
      <c r="E14117" s="7" t="s">
        <v>181</v>
      </c>
    </row>
    <row r="14118" spans="1:13">
      <c r="A14118" t="s">
        <v>4</v>
      </c>
      <c r="B14118" s="4" t="s">
        <v>5</v>
      </c>
      <c r="C14118" s="4" t="s">
        <v>10</v>
      </c>
    </row>
    <row r="14119" spans="1:13">
      <c r="A14119" t="n">
        <v>117770</v>
      </c>
      <c r="B14119" s="28" t="n">
        <v>16</v>
      </c>
      <c r="C14119" s="7" t="n">
        <v>0</v>
      </c>
    </row>
    <row r="14120" spans="1:13">
      <c r="A14120" t="s">
        <v>4</v>
      </c>
      <c r="B14120" s="4" t="s">
        <v>5</v>
      </c>
      <c r="C14120" s="4" t="s">
        <v>10</v>
      </c>
      <c r="D14120" s="4" t="s">
        <v>14</v>
      </c>
      <c r="E14120" s="4" t="s">
        <v>9</v>
      </c>
      <c r="F14120" s="4" t="s">
        <v>112</v>
      </c>
      <c r="G14120" s="4" t="s">
        <v>14</v>
      </c>
      <c r="H14120" s="4" t="s">
        <v>14</v>
      </c>
    </row>
    <row r="14121" spans="1:13">
      <c r="A14121" t="n">
        <v>117773</v>
      </c>
      <c r="B14121" s="49" t="n">
        <v>26</v>
      </c>
      <c r="C14121" s="7" t="n">
        <v>7032</v>
      </c>
      <c r="D14121" s="7" t="n">
        <v>17</v>
      </c>
      <c r="E14121" s="7" t="n">
        <v>18531</v>
      </c>
      <c r="F14121" s="7" t="s">
        <v>896</v>
      </c>
      <c r="G14121" s="7" t="n">
        <v>2</v>
      </c>
      <c r="H14121" s="7" t="n">
        <v>0</v>
      </c>
    </row>
    <row r="14122" spans="1:13">
      <c r="A14122" t="s">
        <v>4</v>
      </c>
      <c r="B14122" s="4" t="s">
        <v>5</v>
      </c>
    </row>
    <row r="14123" spans="1:13">
      <c r="A14123" t="n">
        <v>117799</v>
      </c>
      <c r="B14123" s="50" t="n">
        <v>28</v>
      </c>
    </row>
    <row r="14124" spans="1:13">
      <c r="A14124" t="s">
        <v>4</v>
      </c>
      <c r="B14124" s="4" t="s">
        <v>5</v>
      </c>
      <c r="C14124" s="4" t="s">
        <v>10</v>
      </c>
      <c r="D14124" s="4" t="s">
        <v>14</v>
      </c>
    </row>
    <row r="14125" spans="1:13">
      <c r="A14125" t="n">
        <v>117800</v>
      </c>
      <c r="B14125" s="51" t="n">
        <v>89</v>
      </c>
      <c r="C14125" s="7" t="n">
        <v>65533</v>
      </c>
      <c r="D14125" s="7" t="n">
        <v>1</v>
      </c>
    </row>
    <row r="14126" spans="1:13">
      <c r="A14126" t="s">
        <v>4</v>
      </c>
      <c r="B14126" s="4" t="s">
        <v>5</v>
      </c>
      <c r="C14126" s="4" t="s">
        <v>10</v>
      </c>
      <c r="D14126" s="4" t="s">
        <v>14</v>
      </c>
      <c r="E14126" s="4" t="s">
        <v>14</v>
      </c>
      <c r="F14126" s="4" t="s">
        <v>6</v>
      </c>
    </row>
    <row r="14127" spans="1:13">
      <c r="A14127" t="n">
        <v>117804</v>
      </c>
      <c r="B14127" s="18" t="n">
        <v>20</v>
      </c>
      <c r="C14127" s="7" t="n">
        <v>0</v>
      </c>
      <c r="D14127" s="7" t="n">
        <v>2</v>
      </c>
      <c r="E14127" s="7" t="n">
        <v>10</v>
      </c>
      <c r="F14127" s="7" t="s">
        <v>883</v>
      </c>
    </row>
    <row r="14128" spans="1:13">
      <c r="A14128" t="s">
        <v>4</v>
      </c>
      <c r="B14128" s="4" t="s">
        <v>5</v>
      </c>
      <c r="C14128" s="4" t="s">
        <v>10</v>
      </c>
    </row>
    <row r="14129" spans="1:8">
      <c r="A14129" t="n">
        <v>117824</v>
      </c>
      <c r="B14129" s="28" t="n">
        <v>16</v>
      </c>
      <c r="C14129" s="7" t="n">
        <v>500</v>
      </c>
    </row>
    <row r="14130" spans="1:8">
      <c r="A14130" t="s">
        <v>4</v>
      </c>
      <c r="B14130" s="4" t="s">
        <v>5</v>
      </c>
      <c r="C14130" s="4" t="s">
        <v>14</v>
      </c>
      <c r="D14130" s="4" t="s">
        <v>10</v>
      </c>
      <c r="E14130" s="4" t="s">
        <v>6</v>
      </c>
    </row>
    <row r="14131" spans="1:8">
      <c r="A14131" t="n">
        <v>117827</v>
      </c>
      <c r="B14131" s="41" t="n">
        <v>51</v>
      </c>
      <c r="C14131" s="7" t="n">
        <v>4</v>
      </c>
      <c r="D14131" s="7" t="n">
        <v>0</v>
      </c>
      <c r="E14131" s="7" t="s">
        <v>876</v>
      </c>
    </row>
    <row r="14132" spans="1:8">
      <c r="A14132" t="s">
        <v>4</v>
      </c>
      <c r="B14132" s="4" t="s">
        <v>5</v>
      </c>
      <c r="C14132" s="4" t="s">
        <v>10</v>
      </c>
    </row>
    <row r="14133" spans="1:8">
      <c r="A14133" t="n">
        <v>117841</v>
      </c>
      <c r="B14133" s="28" t="n">
        <v>16</v>
      </c>
      <c r="C14133" s="7" t="n">
        <v>0</v>
      </c>
    </row>
    <row r="14134" spans="1:8">
      <c r="A14134" t="s">
        <v>4</v>
      </c>
      <c r="B14134" s="4" t="s">
        <v>5</v>
      </c>
      <c r="C14134" s="4" t="s">
        <v>10</v>
      </c>
      <c r="D14134" s="4" t="s">
        <v>14</v>
      </c>
      <c r="E14134" s="4" t="s">
        <v>9</v>
      </c>
      <c r="F14134" s="4" t="s">
        <v>112</v>
      </c>
      <c r="G14134" s="4" t="s">
        <v>14</v>
      </c>
      <c r="H14134" s="4" t="s">
        <v>14</v>
      </c>
    </row>
    <row r="14135" spans="1:8">
      <c r="A14135" t="n">
        <v>117844</v>
      </c>
      <c r="B14135" s="49" t="n">
        <v>26</v>
      </c>
      <c r="C14135" s="7" t="n">
        <v>0</v>
      </c>
      <c r="D14135" s="7" t="n">
        <v>17</v>
      </c>
      <c r="E14135" s="7" t="n">
        <v>53158</v>
      </c>
      <c r="F14135" s="7" t="s">
        <v>897</v>
      </c>
      <c r="G14135" s="7" t="n">
        <v>2</v>
      </c>
      <c r="H14135" s="7" t="n">
        <v>0</v>
      </c>
    </row>
    <row r="14136" spans="1:8">
      <c r="A14136" t="s">
        <v>4</v>
      </c>
      <c r="B14136" s="4" t="s">
        <v>5</v>
      </c>
      <c r="C14136" s="4" t="s">
        <v>10</v>
      </c>
    </row>
    <row r="14137" spans="1:8">
      <c r="A14137" t="n">
        <v>117891</v>
      </c>
      <c r="B14137" s="28" t="n">
        <v>16</v>
      </c>
      <c r="C14137" s="7" t="n">
        <v>1500</v>
      </c>
    </row>
    <row r="14138" spans="1:8">
      <c r="A14138" t="s">
        <v>4</v>
      </c>
      <c r="B14138" s="4" t="s">
        <v>5</v>
      </c>
      <c r="C14138" s="4" t="s">
        <v>14</v>
      </c>
      <c r="D14138" s="4" t="s">
        <v>10</v>
      </c>
      <c r="E14138" s="4" t="s">
        <v>6</v>
      </c>
      <c r="F14138" s="4" t="s">
        <v>6</v>
      </c>
      <c r="G14138" s="4" t="s">
        <v>6</v>
      </c>
      <c r="H14138" s="4" t="s">
        <v>6</v>
      </c>
    </row>
    <row r="14139" spans="1:8">
      <c r="A14139" t="n">
        <v>117894</v>
      </c>
      <c r="B14139" s="41" t="n">
        <v>51</v>
      </c>
      <c r="C14139" s="7" t="n">
        <v>3</v>
      </c>
      <c r="D14139" s="7" t="n">
        <v>0</v>
      </c>
      <c r="E14139" s="7" t="s">
        <v>898</v>
      </c>
      <c r="F14139" s="7" t="s">
        <v>13</v>
      </c>
      <c r="G14139" s="7" t="s">
        <v>96</v>
      </c>
      <c r="H14139" s="7" t="s">
        <v>97</v>
      </c>
    </row>
    <row r="14140" spans="1:8">
      <c r="A14140" t="s">
        <v>4</v>
      </c>
      <c r="B14140" s="4" t="s">
        <v>5</v>
      </c>
    </row>
    <row r="14141" spans="1:8">
      <c r="A14141" t="n">
        <v>117906</v>
      </c>
      <c r="B14141" s="50" t="n">
        <v>28</v>
      </c>
    </row>
    <row r="14142" spans="1:8">
      <c r="A14142" t="s">
        <v>4</v>
      </c>
      <c r="B14142" s="4" t="s">
        <v>5</v>
      </c>
      <c r="C14142" s="4" t="s">
        <v>10</v>
      </c>
      <c r="D14142" s="4" t="s">
        <v>14</v>
      </c>
    </row>
    <row r="14143" spans="1:8">
      <c r="A14143" t="n">
        <v>117907</v>
      </c>
      <c r="B14143" s="51" t="n">
        <v>89</v>
      </c>
      <c r="C14143" s="7" t="n">
        <v>65533</v>
      </c>
      <c r="D14143" s="7" t="n">
        <v>1</v>
      </c>
    </row>
    <row r="14144" spans="1:8">
      <c r="A14144" t="s">
        <v>4</v>
      </c>
      <c r="B14144" s="4" t="s">
        <v>5</v>
      </c>
      <c r="C14144" s="4" t="s">
        <v>14</v>
      </c>
      <c r="D14144" s="4" t="s">
        <v>10</v>
      </c>
      <c r="E14144" s="4" t="s">
        <v>14</v>
      </c>
    </row>
    <row r="14145" spans="1:8">
      <c r="A14145" t="n">
        <v>117911</v>
      </c>
      <c r="B14145" s="16" t="n">
        <v>49</v>
      </c>
      <c r="C14145" s="7" t="n">
        <v>1</v>
      </c>
      <c r="D14145" s="7" t="n">
        <v>4000</v>
      </c>
      <c r="E14145" s="7" t="n">
        <v>0</v>
      </c>
    </row>
    <row r="14146" spans="1:8">
      <c r="A14146" t="s">
        <v>4</v>
      </c>
      <c r="B14146" s="4" t="s">
        <v>5</v>
      </c>
      <c r="C14146" s="4" t="s">
        <v>14</v>
      </c>
      <c r="D14146" s="4" t="s">
        <v>10</v>
      </c>
      <c r="E14146" s="4" t="s">
        <v>21</v>
      </c>
    </row>
    <row r="14147" spans="1:8">
      <c r="A14147" t="n">
        <v>117916</v>
      </c>
      <c r="B14147" s="21" t="n">
        <v>58</v>
      </c>
      <c r="C14147" s="7" t="n">
        <v>101</v>
      </c>
      <c r="D14147" s="7" t="n">
        <v>300</v>
      </c>
      <c r="E14147" s="7" t="n">
        <v>1</v>
      </c>
    </row>
    <row r="14148" spans="1:8">
      <c r="A14148" t="s">
        <v>4</v>
      </c>
      <c r="B14148" s="4" t="s">
        <v>5</v>
      </c>
      <c r="C14148" s="4" t="s">
        <v>14</v>
      </c>
      <c r="D14148" s="4" t="s">
        <v>10</v>
      </c>
    </row>
    <row r="14149" spans="1:8">
      <c r="A14149" t="n">
        <v>117924</v>
      </c>
      <c r="B14149" s="21" t="n">
        <v>58</v>
      </c>
      <c r="C14149" s="7" t="n">
        <v>254</v>
      </c>
      <c r="D14149" s="7" t="n">
        <v>0</v>
      </c>
    </row>
    <row r="14150" spans="1:8">
      <c r="A14150" t="s">
        <v>4</v>
      </c>
      <c r="B14150" s="4" t="s">
        <v>5</v>
      </c>
      <c r="C14150" s="4" t="s">
        <v>14</v>
      </c>
    </row>
    <row r="14151" spans="1:8">
      <c r="A14151" t="n">
        <v>117928</v>
      </c>
      <c r="B14151" s="35" t="n">
        <v>116</v>
      </c>
      <c r="C14151" s="7" t="n">
        <v>0</v>
      </c>
    </row>
    <row r="14152" spans="1:8">
      <c r="A14152" t="s">
        <v>4</v>
      </c>
      <c r="B14152" s="4" t="s">
        <v>5</v>
      </c>
      <c r="C14152" s="4" t="s">
        <v>14</v>
      </c>
      <c r="D14152" s="4" t="s">
        <v>10</v>
      </c>
    </row>
    <row r="14153" spans="1:8">
      <c r="A14153" t="n">
        <v>117930</v>
      </c>
      <c r="B14153" s="35" t="n">
        <v>116</v>
      </c>
      <c r="C14153" s="7" t="n">
        <v>2</v>
      </c>
      <c r="D14153" s="7" t="n">
        <v>1</v>
      </c>
    </row>
    <row r="14154" spans="1:8">
      <c r="A14154" t="s">
        <v>4</v>
      </c>
      <c r="B14154" s="4" t="s">
        <v>5</v>
      </c>
      <c r="C14154" s="4" t="s">
        <v>14</v>
      </c>
      <c r="D14154" s="4" t="s">
        <v>9</v>
      </c>
    </row>
    <row r="14155" spans="1:8">
      <c r="A14155" t="n">
        <v>117934</v>
      </c>
      <c r="B14155" s="35" t="n">
        <v>116</v>
      </c>
      <c r="C14155" s="7" t="n">
        <v>5</v>
      </c>
      <c r="D14155" s="7" t="n">
        <v>1077936128</v>
      </c>
    </row>
    <row r="14156" spans="1:8">
      <c r="A14156" t="s">
        <v>4</v>
      </c>
      <c r="B14156" s="4" t="s">
        <v>5</v>
      </c>
      <c r="C14156" s="4" t="s">
        <v>14</v>
      </c>
      <c r="D14156" s="4" t="s">
        <v>10</v>
      </c>
    </row>
    <row r="14157" spans="1:8">
      <c r="A14157" t="n">
        <v>117940</v>
      </c>
      <c r="B14157" s="35" t="n">
        <v>116</v>
      </c>
      <c r="C14157" s="7" t="n">
        <v>6</v>
      </c>
      <c r="D14157" s="7" t="n">
        <v>1</v>
      </c>
    </row>
    <row r="14158" spans="1:8">
      <c r="A14158" t="s">
        <v>4</v>
      </c>
      <c r="B14158" s="4" t="s">
        <v>5</v>
      </c>
      <c r="C14158" s="4" t="s">
        <v>14</v>
      </c>
      <c r="D14158" s="4" t="s">
        <v>10</v>
      </c>
      <c r="E14158" s="4" t="s">
        <v>6</v>
      </c>
      <c r="F14158" s="4" t="s">
        <v>6</v>
      </c>
      <c r="G14158" s="4" t="s">
        <v>6</v>
      </c>
      <c r="H14158" s="4" t="s">
        <v>6</v>
      </c>
    </row>
    <row r="14159" spans="1:8">
      <c r="A14159" t="n">
        <v>117944</v>
      </c>
      <c r="B14159" s="41" t="n">
        <v>51</v>
      </c>
      <c r="C14159" s="7" t="n">
        <v>3</v>
      </c>
      <c r="D14159" s="7" t="n">
        <v>23</v>
      </c>
      <c r="E14159" s="7" t="s">
        <v>557</v>
      </c>
      <c r="F14159" s="7" t="s">
        <v>97</v>
      </c>
      <c r="G14159" s="7" t="s">
        <v>96</v>
      </c>
      <c r="H14159" s="7" t="s">
        <v>97</v>
      </c>
    </row>
    <row r="14160" spans="1:8">
      <c r="A14160" t="s">
        <v>4</v>
      </c>
      <c r="B14160" s="4" t="s">
        <v>5</v>
      </c>
      <c r="C14160" s="4" t="s">
        <v>10</v>
      </c>
      <c r="D14160" s="4" t="s">
        <v>9</v>
      </c>
    </row>
    <row r="14161" spans="1:8">
      <c r="A14161" t="n">
        <v>117957</v>
      </c>
      <c r="B14161" s="63" t="n">
        <v>44</v>
      </c>
      <c r="C14161" s="7" t="n">
        <v>2</v>
      </c>
      <c r="D14161" s="7" t="n">
        <v>8388608</v>
      </c>
    </row>
    <row r="14162" spans="1:8">
      <c r="A14162" t="s">
        <v>4</v>
      </c>
      <c r="B14162" s="4" t="s">
        <v>5</v>
      </c>
      <c r="C14162" s="4" t="s">
        <v>10</v>
      </c>
      <c r="D14162" s="4" t="s">
        <v>9</v>
      </c>
    </row>
    <row r="14163" spans="1:8">
      <c r="A14163" t="n">
        <v>117964</v>
      </c>
      <c r="B14163" s="63" t="n">
        <v>44</v>
      </c>
      <c r="C14163" s="7" t="n">
        <v>2</v>
      </c>
      <c r="D14163" s="7" t="n">
        <v>256</v>
      </c>
    </row>
    <row r="14164" spans="1:8">
      <c r="A14164" t="s">
        <v>4</v>
      </c>
      <c r="B14164" s="4" t="s">
        <v>5</v>
      </c>
      <c r="C14164" s="4" t="s">
        <v>14</v>
      </c>
      <c r="D14164" s="4" t="s">
        <v>14</v>
      </c>
      <c r="E14164" s="4" t="s">
        <v>21</v>
      </c>
      <c r="F14164" s="4" t="s">
        <v>21</v>
      </c>
      <c r="G14164" s="4" t="s">
        <v>21</v>
      </c>
      <c r="H14164" s="4" t="s">
        <v>10</v>
      </c>
    </row>
    <row r="14165" spans="1:8">
      <c r="A14165" t="n">
        <v>117971</v>
      </c>
      <c r="B14165" s="45" t="n">
        <v>45</v>
      </c>
      <c r="C14165" s="7" t="n">
        <v>2</v>
      </c>
      <c r="D14165" s="7" t="n">
        <v>3</v>
      </c>
      <c r="E14165" s="7" t="n">
        <v>-4.30000019073486</v>
      </c>
      <c r="F14165" s="7" t="n">
        <v>19.0699996948242</v>
      </c>
      <c r="G14165" s="7" t="n">
        <v>45.9500007629395</v>
      </c>
      <c r="H14165" s="7" t="n">
        <v>0</v>
      </c>
    </row>
    <row r="14166" spans="1:8">
      <c r="A14166" t="s">
        <v>4</v>
      </c>
      <c r="B14166" s="4" t="s">
        <v>5</v>
      </c>
      <c r="C14166" s="4" t="s">
        <v>14</v>
      </c>
      <c r="D14166" s="4" t="s">
        <v>14</v>
      </c>
      <c r="E14166" s="4" t="s">
        <v>21</v>
      </c>
      <c r="F14166" s="4" t="s">
        <v>21</v>
      </c>
      <c r="G14166" s="4" t="s">
        <v>21</v>
      </c>
      <c r="H14166" s="4" t="s">
        <v>10</v>
      </c>
      <c r="I14166" s="4" t="s">
        <v>14</v>
      </c>
    </row>
    <row r="14167" spans="1:8">
      <c r="A14167" t="n">
        <v>117988</v>
      </c>
      <c r="B14167" s="45" t="n">
        <v>45</v>
      </c>
      <c r="C14167" s="7" t="n">
        <v>4</v>
      </c>
      <c r="D14167" s="7" t="n">
        <v>3</v>
      </c>
      <c r="E14167" s="7" t="n">
        <v>15.5</v>
      </c>
      <c r="F14167" s="7" t="n">
        <v>42</v>
      </c>
      <c r="G14167" s="7" t="n">
        <v>10</v>
      </c>
      <c r="H14167" s="7" t="n">
        <v>0</v>
      </c>
      <c r="I14167" s="7" t="n">
        <v>0</v>
      </c>
    </row>
    <row r="14168" spans="1:8">
      <c r="A14168" t="s">
        <v>4</v>
      </c>
      <c r="B14168" s="4" t="s">
        <v>5</v>
      </c>
      <c r="C14168" s="4" t="s">
        <v>14</v>
      </c>
      <c r="D14168" s="4" t="s">
        <v>14</v>
      </c>
      <c r="E14168" s="4" t="s">
        <v>21</v>
      </c>
      <c r="F14168" s="4" t="s">
        <v>10</v>
      </c>
    </row>
    <row r="14169" spans="1:8">
      <c r="A14169" t="n">
        <v>118006</v>
      </c>
      <c r="B14169" s="45" t="n">
        <v>45</v>
      </c>
      <c r="C14169" s="7" t="n">
        <v>5</v>
      </c>
      <c r="D14169" s="7" t="n">
        <v>3</v>
      </c>
      <c r="E14169" s="7" t="n">
        <v>1.39999997615814</v>
      </c>
      <c r="F14169" s="7" t="n">
        <v>0</v>
      </c>
    </row>
    <row r="14170" spans="1:8">
      <c r="A14170" t="s">
        <v>4</v>
      </c>
      <c r="B14170" s="4" t="s">
        <v>5</v>
      </c>
      <c r="C14170" s="4" t="s">
        <v>14</v>
      </c>
      <c r="D14170" s="4" t="s">
        <v>14</v>
      </c>
      <c r="E14170" s="4" t="s">
        <v>21</v>
      </c>
      <c r="F14170" s="4" t="s">
        <v>10</v>
      </c>
    </row>
    <row r="14171" spans="1:8">
      <c r="A14171" t="n">
        <v>118015</v>
      </c>
      <c r="B14171" s="45" t="n">
        <v>45</v>
      </c>
      <c r="C14171" s="7" t="n">
        <v>11</v>
      </c>
      <c r="D14171" s="7" t="n">
        <v>3</v>
      </c>
      <c r="E14171" s="7" t="n">
        <v>22.7999992370605</v>
      </c>
      <c r="F14171" s="7" t="n">
        <v>0</v>
      </c>
    </row>
    <row r="14172" spans="1:8">
      <c r="A14172" t="s">
        <v>4</v>
      </c>
      <c r="B14172" s="4" t="s">
        <v>5</v>
      </c>
      <c r="C14172" s="4" t="s">
        <v>14</v>
      </c>
      <c r="D14172" s="4" t="s">
        <v>14</v>
      </c>
      <c r="E14172" s="4" t="s">
        <v>21</v>
      </c>
      <c r="F14172" s="4" t="s">
        <v>21</v>
      </c>
      <c r="G14172" s="4" t="s">
        <v>21</v>
      </c>
      <c r="H14172" s="4" t="s">
        <v>10</v>
      </c>
      <c r="I14172" s="4" t="s">
        <v>14</v>
      </c>
    </row>
    <row r="14173" spans="1:8">
      <c r="A14173" t="n">
        <v>118024</v>
      </c>
      <c r="B14173" s="45" t="n">
        <v>45</v>
      </c>
      <c r="C14173" s="7" t="n">
        <v>4</v>
      </c>
      <c r="D14173" s="7" t="n">
        <v>3</v>
      </c>
      <c r="E14173" s="7" t="n">
        <v>15.5</v>
      </c>
      <c r="F14173" s="7" t="n">
        <v>42</v>
      </c>
      <c r="G14173" s="7" t="n">
        <v>15</v>
      </c>
      <c r="H14173" s="7" t="n">
        <v>5000</v>
      </c>
      <c r="I14173" s="7" t="n">
        <v>0</v>
      </c>
    </row>
    <row r="14174" spans="1:8">
      <c r="A14174" t="s">
        <v>4</v>
      </c>
      <c r="B14174" s="4" t="s">
        <v>5</v>
      </c>
      <c r="C14174" s="4" t="s">
        <v>14</v>
      </c>
      <c r="D14174" s="4" t="s">
        <v>14</v>
      </c>
      <c r="E14174" s="4" t="s">
        <v>21</v>
      </c>
      <c r="F14174" s="4" t="s">
        <v>10</v>
      </c>
    </row>
    <row r="14175" spans="1:8">
      <c r="A14175" t="n">
        <v>118042</v>
      </c>
      <c r="B14175" s="45" t="n">
        <v>45</v>
      </c>
      <c r="C14175" s="7" t="n">
        <v>5</v>
      </c>
      <c r="D14175" s="7" t="n">
        <v>3</v>
      </c>
      <c r="E14175" s="7" t="n">
        <v>1.29999995231628</v>
      </c>
      <c r="F14175" s="7" t="n">
        <v>5000</v>
      </c>
    </row>
    <row r="14176" spans="1:8">
      <c r="A14176" t="s">
        <v>4</v>
      </c>
      <c r="B14176" s="4" t="s">
        <v>5</v>
      </c>
      <c r="C14176" s="4" t="s">
        <v>10</v>
      </c>
      <c r="D14176" s="4" t="s">
        <v>14</v>
      </c>
      <c r="E14176" s="4" t="s">
        <v>6</v>
      </c>
      <c r="F14176" s="4" t="s">
        <v>21</v>
      </c>
      <c r="G14176" s="4" t="s">
        <v>21</v>
      </c>
      <c r="H14176" s="4" t="s">
        <v>21</v>
      </c>
    </row>
    <row r="14177" spans="1:9">
      <c r="A14177" t="n">
        <v>118051</v>
      </c>
      <c r="B14177" s="37" t="n">
        <v>48</v>
      </c>
      <c r="C14177" s="7" t="n">
        <v>0</v>
      </c>
      <c r="D14177" s="7" t="n">
        <v>0</v>
      </c>
      <c r="E14177" s="7" t="s">
        <v>762</v>
      </c>
      <c r="F14177" s="7" t="n">
        <v>-1</v>
      </c>
      <c r="G14177" s="7" t="n">
        <v>1</v>
      </c>
      <c r="H14177" s="7" t="n">
        <v>0</v>
      </c>
    </row>
    <row r="14178" spans="1:9">
      <c r="A14178" t="s">
        <v>4</v>
      </c>
      <c r="B14178" s="4" t="s">
        <v>5</v>
      </c>
      <c r="C14178" s="4" t="s">
        <v>10</v>
      </c>
      <c r="D14178" s="4" t="s">
        <v>14</v>
      </c>
      <c r="E14178" s="4" t="s">
        <v>6</v>
      </c>
      <c r="F14178" s="4" t="s">
        <v>21</v>
      </c>
      <c r="G14178" s="4" t="s">
        <v>21</v>
      </c>
      <c r="H14178" s="4" t="s">
        <v>21</v>
      </c>
    </row>
    <row r="14179" spans="1:9">
      <c r="A14179" t="n">
        <v>118077</v>
      </c>
      <c r="B14179" s="37" t="n">
        <v>48</v>
      </c>
      <c r="C14179" s="7" t="n">
        <v>23</v>
      </c>
      <c r="D14179" s="7" t="n">
        <v>0</v>
      </c>
      <c r="E14179" s="7" t="s">
        <v>762</v>
      </c>
      <c r="F14179" s="7" t="n">
        <v>-1</v>
      </c>
      <c r="G14179" s="7" t="n">
        <v>1</v>
      </c>
      <c r="H14179" s="7" t="n">
        <v>0</v>
      </c>
    </row>
    <row r="14180" spans="1:9">
      <c r="A14180" t="s">
        <v>4</v>
      </c>
      <c r="B14180" s="4" t="s">
        <v>5</v>
      </c>
      <c r="C14180" s="4" t="s">
        <v>10</v>
      </c>
    </row>
    <row r="14181" spans="1:9">
      <c r="A14181" t="n">
        <v>118103</v>
      </c>
      <c r="B14181" s="28" t="n">
        <v>16</v>
      </c>
      <c r="C14181" s="7" t="n">
        <v>1500</v>
      </c>
    </row>
    <row r="14182" spans="1:9">
      <c r="A14182" t="s">
        <v>4</v>
      </c>
      <c r="B14182" s="4" t="s">
        <v>5</v>
      </c>
      <c r="C14182" s="4" t="s">
        <v>14</v>
      </c>
      <c r="D14182" s="4" t="s">
        <v>10</v>
      </c>
      <c r="E14182" s="4" t="s">
        <v>21</v>
      </c>
      <c r="F14182" s="4" t="s">
        <v>10</v>
      </c>
      <c r="G14182" s="4" t="s">
        <v>9</v>
      </c>
      <c r="H14182" s="4" t="s">
        <v>9</v>
      </c>
      <c r="I14182" s="4" t="s">
        <v>10</v>
      </c>
      <c r="J14182" s="4" t="s">
        <v>10</v>
      </c>
      <c r="K14182" s="4" t="s">
        <v>9</v>
      </c>
      <c r="L14182" s="4" t="s">
        <v>9</v>
      </c>
      <c r="M14182" s="4" t="s">
        <v>9</v>
      </c>
      <c r="N14182" s="4" t="s">
        <v>9</v>
      </c>
      <c r="O14182" s="4" t="s">
        <v>6</v>
      </c>
    </row>
    <row r="14183" spans="1:9">
      <c r="A14183" t="n">
        <v>118106</v>
      </c>
      <c r="B14183" s="14" t="n">
        <v>50</v>
      </c>
      <c r="C14183" s="7" t="n">
        <v>0</v>
      </c>
      <c r="D14183" s="7" t="n">
        <v>2000</v>
      </c>
      <c r="E14183" s="7" t="n">
        <v>0.800000011920929</v>
      </c>
      <c r="F14183" s="7" t="n">
        <v>0</v>
      </c>
      <c r="G14183" s="7" t="n">
        <v>0</v>
      </c>
      <c r="H14183" s="7" t="n">
        <v>0</v>
      </c>
      <c r="I14183" s="7" t="n">
        <v>0</v>
      </c>
      <c r="J14183" s="7" t="n">
        <v>65533</v>
      </c>
      <c r="K14183" s="7" t="n">
        <v>0</v>
      </c>
      <c r="L14183" s="7" t="n">
        <v>0</v>
      </c>
      <c r="M14183" s="7" t="n">
        <v>0</v>
      </c>
      <c r="N14183" s="7" t="n">
        <v>0</v>
      </c>
      <c r="O14183" s="7" t="s">
        <v>13</v>
      </c>
    </row>
    <row r="14184" spans="1:9">
      <c r="A14184" t="s">
        <v>4</v>
      </c>
      <c r="B14184" s="4" t="s">
        <v>5</v>
      </c>
      <c r="C14184" s="4" t="s">
        <v>14</v>
      </c>
      <c r="D14184" s="4" t="s">
        <v>10</v>
      </c>
    </row>
    <row r="14185" spans="1:9">
      <c r="A14185" t="n">
        <v>118145</v>
      </c>
      <c r="B14185" s="21" t="n">
        <v>58</v>
      </c>
      <c r="C14185" s="7" t="n">
        <v>255</v>
      </c>
      <c r="D14185" s="7" t="n">
        <v>0</v>
      </c>
    </row>
    <row r="14186" spans="1:9">
      <c r="A14186" t="s">
        <v>4</v>
      </c>
      <c r="B14186" s="4" t="s">
        <v>5</v>
      </c>
      <c r="C14186" s="4" t="s">
        <v>14</v>
      </c>
      <c r="D14186" s="4" t="s">
        <v>10</v>
      </c>
      <c r="E14186" s="4" t="s">
        <v>6</v>
      </c>
    </row>
    <row r="14187" spans="1:9">
      <c r="A14187" t="n">
        <v>118149</v>
      </c>
      <c r="B14187" s="41" t="n">
        <v>51</v>
      </c>
      <c r="C14187" s="7" t="n">
        <v>4</v>
      </c>
      <c r="D14187" s="7" t="n">
        <v>23</v>
      </c>
      <c r="E14187" s="7" t="s">
        <v>874</v>
      </c>
    </row>
    <row r="14188" spans="1:9">
      <c r="A14188" t="s">
        <v>4</v>
      </c>
      <c r="B14188" s="4" t="s">
        <v>5</v>
      </c>
      <c r="C14188" s="4" t="s">
        <v>10</v>
      </c>
    </row>
    <row r="14189" spans="1:9">
      <c r="A14189" t="n">
        <v>118163</v>
      </c>
      <c r="B14189" s="28" t="n">
        <v>16</v>
      </c>
      <c r="C14189" s="7" t="n">
        <v>0</v>
      </c>
    </row>
    <row r="14190" spans="1:9">
      <c r="A14190" t="s">
        <v>4</v>
      </c>
      <c r="B14190" s="4" t="s">
        <v>5</v>
      </c>
      <c r="C14190" s="4" t="s">
        <v>10</v>
      </c>
      <c r="D14190" s="4" t="s">
        <v>14</v>
      </c>
      <c r="E14190" s="4" t="s">
        <v>9</v>
      </c>
      <c r="F14190" s="4" t="s">
        <v>112</v>
      </c>
      <c r="G14190" s="4" t="s">
        <v>14</v>
      </c>
      <c r="H14190" s="4" t="s">
        <v>14</v>
      </c>
    </row>
    <row r="14191" spans="1:9">
      <c r="A14191" t="n">
        <v>118166</v>
      </c>
      <c r="B14191" s="49" t="n">
        <v>26</v>
      </c>
      <c r="C14191" s="7" t="n">
        <v>23</v>
      </c>
      <c r="D14191" s="7" t="n">
        <v>17</v>
      </c>
      <c r="E14191" s="7" t="n">
        <v>28574</v>
      </c>
      <c r="F14191" s="7" t="s">
        <v>899</v>
      </c>
      <c r="G14191" s="7" t="n">
        <v>2</v>
      </c>
      <c r="H14191" s="7" t="n">
        <v>0</v>
      </c>
    </row>
    <row r="14192" spans="1:9">
      <c r="A14192" t="s">
        <v>4</v>
      </c>
      <c r="B14192" s="4" t="s">
        <v>5</v>
      </c>
    </row>
    <row r="14193" spans="1:15">
      <c r="A14193" t="n">
        <v>118235</v>
      </c>
      <c r="B14193" s="50" t="n">
        <v>28</v>
      </c>
    </row>
    <row r="14194" spans="1:15">
      <c r="A14194" t="s">
        <v>4</v>
      </c>
      <c r="B14194" s="4" t="s">
        <v>5</v>
      </c>
      <c r="C14194" s="4" t="s">
        <v>10</v>
      </c>
      <c r="D14194" s="4" t="s">
        <v>14</v>
      </c>
    </row>
    <row r="14195" spans="1:15">
      <c r="A14195" t="n">
        <v>118236</v>
      </c>
      <c r="B14195" s="51" t="n">
        <v>89</v>
      </c>
      <c r="C14195" s="7" t="n">
        <v>65533</v>
      </c>
      <c r="D14195" s="7" t="n">
        <v>1</v>
      </c>
    </row>
    <row r="14196" spans="1:15">
      <c r="A14196" t="s">
        <v>4</v>
      </c>
      <c r="B14196" s="4" t="s">
        <v>5</v>
      </c>
      <c r="C14196" s="4" t="s">
        <v>14</v>
      </c>
      <c r="D14196" s="4" t="s">
        <v>10</v>
      </c>
      <c r="E14196" s="4" t="s">
        <v>6</v>
      </c>
      <c r="F14196" s="4" t="s">
        <v>6</v>
      </c>
      <c r="G14196" s="4" t="s">
        <v>6</v>
      </c>
      <c r="H14196" s="4" t="s">
        <v>6</v>
      </c>
    </row>
    <row r="14197" spans="1:15">
      <c r="A14197" t="n">
        <v>118240</v>
      </c>
      <c r="B14197" s="41" t="n">
        <v>51</v>
      </c>
      <c r="C14197" s="7" t="n">
        <v>3</v>
      </c>
      <c r="D14197" s="7" t="n">
        <v>23</v>
      </c>
      <c r="E14197" s="7" t="s">
        <v>557</v>
      </c>
      <c r="F14197" s="7" t="s">
        <v>97</v>
      </c>
      <c r="G14197" s="7" t="s">
        <v>96</v>
      </c>
      <c r="H14197" s="7" t="s">
        <v>97</v>
      </c>
    </row>
    <row r="14198" spans="1:15">
      <c r="A14198" t="s">
        <v>4</v>
      </c>
      <c r="B14198" s="4" t="s">
        <v>5</v>
      </c>
      <c r="C14198" s="4" t="s">
        <v>10</v>
      </c>
    </row>
    <row r="14199" spans="1:15">
      <c r="A14199" t="n">
        <v>118253</v>
      </c>
      <c r="B14199" s="28" t="n">
        <v>16</v>
      </c>
      <c r="C14199" s="7" t="n">
        <v>300</v>
      </c>
    </row>
    <row r="14200" spans="1:15">
      <c r="A14200" t="s">
        <v>4</v>
      </c>
      <c r="B14200" s="4" t="s">
        <v>5</v>
      </c>
      <c r="C14200" s="4" t="s">
        <v>10</v>
      </c>
      <c r="D14200" s="4" t="s">
        <v>14</v>
      </c>
      <c r="E14200" s="4" t="s">
        <v>6</v>
      </c>
      <c r="F14200" s="4" t="s">
        <v>21</v>
      </c>
      <c r="G14200" s="4" t="s">
        <v>21</v>
      </c>
      <c r="H14200" s="4" t="s">
        <v>21</v>
      </c>
    </row>
    <row r="14201" spans="1:15">
      <c r="A14201" t="n">
        <v>118256</v>
      </c>
      <c r="B14201" s="37" t="n">
        <v>48</v>
      </c>
      <c r="C14201" s="7" t="n">
        <v>0</v>
      </c>
      <c r="D14201" s="7" t="n">
        <v>0</v>
      </c>
      <c r="E14201" s="7" t="s">
        <v>763</v>
      </c>
      <c r="F14201" s="7" t="n">
        <v>-1</v>
      </c>
      <c r="G14201" s="7" t="n">
        <v>1</v>
      </c>
      <c r="H14201" s="7" t="n">
        <v>0</v>
      </c>
    </row>
    <row r="14202" spans="1:15">
      <c r="A14202" t="s">
        <v>4</v>
      </c>
      <c r="B14202" s="4" t="s">
        <v>5</v>
      </c>
      <c r="C14202" s="4" t="s">
        <v>10</v>
      </c>
      <c r="D14202" s="4" t="s">
        <v>14</v>
      </c>
      <c r="E14202" s="4" t="s">
        <v>6</v>
      </c>
      <c r="F14202" s="4" t="s">
        <v>21</v>
      </c>
      <c r="G14202" s="4" t="s">
        <v>21</v>
      </c>
      <c r="H14202" s="4" t="s">
        <v>21</v>
      </c>
    </row>
    <row r="14203" spans="1:15">
      <c r="A14203" t="n">
        <v>118283</v>
      </c>
      <c r="B14203" s="37" t="n">
        <v>48</v>
      </c>
      <c r="C14203" s="7" t="n">
        <v>23</v>
      </c>
      <c r="D14203" s="7" t="n">
        <v>0</v>
      </c>
      <c r="E14203" s="7" t="s">
        <v>763</v>
      </c>
      <c r="F14203" s="7" t="n">
        <v>-1</v>
      </c>
      <c r="G14203" s="7" t="n">
        <v>1</v>
      </c>
      <c r="H14203" s="7" t="n">
        <v>0</v>
      </c>
    </row>
    <row r="14204" spans="1:15">
      <c r="A14204" t="s">
        <v>4</v>
      </c>
      <c r="B14204" s="4" t="s">
        <v>5</v>
      </c>
      <c r="C14204" s="4" t="s">
        <v>10</v>
      </c>
    </row>
    <row r="14205" spans="1:15">
      <c r="A14205" t="n">
        <v>118310</v>
      </c>
      <c r="B14205" s="28" t="n">
        <v>16</v>
      </c>
      <c r="C14205" s="7" t="n">
        <v>1000</v>
      </c>
    </row>
    <row r="14206" spans="1:15">
      <c r="A14206" t="s">
        <v>4</v>
      </c>
      <c r="B14206" s="4" t="s">
        <v>5</v>
      </c>
      <c r="C14206" s="4" t="s">
        <v>14</v>
      </c>
      <c r="D14206" s="4" t="s">
        <v>14</v>
      </c>
    </row>
    <row r="14207" spans="1:15">
      <c r="A14207" t="n">
        <v>118313</v>
      </c>
      <c r="B14207" s="16" t="n">
        <v>49</v>
      </c>
      <c r="C14207" s="7" t="n">
        <v>2</v>
      </c>
      <c r="D14207" s="7" t="n">
        <v>0</v>
      </c>
    </row>
    <row r="14208" spans="1:15">
      <c r="A14208" t="s">
        <v>4</v>
      </c>
      <c r="B14208" s="4" t="s">
        <v>5</v>
      </c>
      <c r="C14208" s="4" t="s">
        <v>14</v>
      </c>
      <c r="D14208" s="4" t="s">
        <v>10</v>
      </c>
      <c r="E14208" s="4" t="s">
        <v>9</v>
      </c>
      <c r="F14208" s="4" t="s">
        <v>10</v>
      </c>
      <c r="G14208" s="4" t="s">
        <v>9</v>
      </c>
      <c r="H14208" s="4" t="s">
        <v>14</v>
      </c>
    </row>
    <row r="14209" spans="1:8">
      <c r="A14209" t="n">
        <v>118316</v>
      </c>
      <c r="B14209" s="16" t="n">
        <v>49</v>
      </c>
      <c r="C14209" s="7" t="n">
        <v>0</v>
      </c>
      <c r="D14209" s="7" t="n">
        <v>539</v>
      </c>
      <c r="E14209" s="7" t="n">
        <v>1061997773</v>
      </c>
      <c r="F14209" s="7" t="n">
        <v>0</v>
      </c>
      <c r="G14209" s="7" t="n">
        <v>0</v>
      </c>
      <c r="H14209" s="7" t="n">
        <v>0</v>
      </c>
    </row>
    <row r="14210" spans="1:8">
      <c r="A14210" t="s">
        <v>4</v>
      </c>
      <c r="B14210" s="4" t="s">
        <v>5</v>
      </c>
      <c r="C14210" s="4" t="s">
        <v>14</v>
      </c>
      <c r="D14210" s="4" t="s">
        <v>10</v>
      </c>
      <c r="E14210" s="4" t="s">
        <v>9</v>
      </c>
      <c r="F14210" s="4" t="s">
        <v>10</v>
      </c>
    </row>
    <row r="14211" spans="1:8">
      <c r="A14211" t="n">
        <v>118331</v>
      </c>
      <c r="B14211" s="14" t="n">
        <v>50</v>
      </c>
      <c r="C14211" s="7" t="n">
        <v>3</v>
      </c>
      <c r="D14211" s="7" t="n">
        <v>2099</v>
      </c>
      <c r="E14211" s="7" t="n">
        <v>1045220557</v>
      </c>
      <c r="F14211" s="7" t="n">
        <v>500</v>
      </c>
    </row>
    <row r="14212" spans="1:8">
      <c r="A14212" t="s">
        <v>4</v>
      </c>
      <c r="B14212" s="4" t="s">
        <v>5</v>
      </c>
      <c r="C14212" s="4" t="s">
        <v>14</v>
      </c>
      <c r="D14212" s="4" t="s">
        <v>10</v>
      </c>
      <c r="E14212" s="4" t="s">
        <v>21</v>
      </c>
    </row>
    <row r="14213" spans="1:8">
      <c r="A14213" t="n">
        <v>118341</v>
      </c>
      <c r="B14213" s="21" t="n">
        <v>58</v>
      </c>
      <c r="C14213" s="7" t="n">
        <v>101</v>
      </c>
      <c r="D14213" s="7" t="n">
        <v>300</v>
      </c>
      <c r="E14213" s="7" t="n">
        <v>1</v>
      </c>
    </row>
    <row r="14214" spans="1:8">
      <c r="A14214" t="s">
        <v>4</v>
      </c>
      <c r="B14214" s="4" t="s">
        <v>5</v>
      </c>
      <c r="C14214" s="4" t="s">
        <v>14</v>
      </c>
      <c r="D14214" s="4" t="s">
        <v>10</v>
      </c>
    </row>
    <row r="14215" spans="1:8">
      <c r="A14215" t="n">
        <v>118349</v>
      </c>
      <c r="B14215" s="21" t="n">
        <v>58</v>
      </c>
      <c r="C14215" s="7" t="n">
        <v>254</v>
      </c>
      <c r="D14215" s="7" t="n">
        <v>0</v>
      </c>
    </row>
    <row r="14216" spans="1:8">
      <c r="A14216" t="s">
        <v>4</v>
      </c>
      <c r="B14216" s="4" t="s">
        <v>5</v>
      </c>
      <c r="C14216" s="4" t="s">
        <v>14</v>
      </c>
    </row>
    <row r="14217" spans="1:8">
      <c r="A14217" t="n">
        <v>118353</v>
      </c>
      <c r="B14217" s="45" t="n">
        <v>45</v>
      </c>
      <c r="C14217" s="7" t="n">
        <v>0</v>
      </c>
    </row>
    <row r="14218" spans="1:8">
      <c r="A14218" t="s">
        <v>4</v>
      </c>
      <c r="B14218" s="4" t="s">
        <v>5</v>
      </c>
      <c r="C14218" s="4" t="s">
        <v>14</v>
      </c>
      <c r="D14218" s="4" t="s">
        <v>14</v>
      </c>
      <c r="E14218" s="4" t="s">
        <v>21</v>
      </c>
      <c r="F14218" s="4" t="s">
        <v>21</v>
      </c>
      <c r="G14218" s="4" t="s">
        <v>21</v>
      </c>
      <c r="H14218" s="4" t="s">
        <v>10</v>
      </c>
    </row>
    <row r="14219" spans="1:8">
      <c r="A14219" t="n">
        <v>118355</v>
      </c>
      <c r="B14219" s="45" t="n">
        <v>45</v>
      </c>
      <c r="C14219" s="7" t="n">
        <v>2</v>
      </c>
      <c r="D14219" s="7" t="n">
        <v>3</v>
      </c>
      <c r="E14219" s="7" t="n">
        <v>-4.05000019073486</v>
      </c>
      <c r="F14219" s="7" t="n">
        <v>18.9200000762939</v>
      </c>
      <c r="G14219" s="7" t="n">
        <v>46.75</v>
      </c>
      <c r="H14219" s="7" t="n">
        <v>0</v>
      </c>
    </row>
    <row r="14220" spans="1:8">
      <c r="A14220" t="s">
        <v>4</v>
      </c>
      <c r="B14220" s="4" t="s">
        <v>5</v>
      </c>
      <c r="C14220" s="4" t="s">
        <v>14</v>
      </c>
      <c r="D14220" s="4" t="s">
        <v>14</v>
      </c>
      <c r="E14220" s="4" t="s">
        <v>21</v>
      </c>
      <c r="F14220" s="4" t="s">
        <v>21</v>
      </c>
      <c r="G14220" s="4" t="s">
        <v>21</v>
      </c>
      <c r="H14220" s="4" t="s">
        <v>10</v>
      </c>
      <c r="I14220" s="4" t="s">
        <v>14</v>
      </c>
    </row>
    <row r="14221" spans="1:8">
      <c r="A14221" t="n">
        <v>118372</v>
      </c>
      <c r="B14221" s="45" t="n">
        <v>45</v>
      </c>
      <c r="C14221" s="7" t="n">
        <v>4</v>
      </c>
      <c r="D14221" s="7" t="n">
        <v>3</v>
      </c>
      <c r="E14221" s="7" t="n">
        <v>359.279998779297</v>
      </c>
      <c r="F14221" s="7" t="n">
        <v>174.100006103516</v>
      </c>
      <c r="G14221" s="7" t="n">
        <v>345</v>
      </c>
      <c r="H14221" s="7" t="n">
        <v>0</v>
      </c>
      <c r="I14221" s="7" t="n">
        <v>0</v>
      </c>
    </row>
    <row r="14222" spans="1:8">
      <c r="A14222" t="s">
        <v>4</v>
      </c>
      <c r="B14222" s="4" t="s">
        <v>5</v>
      </c>
      <c r="C14222" s="4" t="s">
        <v>14</v>
      </c>
      <c r="D14222" s="4" t="s">
        <v>14</v>
      </c>
      <c r="E14222" s="4" t="s">
        <v>21</v>
      </c>
      <c r="F14222" s="4" t="s">
        <v>10</v>
      </c>
    </row>
    <row r="14223" spans="1:8">
      <c r="A14223" t="n">
        <v>118390</v>
      </c>
      <c r="B14223" s="45" t="n">
        <v>45</v>
      </c>
      <c r="C14223" s="7" t="n">
        <v>5</v>
      </c>
      <c r="D14223" s="7" t="n">
        <v>3</v>
      </c>
      <c r="E14223" s="7" t="n">
        <v>1</v>
      </c>
      <c r="F14223" s="7" t="n">
        <v>0</v>
      </c>
    </row>
    <row r="14224" spans="1:8">
      <c r="A14224" t="s">
        <v>4</v>
      </c>
      <c r="B14224" s="4" t="s">
        <v>5</v>
      </c>
      <c r="C14224" s="4" t="s">
        <v>14</v>
      </c>
      <c r="D14224" s="4" t="s">
        <v>14</v>
      </c>
      <c r="E14224" s="4" t="s">
        <v>21</v>
      </c>
      <c r="F14224" s="4" t="s">
        <v>10</v>
      </c>
    </row>
    <row r="14225" spans="1:9">
      <c r="A14225" t="n">
        <v>118399</v>
      </c>
      <c r="B14225" s="45" t="n">
        <v>45</v>
      </c>
      <c r="C14225" s="7" t="n">
        <v>5</v>
      </c>
      <c r="D14225" s="7" t="n">
        <v>3</v>
      </c>
      <c r="E14225" s="7" t="n">
        <v>0.899999976158142</v>
      </c>
      <c r="F14225" s="7" t="n">
        <v>30000</v>
      </c>
    </row>
    <row r="14226" spans="1:9">
      <c r="A14226" t="s">
        <v>4</v>
      </c>
      <c r="B14226" s="4" t="s">
        <v>5</v>
      </c>
      <c r="C14226" s="4" t="s">
        <v>14</v>
      </c>
      <c r="D14226" s="4" t="s">
        <v>14</v>
      </c>
      <c r="E14226" s="4" t="s">
        <v>21</v>
      </c>
      <c r="F14226" s="4" t="s">
        <v>10</v>
      </c>
    </row>
    <row r="14227" spans="1:9">
      <c r="A14227" t="n">
        <v>118408</v>
      </c>
      <c r="B14227" s="45" t="n">
        <v>45</v>
      </c>
      <c r="C14227" s="7" t="n">
        <v>11</v>
      </c>
      <c r="D14227" s="7" t="n">
        <v>3</v>
      </c>
      <c r="E14227" s="7" t="n">
        <v>34.2999992370605</v>
      </c>
      <c r="F14227" s="7" t="n">
        <v>0</v>
      </c>
    </row>
    <row r="14228" spans="1:9">
      <c r="A14228" t="s">
        <v>4</v>
      </c>
      <c r="B14228" s="4" t="s">
        <v>5</v>
      </c>
      <c r="C14228" s="4" t="s">
        <v>14</v>
      </c>
    </row>
    <row r="14229" spans="1:9">
      <c r="A14229" t="n">
        <v>118417</v>
      </c>
      <c r="B14229" s="35" t="n">
        <v>116</v>
      </c>
      <c r="C14229" s="7" t="n">
        <v>0</v>
      </c>
    </row>
    <row r="14230" spans="1:9">
      <c r="A14230" t="s">
        <v>4</v>
      </c>
      <c r="B14230" s="4" t="s">
        <v>5</v>
      </c>
      <c r="C14230" s="4" t="s">
        <v>14</v>
      </c>
      <c r="D14230" s="4" t="s">
        <v>10</v>
      </c>
    </row>
    <row r="14231" spans="1:9">
      <c r="A14231" t="n">
        <v>118419</v>
      </c>
      <c r="B14231" s="35" t="n">
        <v>116</v>
      </c>
      <c r="C14231" s="7" t="n">
        <v>2</v>
      </c>
      <c r="D14231" s="7" t="n">
        <v>1</v>
      </c>
    </row>
    <row r="14232" spans="1:9">
      <c r="A14232" t="s">
        <v>4</v>
      </c>
      <c r="B14232" s="4" t="s">
        <v>5</v>
      </c>
      <c r="C14232" s="4" t="s">
        <v>14</v>
      </c>
      <c r="D14232" s="4" t="s">
        <v>9</v>
      </c>
    </row>
    <row r="14233" spans="1:9">
      <c r="A14233" t="n">
        <v>118423</v>
      </c>
      <c r="B14233" s="35" t="n">
        <v>116</v>
      </c>
      <c r="C14233" s="7" t="n">
        <v>5</v>
      </c>
      <c r="D14233" s="7" t="n">
        <v>1084227584</v>
      </c>
    </row>
    <row r="14234" spans="1:9">
      <c r="A14234" t="s">
        <v>4</v>
      </c>
      <c r="B14234" s="4" t="s">
        <v>5</v>
      </c>
      <c r="C14234" s="4" t="s">
        <v>14</v>
      </c>
      <c r="D14234" s="4" t="s">
        <v>10</v>
      </c>
    </row>
    <row r="14235" spans="1:9">
      <c r="A14235" t="n">
        <v>118429</v>
      </c>
      <c r="B14235" s="35" t="n">
        <v>116</v>
      </c>
      <c r="C14235" s="7" t="n">
        <v>6</v>
      </c>
      <c r="D14235" s="7" t="n">
        <v>1</v>
      </c>
    </row>
    <row r="14236" spans="1:9">
      <c r="A14236" t="s">
        <v>4</v>
      </c>
      <c r="B14236" s="4" t="s">
        <v>5</v>
      </c>
      <c r="C14236" s="4" t="s">
        <v>10</v>
      </c>
      <c r="D14236" s="4" t="s">
        <v>9</v>
      </c>
    </row>
    <row r="14237" spans="1:9">
      <c r="A14237" t="n">
        <v>118433</v>
      </c>
      <c r="B14237" s="33" t="n">
        <v>43</v>
      </c>
      <c r="C14237" s="7" t="n">
        <v>5</v>
      </c>
      <c r="D14237" s="7" t="n">
        <v>128</v>
      </c>
    </row>
    <row r="14238" spans="1:9">
      <c r="A14238" t="s">
        <v>4</v>
      </c>
      <c r="B14238" s="4" t="s">
        <v>5</v>
      </c>
      <c r="C14238" s="4" t="s">
        <v>14</v>
      </c>
      <c r="D14238" s="4" t="s">
        <v>10</v>
      </c>
      <c r="E14238" s="4" t="s">
        <v>6</v>
      </c>
      <c r="F14238" s="4" t="s">
        <v>6</v>
      </c>
      <c r="G14238" s="4" t="s">
        <v>6</v>
      </c>
      <c r="H14238" s="4" t="s">
        <v>6</v>
      </c>
    </row>
    <row r="14239" spans="1:9">
      <c r="A14239" t="n">
        <v>118440</v>
      </c>
      <c r="B14239" s="41" t="n">
        <v>51</v>
      </c>
      <c r="C14239" s="7" t="n">
        <v>3</v>
      </c>
      <c r="D14239" s="7" t="n">
        <v>2</v>
      </c>
      <c r="E14239" s="7" t="s">
        <v>898</v>
      </c>
      <c r="F14239" s="7" t="s">
        <v>95</v>
      </c>
      <c r="G14239" s="7" t="s">
        <v>96</v>
      </c>
      <c r="H14239" s="7" t="s">
        <v>97</v>
      </c>
    </row>
    <row r="14240" spans="1:9">
      <c r="A14240" t="s">
        <v>4</v>
      </c>
      <c r="B14240" s="4" t="s">
        <v>5</v>
      </c>
      <c r="C14240" s="4" t="s">
        <v>14</v>
      </c>
      <c r="D14240" s="4" t="s">
        <v>10</v>
      </c>
      <c r="E14240" s="4" t="s">
        <v>10</v>
      </c>
      <c r="F14240" s="4" t="s">
        <v>10</v>
      </c>
      <c r="G14240" s="4" t="s">
        <v>10</v>
      </c>
      <c r="H14240" s="4" t="s">
        <v>10</v>
      </c>
      <c r="I14240" s="4" t="s">
        <v>6</v>
      </c>
      <c r="J14240" s="4" t="s">
        <v>21</v>
      </c>
      <c r="K14240" s="4" t="s">
        <v>21</v>
      </c>
      <c r="L14240" s="4" t="s">
        <v>21</v>
      </c>
      <c r="M14240" s="4" t="s">
        <v>9</v>
      </c>
      <c r="N14240" s="4" t="s">
        <v>9</v>
      </c>
      <c r="O14240" s="4" t="s">
        <v>21</v>
      </c>
      <c r="P14240" s="4" t="s">
        <v>21</v>
      </c>
      <c r="Q14240" s="4" t="s">
        <v>21</v>
      </c>
      <c r="R14240" s="4" t="s">
        <v>21</v>
      </c>
      <c r="S14240" s="4" t="s">
        <v>14</v>
      </c>
    </row>
    <row r="14241" spans="1:19">
      <c r="A14241" t="n">
        <v>118453</v>
      </c>
      <c r="B14241" s="31" t="n">
        <v>39</v>
      </c>
      <c r="C14241" s="7" t="n">
        <v>12</v>
      </c>
      <c r="D14241" s="7" t="n">
        <v>65533</v>
      </c>
      <c r="E14241" s="7" t="n">
        <v>216</v>
      </c>
      <c r="F14241" s="7" t="n">
        <v>0</v>
      </c>
      <c r="G14241" s="7" t="n">
        <v>2</v>
      </c>
      <c r="H14241" s="7" t="n">
        <v>3</v>
      </c>
      <c r="I14241" s="7" t="s">
        <v>900</v>
      </c>
      <c r="J14241" s="7" t="n">
        <v>0</v>
      </c>
      <c r="K14241" s="7" t="n">
        <v>0</v>
      </c>
      <c r="L14241" s="7" t="n">
        <v>0</v>
      </c>
      <c r="M14241" s="7" t="n">
        <v>0</v>
      </c>
      <c r="N14241" s="7" t="n">
        <v>0</v>
      </c>
      <c r="O14241" s="7" t="n">
        <v>0</v>
      </c>
      <c r="P14241" s="7" t="n">
        <v>1</v>
      </c>
      <c r="Q14241" s="7" t="n">
        <v>1</v>
      </c>
      <c r="R14241" s="7" t="n">
        <v>1</v>
      </c>
      <c r="S14241" s="7" t="n">
        <v>117</v>
      </c>
    </row>
    <row r="14242" spans="1:19">
      <c r="A14242" t="s">
        <v>4</v>
      </c>
      <c r="B14242" s="4" t="s">
        <v>5</v>
      </c>
      <c r="C14242" s="4" t="s">
        <v>14</v>
      </c>
      <c r="D14242" s="4" t="s">
        <v>10</v>
      </c>
      <c r="E14242" s="4" t="s">
        <v>6</v>
      </c>
      <c r="F14242" s="4" t="s">
        <v>6</v>
      </c>
      <c r="G14242" s="4" t="s">
        <v>6</v>
      </c>
      <c r="H14242" s="4" t="s">
        <v>6</v>
      </c>
    </row>
    <row r="14243" spans="1:19">
      <c r="A14243" t="n">
        <v>118523</v>
      </c>
      <c r="B14243" s="41" t="n">
        <v>51</v>
      </c>
      <c r="C14243" s="7" t="n">
        <v>3</v>
      </c>
      <c r="D14243" s="7" t="n">
        <v>1</v>
      </c>
      <c r="E14243" s="7" t="s">
        <v>898</v>
      </c>
      <c r="F14243" s="7" t="s">
        <v>97</v>
      </c>
      <c r="G14243" s="7" t="s">
        <v>96</v>
      </c>
      <c r="H14243" s="7" t="s">
        <v>97</v>
      </c>
    </row>
    <row r="14244" spans="1:19">
      <c r="A14244" t="s">
        <v>4</v>
      </c>
      <c r="B14244" s="4" t="s">
        <v>5</v>
      </c>
      <c r="C14244" s="4" t="s">
        <v>14</v>
      </c>
      <c r="D14244" s="4" t="s">
        <v>10</v>
      </c>
      <c r="E14244" s="4" t="s">
        <v>6</v>
      </c>
      <c r="F14244" s="4" t="s">
        <v>6</v>
      </c>
      <c r="G14244" s="4" t="s">
        <v>6</v>
      </c>
      <c r="H14244" s="4" t="s">
        <v>6</v>
      </c>
    </row>
    <row r="14245" spans="1:19">
      <c r="A14245" t="n">
        <v>118536</v>
      </c>
      <c r="B14245" s="41" t="n">
        <v>51</v>
      </c>
      <c r="C14245" s="7" t="n">
        <v>3</v>
      </c>
      <c r="D14245" s="7" t="n">
        <v>9</v>
      </c>
      <c r="E14245" s="7" t="s">
        <v>174</v>
      </c>
      <c r="F14245" s="7" t="s">
        <v>95</v>
      </c>
      <c r="G14245" s="7" t="s">
        <v>96</v>
      </c>
      <c r="H14245" s="7" t="s">
        <v>97</v>
      </c>
    </row>
    <row r="14246" spans="1:19">
      <c r="A14246" t="s">
        <v>4</v>
      </c>
      <c r="B14246" s="4" t="s">
        <v>5</v>
      </c>
      <c r="C14246" s="4" t="s">
        <v>14</v>
      </c>
      <c r="D14246" s="4" t="s">
        <v>10</v>
      </c>
      <c r="E14246" s="4" t="s">
        <v>6</v>
      </c>
      <c r="F14246" s="4" t="s">
        <v>6</v>
      </c>
      <c r="G14246" s="4" t="s">
        <v>6</v>
      </c>
      <c r="H14246" s="4" t="s">
        <v>6</v>
      </c>
    </row>
    <row r="14247" spans="1:19">
      <c r="A14247" t="n">
        <v>118549</v>
      </c>
      <c r="B14247" s="41" t="n">
        <v>51</v>
      </c>
      <c r="C14247" s="7" t="n">
        <v>3</v>
      </c>
      <c r="D14247" s="7" t="n">
        <v>4</v>
      </c>
      <c r="E14247" s="7" t="s">
        <v>898</v>
      </c>
      <c r="F14247" s="7" t="s">
        <v>97</v>
      </c>
      <c r="G14247" s="7" t="s">
        <v>96</v>
      </c>
      <c r="H14247" s="7" t="s">
        <v>97</v>
      </c>
    </row>
    <row r="14248" spans="1:19">
      <c r="A14248" t="s">
        <v>4</v>
      </c>
      <c r="B14248" s="4" t="s">
        <v>5</v>
      </c>
      <c r="C14248" s="4" t="s">
        <v>14</v>
      </c>
      <c r="D14248" s="4" t="s">
        <v>10</v>
      </c>
      <c r="E14248" s="4" t="s">
        <v>10</v>
      </c>
      <c r="F14248" s="4" t="s">
        <v>10</v>
      </c>
      <c r="G14248" s="4" t="s">
        <v>10</v>
      </c>
      <c r="H14248" s="4" t="s">
        <v>10</v>
      </c>
      <c r="I14248" s="4" t="s">
        <v>6</v>
      </c>
      <c r="J14248" s="4" t="s">
        <v>21</v>
      </c>
      <c r="K14248" s="4" t="s">
        <v>21</v>
      </c>
      <c r="L14248" s="4" t="s">
        <v>21</v>
      </c>
      <c r="M14248" s="4" t="s">
        <v>9</v>
      </c>
      <c r="N14248" s="4" t="s">
        <v>9</v>
      </c>
      <c r="O14248" s="4" t="s">
        <v>21</v>
      </c>
      <c r="P14248" s="4" t="s">
        <v>21</v>
      </c>
      <c r="Q14248" s="4" t="s">
        <v>21</v>
      </c>
      <c r="R14248" s="4" t="s">
        <v>21</v>
      </c>
      <c r="S14248" s="4" t="s">
        <v>14</v>
      </c>
    </row>
    <row r="14249" spans="1:19">
      <c r="A14249" t="n">
        <v>118562</v>
      </c>
      <c r="B14249" s="31" t="n">
        <v>39</v>
      </c>
      <c r="C14249" s="7" t="n">
        <v>12</v>
      </c>
      <c r="D14249" s="7" t="n">
        <v>65533</v>
      </c>
      <c r="E14249" s="7" t="n">
        <v>218</v>
      </c>
      <c r="F14249" s="7" t="n">
        <v>0</v>
      </c>
      <c r="G14249" s="7" t="n">
        <v>4</v>
      </c>
      <c r="H14249" s="7" t="n">
        <v>3</v>
      </c>
      <c r="I14249" s="7" t="s">
        <v>900</v>
      </c>
      <c r="J14249" s="7" t="n">
        <v>0</v>
      </c>
      <c r="K14249" s="7" t="n">
        <v>0</v>
      </c>
      <c r="L14249" s="7" t="n">
        <v>0</v>
      </c>
      <c r="M14249" s="7" t="n">
        <v>0</v>
      </c>
      <c r="N14249" s="7" t="n">
        <v>0</v>
      </c>
      <c r="O14249" s="7" t="n">
        <v>0</v>
      </c>
      <c r="P14249" s="7" t="n">
        <v>1</v>
      </c>
      <c r="Q14249" s="7" t="n">
        <v>1</v>
      </c>
      <c r="R14249" s="7" t="n">
        <v>1</v>
      </c>
      <c r="S14249" s="7" t="n">
        <v>120</v>
      </c>
    </row>
    <row r="14250" spans="1:19">
      <c r="A14250" t="s">
        <v>4</v>
      </c>
      <c r="B14250" s="4" t="s">
        <v>5</v>
      </c>
      <c r="C14250" s="4" t="s">
        <v>14</v>
      </c>
      <c r="D14250" s="4" t="s">
        <v>10</v>
      </c>
      <c r="E14250" s="4" t="s">
        <v>6</v>
      </c>
      <c r="F14250" s="4" t="s">
        <v>6</v>
      </c>
      <c r="G14250" s="4" t="s">
        <v>6</v>
      </c>
      <c r="H14250" s="4" t="s">
        <v>6</v>
      </c>
    </row>
    <row r="14251" spans="1:19">
      <c r="A14251" t="n">
        <v>118632</v>
      </c>
      <c r="B14251" s="41" t="n">
        <v>51</v>
      </c>
      <c r="C14251" s="7" t="n">
        <v>3</v>
      </c>
      <c r="D14251" s="7" t="n">
        <v>6</v>
      </c>
      <c r="E14251" s="7" t="s">
        <v>898</v>
      </c>
      <c r="F14251" s="7" t="s">
        <v>97</v>
      </c>
      <c r="G14251" s="7" t="s">
        <v>96</v>
      </c>
      <c r="H14251" s="7" t="s">
        <v>97</v>
      </c>
    </row>
    <row r="14252" spans="1:19">
      <c r="A14252" t="s">
        <v>4</v>
      </c>
      <c r="B14252" s="4" t="s">
        <v>5</v>
      </c>
      <c r="C14252" s="4" t="s">
        <v>14</v>
      </c>
      <c r="D14252" s="4" t="s">
        <v>10</v>
      </c>
      <c r="E14252" s="4" t="s">
        <v>6</v>
      </c>
      <c r="F14252" s="4" t="s">
        <v>6</v>
      </c>
      <c r="G14252" s="4" t="s">
        <v>6</v>
      </c>
      <c r="H14252" s="4" t="s">
        <v>6</v>
      </c>
    </row>
    <row r="14253" spans="1:19">
      <c r="A14253" t="n">
        <v>118645</v>
      </c>
      <c r="B14253" s="41" t="n">
        <v>51</v>
      </c>
      <c r="C14253" s="7" t="n">
        <v>3</v>
      </c>
      <c r="D14253" s="7" t="n">
        <v>3</v>
      </c>
      <c r="E14253" s="7" t="s">
        <v>898</v>
      </c>
      <c r="F14253" s="7" t="s">
        <v>97</v>
      </c>
      <c r="G14253" s="7" t="s">
        <v>96</v>
      </c>
      <c r="H14253" s="7" t="s">
        <v>97</v>
      </c>
    </row>
    <row r="14254" spans="1:19">
      <c r="A14254" t="s">
        <v>4</v>
      </c>
      <c r="B14254" s="4" t="s">
        <v>5</v>
      </c>
      <c r="C14254" s="4" t="s">
        <v>14</v>
      </c>
      <c r="D14254" s="4" t="s">
        <v>10</v>
      </c>
      <c r="E14254" s="4" t="s">
        <v>6</v>
      </c>
      <c r="F14254" s="4" t="s">
        <v>6</v>
      </c>
      <c r="G14254" s="4" t="s">
        <v>6</v>
      </c>
      <c r="H14254" s="4" t="s">
        <v>6</v>
      </c>
    </row>
    <row r="14255" spans="1:19">
      <c r="A14255" t="n">
        <v>118658</v>
      </c>
      <c r="B14255" s="41" t="n">
        <v>51</v>
      </c>
      <c r="C14255" s="7" t="n">
        <v>3</v>
      </c>
      <c r="D14255" s="7" t="n">
        <v>8</v>
      </c>
      <c r="E14255" s="7" t="s">
        <v>898</v>
      </c>
      <c r="F14255" s="7" t="s">
        <v>97</v>
      </c>
      <c r="G14255" s="7" t="s">
        <v>96</v>
      </c>
      <c r="H14255" s="7" t="s">
        <v>97</v>
      </c>
    </row>
    <row r="14256" spans="1:19">
      <c r="A14256" t="s">
        <v>4</v>
      </c>
      <c r="B14256" s="4" t="s">
        <v>5</v>
      </c>
      <c r="C14256" s="4" t="s">
        <v>14</v>
      </c>
      <c r="D14256" s="4" t="s">
        <v>10</v>
      </c>
      <c r="E14256" s="4" t="s">
        <v>6</v>
      </c>
      <c r="F14256" s="4" t="s">
        <v>6</v>
      </c>
      <c r="G14256" s="4" t="s">
        <v>6</v>
      </c>
      <c r="H14256" s="4" t="s">
        <v>6</v>
      </c>
    </row>
    <row r="14257" spans="1:19">
      <c r="A14257" t="n">
        <v>118671</v>
      </c>
      <c r="B14257" s="41" t="n">
        <v>51</v>
      </c>
      <c r="C14257" s="7" t="n">
        <v>3</v>
      </c>
      <c r="D14257" s="7" t="n">
        <v>7</v>
      </c>
      <c r="E14257" s="7" t="s">
        <v>898</v>
      </c>
      <c r="F14257" s="7" t="s">
        <v>97</v>
      </c>
      <c r="G14257" s="7" t="s">
        <v>96</v>
      </c>
      <c r="H14257" s="7" t="s">
        <v>97</v>
      </c>
    </row>
    <row r="14258" spans="1:19">
      <c r="A14258" t="s">
        <v>4</v>
      </c>
      <c r="B14258" s="4" t="s">
        <v>5</v>
      </c>
      <c r="C14258" s="4" t="s">
        <v>14</v>
      </c>
      <c r="D14258" s="4" t="s">
        <v>10</v>
      </c>
      <c r="E14258" s="4" t="s">
        <v>6</v>
      </c>
      <c r="F14258" s="4" t="s">
        <v>6</v>
      </c>
      <c r="G14258" s="4" t="s">
        <v>6</v>
      </c>
      <c r="H14258" s="4" t="s">
        <v>6</v>
      </c>
    </row>
    <row r="14259" spans="1:19">
      <c r="A14259" t="n">
        <v>118684</v>
      </c>
      <c r="B14259" s="41" t="n">
        <v>51</v>
      </c>
      <c r="C14259" s="7" t="n">
        <v>3</v>
      </c>
      <c r="D14259" s="7" t="n">
        <v>11</v>
      </c>
      <c r="E14259" s="7" t="s">
        <v>898</v>
      </c>
      <c r="F14259" s="7" t="s">
        <v>95</v>
      </c>
      <c r="G14259" s="7" t="s">
        <v>96</v>
      </c>
      <c r="H14259" s="7" t="s">
        <v>97</v>
      </c>
    </row>
    <row r="14260" spans="1:19">
      <c r="A14260" t="s">
        <v>4</v>
      </c>
      <c r="B14260" s="4" t="s">
        <v>5</v>
      </c>
      <c r="C14260" s="4" t="s">
        <v>14</v>
      </c>
      <c r="D14260" s="4" t="s">
        <v>10</v>
      </c>
    </row>
    <row r="14261" spans="1:19">
      <c r="A14261" t="n">
        <v>118697</v>
      </c>
      <c r="B14261" s="21" t="n">
        <v>58</v>
      </c>
      <c r="C14261" s="7" t="n">
        <v>255</v>
      </c>
      <c r="D14261" s="7" t="n">
        <v>0</v>
      </c>
    </row>
    <row r="14262" spans="1:19">
      <c r="A14262" t="s">
        <v>4</v>
      </c>
      <c r="B14262" s="4" t="s">
        <v>5</v>
      </c>
      <c r="C14262" s="4" t="s">
        <v>10</v>
      </c>
      <c r="D14262" s="4" t="s">
        <v>10</v>
      </c>
      <c r="E14262" s="4" t="s">
        <v>10</v>
      </c>
    </row>
    <row r="14263" spans="1:19">
      <c r="A14263" t="n">
        <v>118701</v>
      </c>
      <c r="B14263" s="42" t="n">
        <v>61</v>
      </c>
      <c r="C14263" s="7" t="n">
        <v>23</v>
      </c>
      <c r="D14263" s="7" t="n">
        <v>2</v>
      </c>
      <c r="E14263" s="7" t="n">
        <v>1000</v>
      </c>
    </row>
    <row r="14264" spans="1:19">
      <c r="A14264" t="s">
        <v>4</v>
      </c>
      <c r="B14264" s="4" t="s">
        <v>5</v>
      </c>
      <c r="C14264" s="4" t="s">
        <v>10</v>
      </c>
    </row>
    <row r="14265" spans="1:19">
      <c r="A14265" t="n">
        <v>118708</v>
      </c>
      <c r="B14265" s="28" t="n">
        <v>16</v>
      </c>
      <c r="C14265" s="7" t="n">
        <v>500</v>
      </c>
    </row>
    <row r="14266" spans="1:19">
      <c r="A14266" t="s">
        <v>4</v>
      </c>
      <c r="B14266" s="4" t="s">
        <v>5</v>
      </c>
      <c r="C14266" s="4" t="s">
        <v>14</v>
      </c>
      <c r="D14266" s="4" t="s">
        <v>10</v>
      </c>
      <c r="E14266" s="4" t="s">
        <v>10</v>
      </c>
      <c r="F14266" s="4" t="s">
        <v>14</v>
      </c>
    </row>
    <row r="14267" spans="1:19">
      <c r="A14267" t="n">
        <v>118711</v>
      </c>
      <c r="B14267" s="59" t="n">
        <v>25</v>
      </c>
      <c r="C14267" s="7" t="n">
        <v>1</v>
      </c>
      <c r="D14267" s="7" t="n">
        <v>260</v>
      </c>
      <c r="E14267" s="7" t="n">
        <v>640</v>
      </c>
      <c r="F14267" s="7" t="n">
        <v>2</v>
      </c>
    </row>
    <row r="14268" spans="1:19">
      <c r="A14268" t="s">
        <v>4</v>
      </c>
      <c r="B14268" s="4" t="s">
        <v>5</v>
      </c>
      <c r="C14268" s="4" t="s">
        <v>14</v>
      </c>
      <c r="D14268" s="4" t="s">
        <v>10</v>
      </c>
      <c r="E14268" s="4" t="s">
        <v>6</v>
      </c>
    </row>
    <row r="14269" spans="1:19">
      <c r="A14269" t="n">
        <v>118718</v>
      </c>
      <c r="B14269" s="41" t="n">
        <v>51</v>
      </c>
      <c r="C14269" s="7" t="n">
        <v>4</v>
      </c>
      <c r="D14269" s="7" t="n">
        <v>23</v>
      </c>
      <c r="E14269" s="7" t="s">
        <v>901</v>
      </c>
    </row>
    <row r="14270" spans="1:19">
      <c r="A14270" t="s">
        <v>4</v>
      </c>
      <c r="B14270" s="4" t="s">
        <v>5</v>
      </c>
      <c r="C14270" s="4" t="s">
        <v>10</v>
      </c>
    </row>
    <row r="14271" spans="1:19">
      <c r="A14271" t="n">
        <v>118732</v>
      </c>
      <c r="B14271" s="28" t="n">
        <v>16</v>
      </c>
      <c r="C14271" s="7" t="n">
        <v>0</v>
      </c>
    </row>
    <row r="14272" spans="1:19">
      <c r="A14272" t="s">
        <v>4</v>
      </c>
      <c r="B14272" s="4" t="s">
        <v>5</v>
      </c>
      <c r="C14272" s="4" t="s">
        <v>10</v>
      </c>
      <c r="D14272" s="4" t="s">
        <v>14</v>
      </c>
      <c r="E14272" s="4" t="s">
        <v>9</v>
      </c>
      <c r="F14272" s="4" t="s">
        <v>112</v>
      </c>
      <c r="G14272" s="4" t="s">
        <v>14</v>
      </c>
      <c r="H14272" s="4" t="s">
        <v>14</v>
      </c>
      <c r="I14272" s="4" t="s">
        <v>14</v>
      </c>
      <c r="J14272" s="4" t="s">
        <v>9</v>
      </c>
      <c r="K14272" s="4" t="s">
        <v>112</v>
      </c>
      <c r="L14272" s="4" t="s">
        <v>14</v>
      </c>
      <c r="M14272" s="4" t="s">
        <v>14</v>
      </c>
    </row>
    <row r="14273" spans="1:13">
      <c r="A14273" t="n">
        <v>118735</v>
      </c>
      <c r="B14273" s="49" t="n">
        <v>26</v>
      </c>
      <c r="C14273" s="7" t="n">
        <v>23</v>
      </c>
      <c r="D14273" s="7" t="n">
        <v>17</v>
      </c>
      <c r="E14273" s="7" t="n">
        <v>28575</v>
      </c>
      <c r="F14273" s="7" t="s">
        <v>902</v>
      </c>
      <c r="G14273" s="7" t="n">
        <v>2</v>
      </c>
      <c r="H14273" s="7" t="n">
        <v>3</v>
      </c>
      <c r="I14273" s="7" t="n">
        <v>17</v>
      </c>
      <c r="J14273" s="7" t="n">
        <v>28576</v>
      </c>
      <c r="K14273" s="7" t="s">
        <v>903</v>
      </c>
      <c r="L14273" s="7" t="n">
        <v>2</v>
      </c>
      <c r="M14273" s="7" t="n">
        <v>0</v>
      </c>
    </row>
    <row r="14274" spans="1:13">
      <c r="A14274" t="s">
        <v>4</v>
      </c>
      <c r="B14274" s="4" t="s">
        <v>5</v>
      </c>
    </row>
    <row r="14275" spans="1:13">
      <c r="A14275" t="n">
        <v>118862</v>
      </c>
      <c r="B14275" s="50" t="n">
        <v>28</v>
      </c>
    </row>
    <row r="14276" spans="1:13">
      <c r="A14276" t="s">
        <v>4</v>
      </c>
      <c r="B14276" s="4" t="s">
        <v>5</v>
      </c>
      <c r="C14276" s="4" t="s">
        <v>14</v>
      </c>
      <c r="D14276" s="4" t="s">
        <v>10</v>
      </c>
      <c r="E14276" s="4" t="s">
        <v>10</v>
      </c>
      <c r="F14276" s="4" t="s">
        <v>14</v>
      </c>
    </row>
    <row r="14277" spans="1:13">
      <c r="A14277" t="n">
        <v>118863</v>
      </c>
      <c r="B14277" s="59" t="n">
        <v>25</v>
      </c>
      <c r="C14277" s="7" t="n">
        <v>1</v>
      </c>
      <c r="D14277" s="7" t="n">
        <v>65535</v>
      </c>
      <c r="E14277" s="7" t="n">
        <v>65535</v>
      </c>
      <c r="F14277" s="7" t="n">
        <v>0</v>
      </c>
    </row>
    <row r="14278" spans="1:13">
      <c r="A14278" t="s">
        <v>4</v>
      </c>
      <c r="B14278" s="4" t="s">
        <v>5</v>
      </c>
      <c r="C14278" s="4" t="s">
        <v>14</v>
      </c>
      <c r="D14278" s="4" t="s">
        <v>10</v>
      </c>
      <c r="E14278" s="4" t="s">
        <v>6</v>
      </c>
    </row>
    <row r="14279" spans="1:13">
      <c r="A14279" t="n">
        <v>118870</v>
      </c>
      <c r="B14279" s="41" t="n">
        <v>51</v>
      </c>
      <c r="C14279" s="7" t="n">
        <v>4</v>
      </c>
      <c r="D14279" s="7" t="n">
        <v>2</v>
      </c>
      <c r="E14279" s="7" t="s">
        <v>560</v>
      </c>
    </row>
    <row r="14280" spans="1:13">
      <c r="A14280" t="s">
        <v>4</v>
      </c>
      <c r="B14280" s="4" t="s">
        <v>5</v>
      </c>
      <c r="C14280" s="4" t="s">
        <v>10</v>
      </c>
    </row>
    <row r="14281" spans="1:13">
      <c r="A14281" t="n">
        <v>118884</v>
      </c>
      <c r="B14281" s="28" t="n">
        <v>16</v>
      </c>
      <c r="C14281" s="7" t="n">
        <v>0</v>
      </c>
    </row>
    <row r="14282" spans="1:13">
      <c r="A14282" t="s">
        <v>4</v>
      </c>
      <c r="B14282" s="4" t="s">
        <v>5</v>
      </c>
      <c r="C14282" s="4" t="s">
        <v>10</v>
      </c>
      <c r="D14282" s="4" t="s">
        <v>14</v>
      </c>
      <c r="E14282" s="4" t="s">
        <v>9</v>
      </c>
      <c r="F14282" s="4" t="s">
        <v>112</v>
      </c>
      <c r="G14282" s="4" t="s">
        <v>14</v>
      </c>
      <c r="H14282" s="4" t="s">
        <v>14</v>
      </c>
    </row>
    <row r="14283" spans="1:13">
      <c r="A14283" t="n">
        <v>118887</v>
      </c>
      <c r="B14283" s="49" t="n">
        <v>26</v>
      </c>
      <c r="C14283" s="7" t="n">
        <v>2</v>
      </c>
      <c r="D14283" s="7" t="n">
        <v>17</v>
      </c>
      <c r="E14283" s="7" t="n">
        <v>6481</v>
      </c>
      <c r="F14283" s="7" t="s">
        <v>904</v>
      </c>
      <c r="G14283" s="7" t="n">
        <v>2</v>
      </c>
      <c r="H14283" s="7" t="n">
        <v>0</v>
      </c>
    </row>
    <row r="14284" spans="1:13">
      <c r="A14284" t="s">
        <v>4</v>
      </c>
      <c r="B14284" s="4" t="s">
        <v>5</v>
      </c>
    </row>
    <row r="14285" spans="1:13">
      <c r="A14285" t="n">
        <v>118922</v>
      </c>
      <c r="B14285" s="50" t="n">
        <v>28</v>
      </c>
    </row>
    <row r="14286" spans="1:13">
      <c r="A14286" t="s">
        <v>4</v>
      </c>
      <c r="B14286" s="4" t="s">
        <v>5</v>
      </c>
      <c r="C14286" s="4" t="s">
        <v>10</v>
      </c>
      <c r="D14286" s="4" t="s">
        <v>14</v>
      </c>
    </row>
    <row r="14287" spans="1:13">
      <c r="A14287" t="n">
        <v>118923</v>
      </c>
      <c r="B14287" s="51" t="n">
        <v>89</v>
      </c>
      <c r="C14287" s="7" t="n">
        <v>65533</v>
      </c>
      <c r="D14287" s="7" t="n">
        <v>1</v>
      </c>
    </row>
    <row r="14288" spans="1:13">
      <c r="A14288" t="s">
        <v>4</v>
      </c>
      <c r="B14288" s="4" t="s">
        <v>5</v>
      </c>
      <c r="C14288" s="4" t="s">
        <v>14</v>
      </c>
      <c r="D14288" s="4" t="s">
        <v>10</v>
      </c>
      <c r="E14288" s="4" t="s">
        <v>21</v>
      </c>
    </row>
    <row r="14289" spans="1:13">
      <c r="A14289" t="n">
        <v>118927</v>
      </c>
      <c r="B14289" s="21" t="n">
        <v>58</v>
      </c>
      <c r="C14289" s="7" t="n">
        <v>101</v>
      </c>
      <c r="D14289" s="7" t="n">
        <v>300</v>
      </c>
      <c r="E14289" s="7" t="n">
        <v>1</v>
      </c>
    </row>
    <row r="14290" spans="1:13">
      <c r="A14290" t="s">
        <v>4</v>
      </c>
      <c r="B14290" s="4" t="s">
        <v>5</v>
      </c>
      <c r="C14290" s="4" t="s">
        <v>14</v>
      </c>
      <c r="D14290" s="4" t="s">
        <v>10</v>
      </c>
    </row>
    <row r="14291" spans="1:13">
      <c r="A14291" t="n">
        <v>118935</v>
      </c>
      <c r="B14291" s="21" t="n">
        <v>58</v>
      </c>
      <c r="C14291" s="7" t="n">
        <v>254</v>
      </c>
      <c r="D14291" s="7" t="n">
        <v>0</v>
      </c>
    </row>
    <row r="14292" spans="1:13">
      <c r="A14292" t="s">
        <v>4</v>
      </c>
      <c r="B14292" s="4" t="s">
        <v>5</v>
      </c>
      <c r="C14292" s="4" t="s">
        <v>14</v>
      </c>
      <c r="D14292" s="4" t="s">
        <v>14</v>
      </c>
      <c r="E14292" s="4" t="s">
        <v>21</v>
      </c>
      <c r="F14292" s="4" t="s">
        <v>21</v>
      </c>
      <c r="G14292" s="4" t="s">
        <v>21</v>
      </c>
      <c r="H14292" s="4" t="s">
        <v>10</v>
      </c>
    </row>
    <row r="14293" spans="1:13">
      <c r="A14293" t="n">
        <v>118939</v>
      </c>
      <c r="B14293" s="45" t="n">
        <v>45</v>
      </c>
      <c r="C14293" s="7" t="n">
        <v>2</v>
      </c>
      <c r="D14293" s="7" t="n">
        <v>3</v>
      </c>
      <c r="E14293" s="7" t="n">
        <v>-4.59999990463257</v>
      </c>
      <c r="F14293" s="7" t="n">
        <v>19.6700000762939</v>
      </c>
      <c r="G14293" s="7" t="n">
        <v>47.0499992370605</v>
      </c>
      <c r="H14293" s="7" t="n">
        <v>0</v>
      </c>
    </row>
    <row r="14294" spans="1:13">
      <c r="A14294" t="s">
        <v>4</v>
      </c>
      <c r="B14294" s="4" t="s">
        <v>5</v>
      </c>
      <c r="C14294" s="4" t="s">
        <v>14</v>
      </c>
      <c r="D14294" s="4" t="s">
        <v>14</v>
      </c>
      <c r="E14294" s="4" t="s">
        <v>21</v>
      </c>
      <c r="F14294" s="4" t="s">
        <v>21</v>
      </c>
      <c r="G14294" s="4" t="s">
        <v>21</v>
      </c>
      <c r="H14294" s="4" t="s">
        <v>10</v>
      </c>
      <c r="I14294" s="4" t="s">
        <v>14</v>
      </c>
    </row>
    <row r="14295" spans="1:13">
      <c r="A14295" t="n">
        <v>118956</v>
      </c>
      <c r="B14295" s="45" t="n">
        <v>45</v>
      </c>
      <c r="C14295" s="7" t="n">
        <v>4</v>
      </c>
      <c r="D14295" s="7" t="n">
        <v>3</v>
      </c>
      <c r="E14295" s="7" t="n">
        <v>346.299987792969</v>
      </c>
      <c r="F14295" s="7" t="n">
        <v>138.25</v>
      </c>
      <c r="G14295" s="7" t="n">
        <v>345</v>
      </c>
      <c r="H14295" s="7" t="n">
        <v>0</v>
      </c>
      <c r="I14295" s="7" t="n">
        <v>0</v>
      </c>
    </row>
    <row r="14296" spans="1:13">
      <c r="A14296" t="s">
        <v>4</v>
      </c>
      <c r="B14296" s="4" t="s">
        <v>5</v>
      </c>
      <c r="C14296" s="4" t="s">
        <v>14</v>
      </c>
      <c r="D14296" s="4" t="s">
        <v>14</v>
      </c>
      <c r="E14296" s="4" t="s">
        <v>21</v>
      </c>
      <c r="F14296" s="4" t="s">
        <v>10</v>
      </c>
    </row>
    <row r="14297" spans="1:13">
      <c r="A14297" t="n">
        <v>118974</v>
      </c>
      <c r="B14297" s="45" t="n">
        <v>45</v>
      </c>
      <c r="C14297" s="7" t="n">
        <v>5</v>
      </c>
      <c r="D14297" s="7" t="n">
        <v>3</v>
      </c>
      <c r="E14297" s="7" t="n">
        <v>1.04999995231628</v>
      </c>
      <c r="F14297" s="7" t="n">
        <v>0</v>
      </c>
    </row>
    <row r="14298" spans="1:13">
      <c r="A14298" t="s">
        <v>4</v>
      </c>
      <c r="B14298" s="4" t="s">
        <v>5</v>
      </c>
      <c r="C14298" s="4" t="s">
        <v>14</v>
      </c>
      <c r="D14298" s="4" t="s">
        <v>14</v>
      </c>
      <c r="E14298" s="4" t="s">
        <v>21</v>
      </c>
      <c r="F14298" s="4" t="s">
        <v>10</v>
      </c>
    </row>
    <row r="14299" spans="1:13">
      <c r="A14299" t="n">
        <v>118983</v>
      </c>
      <c r="B14299" s="45" t="n">
        <v>45</v>
      </c>
      <c r="C14299" s="7" t="n">
        <v>5</v>
      </c>
      <c r="D14299" s="7" t="n">
        <v>3</v>
      </c>
      <c r="E14299" s="7" t="n">
        <v>0.949999988079071</v>
      </c>
      <c r="F14299" s="7" t="n">
        <v>30000</v>
      </c>
    </row>
    <row r="14300" spans="1:13">
      <c r="A14300" t="s">
        <v>4</v>
      </c>
      <c r="B14300" s="4" t="s">
        <v>5</v>
      </c>
      <c r="C14300" s="4" t="s">
        <v>14</v>
      </c>
      <c r="D14300" s="4" t="s">
        <v>14</v>
      </c>
      <c r="E14300" s="4" t="s">
        <v>21</v>
      </c>
      <c r="F14300" s="4" t="s">
        <v>10</v>
      </c>
    </row>
    <row r="14301" spans="1:13">
      <c r="A14301" t="n">
        <v>118992</v>
      </c>
      <c r="B14301" s="45" t="n">
        <v>45</v>
      </c>
      <c r="C14301" s="7" t="n">
        <v>11</v>
      </c>
      <c r="D14301" s="7" t="n">
        <v>3</v>
      </c>
      <c r="E14301" s="7" t="n">
        <v>34.2999992370605</v>
      </c>
      <c r="F14301" s="7" t="n">
        <v>0</v>
      </c>
    </row>
    <row r="14302" spans="1:13">
      <c r="A14302" t="s">
        <v>4</v>
      </c>
      <c r="B14302" s="4" t="s">
        <v>5</v>
      </c>
      <c r="C14302" s="4" t="s">
        <v>10</v>
      </c>
      <c r="D14302" s="4" t="s">
        <v>9</v>
      </c>
    </row>
    <row r="14303" spans="1:13">
      <c r="A14303" t="n">
        <v>119001</v>
      </c>
      <c r="B14303" s="63" t="n">
        <v>44</v>
      </c>
      <c r="C14303" s="7" t="n">
        <v>5</v>
      </c>
      <c r="D14303" s="7" t="n">
        <v>128</v>
      </c>
    </row>
    <row r="14304" spans="1:13">
      <c r="A14304" t="s">
        <v>4</v>
      </c>
      <c r="B14304" s="4" t="s">
        <v>5</v>
      </c>
      <c r="C14304" s="4" t="s">
        <v>14</v>
      </c>
      <c r="D14304" s="4" t="s">
        <v>10</v>
      </c>
    </row>
    <row r="14305" spans="1:9">
      <c r="A14305" t="n">
        <v>119008</v>
      </c>
      <c r="B14305" s="21" t="n">
        <v>58</v>
      </c>
      <c r="C14305" s="7" t="n">
        <v>255</v>
      </c>
      <c r="D14305" s="7" t="n">
        <v>0</v>
      </c>
    </row>
    <row r="14306" spans="1:9">
      <c r="A14306" t="s">
        <v>4</v>
      </c>
      <c r="B14306" s="4" t="s">
        <v>5</v>
      </c>
      <c r="C14306" s="4" t="s">
        <v>10</v>
      </c>
      <c r="D14306" s="4" t="s">
        <v>10</v>
      </c>
      <c r="E14306" s="4" t="s">
        <v>10</v>
      </c>
    </row>
    <row r="14307" spans="1:9">
      <c r="A14307" t="n">
        <v>119012</v>
      </c>
      <c r="B14307" s="42" t="n">
        <v>61</v>
      </c>
      <c r="C14307" s="7" t="n">
        <v>23</v>
      </c>
      <c r="D14307" s="7" t="n">
        <v>1</v>
      </c>
      <c r="E14307" s="7" t="n">
        <v>1000</v>
      </c>
    </row>
    <row r="14308" spans="1:9">
      <c r="A14308" t="s">
        <v>4</v>
      </c>
      <c r="B14308" s="4" t="s">
        <v>5</v>
      </c>
      <c r="C14308" s="4" t="s">
        <v>10</v>
      </c>
    </row>
    <row r="14309" spans="1:9">
      <c r="A14309" t="n">
        <v>119019</v>
      </c>
      <c r="B14309" s="28" t="n">
        <v>16</v>
      </c>
      <c r="C14309" s="7" t="n">
        <v>500</v>
      </c>
    </row>
    <row r="14310" spans="1:9">
      <c r="A14310" t="s">
        <v>4</v>
      </c>
      <c r="B14310" s="4" t="s">
        <v>5</v>
      </c>
      <c r="C14310" s="4" t="s">
        <v>14</v>
      </c>
      <c r="D14310" s="4" t="s">
        <v>10</v>
      </c>
      <c r="E14310" s="4" t="s">
        <v>10</v>
      </c>
      <c r="F14310" s="4" t="s">
        <v>14</v>
      </c>
    </row>
    <row r="14311" spans="1:9">
      <c r="A14311" t="n">
        <v>119022</v>
      </c>
      <c r="B14311" s="59" t="n">
        <v>25</v>
      </c>
      <c r="C14311" s="7" t="n">
        <v>1</v>
      </c>
      <c r="D14311" s="7" t="n">
        <v>260</v>
      </c>
      <c r="E14311" s="7" t="n">
        <v>640</v>
      </c>
      <c r="F14311" s="7" t="n">
        <v>2</v>
      </c>
    </row>
    <row r="14312" spans="1:9">
      <c r="A14312" t="s">
        <v>4</v>
      </c>
      <c r="B14312" s="4" t="s">
        <v>5</v>
      </c>
      <c r="C14312" s="4" t="s">
        <v>14</v>
      </c>
      <c r="D14312" s="4" t="s">
        <v>10</v>
      </c>
      <c r="E14312" s="4" t="s">
        <v>6</v>
      </c>
    </row>
    <row r="14313" spans="1:9">
      <c r="A14313" t="n">
        <v>119029</v>
      </c>
      <c r="B14313" s="41" t="n">
        <v>51</v>
      </c>
      <c r="C14313" s="7" t="n">
        <v>4</v>
      </c>
      <c r="D14313" s="7" t="n">
        <v>23</v>
      </c>
      <c r="E14313" s="7" t="s">
        <v>901</v>
      </c>
    </row>
    <row r="14314" spans="1:9">
      <c r="A14314" t="s">
        <v>4</v>
      </c>
      <c r="B14314" s="4" t="s">
        <v>5</v>
      </c>
      <c r="C14314" s="4" t="s">
        <v>10</v>
      </c>
    </row>
    <row r="14315" spans="1:9">
      <c r="A14315" t="n">
        <v>119043</v>
      </c>
      <c r="B14315" s="28" t="n">
        <v>16</v>
      </c>
      <c r="C14315" s="7" t="n">
        <v>0</v>
      </c>
    </row>
    <row r="14316" spans="1:9">
      <c r="A14316" t="s">
        <v>4</v>
      </c>
      <c r="B14316" s="4" t="s">
        <v>5</v>
      </c>
      <c r="C14316" s="4" t="s">
        <v>10</v>
      </c>
      <c r="D14316" s="4" t="s">
        <v>14</v>
      </c>
      <c r="E14316" s="4" t="s">
        <v>9</v>
      </c>
      <c r="F14316" s="4" t="s">
        <v>112</v>
      </c>
      <c r="G14316" s="4" t="s">
        <v>14</v>
      </c>
      <c r="H14316" s="4" t="s">
        <v>14</v>
      </c>
      <c r="I14316" s="4" t="s">
        <v>14</v>
      </c>
      <c r="J14316" s="4" t="s">
        <v>9</v>
      </c>
      <c r="K14316" s="4" t="s">
        <v>112</v>
      </c>
      <c r="L14316" s="4" t="s">
        <v>14</v>
      </c>
      <c r="M14316" s="4" t="s">
        <v>14</v>
      </c>
    </row>
    <row r="14317" spans="1:9">
      <c r="A14317" t="n">
        <v>119046</v>
      </c>
      <c r="B14317" s="49" t="n">
        <v>26</v>
      </c>
      <c r="C14317" s="7" t="n">
        <v>23</v>
      </c>
      <c r="D14317" s="7" t="n">
        <v>17</v>
      </c>
      <c r="E14317" s="7" t="n">
        <v>28577</v>
      </c>
      <c r="F14317" s="7" t="s">
        <v>905</v>
      </c>
      <c r="G14317" s="7" t="n">
        <v>2</v>
      </c>
      <c r="H14317" s="7" t="n">
        <v>3</v>
      </c>
      <c r="I14317" s="7" t="n">
        <v>17</v>
      </c>
      <c r="J14317" s="7" t="n">
        <v>28578</v>
      </c>
      <c r="K14317" s="7" t="s">
        <v>906</v>
      </c>
      <c r="L14317" s="7" t="n">
        <v>2</v>
      </c>
      <c r="M14317" s="7" t="n">
        <v>0</v>
      </c>
    </row>
    <row r="14318" spans="1:9">
      <c r="A14318" t="s">
        <v>4</v>
      </c>
      <c r="B14318" s="4" t="s">
        <v>5</v>
      </c>
    </row>
    <row r="14319" spans="1:9">
      <c r="A14319" t="n">
        <v>119215</v>
      </c>
      <c r="B14319" s="50" t="n">
        <v>28</v>
      </c>
    </row>
    <row r="14320" spans="1:9">
      <c r="A14320" t="s">
        <v>4</v>
      </c>
      <c r="B14320" s="4" t="s">
        <v>5</v>
      </c>
      <c r="C14320" s="4" t="s">
        <v>14</v>
      </c>
      <c r="D14320" s="4" t="s">
        <v>10</v>
      </c>
      <c r="E14320" s="4" t="s">
        <v>10</v>
      </c>
      <c r="F14320" s="4" t="s">
        <v>14</v>
      </c>
    </row>
    <row r="14321" spans="1:13">
      <c r="A14321" t="n">
        <v>119216</v>
      </c>
      <c r="B14321" s="59" t="n">
        <v>25</v>
      </c>
      <c r="C14321" s="7" t="n">
        <v>1</v>
      </c>
      <c r="D14321" s="7" t="n">
        <v>65535</v>
      </c>
      <c r="E14321" s="7" t="n">
        <v>65535</v>
      </c>
      <c r="F14321" s="7" t="n">
        <v>0</v>
      </c>
    </row>
    <row r="14322" spans="1:13">
      <c r="A14322" t="s">
        <v>4</v>
      </c>
      <c r="B14322" s="4" t="s">
        <v>5</v>
      </c>
      <c r="C14322" s="4" t="s">
        <v>14</v>
      </c>
      <c r="D14322" s="4" t="s">
        <v>10</v>
      </c>
      <c r="E14322" s="4" t="s">
        <v>6</v>
      </c>
    </row>
    <row r="14323" spans="1:13">
      <c r="A14323" t="n">
        <v>119223</v>
      </c>
      <c r="B14323" s="41" t="n">
        <v>51</v>
      </c>
      <c r="C14323" s="7" t="n">
        <v>4</v>
      </c>
      <c r="D14323" s="7" t="n">
        <v>1</v>
      </c>
      <c r="E14323" s="7" t="s">
        <v>907</v>
      </c>
    </row>
    <row r="14324" spans="1:13">
      <c r="A14324" t="s">
        <v>4</v>
      </c>
      <c r="B14324" s="4" t="s">
        <v>5</v>
      </c>
      <c r="C14324" s="4" t="s">
        <v>10</v>
      </c>
    </row>
    <row r="14325" spans="1:13">
      <c r="A14325" t="n">
        <v>119237</v>
      </c>
      <c r="B14325" s="28" t="n">
        <v>16</v>
      </c>
      <c r="C14325" s="7" t="n">
        <v>0</v>
      </c>
    </row>
    <row r="14326" spans="1:13">
      <c r="A14326" t="s">
        <v>4</v>
      </c>
      <c r="B14326" s="4" t="s">
        <v>5</v>
      </c>
      <c r="C14326" s="4" t="s">
        <v>10</v>
      </c>
      <c r="D14326" s="4" t="s">
        <v>14</v>
      </c>
      <c r="E14326" s="4" t="s">
        <v>9</v>
      </c>
      <c r="F14326" s="4" t="s">
        <v>112</v>
      </c>
      <c r="G14326" s="4" t="s">
        <v>14</v>
      </c>
      <c r="H14326" s="4" t="s">
        <v>14</v>
      </c>
    </row>
    <row r="14327" spans="1:13">
      <c r="A14327" t="n">
        <v>119240</v>
      </c>
      <c r="B14327" s="49" t="n">
        <v>26</v>
      </c>
      <c r="C14327" s="7" t="n">
        <v>1</v>
      </c>
      <c r="D14327" s="7" t="n">
        <v>17</v>
      </c>
      <c r="E14327" s="7" t="n">
        <v>1477</v>
      </c>
      <c r="F14327" s="7" t="s">
        <v>908</v>
      </c>
      <c r="G14327" s="7" t="n">
        <v>2</v>
      </c>
      <c r="H14327" s="7" t="n">
        <v>0</v>
      </c>
    </row>
    <row r="14328" spans="1:13">
      <c r="A14328" t="s">
        <v>4</v>
      </c>
      <c r="B14328" s="4" t="s">
        <v>5</v>
      </c>
      <c r="C14328" s="4" t="s">
        <v>10</v>
      </c>
    </row>
    <row r="14329" spans="1:13">
      <c r="A14329" t="n">
        <v>119282</v>
      </c>
      <c r="B14329" s="28" t="n">
        <v>16</v>
      </c>
      <c r="C14329" s="7" t="n">
        <v>2000</v>
      </c>
    </row>
    <row r="14330" spans="1:13">
      <c r="A14330" t="s">
        <v>4</v>
      </c>
      <c r="B14330" s="4" t="s">
        <v>5</v>
      </c>
      <c r="C14330" s="4" t="s">
        <v>14</v>
      </c>
      <c r="D14330" s="4" t="s">
        <v>10</v>
      </c>
      <c r="E14330" s="4" t="s">
        <v>6</v>
      </c>
      <c r="F14330" s="4" t="s">
        <v>6</v>
      </c>
      <c r="G14330" s="4" t="s">
        <v>6</v>
      </c>
      <c r="H14330" s="4" t="s">
        <v>6</v>
      </c>
    </row>
    <row r="14331" spans="1:13">
      <c r="A14331" t="n">
        <v>119285</v>
      </c>
      <c r="B14331" s="41" t="n">
        <v>51</v>
      </c>
      <c r="C14331" s="7" t="n">
        <v>3</v>
      </c>
      <c r="D14331" s="7" t="n">
        <v>1</v>
      </c>
      <c r="E14331" s="7" t="s">
        <v>557</v>
      </c>
      <c r="F14331" s="7" t="s">
        <v>13</v>
      </c>
      <c r="G14331" s="7" t="s">
        <v>96</v>
      </c>
      <c r="H14331" s="7" t="s">
        <v>97</v>
      </c>
    </row>
    <row r="14332" spans="1:13">
      <c r="A14332" t="s">
        <v>4</v>
      </c>
      <c r="B14332" s="4" t="s">
        <v>5</v>
      </c>
    </row>
    <row r="14333" spans="1:13">
      <c r="A14333" t="n">
        <v>119297</v>
      </c>
      <c r="B14333" s="50" t="n">
        <v>28</v>
      </c>
    </row>
    <row r="14334" spans="1:13">
      <c r="A14334" t="s">
        <v>4</v>
      </c>
      <c r="B14334" s="4" t="s">
        <v>5</v>
      </c>
      <c r="C14334" s="4" t="s">
        <v>10</v>
      </c>
      <c r="D14334" s="4" t="s">
        <v>14</v>
      </c>
    </row>
    <row r="14335" spans="1:13">
      <c r="A14335" t="n">
        <v>119298</v>
      </c>
      <c r="B14335" s="51" t="n">
        <v>89</v>
      </c>
      <c r="C14335" s="7" t="n">
        <v>65533</v>
      </c>
      <c r="D14335" s="7" t="n">
        <v>1</v>
      </c>
    </row>
    <row r="14336" spans="1:13">
      <c r="A14336" t="s">
        <v>4</v>
      </c>
      <c r="B14336" s="4" t="s">
        <v>5</v>
      </c>
      <c r="C14336" s="4" t="s">
        <v>14</v>
      </c>
      <c r="D14336" s="4" t="s">
        <v>14</v>
      </c>
      <c r="E14336" s="4" t="s">
        <v>21</v>
      </c>
      <c r="F14336" s="4" t="s">
        <v>10</v>
      </c>
    </row>
    <row r="14337" spans="1:8">
      <c r="A14337" t="n">
        <v>119302</v>
      </c>
      <c r="B14337" s="45" t="n">
        <v>45</v>
      </c>
      <c r="C14337" s="7" t="n">
        <v>5</v>
      </c>
      <c r="D14337" s="7" t="n">
        <v>3</v>
      </c>
      <c r="E14337" s="7" t="n">
        <v>1.10000002384186</v>
      </c>
      <c r="F14337" s="7" t="n">
        <v>2500</v>
      </c>
    </row>
    <row r="14338" spans="1:8">
      <c r="A14338" t="s">
        <v>4</v>
      </c>
      <c r="B14338" s="4" t="s">
        <v>5</v>
      </c>
      <c r="C14338" s="4" t="s">
        <v>14</v>
      </c>
      <c r="D14338" s="4" t="s">
        <v>14</v>
      </c>
      <c r="E14338" s="4" t="s">
        <v>21</v>
      </c>
      <c r="F14338" s="4" t="s">
        <v>21</v>
      </c>
      <c r="G14338" s="4" t="s">
        <v>21</v>
      </c>
      <c r="H14338" s="4" t="s">
        <v>10</v>
      </c>
    </row>
    <row r="14339" spans="1:8">
      <c r="A14339" t="n">
        <v>119311</v>
      </c>
      <c r="B14339" s="45" t="n">
        <v>45</v>
      </c>
      <c r="C14339" s="7" t="n">
        <v>2</v>
      </c>
      <c r="D14339" s="7" t="n">
        <v>3</v>
      </c>
      <c r="E14339" s="7" t="n">
        <v>-4.32999992370605</v>
      </c>
      <c r="F14339" s="7" t="n">
        <v>19.8299999237061</v>
      </c>
      <c r="G14339" s="7" t="n">
        <v>47.4599990844727</v>
      </c>
      <c r="H14339" s="7" t="n">
        <v>2500</v>
      </c>
    </row>
    <row r="14340" spans="1:8">
      <c r="A14340" t="s">
        <v>4</v>
      </c>
      <c r="B14340" s="4" t="s">
        <v>5</v>
      </c>
      <c r="C14340" s="4" t="s">
        <v>14</v>
      </c>
      <c r="D14340" s="4" t="s">
        <v>14</v>
      </c>
      <c r="E14340" s="4" t="s">
        <v>21</v>
      </c>
      <c r="F14340" s="4" t="s">
        <v>21</v>
      </c>
      <c r="G14340" s="4" t="s">
        <v>21</v>
      </c>
      <c r="H14340" s="4" t="s">
        <v>10</v>
      </c>
      <c r="I14340" s="4" t="s">
        <v>14</v>
      </c>
    </row>
    <row r="14341" spans="1:8">
      <c r="A14341" t="n">
        <v>119328</v>
      </c>
      <c r="B14341" s="45" t="n">
        <v>45</v>
      </c>
      <c r="C14341" s="7" t="n">
        <v>4</v>
      </c>
      <c r="D14341" s="7" t="n">
        <v>3</v>
      </c>
      <c r="E14341" s="7" t="n">
        <v>346.299987792969</v>
      </c>
      <c r="F14341" s="7" t="n">
        <v>141.75</v>
      </c>
      <c r="G14341" s="7" t="n">
        <v>345</v>
      </c>
      <c r="H14341" s="7" t="n">
        <v>2500</v>
      </c>
      <c r="I14341" s="7" t="n">
        <v>0</v>
      </c>
    </row>
    <row r="14342" spans="1:8">
      <c r="A14342" t="s">
        <v>4</v>
      </c>
      <c r="B14342" s="4" t="s">
        <v>5</v>
      </c>
      <c r="C14342" s="4" t="s">
        <v>14</v>
      </c>
      <c r="D14342" s="4" t="s">
        <v>10</v>
      </c>
    </row>
    <row r="14343" spans="1:8">
      <c r="A14343" t="n">
        <v>119346</v>
      </c>
      <c r="B14343" s="45" t="n">
        <v>45</v>
      </c>
      <c r="C14343" s="7" t="n">
        <v>7</v>
      </c>
      <c r="D14343" s="7" t="n">
        <v>255</v>
      </c>
    </row>
    <row r="14344" spans="1:8">
      <c r="A14344" t="s">
        <v>4</v>
      </c>
      <c r="B14344" s="4" t="s">
        <v>5</v>
      </c>
      <c r="C14344" s="4" t="s">
        <v>14</v>
      </c>
      <c r="D14344" s="4" t="s">
        <v>14</v>
      </c>
      <c r="E14344" s="4" t="s">
        <v>21</v>
      </c>
      <c r="F14344" s="4" t="s">
        <v>10</v>
      </c>
    </row>
    <row r="14345" spans="1:8">
      <c r="A14345" t="n">
        <v>119350</v>
      </c>
      <c r="B14345" s="45" t="n">
        <v>45</v>
      </c>
      <c r="C14345" s="7" t="n">
        <v>5</v>
      </c>
      <c r="D14345" s="7" t="n">
        <v>3</v>
      </c>
      <c r="E14345" s="7" t="n">
        <v>1</v>
      </c>
      <c r="F14345" s="7" t="n">
        <v>30000</v>
      </c>
    </row>
    <row r="14346" spans="1:8">
      <c r="A14346" t="s">
        <v>4</v>
      </c>
      <c r="B14346" s="4" t="s">
        <v>5</v>
      </c>
      <c r="C14346" s="4" t="s">
        <v>10</v>
      </c>
    </row>
    <row r="14347" spans="1:8">
      <c r="A14347" t="n">
        <v>119359</v>
      </c>
      <c r="B14347" s="28" t="n">
        <v>16</v>
      </c>
      <c r="C14347" s="7" t="n">
        <v>500</v>
      </c>
    </row>
    <row r="14348" spans="1:8">
      <c r="A14348" t="s">
        <v>4</v>
      </c>
      <c r="B14348" s="4" t="s">
        <v>5</v>
      </c>
      <c r="C14348" s="4" t="s">
        <v>14</v>
      </c>
      <c r="D14348" s="4" t="s">
        <v>10</v>
      </c>
      <c r="E14348" s="4" t="s">
        <v>10</v>
      </c>
      <c r="F14348" s="4" t="s">
        <v>14</v>
      </c>
    </row>
    <row r="14349" spans="1:8">
      <c r="A14349" t="n">
        <v>119362</v>
      </c>
      <c r="B14349" s="59" t="n">
        <v>25</v>
      </c>
      <c r="C14349" s="7" t="n">
        <v>1</v>
      </c>
      <c r="D14349" s="7" t="n">
        <v>260</v>
      </c>
      <c r="E14349" s="7" t="n">
        <v>640</v>
      </c>
      <c r="F14349" s="7" t="n">
        <v>2</v>
      </c>
    </row>
    <row r="14350" spans="1:8">
      <c r="A14350" t="s">
        <v>4</v>
      </c>
      <c r="B14350" s="4" t="s">
        <v>5</v>
      </c>
      <c r="C14350" s="4" t="s">
        <v>14</v>
      </c>
      <c r="D14350" s="4" t="s">
        <v>10</v>
      </c>
      <c r="E14350" s="4" t="s">
        <v>6</v>
      </c>
    </row>
    <row r="14351" spans="1:8">
      <c r="A14351" t="n">
        <v>119369</v>
      </c>
      <c r="B14351" s="41" t="n">
        <v>51</v>
      </c>
      <c r="C14351" s="7" t="n">
        <v>4</v>
      </c>
      <c r="D14351" s="7" t="n">
        <v>23</v>
      </c>
      <c r="E14351" s="7" t="s">
        <v>909</v>
      </c>
    </row>
    <row r="14352" spans="1:8">
      <c r="A14352" t="s">
        <v>4</v>
      </c>
      <c r="B14352" s="4" t="s">
        <v>5</v>
      </c>
      <c r="C14352" s="4" t="s">
        <v>10</v>
      </c>
    </row>
    <row r="14353" spans="1:9">
      <c r="A14353" t="n">
        <v>119383</v>
      </c>
      <c r="B14353" s="28" t="n">
        <v>16</v>
      </c>
      <c r="C14353" s="7" t="n">
        <v>0</v>
      </c>
    </row>
    <row r="14354" spans="1:9">
      <c r="A14354" t="s">
        <v>4</v>
      </c>
      <c r="B14354" s="4" t="s">
        <v>5</v>
      </c>
      <c r="C14354" s="4" t="s">
        <v>10</v>
      </c>
      <c r="D14354" s="4" t="s">
        <v>14</v>
      </c>
      <c r="E14354" s="4" t="s">
        <v>9</v>
      </c>
      <c r="F14354" s="4" t="s">
        <v>112</v>
      </c>
      <c r="G14354" s="4" t="s">
        <v>14</v>
      </c>
      <c r="H14354" s="4" t="s">
        <v>14</v>
      </c>
      <c r="I14354" s="4" t="s">
        <v>14</v>
      </c>
      <c r="J14354" s="4" t="s">
        <v>9</v>
      </c>
      <c r="K14354" s="4" t="s">
        <v>112</v>
      </c>
      <c r="L14354" s="4" t="s">
        <v>14</v>
      </c>
      <c r="M14354" s="4" t="s">
        <v>14</v>
      </c>
    </row>
    <row r="14355" spans="1:9">
      <c r="A14355" t="n">
        <v>119386</v>
      </c>
      <c r="B14355" s="49" t="n">
        <v>26</v>
      </c>
      <c r="C14355" s="7" t="n">
        <v>23</v>
      </c>
      <c r="D14355" s="7" t="n">
        <v>17</v>
      </c>
      <c r="E14355" s="7" t="n">
        <v>28579</v>
      </c>
      <c r="F14355" s="7" t="s">
        <v>910</v>
      </c>
      <c r="G14355" s="7" t="n">
        <v>2</v>
      </c>
      <c r="H14355" s="7" t="n">
        <v>3</v>
      </c>
      <c r="I14355" s="7" t="n">
        <v>17</v>
      </c>
      <c r="J14355" s="7" t="n">
        <v>28580</v>
      </c>
      <c r="K14355" s="7" t="s">
        <v>911</v>
      </c>
      <c r="L14355" s="7" t="n">
        <v>2</v>
      </c>
      <c r="M14355" s="7" t="n">
        <v>0</v>
      </c>
    </row>
    <row r="14356" spans="1:9">
      <c r="A14356" t="s">
        <v>4</v>
      </c>
      <c r="B14356" s="4" t="s">
        <v>5</v>
      </c>
    </row>
    <row r="14357" spans="1:9">
      <c r="A14357" t="n">
        <v>119566</v>
      </c>
      <c r="B14357" s="50" t="n">
        <v>28</v>
      </c>
    </row>
    <row r="14358" spans="1:9">
      <c r="A14358" t="s">
        <v>4</v>
      </c>
      <c r="B14358" s="4" t="s">
        <v>5</v>
      </c>
      <c r="C14358" s="4" t="s">
        <v>14</v>
      </c>
      <c r="D14358" s="4" t="s">
        <v>10</v>
      </c>
      <c r="E14358" s="4" t="s">
        <v>10</v>
      </c>
      <c r="F14358" s="4" t="s">
        <v>14</v>
      </c>
    </row>
    <row r="14359" spans="1:9">
      <c r="A14359" t="n">
        <v>119567</v>
      </c>
      <c r="B14359" s="59" t="n">
        <v>25</v>
      </c>
      <c r="C14359" s="7" t="n">
        <v>1</v>
      </c>
      <c r="D14359" s="7" t="n">
        <v>65535</v>
      </c>
      <c r="E14359" s="7" t="n">
        <v>65535</v>
      </c>
      <c r="F14359" s="7" t="n">
        <v>0</v>
      </c>
    </row>
    <row r="14360" spans="1:9">
      <c r="A14360" t="s">
        <v>4</v>
      </c>
      <c r="B14360" s="4" t="s">
        <v>5</v>
      </c>
      <c r="C14360" s="4" t="s">
        <v>14</v>
      </c>
      <c r="D14360" s="4" t="s">
        <v>10</v>
      </c>
      <c r="E14360" s="4" t="s">
        <v>6</v>
      </c>
    </row>
    <row r="14361" spans="1:9">
      <c r="A14361" t="n">
        <v>119574</v>
      </c>
      <c r="B14361" s="41" t="n">
        <v>51</v>
      </c>
      <c r="C14361" s="7" t="n">
        <v>4</v>
      </c>
      <c r="D14361" s="7" t="n">
        <v>4</v>
      </c>
      <c r="E14361" s="7" t="s">
        <v>876</v>
      </c>
    </row>
    <row r="14362" spans="1:9">
      <c r="A14362" t="s">
        <v>4</v>
      </c>
      <c r="B14362" s="4" t="s">
        <v>5</v>
      </c>
      <c r="C14362" s="4" t="s">
        <v>10</v>
      </c>
    </row>
    <row r="14363" spans="1:9">
      <c r="A14363" t="n">
        <v>119588</v>
      </c>
      <c r="B14363" s="28" t="n">
        <v>16</v>
      </c>
      <c r="C14363" s="7" t="n">
        <v>0</v>
      </c>
    </row>
    <row r="14364" spans="1:9">
      <c r="A14364" t="s">
        <v>4</v>
      </c>
      <c r="B14364" s="4" t="s">
        <v>5</v>
      </c>
      <c r="C14364" s="4" t="s">
        <v>10</v>
      </c>
      <c r="D14364" s="4" t="s">
        <v>14</v>
      </c>
      <c r="E14364" s="4" t="s">
        <v>9</v>
      </c>
      <c r="F14364" s="4" t="s">
        <v>112</v>
      </c>
      <c r="G14364" s="4" t="s">
        <v>14</v>
      </c>
      <c r="H14364" s="4" t="s">
        <v>14</v>
      </c>
    </row>
    <row r="14365" spans="1:9">
      <c r="A14365" t="n">
        <v>119591</v>
      </c>
      <c r="B14365" s="49" t="n">
        <v>26</v>
      </c>
      <c r="C14365" s="7" t="n">
        <v>4</v>
      </c>
      <c r="D14365" s="7" t="n">
        <v>17</v>
      </c>
      <c r="E14365" s="7" t="n">
        <v>7468</v>
      </c>
      <c r="F14365" s="7" t="s">
        <v>912</v>
      </c>
      <c r="G14365" s="7" t="n">
        <v>2</v>
      </c>
      <c r="H14365" s="7" t="n">
        <v>0</v>
      </c>
    </row>
    <row r="14366" spans="1:9">
      <c r="A14366" t="s">
        <v>4</v>
      </c>
      <c r="B14366" s="4" t="s">
        <v>5</v>
      </c>
    </row>
    <row r="14367" spans="1:9">
      <c r="A14367" t="n">
        <v>119640</v>
      </c>
      <c r="B14367" s="50" t="n">
        <v>28</v>
      </c>
    </row>
    <row r="14368" spans="1:9">
      <c r="A14368" t="s">
        <v>4</v>
      </c>
      <c r="B14368" s="4" t="s">
        <v>5</v>
      </c>
      <c r="C14368" s="4" t="s">
        <v>10</v>
      </c>
      <c r="D14368" s="4" t="s">
        <v>14</v>
      </c>
    </row>
    <row r="14369" spans="1:13">
      <c r="A14369" t="n">
        <v>119641</v>
      </c>
      <c r="B14369" s="51" t="n">
        <v>89</v>
      </c>
      <c r="C14369" s="7" t="n">
        <v>65533</v>
      </c>
      <c r="D14369" s="7" t="n">
        <v>1</v>
      </c>
    </row>
    <row r="14370" spans="1:13">
      <c r="A14370" t="s">
        <v>4</v>
      </c>
      <c r="B14370" s="4" t="s">
        <v>5</v>
      </c>
      <c r="C14370" s="4" t="s">
        <v>14</v>
      </c>
      <c r="D14370" s="4" t="s">
        <v>10</v>
      </c>
      <c r="E14370" s="4" t="s">
        <v>6</v>
      </c>
    </row>
    <row r="14371" spans="1:13">
      <c r="A14371" t="n">
        <v>119645</v>
      </c>
      <c r="B14371" s="41" t="n">
        <v>51</v>
      </c>
      <c r="C14371" s="7" t="n">
        <v>4</v>
      </c>
      <c r="D14371" s="7" t="n">
        <v>6</v>
      </c>
      <c r="E14371" s="7" t="s">
        <v>913</v>
      </c>
    </row>
    <row r="14372" spans="1:13">
      <c r="A14372" t="s">
        <v>4</v>
      </c>
      <c r="B14372" s="4" t="s">
        <v>5</v>
      </c>
      <c r="C14372" s="4" t="s">
        <v>10</v>
      </c>
    </row>
    <row r="14373" spans="1:13">
      <c r="A14373" t="n">
        <v>119659</v>
      </c>
      <c r="B14373" s="28" t="n">
        <v>16</v>
      </c>
      <c r="C14373" s="7" t="n">
        <v>0</v>
      </c>
    </row>
    <row r="14374" spans="1:13">
      <c r="A14374" t="s">
        <v>4</v>
      </c>
      <c r="B14374" s="4" t="s">
        <v>5</v>
      </c>
      <c r="C14374" s="4" t="s">
        <v>10</v>
      </c>
      <c r="D14374" s="4" t="s">
        <v>14</v>
      </c>
      <c r="E14374" s="4" t="s">
        <v>9</v>
      </c>
      <c r="F14374" s="4" t="s">
        <v>112</v>
      </c>
      <c r="G14374" s="4" t="s">
        <v>14</v>
      </c>
      <c r="H14374" s="4" t="s">
        <v>14</v>
      </c>
    </row>
    <row r="14375" spans="1:13">
      <c r="A14375" t="n">
        <v>119662</v>
      </c>
      <c r="B14375" s="49" t="n">
        <v>26</v>
      </c>
      <c r="C14375" s="7" t="n">
        <v>6</v>
      </c>
      <c r="D14375" s="7" t="n">
        <v>17</v>
      </c>
      <c r="E14375" s="7" t="n">
        <v>8496</v>
      </c>
      <c r="F14375" s="7" t="s">
        <v>914</v>
      </c>
      <c r="G14375" s="7" t="n">
        <v>2</v>
      </c>
      <c r="H14375" s="7" t="n">
        <v>0</v>
      </c>
    </row>
    <row r="14376" spans="1:13">
      <c r="A14376" t="s">
        <v>4</v>
      </c>
      <c r="B14376" s="4" t="s">
        <v>5</v>
      </c>
      <c r="C14376" s="4" t="s">
        <v>10</v>
      </c>
    </row>
    <row r="14377" spans="1:13">
      <c r="A14377" t="n">
        <v>119759</v>
      </c>
      <c r="B14377" s="28" t="n">
        <v>16</v>
      </c>
      <c r="C14377" s="7" t="n">
        <v>2500</v>
      </c>
    </row>
    <row r="14378" spans="1:13">
      <c r="A14378" t="s">
        <v>4</v>
      </c>
      <c r="B14378" s="4" t="s">
        <v>5</v>
      </c>
      <c r="C14378" s="4" t="s">
        <v>14</v>
      </c>
      <c r="D14378" s="4" t="s">
        <v>10</v>
      </c>
      <c r="E14378" s="4" t="s">
        <v>6</v>
      </c>
      <c r="F14378" s="4" t="s">
        <v>6</v>
      </c>
      <c r="G14378" s="4" t="s">
        <v>6</v>
      </c>
      <c r="H14378" s="4" t="s">
        <v>6</v>
      </c>
    </row>
    <row r="14379" spans="1:13">
      <c r="A14379" t="n">
        <v>119762</v>
      </c>
      <c r="B14379" s="41" t="n">
        <v>51</v>
      </c>
      <c r="C14379" s="7" t="n">
        <v>3</v>
      </c>
      <c r="D14379" s="7" t="n">
        <v>6</v>
      </c>
      <c r="E14379" s="7" t="s">
        <v>898</v>
      </c>
      <c r="F14379" s="7" t="s">
        <v>13</v>
      </c>
      <c r="G14379" s="7" t="s">
        <v>96</v>
      </c>
      <c r="H14379" s="7" t="s">
        <v>97</v>
      </c>
    </row>
    <row r="14380" spans="1:13">
      <c r="A14380" t="s">
        <v>4</v>
      </c>
      <c r="B14380" s="4" t="s">
        <v>5</v>
      </c>
    </row>
    <row r="14381" spans="1:13">
      <c r="A14381" t="n">
        <v>119774</v>
      </c>
      <c r="B14381" s="50" t="n">
        <v>28</v>
      </c>
    </row>
    <row r="14382" spans="1:13">
      <c r="A14382" t="s">
        <v>4</v>
      </c>
      <c r="B14382" s="4" t="s">
        <v>5</v>
      </c>
      <c r="C14382" s="4" t="s">
        <v>10</v>
      </c>
      <c r="D14382" s="4" t="s">
        <v>14</v>
      </c>
    </row>
    <row r="14383" spans="1:13">
      <c r="A14383" t="n">
        <v>119775</v>
      </c>
      <c r="B14383" s="51" t="n">
        <v>89</v>
      </c>
      <c r="C14383" s="7" t="n">
        <v>65533</v>
      </c>
      <c r="D14383" s="7" t="n">
        <v>1</v>
      </c>
    </row>
    <row r="14384" spans="1:13">
      <c r="A14384" t="s">
        <v>4</v>
      </c>
      <c r="B14384" s="4" t="s">
        <v>5</v>
      </c>
      <c r="C14384" s="4" t="s">
        <v>14</v>
      </c>
      <c r="D14384" s="4" t="s">
        <v>10</v>
      </c>
      <c r="E14384" s="4" t="s">
        <v>21</v>
      </c>
    </row>
    <row r="14385" spans="1:8">
      <c r="A14385" t="n">
        <v>119779</v>
      </c>
      <c r="B14385" s="21" t="n">
        <v>58</v>
      </c>
      <c r="C14385" s="7" t="n">
        <v>101</v>
      </c>
      <c r="D14385" s="7" t="n">
        <v>300</v>
      </c>
      <c r="E14385" s="7" t="n">
        <v>1</v>
      </c>
    </row>
    <row r="14386" spans="1:8">
      <c r="A14386" t="s">
        <v>4</v>
      </c>
      <c r="B14386" s="4" t="s">
        <v>5</v>
      </c>
      <c r="C14386" s="4" t="s">
        <v>14</v>
      </c>
      <c r="D14386" s="4" t="s">
        <v>10</v>
      </c>
    </row>
    <row r="14387" spans="1:8">
      <c r="A14387" t="n">
        <v>119787</v>
      </c>
      <c r="B14387" s="21" t="n">
        <v>58</v>
      </c>
      <c r="C14387" s="7" t="n">
        <v>254</v>
      </c>
      <c r="D14387" s="7" t="n">
        <v>0</v>
      </c>
    </row>
    <row r="14388" spans="1:8">
      <c r="A14388" t="s">
        <v>4</v>
      </c>
      <c r="B14388" s="4" t="s">
        <v>5</v>
      </c>
      <c r="C14388" s="4" t="s">
        <v>14</v>
      </c>
      <c r="D14388" s="4" t="s">
        <v>14</v>
      </c>
      <c r="E14388" s="4" t="s">
        <v>21</v>
      </c>
      <c r="F14388" s="4" t="s">
        <v>21</v>
      </c>
      <c r="G14388" s="4" t="s">
        <v>21</v>
      </c>
      <c r="H14388" s="4" t="s">
        <v>10</v>
      </c>
    </row>
    <row r="14389" spans="1:8">
      <c r="A14389" t="n">
        <v>119791</v>
      </c>
      <c r="B14389" s="45" t="n">
        <v>45</v>
      </c>
      <c r="C14389" s="7" t="n">
        <v>2</v>
      </c>
      <c r="D14389" s="7" t="n">
        <v>3</v>
      </c>
      <c r="E14389" s="7" t="n">
        <v>-4.92999982833862</v>
      </c>
      <c r="F14389" s="7" t="n">
        <v>19.6499996185303</v>
      </c>
      <c r="G14389" s="7" t="n">
        <v>46.4000015258789</v>
      </c>
      <c r="H14389" s="7" t="n">
        <v>0</v>
      </c>
    </row>
    <row r="14390" spans="1:8">
      <c r="A14390" t="s">
        <v>4</v>
      </c>
      <c r="B14390" s="4" t="s">
        <v>5</v>
      </c>
      <c r="C14390" s="4" t="s">
        <v>14</v>
      </c>
      <c r="D14390" s="4" t="s">
        <v>14</v>
      </c>
      <c r="E14390" s="4" t="s">
        <v>21</v>
      </c>
      <c r="F14390" s="4" t="s">
        <v>21</v>
      </c>
      <c r="G14390" s="4" t="s">
        <v>21</v>
      </c>
      <c r="H14390" s="4" t="s">
        <v>10</v>
      </c>
      <c r="I14390" s="4" t="s">
        <v>14</v>
      </c>
    </row>
    <row r="14391" spans="1:8">
      <c r="A14391" t="n">
        <v>119808</v>
      </c>
      <c r="B14391" s="45" t="n">
        <v>45</v>
      </c>
      <c r="C14391" s="7" t="n">
        <v>4</v>
      </c>
      <c r="D14391" s="7" t="n">
        <v>3</v>
      </c>
      <c r="E14391" s="7" t="n">
        <v>344</v>
      </c>
      <c r="F14391" s="7" t="n">
        <v>85</v>
      </c>
      <c r="G14391" s="7" t="n">
        <v>345</v>
      </c>
      <c r="H14391" s="7" t="n">
        <v>0</v>
      </c>
      <c r="I14391" s="7" t="n">
        <v>0</v>
      </c>
    </row>
    <row r="14392" spans="1:8">
      <c r="A14392" t="s">
        <v>4</v>
      </c>
      <c r="B14392" s="4" t="s">
        <v>5</v>
      </c>
      <c r="C14392" s="4" t="s">
        <v>14</v>
      </c>
      <c r="D14392" s="4" t="s">
        <v>14</v>
      </c>
      <c r="E14392" s="4" t="s">
        <v>21</v>
      </c>
      <c r="F14392" s="4" t="s">
        <v>10</v>
      </c>
    </row>
    <row r="14393" spans="1:8">
      <c r="A14393" t="n">
        <v>119826</v>
      </c>
      <c r="B14393" s="45" t="n">
        <v>45</v>
      </c>
      <c r="C14393" s="7" t="n">
        <v>5</v>
      </c>
      <c r="D14393" s="7" t="n">
        <v>3</v>
      </c>
      <c r="E14393" s="7" t="n">
        <v>1</v>
      </c>
      <c r="F14393" s="7" t="n">
        <v>0</v>
      </c>
    </row>
    <row r="14394" spans="1:8">
      <c r="A14394" t="s">
        <v>4</v>
      </c>
      <c r="B14394" s="4" t="s">
        <v>5</v>
      </c>
      <c r="C14394" s="4" t="s">
        <v>14</v>
      </c>
      <c r="D14394" s="4" t="s">
        <v>14</v>
      </c>
      <c r="E14394" s="4" t="s">
        <v>21</v>
      </c>
      <c r="F14394" s="4" t="s">
        <v>10</v>
      </c>
    </row>
    <row r="14395" spans="1:8">
      <c r="A14395" t="n">
        <v>119835</v>
      </c>
      <c r="B14395" s="45" t="n">
        <v>45</v>
      </c>
      <c r="C14395" s="7" t="n">
        <v>5</v>
      </c>
      <c r="D14395" s="7" t="n">
        <v>3</v>
      </c>
      <c r="E14395" s="7" t="n">
        <v>1.14999997615814</v>
      </c>
      <c r="F14395" s="7" t="n">
        <v>40000</v>
      </c>
    </row>
    <row r="14396" spans="1:8">
      <c r="A14396" t="s">
        <v>4</v>
      </c>
      <c r="B14396" s="4" t="s">
        <v>5</v>
      </c>
      <c r="C14396" s="4" t="s">
        <v>14</v>
      </c>
      <c r="D14396" s="4" t="s">
        <v>14</v>
      </c>
      <c r="E14396" s="4" t="s">
        <v>21</v>
      </c>
      <c r="F14396" s="4" t="s">
        <v>10</v>
      </c>
    </row>
    <row r="14397" spans="1:8">
      <c r="A14397" t="n">
        <v>119844</v>
      </c>
      <c r="B14397" s="45" t="n">
        <v>45</v>
      </c>
      <c r="C14397" s="7" t="n">
        <v>11</v>
      </c>
      <c r="D14397" s="7" t="n">
        <v>3</v>
      </c>
      <c r="E14397" s="7" t="n">
        <v>34.2999992370605</v>
      </c>
      <c r="F14397" s="7" t="n">
        <v>0</v>
      </c>
    </row>
    <row r="14398" spans="1:8">
      <c r="A14398" t="s">
        <v>4</v>
      </c>
      <c r="B14398" s="4" t="s">
        <v>5</v>
      </c>
      <c r="C14398" s="4" t="s">
        <v>14</v>
      </c>
      <c r="D14398" s="4" t="s">
        <v>10</v>
      </c>
    </row>
    <row r="14399" spans="1:8">
      <c r="A14399" t="n">
        <v>119853</v>
      </c>
      <c r="B14399" s="21" t="n">
        <v>58</v>
      </c>
      <c r="C14399" s="7" t="n">
        <v>255</v>
      </c>
      <c r="D14399" s="7" t="n">
        <v>0</v>
      </c>
    </row>
    <row r="14400" spans="1:8">
      <c r="A14400" t="s">
        <v>4</v>
      </c>
      <c r="B14400" s="4" t="s">
        <v>5</v>
      </c>
      <c r="C14400" s="4" t="s">
        <v>10</v>
      </c>
    </row>
    <row r="14401" spans="1:9">
      <c r="A14401" t="n">
        <v>119857</v>
      </c>
      <c r="B14401" s="28" t="n">
        <v>16</v>
      </c>
      <c r="C14401" s="7" t="n">
        <v>500</v>
      </c>
    </row>
    <row r="14402" spans="1:9">
      <c r="A14402" t="s">
        <v>4</v>
      </c>
      <c r="B14402" s="4" t="s">
        <v>5</v>
      </c>
      <c r="C14402" s="4" t="s">
        <v>14</v>
      </c>
      <c r="D14402" s="4" t="s">
        <v>10</v>
      </c>
      <c r="E14402" s="4" t="s">
        <v>10</v>
      </c>
      <c r="F14402" s="4" t="s">
        <v>14</v>
      </c>
    </row>
    <row r="14403" spans="1:9">
      <c r="A14403" t="n">
        <v>119860</v>
      </c>
      <c r="B14403" s="59" t="n">
        <v>25</v>
      </c>
      <c r="C14403" s="7" t="n">
        <v>1</v>
      </c>
      <c r="D14403" s="7" t="n">
        <v>260</v>
      </c>
      <c r="E14403" s="7" t="n">
        <v>640</v>
      </c>
      <c r="F14403" s="7" t="n">
        <v>2</v>
      </c>
    </row>
    <row r="14404" spans="1:9">
      <c r="A14404" t="s">
        <v>4</v>
      </c>
      <c r="B14404" s="4" t="s">
        <v>5</v>
      </c>
      <c r="C14404" s="4" t="s">
        <v>14</v>
      </c>
      <c r="D14404" s="4" t="s">
        <v>10</v>
      </c>
      <c r="E14404" s="4" t="s">
        <v>6</v>
      </c>
    </row>
    <row r="14405" spans="1:9">
      <c r="A14405" t="n">
        <v>119867</v>
      </c>
      <c r="B14405" s="41" t="n">
        <v>51</v>
      </c>
      <c r="C14405" s="7" t="n">
        <v>4</v>
      </c>
      <c r="D14405" s="7" t="n">
        <v>23</v>
      </c>
      <c r="E14405" s="7" t="s">
        <v>915</v>
      </c>
    </row>
    <row r="14406" spans="1:9">
      <c r="A14406" t="s">
        <v>4</v>
      </c>
      <c r="B14406" s="4" t="s">
        <v>5</v>
      </c>
      <c r="C14406" s="4" t="s">
        <v>10</v>
      </c>
    </row>
    <row r="14407" spans="1:9">
      <c r="A14407" t="n">
        <v>119881</v>
      </c>
      <c r="B14407" s="28" t="n">
        <v>16</v>
      </c>
      <c r="C14407" s="7" t="n">
        <v>0</v>
      </c>
    </row>
    <row r="14408" spans="1:9">
      <c r="A14408" t="s">
        <v>4</v>
      </c>
      <c r="B14408" s="4" t="s">
        <v>5</v>
      </c>
      <c r="C14408" s="4" t="s">
        <v>10</v>
      </c>
      <c r="D14408" s="4" t="s">
        <v>14</v>
      </c>
      <c r="E14408" s="4" t="s">
        <v>9</v>
      </c>
      <c r="F14408" s="4" t="s">
        <v>112</v>
      </c>
      <c r="G14408" s="4" t="s">
        <v>14</v>
      </c>
      <c r="H14408" s="4" t="s">
        <v>14</v>
      </c>
      <c r="I14408" s="4" t="s">
        <v>14</v>
      </c>
      <c r="J14408" s="4" t="s">
        <v>9</v>
      </c>
      <c r="K14408" s="4" t="s">
        <v>112</v>
      </c>
      <c r="L14408" s="4" t="s">
        <v>14</v>
      </c>
      <c r="M14408" s="4" t="s">
        <v>14</v>
      </c>
      <c r="N14408" s="4" t="s">
        <v>14</v>
      </c>
      <c r="O14408" s="4" t="s">
        <v>9</v>
      </c>
      <c r="P14408" s="4" t="s">
        <v>112</v>
      </c>
      <c r="Q14408" s="4" t="s">
        <v>14</v>
      </c>
      <c r="R14408" s="4" t="s">
        <v>14</v>
      </c>
    </row>
    <row r="14409" spans="1:9">
      <c r="A14409" t="n">
        <v>119884</v>
      </c>
      <c r="B14409" s="49" t="n">
        <v>26</v>
      </c>
      <c r="C14409" s="7" t="n">
        <v>23</v>
      </c>
      <c r="D14409" s="7" t="n">
        <v>17</v>
      </c>
      <c r="E14409" s="7" t="n">
        <v>28581</v>
      </c>
      <c r="F14409" s="7" t="s">
        <v>916</v>
      </c>
      <c r="G14409" s="7" t="n">
        <v>2</v>
      </c>
      <c r="H14409" s="7" t="n">
        <v>3</v>
      </c>
      <c r="I14409" s="7" t="n">
        <v>17</v>
      </c>
      <c r="J14409" s="7" t="n">
        <v>28582</v>
      </c>
      <c r="K14409" s="7" t="s">
        <v>917</v>
      </c>
      <c r="L14409" s="7" t="n">
        <v>2</v>
      </c>
      <c r="M14409" s="7" t="n">
        <v>3</v>
      </c>
      <c r="N14409" s="7" t="n">
        <v>17</v>
      </c>
      <c r="O14409" s="7" t="n">
        <v>28583</v>
      </c>
      <c r="P14409" s="7" t="s">
        <v>918</v>
      </c>
      <c r="Q14409" s="7" t="n">
        <v>2</v>
      </c>
      <c r="R14409" s="7" t="n">
        <v>0</v>
      </c>
    </row>
    <row r="14410" spans="1:9">
      <c r="A14410" t="s">
        <v>4</v>
      </c>
      <c r="B14410" s="4" t="s">
        <v>5</v>
      </c>
    </row>
    <row r="14411" spans="1:9">
      <c r="A14411" t="n">
        <v>120064</v>
      </c>
      <c r="B14411" s="50" t="n">
        <v>28</v>
      </c>
    </row>
    <row r="14412" spans="1:9">
      <c r="A14412" t="s">
        <v>4</v>
      </c>
      <c r="B14412" s="4" t="s">
        <v>5</v>
      </c>
      <c r="C14412" s="4" t="s">
        <v>14</v>
      </c>
      <c r="D14412" s="4" t="s">
        <v>10</v>
      </c>
      <c r="E14412" s="4" t="s">
        <v>10</v>
      </c>
      <c r="F14412" s="4" t="s">
        <v>14</v>
      </c>
    </row>
    <row r="14413" spans="1:9">
      <c r="A14413" t="n">
        <v>120065</v>
      </c>
      <c r="B14413" s="59" t="n">
        <v>25</v>
      </c>
      <c r="C14413" s="7" t="n">
        <v>1</v>
      </c>
      <c r="D14413" s="7" t="n">
        <v>65535</v>
      </c>
      <c r="E14413" s="7" t="n">
        <v>65535</v>
      </c>
      <c r="F14413" s="7" t="n">
        <v>0</v>
      </c>
    </row>
    <row r="14414" spans="1:9">
      <c r="A14414" t="s">
        <v>4</v>
      </c>
      <c r="B14414" s="4" t="s">
        <v>5</v>
      </c>
      <c r="C14414" s="4" t="s">
        <v>14</v>
      </c>
      <c r="D14414" s="4" t="s">
        <v>10</v>
      </c>
      <c r="E14414" s="4" t="s">
        <v>6</v>
      </c>
    </row>
    <row r="14415" spans="1:9">
      <c r="A14415" t="n">
        <v>120072</v>
      </c>
      <c r="B14415" s="41" t="n">
        <v>51</v>
      </c>
      <c r="C14415" s="7" t="n">
        <v>4</v>
      </c>
      <c r="D14415" s="7" t="n">
        <v>8</v>
      </c>
      <c r="E14415" s="7" t="s">
        <v>907</v>
      </c>
    </row>
    <row r="14416" spans="1:9">
      <c r="A14416" t="s">
        <v>4</v>
      </c>
      <c r="B14416" s="4" t="s">
        <v>5</v>
      </c>
      <c r="C14416" s="4" t="s">
        <v>10</v>
      </c>
    </row>
    <row r="14417" spans="1:18">
      <c r="A14417" t="n">
        <v>120086</v>
      </c>
      <c r="B14417" s="28" t="n">
        <v>16</v>
      </c>
      <c r="C14417" s="7" t="n">
        <v>0</v>
      </c>
    </row>
    <row r="14418" spans="1:18">
      <c r="A14418" t="s">
        <v>4</v>
      </c>
      <c r="B14418" s="4" t="s">
        <v>5</v>
      </c>
      <c r="C14418" s="4" t="s">
        <v>10</v>
      </c>
      <c r="D14418" s="4" t="s">
        <v>14</v>
      </c>
      <c r="E14418" s="4" t="s">
        <v>9</v>
      </c>
      <c r="F14418" s="4" t="s">
        <v>112</v>
      </c>
      <c r="G14418" s="4" t="s">
        <v>14</v>
      </c>
      <c r="H14418" s="4" t="s">
        <v>14</v>
      </c>
    </row>
    <row r="14419" spans="1:18">
      <c r="A14419" t="n">
        <v>120089</v>
      </c>
      <c r="B14419" s="49" t="n">
        <v>26</v>
      </c>
      <c r="C14419" s="7" t="n">
        <v>8</v>
      </c>
      <c r="D14419" s="7" t="n">
        <v>17</v>
      </c>
      <c r="E14419" s="7" t="n">
        <v>9418</v>
      </c>
      <c r="F14419" s="7" t="s">
        <v>919</v>
      </c>
      <c r="G14419" s="7" t="n">
        <v>2</v>
      </c>
      <c r="H14419" s="7" t="n">
        <v>0</v>
      </c>
    </row>
    <row r="14420" spans="1:18">
      <c r="A14420" t="s">
        <v>4</v>
      </c>
      <c r="B14420" s="4" t="s">
        <v>5</v>
      </c>
    </row>
    <row r="14421" spans="1:18">
      <c r="A14421" t="n">
        <v>120142</v>
      </c>
      <c r="B14421" s="50" t="n">
        <v>28</v>
      </c>
    </row>
    <row r="14422" spans="1:18">
      <c r="A14422" t="s">
        <v>4</v>
      </c>
      <c r="B14422" s="4" t="s">
        <v>5</v>
      </c>
      <c r="C14422" s="4" t="s">
        <v>14</v>
      </c>
      <c r="D14422" s="4" t="s">
        <v>10</v>
      </c>
      <c r="E14422" s="4" t="s">
        <v>6</v>
      </c>
    </row>
    <row r="14423" spans="1:18">
      <c r="A14423" t="n">
        <v>120143</v>
      </c>
      <c r="B14423" s="41" t="n">
        <v>51</v>
      </c>
      <c r="C14423" s="7" t="n">
        <v>4</v>
      </c>
      <c r="D14423" s="7" t="n">
        <v>7</v>
      </c>
      <c r="E14423" s="7" t="s">
        <v>913</v>
      </c>
    </row>
    <row r="14424" spans="1:18">
      <c r="A14424" t="s">
        <v>4</v>
      </c>
      <c r="B14424" s="4" t="s">
        <v>5</v>
      </c>
      <c r="C14424" s="4" t="s">
        <v>10</v>
      </c>
    </row>
    <row r="14425" spans="1:18">
      <c r="A14425" t="n">
        <v>120157</v>
      </c>
      <c r="B14425" s="28" t="n">
        <v>16</v>
      </c>
      <c r="C14425" s="7" t="n">
        <v>0</v>
      </c>
    </row>
    <row r="14426" spans="1:18">
      <c r="A14426" t="s">
        <v>4</v>
      </c>
      <c r="B14426" s="4" t="s">
        <v>5</v>
      </c>
      <c r="C14426" s="4" t="s">
        <v>10</v>
      </c>
      <c r="D14426" s="4" t="s">
        <v>14</v>
      </c>
      <c r="E14426" s="4" t="s">
        <v>9</v>
      </c>
      <c r="F14426" s="4" t="s">
        <v>112</v>
      </c>
      <c r="G14426" s="4" t="s">
        <v>14</v>
      </c>
      <c r="H14426" s="4" t="s">
        <v>14</v>
      </c>
    </row>
    <row r="14427" spans="1:18">
      <c r="A14427" t="n">
        <v>120160</v>
      </c>
      <c r="B14427" s="49" t="n">
        <v>26</v>
      </c>
      <c r="C14427" s="7" t="n">
        <v>7</v>
      </c>
      <c r="D14427" s="7" t="n">
        <v>17</v>
      </c>
      <c r="E14427" s="7" t="n">
        <v>4490</v>
      </c>
      <c r="F14427" s="7" t="s">
        <v>920</v>
      </c>
      <c r="G14427" s="7" t="n">
        <v>2</v>
      </c>
      <c r="H14427" s="7" t="n">
        <v>0</v>
      </c>
    </row>
    <row r="14428" spans="1:18">
      <c r="A14428" t="s">
        <v>4</v>
      </c>
      <c r="B14428" s="4" t="s">
        <v>5</v>
      </c>
    </row>
    <row r="14429" spans="1:18">
      <c r="A14429" t="n">
        <v>120204</v>
      </c>
      <c r="B14429" s="50" t="n">
        <v>28</v>
      </c>
    </row>
    <row r="14430" spans="1:18">
      <c r="A14430" t="s">
        <v>4</v>
      </c>
      <c r="B14430" s="4" t="s">
        <v>5</v>
      </c>
      <c r="C14430" s="4" t="s">
        <v>10</v>
      </c>
      <c r="D14430" s="4" t="s">
        <v>14</v>
      </c>
    </row>
    <row r="14431" spans="1:18">
      <c r="A14431" t="n">
        <v>120205</v>
      </c>
      <c r="B14431" s="51" t="n">
        <v>89</v>
      </c>
      <c r="C14431" s="7" t="n">
        <v>65533</v>
      </c>
      <c r="D14431" s="7" t="n">
        <v>1</v>
      </c>
    </row>
    <row r="14432" spans="1:18">
      <c r="A14432" t="s">
        <v>4</v>
      </c>
      <c r="B14432" s="4" t="s">
        <v>5</v>
      </c>
      <c r="C14432" s="4" t="s">
        <v>14</v>
      </c>
      <c r="D14432" s="4" t="s">
        <v>10</v>
      </c>
      <c r="E14432" s="4" t="s">
        <v>6</v>
      </c>
    </row>
    <row r="14433" spans="1:8">
      <c r="A14433" t="n">
        <v>120209</v>
      </c>
      <c r="B14433" s="41" t="n">
        <v>51</v>
      </c>
      <c r="C14433" s="7" t="n">
        <v>4</v>
      </c>
      <c r="D14433" s="7" t="n">
        <v>3</v>
      </c>
      <c r="E14433" s="7" t="s">
        <v>907</v>
      </c>
    </row>
    <row r="14434" spans="1:8">
      <c r="A14434" t="s">
        <v>4</v>
      </c>
      <c r="B14434" s="4" t="s">
        <v>5</v>
      </c>
      <c r="C14434" s="4" t="s">
        <v>10</v>
      </c>
    </row>
    <row r="14435" spans="1:8">
      <c r="A14435" t="n">
        <v>120223</v>
      </c>
      <c r="B14435" s="28" t="n">
        <v>16</v>
      </c>
      <c r="C14435" s="7" t="n">
        <v>0</v>
      </c>
    </row>
    <row r="14436" spans="1:8">
      <c r="A14436" t="s">
        <v>4</v>
      </c>
      <c r="B14436" s="4" t="s">
        <v>5</v>
      </c>
      <c r="C14436" s="4" t="s">
        <v>10</v>
      </c>
      <c r="D14436" s="4" t="s">
        <v>14</v>
      </c>
      <c r="E14436" s="4" t="s">
        <v>9</v>
      </c>
      <c r="F14436" s="4" t="s">
        <v>112</v>
      </c>
      <c r="G14436" s="4" t="s">
        <v>14</v>
      </c>
      <c r="H14436" s="4" t="s">
        <v>14</v>
      </c>
    </row>
    <row r="14437" spans="1:8">
      <c r="A14437" t="n">
        <v>120226</v>
      </c>
      <c r="B14437" s="49" t="n">
        <v>26</v>
      </c>
      <c r="C14437" s="7" t="n">
        <v>3</v>
      </c>
      <c r="D14437" s="7" t="n">
        <v>17</v>
      </c>
      <c r="E14437" s="7" t="n">
        <v>2457</v>
      </c>
      <c r="F14437" s="7" t="s">
        <v>921</v>
      </c>
      <c r="G14437" s="7" t="n">
        <v>2</v>
      </c>
      <c r="H14437" s="7" t="n">
        <v>0</v>
      </c>
    </row>
    <row r="14438" spans="1:8">
      <c r="A14438" t="s">
        <v>4</v>
      </c>
      <c r="B14438" s="4" t="s">
        <v>5</v>
      </c>
    </row>
    <row r="14439" spans="1:8">
      <c r="A14439" t="n">
        <v>120315</v>
      </c>
      <c r="B14439" s="50" t="n">
        <v>28</v>
      </c>
    </row>
    <row r="14440" spans="1:8">
      <c r="A14440" t="s">
        <v>4</v>
      </c>
      <c r="B14440" s="4" t="s">
        <v>5</v>
      </c>
      <c r="C14440" s="4" t="s">
        <v>10</v>
      </c>
      <c r="D14440" s="4" t="s">
        <v>14</v>
      </c>
    </row>
    <row r="14441" spans="1:8">
      <c r="A14441" t="n">
        <v>120316</v>
      </c>
      <c r="B14441" s="51" t="n">
        <v>89</v>
      </c>
      <c r="C14441" s="7" t="n">
        <v>65533</v>
      </c>
      <c r="D14441" s="7" t="n">
        <v>1</v>
      </c>
    </row>
    <row r="14442" spans="1:8">
      <c r="A14442" t="s">
        <v>4</v>
      </c>
      <c r="B14442" s="4" t="s">
        <v>5</v>
      </c>
      <c r="C14442" s="4" t="s">
        <v>14</v>
      </c>
      <c r="D14442" s="4" t="s">
        <v>10</v>
      </c>
      <c r="E14442" s="4" t="s">
        <v>6</v>
      </c>
    </row>
    <row r="14443" spans="1:8">
      <c r="A14443" t="n">
        <v>120320</v>
      </c>
      <c r="B14443" s="41" t="n">
        <v>51</v>
      </c>
      <c r="C14443" s="7" t="n">
        <v>4</v>
      </c>
      <c r="D14443" s="7" t="n">
        <v>9</v>
      </c>
      <c r="E14443" s="7" t="s">
        <v>130</v>
      </c>
    </row>
    <row r="14444" spans="1:8">
      <c r="A14444" t="s">
        <v>4</v>
      </c>
      <c r="B14444" s="4" t="s">
        <v>5</v>
      </c>
      <c r="C14444" s="4" t="s">
        <v>10</v>
      </c>
    </row>
    <row r="14445" spans="1:8">
      <c r="A14445" t="n">
        <v>120334</v>
      </c>
      <c r="B14445" s="28" t="n">
        <v>16</v>
      </c>
      <c r="C14445" s="7" t="n">
        <v>0</v>
      </c>
    </row>
    <row r="14446" spans="1:8">
      <c r="A14446" t="s">
        <v>4</v>
      </c>
      <c r="B14446" s="4" t="s">
        <v>5</v>
      </c>
      <c r="C14446" s="4" t="s">
        <v>10</v>
      </c>
      <c r="D14446" s="4" t="s">
        <v>14</v>
      </c>
      <c r="E14446" s="4" t="s">
        <v>9</v>
      </c>
      <c r="F14446" s="4" t="s">
        <v>112</v>
      </c>
      <c r="G14446" s="4" t="s">
        <v>14</v>
      </c>
      <c r="H14446" s="4" t="s">
        <v>14</v>
      </c>
    </row>
    <row r="14447" spans="1:8">
      <c r="A14447" t="n">
        <v>120337</v>
      </c>
      <c r="B14447" s="49" t="n">
        <v>26</v>
      </c>
      <c r="C14447" s="7" t="n">
        <v>9</v>
      </c>
      <c r="D14447" s="7" t="n">
        <v>17</v>
      </c>
      <c r="E14447" s="7" t="n">
        <v>5420</v>
      </c>
      <c r="F14447" s="7" t="s">
        <v>922</v>
      </c>
      <c r="G14447" s="7" t="n">
        <v>2</v>
      </c>
      <c r="H14447" s="7" t="n">
        <v>0</v>
      </c>
    </row>
    <row r="14448" spans="1:8">
      <c r="A14448" t="s">
        <v>4</v>
      </c>
      <c r="B14448" s="4" t="s">
        <v>5</v>
      </c>
      <c r="C14448" s="4" t="s">
        <v>10</v>
      </c>
    </row>
    <row r="14449" spans="1:8">
      <c r="A14449" t="n">
        <v>120414</v>
      </c>
      <c r="B14449" s="28" t="n">
        <v>16</v>
      </c>
      <c r="C14449" s="7" t="n">
        <v>2500</v>
      </c>
    </row>
    <row r="14450" spans="1:8">
      <c r="A14450" t="s">
        <v>4</v>
      </c>
      <c r="B14450" s="4" t="s">
        <v>5</v>
      </c>
      <c r="C14450" s="4" t="s">
        <v>14</v>
      </c>
      <c r="D14450" s="4" t="s">
        <v>10</v>
      </c>
      <c r="E14450" s="4" t="s">
        <v>6</v>
      </c>
      <c r="F14450" s="4" t="s">
        <v>6</v>
      </c>
      <c r="G14450" s="4" t="s">
        <v>6</v>
      </c>
      <c r="H14450" s="4" t="s">
        <v>6</v>
      </c>
    </row>
    <row r="14451" spans="1:8">
      <c r="A14451" t="n">
        <v>120417</v>
      </c>
      <c r="B14451" s="41" t="n">
        <v>51</v>
      </c>
      <c r="C14451" s="7" t="n">
        <v>3</v>
      </c>
      <c r="D14451" s="7" t="n">
        <v>9</v>
      </c>
      <c r="E14451" s="7" t="s">
        <v>174</v>
      </c>
      <c r="F14451" s="7" t="s">
        <v>13</v>
      </c>
      <c r="G14451" s="7" t="s">
        <v>96</v>
      </c>
      <c r="H14451" s="7" t="s">
        <v>97</v>
      </c>
    </row>
    <row r="14452" spans="1:8">
      <c r="A14452" t="s">
        <v>4</v>
      </c>
      <c r="B14452" s="4" t="s">
        <v>5</v>
      </c>
    </row>
    <row r="14453" spans="1:8">
      <c r="A14453" t="n">
        <v>120429</v>
      </c>
      <c r="B14453" s="50" t="n">
        <v>28</v>
      </c>
    </row>
    <row r="14454" spans="1:8">
      <c r="A14454" t="s">
        <v>4</v>
      </c>
      <c r="B14454" s="4" t="s">
        <v>5</v>
      </c>
      <c r="C14454" s="4" t="s">
        <v>10</v>
      </c>
      <c r="D14454" s="4" t="s">
        <v>14</v>
      </c>
    </row>
    <row r="14455" spans="1:8">
      <c r="A14455" t="n">
        <v>120430</v>
      </c>
      <c r="B14455" s="51" t="n">
        <v>89</v>
      </c>
      <c r="C14455" s="7" t="n">
        <v>65533</v>
      </c>
      <c r="D14455" s="7" t="n">
        <v>1</v>
      </c>
    </row>
    <row r="14456" spans="1:8">
      <c r="A14456" t="s">
        <v>4</v>
      </c>
      <c r="B14456" s="4" t="s">
        <v>5</v>
      </c>
      <c r="C14456" s="4" t="s">
        <v>14</v>
      </c>
      <c r="D14456" s="4" t="s">
        <v>10</v>
      </c>
      <c r="E14456" s="4" t="s">
        <v>21</v>
      </c>
    </row>
    <row r="14457" spans="1:8">
      <c r="A14457" t="n">
        <v>120434</v>
      </c>
      <c r="B14457" s="21" t="n">
        <v>58</v>
      </c>
      <c r="C14457" s="7" t="n">
        <v>101</v>
      </c>
      <c r="D14457" s="7" t="n">
        <v>300</v>
      </c>
      <c r="E14457" s="7" t="n">
        <v>1</v>
      </c>
    </row>
    <row r="14458" spans="1:8">
      <c r="A14458" t="s">
        <v>4</v>
      </c>
      <c r="B14458" s="4" t="s">
        <v>5</v>
      </c>
      <c r="C14458" s="4" t="s">
        <v>14</v>
      </c>
      <c r="D14458" s="4" t="s">
        <v>10</v>
      </c>
    </row>
    <row r="14459" spans="1:8">
      <c r="A14459" t="n">
        <v>120442</v>
      </c>
      <c r="B14459" s="21" t="n">
        <v>58</v>
      </c>
      <c r="C14459" s="7" t="n">
        <v>254</v>
      </c>
      <c r="D14459" s="7" t="n">
        <v>0</v>
      </c>
    </row>
    <row r="14460" spans="1:8">
      <c r="A14460" t="s">
        <v>4</v>
      </c>
      <c r="B14460" s="4" t="s">
        <v>5</v>
      </c>
      <c r="C14460" s="4" t="s">
        <v>14</v>
      </c>
      <c r="D14460" s="4" t="s">
        <v>14</v>
      </c>
      <c r="E14460" s="4" t="s">
        <v>21</v>
      </c>
      <c r="F14460" s="4" t="s">
        <v>21</v>
      </c>
      <c r="G14460" s="4" t="s">
        <v>21</v>
      </c>
      <c r="H14460" s="4" t="s">
        <v>10</v>
      </c>
    </row>
    <row r="14461" spans="1:8">
      <c r="A14461" t="n">
        <v>120446</v>
      </c>
      <c r="B14461" s="45" t="n">
        <v>45</v>
      </c>
      <c r="C14461" s="7" t="n">
        <v>2</v>
      </c>
      <c r="D14461" s="7" t="n">
        <v>3</v>
      </c>
      <c r="E14461" s="7" t="n">
        <v>-4.17000007629395</v>
      </c>
      <c r="F14461" s="7" t="n">
        <v>19.4300003051758</v>
      </c>
      <c r="G14461" s="7" t="n">
        <v>45.4500007629395</v>
      </c>
      <c r="H14461" s="7" t="n">
        <v>0</v>
      </c>
    </row>
    <row r="14462" spans="1:8">
      <c r="A14462" t="s">
        <v>4</v>
      </c>
      <c r="B14462" s="4" t="s">
        <v>5</v>
      </c>
      <c r="C14462" s="4" t="s">
        <v>14</v>
      </c>
      <c r="D14462" s="4" t="s">
        <v>14</v>
      </c>
      <c r="E14462" s="4" t="s">
        <v>21</v>
      </c>
      <c r="F14462" s="4" t="s">
        <v>21</v>
      </c>
      <c r="G14462" s="4" t="s">
        <v>21</v>
      </c>
      <c r="H14462" s="4" t="s">
        <v>10</v>
      </c>
      <c r="I14462" s="4" t="s">
        <v>14</v>
      </c>
    </row>
    <row r="14463" spans="1:8">
      <c r="A14463" t="n">
        <v>120463</v>
      </c>
      <c r="B14463" s="45" t="n">
        <v>45</v>
      </c>
      <c r="C14463" s="7" t="n">
        <v>4</v>
      </c>
      <c r="D14463" s="7" t="n">
        <v>3</v>
      </c>
      <c r="E14463" s="7" t="n">
        <v>352</v>
      </c>
      <c r="F14463" s="7" t="n">
        <v>323.700012207031</v>
      </c>
      <c r="G14463" s="7" t="n">
        <v>345</v>
      </c>
      <c r="H14463" s="7" t="n">
        <v>0</v>
      </c>
      <c r="I14463" s="7" t="n">
        <v>0</v>
      </c>
    </row>
    <row r="14464" spans="1:8">
      <c r="A14464" t="s">
        <v>4</v>
      </c>
      <c r="B14464" s="4" t="s">
        <v>5</v>
      </c>
      <c r="C14464" s="4" t="s">
        <v>14</v>
      </c>
      <c r="D14464" s="4" t="s">
        <v>14</v>
      </c>
      <c r="E14464" s="4" t="s">
        <v>21</v>
      </c>
      <c r="F14464" s="4" t="s">
        <v>10</v>
      </c>
    </row>
    <row r="14465" spans="1:9">
      <c r="A14465" t="n">
        <v>120481</v>
      </c>
      <c r="B14465" s="45" t="n">
        <v>45</v>
      </c>
      <c r="C14465" s="7" t="n">
        <v>5</v>
      </c>
      <c r="D14465" s="7" t="n">
        <v>3</v>
      </c>
      <c r="E14465" s="7" t="n">
        <v>1.10000002384186</v>
      </c>
      <c r="F14465" s="7" t="n">
        <v>0</v>
      </c>
    </row>
    <row r="14466" spans="1:9">
      <c r="A14466" t="s">
        <v>4</v>
      </c>
      <c r="B14466" s="4" t="s">
        <v>5</v>
      </c>
      <c r="C14466" s="4" t="s">
        <v>14</v>
      </c>
      <c r="D14466" s="4" t="s">
        <v>14</v>
      </c>
      <c r="E14466" s="4" t="s">
        <v>21</v>
      </c>
      <c r="F14466" s="4" t="s">
        <v>10</v>
      </c>
    </row>
    <row r="14467" spans="1:9">
      <c r="A14467" t="n">
        <v>120490</v>
      </c>
      <c r="B14467" s="45" t="n">
        <v>45</v>
      </c>
      <c r="C14467" s="7" t="n">
        <v>11</v>
      </c>
      <c r="D14467" s="7" t="n">
        <v>3</v>
      </c>
      <c r="E14467" s="7" t="n">
        <v>34.2999992370605</v>
      </c>
      <c r="F14467" s="7" t="n">
        <v>0</v>
      </c>
    </row>
    <row r="14468" spans="1:9">
      <c r="A14468" t="s">
        <v>4</v>
      </c>
      <c r="B14468" s="4" t="s">
        <v>5</v>
      </c>
      <c r="C14468" s="4" t="s">
        <v>14</v>
      </c>
      <c r="D14468" s="4" t="s">
        <v>14</v>
      </c>
      <c r="E14468" s="4" t="s">
        <v>21</v>
      </c>
      <c r="F14468" s="4" t="s">
        <v>21</v>
      </c>
      <c r="G14468" s="4" t="s">
        <v>21</v>
      </c>
      <c r="H14468" s="4" t="s">
        <v>10</v>
      </c>
    </row>
    <row r="14469" spans="1:9">
      <c r="A14469" t="n">
        <v>120499</v>
      </c>
      <c r="B14469" s="45" t="n">
        <v>45</v>
      </c>
      <c r="C14469" s="7" t="n">
        <v>2</v>
      </c>
      <c r="D14469" s="7" t="n">
        <v>3</v>
      </c>
      <c r="E14469" s="7" t="n">
        <v>-4.17000007629395</v>
      </c>
      <c r="F14469" s="7" t="n">
        <v>19.5300006866455</v>
      </c>
      <c r="G14469" s="7" t="n">
        <v>45.4500007629395</v>
      </c>
      <c r="H14469" s="7" t="n">
        <v>2000</v>
      </c>
    </row>
    <row r="14470" spans="1:9">
      <c r="A14470" t="s">
        <v>4</v>
      </c>
      <c r="B14470" s="4" t="s">
        <v>5</v>
      </c>
      <c r="C14470" s="4" t="s">
        <v>14</v>
      </c>
      <c r="D14470" s="4" t="s">
        <v>10</v>
      </c>
      <c r="E14470" s="4" t="s">
        <v>6</v>
      </c>
      <c r="F14470" s="4" t="s">
        <v>6</v>
      </c>
      <c r="G14470" s="4" t="s">
        <v>6</v>
      </c>
      <c r="H14470" s="4" t="s">
        <v>6</v>
      </c>
    </row>
    <row r="14471" spans="1:9">
      <c r="A14471" t="n">
        <v>120516</v>
      </c>
      <c r="B14471" s="41" t="n">
        <v>51</v>
      </c>
      <c r="C14471" s="7" t="n">
        <v>3</v>
      </c>
      <c r="D14471" s="7" t="n">
        <v>11</v>
      </c>
      <c r="E14471" s="7" t="s">
        <v>898</v>
      </c>
      <c r="F14471" s="7" t="s">
        <v>95</v>
      </c>
      <c r="G14471" s="7" t="s">
        <v>96</v>
      </c>
      <c r="H14471" s="7" t="s">
        <v>97</v>
      </c>
    </row>
    <row r="14472" spans="1:9">
      <c r="A14472" t="s">
        <v>4</v>
      </c>
      <c r="B14472" s="4" t="s">
        <v>5</v>
      </c>
      <c r="C14472" s="4" t="s">
        <v>14</v>
      </c>
      <c r="D14472" s="4" t="s">
        <v>10</v>
      </c>
    </row>
    <row r="14473" spans="1:9">
      <c r="A14473" t="n">
        <v>120529</v>
      </c>
      <c r="B14473" s="21" t="n">
        <v>58</v>
      </c>
      <c r="C14473" s="7" t="n">
        <v>255</v>
      </c>
      <c r="D14473" s="7" t="n">
        <v>0</v>
      </c>
    </row>
    <row r="14474" spans="1:9">
      <c r="A14474" t="s">
        <v>4</v>
      </c>
      <c r="B14474" s="4" t="s">
        <v>5</v>
      </c>
      <c r="C14474" s="4" t="s">
        <v>14</v>
      </c>
      <c r="D14474" s="4" t="s">
        <v>10</v>
      </c>
    </row>
    <row r="14475" spans="1:9">
      <c r="A14475" t="n">
        <v>120533</v>
      </c>
      <c r="B14475" s="45" t="n">
        <v>45</v>
      </c>
      <c r="C14475" s="7" t="n">
        <v>7</v>
      </c>
      <c r="D14475" s="7" t="n">
        <v>255</v>
      </c>
    </row>
    <row r="14476" spans="1:9">
      <c r="A14476" t="s">
        <v>4</v>
      </c>
      <c r="B14476" s="4" t="s">
        <v>5</v>
      </c>
      <c r="C14476" s="4" t="s">
        <v>14</v>
      </c>
      <c r="D14476" s="4" t="s">
        <v>14</v>
      </c>
      <c r="E14476" s="4" t="s">
        <v>21</v>
      </c>
      <c r="F14476" s="4" t="s">
        <v>10</v>
      </c>
    </row>
    <row r="14477" spans="1:9">
      <c r="A14477" t="n">
        <v>120537</v>
      </c>
      <c r="B14477" s="45" t="n">
        <v>45</v>
      </c>
      <c r="C14477" s="7" t="n">
        <v>5</v>
      </c>
      <c r="D14477" s="7" t="n">
        <v>3</v>
      </c>
      <c r="E14477" s="7" t="n">
        <v>1</v>
      </c>
      <c r="F14477" s="7" t="n">
        <v>30000</v>
      </c>
    </row>
    <row r="14478" spans="1:9">
      <c r="A14478" t="s">
        <v>4</v>
      </c>
      <c r="B14478" s="4" t="s">
        <v>5</v>
      </c>
      <c r="C14478" s="4" t="s">
        <v>10</v>
      </c>
      <c r="D14478" s="4" t="s">
        <v>10</v>
      </c>
      <c r="E14478" s="4" t="s">
        <v>10</v>
      </c>
    </row>
    <row r="14479" spans="1:9">
      <c r="A14479" t="n">
        <v>120546</v>
      </c>
      <c r="B14479" s="42" t="n">
        <v>61</v>
      </c>
      <c r="C14479" s="7" t="n">
        <v>23</v>
      </c>
      <c r="D14479" s="7" t="n">
        <v>11</v>
      </c>
      <c r="E14479" s="7" t="n">
        <v>1000</v>
      </c>
    </row>
    <row r="14480" spans="1:9">
      <c r="A14480" t="s">
        <v>4</v>
      </c>
      <c r="B14480" s="4" t="s">
        <v>5</v>
      </c>
      <c r="C14480" s="4" t="s">
        <v>10</v>
      </c>
    </row>
    <row r="14481" spans="1:8">
      <c r="A14481" t="n">
        <v>120553</v>
      </c>
      <c r="B14481" s="28" t="n">
        <v>16</v>
      </c>
      <c r="C14481" s="7" t="n">
        <v>500</v>
      </c>
    </row>
    <row r="14482" spans="1:8">
      <c r="A14482" t="s">
        <v>4</v>
      </c>
      <c r="B14482" s="4" t="s">
        <v>5</v>
      </c>
      <c r="C14482" s="4" t="s">
        <v>14</v>
      </c>
      <c r="D14482" s="4" t="s">
        <v>10</v>
      </c>
      <c r="E14482" s="4" t="s">
        <v>10</v>
      </c>
      <c r="F14482" s="4" t="s">
        <v>14</v>
      </c>
    </row>
    <row r="14483" spans="1:8">
      <c r="A14483" t="n">
        <v>120556</v>
      </c>
      <c r="B14483" s="59" t="n">
        <v>25</v>
      </c>
      <c r="C14483" s="7" t="n">
        <v>1</v>
      </c>
      <c r="D14483" s="7" t="n">
        <v>260</v>
      </c>
      <c r="E14483" s="7" t="n">
        <v>640</v>
      </c>
      <c r="F14483" s="7" t="n">
        <v>2</v>
      </c>
    </row>
    <row r="14484" spans="1:8">
      <c r="A14484" t="s">
        <v>4</v>
      </c>
      <c r="B14484" s="4" t="s">
        <v>5</v>
      </c>
      <c r="C14484" s="4" t="s">
        <v>14</v>
      </c>
      <c r="D14484" s="4" t="s">
        <v>10</v>
      </c>
      <c r="E14484" s="4" t="s">
        <v>6</v>
      </c>
    </row>
    <row r="14485" spans="1:8">
      <c r="A14485" t="n">
        <v>120563</v>
      </c>
      <c r="B14485" s="41" t="n">
        <v>51</v>
      </c>
      <c r="C14485" s="7" t="n">
        <v>4</v>
      </c>
      <c r="D14485" s="7" t="n">
        <v>23</v>
      </c>
      <c r="E14485" s="7" t="s">
        <v>923</v>
      </c>
    </row>
    <row r="14486" spans="1:8">
      <c r="A14486" t="s">
        <v>4</v>
      </c>
      <c r="B14486" s="4" t="s">
        <v>5</v>
      </c>
      <c r="C14486" s="4" t="s">
        <v>10</v>
      </c>
    </row>
    <row r="14487" spans="1:8">
      <c r="A14487" t="n">
        <v>120599</v>
      </c>
      <c r="B14487" s="28" t="n">
        <v>16</v>
      </c>
      <c r="C14487" s="7" t="n">
        <v>0</v>
      </c>
    </row>
    <row r="14488" spans="1:8">
      <c r="A14488" t="s">
        <v>4</v>
      </c>
      <c r="B14488" s="4" t="s">
        <v>5</v>
      </c>
      <c r="C14488" s="4" t="s">
        <v>10</v>
      </c>
      <c r="D14488" s="4" t="s">
        <v>14</v>
      </c>
      <c r="E14488" s="4" t="s">
        <v>9</v>
      </c>
      <c r="F14488" s="4" t="s">
        <v>112</v>
      </c>
      <c r="G14488" s="4" t="s">
        <v>14</v>
      </c>
      <c r="H14488" s="4" t="s">
        <v>14</v>
      </c>
      <c r="I14488" s="4" t="s">
        <v>14</v>
      </c>
      <c r="J14488" s="4" t="s">
        <v>9</v>
      </c>
      <c r="K14488" s="4" t="s">
        <v>112</v>
      </c>
      <c r="L14488" s="4" t="s">
        <v>14</v>
      </c>
      <c r="M14488" s="4" t="s">
        <v>14</v>
      </c>
    </row>
    <row r="14489" spans="1:8">
      <c r="A14489" t="n">
        <v>120602</v>
      </c>
      <c r="B14489" s="49" t="n">
        <v>26</v>
      </c>
      <c r="C14489" s="7" t="n">
        <v>23</v>
      </c>
      <c r="D14489" s="7" t="n">
        <v>17</v>
      </c>
      <c r="E14489" s="7" t="n">
        <v>28584</v>
      </c>
      <c r="F14489" s="7" t="s">
        <v>924</v>
      </c>
      <c r="G14489" s="7" t="n">
        <v>2</v>
      </c>
      <c r="H14489" s="7" t="n">
        <v>3</v>
      </c>
      <c r="I14489" s="7" t="n">
        <v>17</v>
      </c>
      <c r="J14489" s="7" t="n">
        <v>28585</v>
      </c>
      <c r="K14489" s="7" t="s">
        <v>925</v>
      </c>
      <c r="L14489" s="7" t="n">
        <v>2</v>
      </c>
      <c r="M14489" s="7" t="n">
        <v>0</v>
      </c>
    </row>
    <row r="14490" spans="1:8">
      <c r="A14490" t="s">
        <v>4</v>
      </c>
      <c r="B14490" s="4" t="s">
        <v>5</v>
      </c>
    </row>
    <row r="14491" spans="1:8">
      <c r="A14491" t="n">
        <v>120770</v>
      </c>
      <c r="B14491" s="50" t="n">
        <v>28</v>
      </c>
    </row>
    <row r="14492" spans="1:8">
      <c r="A14492" t="s">
        <v>4</v>
      </c>
      <c r="B14492" s="4" t="s">
        <v>5</v>
      </c>
      <c r="C14492" s="4" t="s">
        <v>14</v>
      </c>
      <c r="D14492" s="4" t="s">
        <v>10</v>
      </c>
      <c r="E14492" s="4" t="s">
        <v>10</v>
      </c>
      <c r="F14492" s="4" t="s">
        <v>14</v>
      </c>
    </row>
    <row r="14493" spans="1:8">
      <c r="A14493" t="n">
        <v>120771</v>
      </c>
      <c r="B14493" s="59" t="n">
        <v>25</v>
      </c>
      <c r="C14493" s="7" t="n">
        <v>1</v>
      </c>
      <c r="D14493" s="7" t="n">
        <v>65535</v>
      </c>
      <c r="E14493" s="7" t="n">
        <v>65535</v>
      </c>
      <c r="F14493" s="7" t="n">
        <v>0</v>
      </c>
    </row>
    <row r="14494" spans="1:8">
      <c r="A14494" t="s">
        <v>4</v>
      </c>
      <c r="B14494" s="4" t="s">
        <v>5</v>
      </c>
      <c r="C14494" s="4" t="s">
        <v>14</v>
      </c>
      <c r="D14494" s="4" t="s">
        <v>10</v>
      </c>
      <c r="E14494" s="4" t="s">
        <v>6</v>
      </c>
    </row>
    <row r="14495" spans="1:8">
      <c r="A14495" t="n">
        <v>120778</v>
      </c>
      <c r="B14495" s="41" t="n">
        <v>51</v>
      </c>
      <c r="C14495" s="7" t="n">
        <v>4</v>
      </c>
      <c r="D14495" s="7" t="n">
        <v>11</v>
      </c>
      <c r="E14495" s="7" t="s">
        <v>874</v>
      </c>
    </row>
    <row r="14496" spans="1:8">
      <c r="A14496" t="s">
        <v>4</v>
      </c>
      <c r="B14496" s="4" t="s">
        <v>5</v>
      </c>
      <c r="C14496" s="4" t="s">
        <v>10</v>
      </c>
    </row>
    <row r="14497" spans="1:13">
      <c r="A14497" t="n">
        <v>120792</v>
      </c>
      <c r="B14497" s="28" t="n">
        <v>16</v>
      </c>
      <c r="C14497" s="7" t="n">
        <v>0</v>
      </c>
    </row>
    <row r="14498" spans="1:13">
      <c r="A14498" t="s">
        <v>4</v>
      </c>
      <c r="B14498" s="4" t="s">
        <v>5</v>
      </c>
      <c r="C14498" s="4" t="s">
        <v>10</v>
      </c>
      <c r="D14498" s="4" t="s">
        <v>14</v>
      </c>
      <c r="E14498" s="4" t="s">
        <v>9</v>
      </c>
      <c r="F14498" s="4" t="s">
        <v>112</v>
      </c>
      <c r="G14498" s="4" t="s">
        <v>14</v>
      </c>
      <c r="H14498" s="4" t="s">
        <v>14</v>
      </c>
    </row>
    <row r="14499" spans="1:13">
      <c r="A14499" t="n">
        <v>120795</v>
      </c>
      <c r="B14499" s="49" t="n">
        <v>26</v>
      </c>
      <c r="C14499" s="7" t="n">
        <v>11</v>
      </c>
      <c r="D14499" s="7" t="n">
        <v>17</v>
      </c>
      <c r="E14499" s="7" t="n">
        <v>10456</v>
      </c>
      <c r="F14499" s="7" t="s">
        <v>926</v>
      </c>
      <c r="G14499" s="7" t="n">
        <v>2</v>
      </c>
      <c r="H14499" s="7" t="n">
        <v>0</v>
      </c>
    </row>
    <row r="14500" spans="1:13">
      <c r="A14500" t="s">
        <v>4</v>
      </c>
      <c r="B14500" s="4" t="s">
        <v>5</v>
      </c>
    </row>
    <row r="14501" spans="1:13">
      <c r="A14501" t="n">
        <v>120892</v>
      </c>
      <c r="B14501" s="50" t="n">
        <v>28</v>
      </c>
    </row>
    <row r="14502" spans="1:13">
      <c r="A14502" t="s">
        <v>4</v>
      </c>
      <c r="B14502" s="4" t="s">
        <v>5</v>
      </c>
      <c r="C14502" s="4" t="s">
        <v>10</v>
      </c>
      <c r="D14502" s="4" t="s">
        <v>14</v>
      </c>
    </row>
    <row r="14503" spans="1:13">
      <c r="A14503" t="n">
        <v>120893</v>
      </c>
      <c r="B14503" s="51" t="n">
        <v>89</v>
      </c>
      <c r="C14503" s="7" t="n">
        <v>65533</v>
      </c>
      <c r="D14503" s="7" t="n">
        <v>1</v>
      </c>
    </row>
    <row r="14504" spans="1:13">
      <c r="A14504" t="s">
        <v>4</v>
      </c>
      <c r="B14504" s="4" t="s">
        <v>5</v>
      </c>
      <c r="C14504" s="4" t="s">
        <v>14</v>
      </c>
      <c r="D14504" s="4" t="s">
        <v>10</v>
      </c>
      <c r="E14504" s="4" t="s">
        <v>6</v>
      </c>
    </row>
    <row r="14505" spans="1:13">
      <c r="A14505" t="n">
        <v>120897</v>
      </c>
      <c r="B14505" s="41" t="n">
        <v>51</v>
      </c>
      <c r="C14505" s="7" t="n">
        <v>4</v>
      </c>
      <c r="D14505" s="7" t="n">
        <v>19</v>
      </c>
      <c r="E14505" s="7" t="s">
        <v>149</v>
      </c>
    </row>
    <row r="14506" spans="1:13">
      <c r="A14506" t="s">
        <v>4</v>
      </c>
      <c r="B14506" s="4" t="s">
        <v>5</v>
      </c>
      <c r="C14506" s="4" t="s">
        <v>10</v>
      </c>
    </row>
    <row r="14507" spans="1:13">
      <c r="A14507" t="n">
        <v>120910</v>
      </c>
      <c r="B14507" s="28" t="n">
        <v>16</v>
      </c>
      <c r="C14507" s="7" t="n">
        <v>0</v>
      </c>
    </row>
    <row r="14508" spans="1:13">
      <c r="A14508" t="s">
        <v>4</v>
      </c>
      <c r="B14508" s="4" t="s">
        <v>5</v>
      </c>
      <c r="C14508" s="4" t="s">
        <v>10</v>
      </c>
      <c r="D14508" s="4" t="s">
        <v>14</v>
      </c>
      <c r="E14508" s="4" t="s">
        <v>9</v>
      </c>
      <c r="F14508" s="4" t="s">
        <v>112</v>
      </c>
      <c r="G14508" s="4" t="s">
        <v>14</v>
      </c>
      <c r="H14508" s="4" t="s">
        <v>14</v>
      </c>
    </row>
    <row r="14509" spans="1:13">
      <c r="A14509" t="n">
        <v>120913</v>
      </c>
      <c r="B14509" s="49" t="n">
        <v>26</v>
      </c>
      <c r="C14509" s="7" t="n">
        <v>19</v>
      </c>
      <c r="D14509" s="7" t="n">
        <v>17</v>
      </c>
      <c r="E14509" s="7" t="n">
        <v>29493</v>
      </c>
      <c r="F14509" s="7" t="s">
        <v>927</v>
      </c>
      <c r="G14509" s="7" t="n">
        <v>2</v>
      </c>
      <c r="H14509" s="7" t="n">
        <v>0</v>
      </c>
    </row>
    <row r="14510" spans="1:13">
      <c r="A14510" t="s">
        <v>4</v>
      </c>
      <c r="B14510" s="4" t="s">
        <v>5</v>
      </c>
    </row>
    <row r="14511" spans="1:13">
      <c r="A14511" t="n">
        <v>120967</v>
      </c>
      <c r="B14511" s="50" t="n">
        <v>28</v>
      </c>
    </row>
    <row r="14512" spans="1:13">
      <c r="A14512" t="s">
        <v>4</v>
      </c>
      <c r="B14512" s="4" t="s">
        <v>5</v>
      </c>
      <c r="C14512" s="4" t="s">
        <v>10</v>
      </c>
      <c r="D14512" s="4" t="s">
        <v>14</v>
      </c>
    </row>
    <row r="14513" spans="1:8">
      <c r="A14513" t="n">
        <v>120968</v>
      </c>
      <c r="B14513" s="51" t="n">
        <v>89</v>
      </c>
      <c r="C14513" s="7" t="n">
        <v>65533</v>
      </c>
      <c r="D14513" s="7" t="n">
        <v>1</v>
      </c>
    </row>
    <row r="14514" spans="1:8">
      <c r="A14514" t="s">
        <v>4</v>
      </c>
      <c r="B14514" s="4" t="s">
        <v>5</v>
      </c>
      <c r="C14514" s="4" t="s">
        <v>14</v>
      </c>
      <c r="D14514" s="4" t="s">
        <v>10</v>
      </c>
      <c r="E14514" s="4" t="s">
        <v>9</v>
      </c>
      <c r="F14514" s="4" t="s">
        <v>10</v>
      </c>
    </row>
    <row r="14515" spans="1:8">
      <c r="A14515" t="n">
        <v>120972</v>
      </c>
      <c r="B14515" s="14" t="n">
        <v>50</v>
      </c>
      <c r="C14515" s="7" t="n">
        <v>3</v>
      </c>
      <c r="D14515" s="7" t="n">
        <v>2099</v>
      </c>
      <c r="E14515" s="7" t="n">
        <v>1053609165</v>
      </c>
      <c r="F14515" s="7" t="n">
        <v>500</v>
      </c>
    </row>
    <row r="14516" spans="1:8">
      <c r="A14516" t="s">
        <v>4</v>
      </c>
      <c r="B14516" s="4" t="s">
        <v>5</v>
      </c>
      <c r="C14516" s="4" t="s">
        <v>14</v>
      </c>
      <c r="D14516" s="4" t="s">
        <v>10</v>
      </c>
      <c r="E14516" s="4" t="s">
        <v>21</v>
      </c>
    </row>
    <row r="14517" spans="1:8">
      <c r="A14517" t="n">
        <v>120982</v>
      </c>
      <c r="B14517" s="21" t="n">
        <v>58</v>
      </c>
      <c r="C14517" s="7" t="n">
        <v>101</v>
      </c>
      <c r="D14517" s="7" t="n">
        <v>300</v>
      </c>
      <c r="E14517" s="7" t="n">
        <v>1</v>
      </c>
    </row>
    <row r="14518" spans="1:8">
      <c r="A14518" t="s">
        <v>4</v>
      </c>
      <c r="B14518" s="4" t="s">
        <v>5</v>
      </c>
      <c r="C14518" s="4" t="s">
        <v>14</v>
      </c>
      <c r="D14518" s="4" t="s">
        <v>10</v>
      </c>
    </row>
    <row r="14519" spans="1:8">
      <c r="A14519" t="n">
        <v>120990</v>
      </c>
      <c r="B14519" s="21" t="n">
        <v>58</v>
      </c>
      <c r="C14519" s="7" t="n">
        <v>254</v>
      </c>
      <c r="D14519" s="7" t="n">
        <v>0</v>
      </c>
    </row>
    <row r="14520" spans="1:8">
      <c r="A14520" t="s">
        <v>4</v>
      </c>
      <c r="B14520" s="4" t="s">
        <v>5</v>
      </c>
      <c r="C14520" s="4" t="s">
        <v>14</v>
      </c>
    </row>
    <row r="14521" spans="1:8">
      <c r="A14521" t="n">
        <v>120994</v>
      </c>
      <c r="B14521" s="35" t="n">
        <v>116</v>
      </c>
      <c r="C14521" s="7" t="n">
        <v>0</v>
      </c>
    </row>
    <row r="14522" spans="1:8">
      <c r="A14522" t="s">
        <v>4</v>
      </c>
      <c r="B14522" s="4" t="s">
        <v>5</v>
      </c>
      <c r="C14522" s="4" t="s">
        <v>14</v>
      </c>
      <c r="D14522" s="4" t="s">
        <v>10</v>
      </c>
    </row>
    <row r="14523" spans="1:8">
      <c r="A14523" t="n">
        <v>120996</v>
      </c>
      <c r="B14523" s="35" t="n">
        <v>116</v>
      </c>
      <c r="C14523" s="7" t="n">
        <v>2</v>
      </c>
      <c r="D14523" s="7" t="n">
        <v>1</v>
      </c>
    </row>
    <row r="14524" spans="1:8">
      <c r="A14524" t="s">
        <v>4</v>
      </c>
      <c r="B14524" s="4" t="s">
        <v>5</v>
      </c>
      <c r="C14524" s="4" t="s">
        <v>14</v>
      </c>
      <c r="D14524" s="4" t="s">
        <v>9</v>
      </c>
    </row>
    <row r="14525" spans="1:8">
      <c r="A14525" t="n">
        <v>121000</v>
      </c>
      <c r="B14525" s="35" t="n">
        <v>116</v>
      </c>
      <c r="C14525" s="7" t="n">
        <v>5</v>
      </c>
      <c r="D14525" s="7" t="n">
        <v>1084227584</v>
      </c>
    </row>
    <row r="14526" spans="1:8">
      <c r="A14526" t="s">
        <v>4</v>
      </c>
      <c r="B14526" s="4" t="s">
        <v>5</v>
      </c>
      <c r="C14526" s="4" t="s">
        <v>14</v>
      </c>
      <c r="D14526" s="4" t="s">
        <v>10</v>
      </c>
    </row>
    <row r="14527" spans="1:8">
      <c r="A14527" t="n">
        <v>121006</v>
      </c>
      <c r="B14527" s="35" t="n">
        <v>116</v>
      </c>
      <c r="C14527" s="7" t="n">
        <v>6</v>
      </c>
      <c r="D14527" s="7" t="n">
        <v>1</v>
      </c>
    </row>
    <row r="14528" spans="1:8">
      <c r="A14528" t="s">
        <v>4</v>
      </c>
      <c r="B14528" s="4" t="s">
        <v>5</v>
      </c>
      <c r="C14528" s="4" t="s">
        <v>14</v>
      </c>
      <c r="D14528" s="4" t="s">
        <v>14</v>
      </c>
      <c r="E14528" s="4" t="s">
        <v>21</v>
      </c>
      <c r="F14528" s="4" t="s">
        <v>21</v>
      </c>
      <c r="G14528" s="4" t="s">
        <v>21</v>
      </c>
      <c r="H14528" s="4" t="s">
        <v>10</v>
      </c>
    </row>
    <row r="14529" spans="1:8">
      <c r="A14529" t="n">
        <v>121010</v>
      </c>
      <c r="B14529" s="45" t="n">
        <v>45</v>
      </c>
      <c r="C14529" s="7" t="n">
        <v>2</v>
      </c>
      <c r="D14529" s="7" t="n">
        <v>3</v>
      </c>
      <c r="E14529" s="7" t="n">
        <v>-4.26999998092651</v>
      </c>
      <c r="F14529" s="7" t="n">
        <v>19.1499996185303</v>
      </c>
      <c r="G14529" s="7" t="n">
        <v>46.0200004577637</v>
      </c>
      <c r="H14529" s="7" t="n">
        <v>0</v>
      </c>
    </row>
    <row r="14530" spans="1:8">
      <c r="A14530" t="s">
        <v>4</v>
      </c>
      <c r="B14530" s="4" t="s">
        <v>5</v>
      </c>
      <c r="C14530" s="4" t="s">
        <v>14</v>
      </c>
      <c r="D14530" s="4" t="s">
        <v>14</v>
      </c>
      <c r="E14530" s="4" t="s">
        <v>21</v>
      </c>
      <c r="F14530" s="4" t="s">
        <v>21</v>
      </c>
      <c r="G14530" s="4" t="s">
        <v>21</v>
      </c>
      <c r="H14530" s="4" t="s">
        <v>10</v>
      </c>
      <c r="I14530" s="4" t="s">
        <v>14</v>
      </c>
    </row>
    <row r="14531" spans="1:8">
      <c r="A14531" t="n">
        <v>121027</v>
      </c>
      <c r="B14531" s="45" t="n">
        <v>45</v>
      </c>
      <c r="C14531" s="7" t="n">
        <v>4</v>
      </c>
      <c r="D14531" s="7" t="n">
        <v>3</v>
      </c>
      <c r="E14531" s="7" t="n">
        <v>338</v>
      </c>
      <c r="F14531" s="7" t="n">
        <v>118</v>
      </c>
      <c r="G14531" s="7" t="n">
        <v>350</v>
      </c>
      <c r="H14531" s="7" t="n">
        <v>0</v>
      </c>
      <c r="I14531" s="7" t="n">
        <v>0</v>
      </c>
    </row>
    <row r="14532" spans="1:8">
      <c r="A14532" t="s">
        <v>4</v>
      </c>
      <c r="B14532" s="4" t="s">
        <v>5</v>
      </c>
      <c r="C14532" s="4" t="s">
        <v>14</v>
      </c>
      <c r="D14532" s="4" t="s">
        <v>14</v>
      </c>
      <c r="E14532" s="4" t="s">
        <v>21</v>
      </c>
      <c r="F14532" s="4" t="s">
        <v>10</v>
      </c>
    </row>
    <row r="14533" spans="1:8">
      <c r="A14533" t="n">
        <v>121045</v>
      </c>
      <c r="B14533" s="45" t="n">
        <v>45</v>
      </c>
      <c r="C14533" s="7" t="n">
        <v>5</v>
      </c>
      <c r="D14533" s="7" t="n">
        <v>3</v>
      </c>
      <c r="E14533" s="7" t="n">
        <v>0.819999992847443</v>
      </c>
      <c r="F14533" s="7" t="n">
        <v>0</v>
      </c>
    </row>
    <row r="14534" spans="1:8">
      <c r="A14534" t="s">
        <v>4</v>
      </c>
      <c r="B14534" s="4" t="s">
        <v>5</v>
      </c>
      <c r="C14534" s="4" t="s">
        <v>14</v>
      </c>
      <c r="D14534" s="4" t="s">
        <v>14</v>
      </c>
      <c r="E14534" s="4" t="s">
        <v>21</v>
      </c>
      <c r="F14534" s="4" t="s">
        <v>10</v>
      </c>
    </row>
    <row r="14535" spans="1:8">
      <c r="A14535" t="n">
        <v>121054</v>
      </c>
      <c r="B14535" s="45" t="n">
        <v>45</v>
      </c>
      <c r="C14535" s="7" t="n">
        <v>11</v>
      </c>
      <c r="D14535" s="7" t="n">
        <v>3</v>
      </c>
      <c r="E14535" s="7" t="n">
        <v>34.2999992370605</v>
      </c>
      <c r="F14535" s="7" t="n">
        <v>0</v>
      </c>
    </row>
    <row r="14536" spans="1:8">
      <c r="A14536" t="s">
        <v>4</v>
      </c>
      <c r="B14536" s="4" t="s">
        <v>5</v>
      </c>
      <c r="C14536" s="4" t="s">
        <v>14</v>
      </c>
      <c r="D14536" s="4" t="s">
        <v>14</v>
      </c>
      <c r="E14536" s="4" t="s">
        <v>21</v>
      </c>
      <c r="F14536" s="4" t="s">
        <v>21</v>
      </c>
      <c r="G14536" s="4" t="s">
        <v>21</v>
      </c>
      <c r="H14536" s="4" t="s">
        <v>10</v>
      </c>
      <c r="I14536" s="4" t="s">
        <v>14</v>
      </c>
    </row>
    <row r="14537" spans="1:8">
      <c r="A14537" t="n">
        <v>121063</v>
      </c>
      <c r="B14537" s="45" t="n">
        <v>45</v>
      </c>
      <c r="C14537" s="7" t="n">
        <v>4</v>
      </c>
      <c r="D14537" s="7" t="n">
        <v>3</v>
      </c>
      <c r="E14537" s="7" t="n">
        <v>338</v>
      </c>
      <c r="F14537" s="7" t="n">
        <v>118</v>
      </c>
      <c r="G14537" s="7" t="n">
        <v>345</v>
      </c>
      <c r="H14537" s="7" t="n">
        <v>30000</v>
      </c>
      <c r="I14537" s="7" t="n">
        <v>0</v>
      </c>
    </row>
    <row r="14538" spans="1:8">
      <c r="A14538" t="s">
        <v>4</v>
      </c>
      <c r="B14538" s="4" t="s">
        <v>5</v>
      </c>
      <c r="C14538" s="4" t="s">
        <v>14</v>
      </c>
      <c r="D14538" s="4" t="s">
        <v>14</v>
      </c>
      <c r="E14538" s="4" t="s">
        <v>21</v>
      </c>
      <c r="F14538" s="4" t="s">
        <v>10</v>
      </c>
    </row>
    <row r="14539" spans="1:8">
      <c r="A14539" t="n">
        <v>121081</v>
      </c>
      <c r="B14539" s="45" t="n">
        <v>45</v>
      </c>
      <c r="C14539" s="7" t="n">
        <v>5</v>
      </c>
      <c r="D14539" s="7" t="n">
        <v>3</v>
      </c>
      <c r="E14539" s="7" t="n">
        <v>0.75</v>
      </c>
      <c r="F14539" s="7" t="n">
        <v>30000</v>
      </c>
    </row>
    <row r="14540" spans="1:8">
      <c r="A14540" t="s">
        <v>4</v>
      </c>
      <c r="B14540" s="4" t="s">
        <v>5</v>
      </c>
      <c r="C14540" s="4" t="s">
        <v>10</v>
      </c>
      <c r="D14540" s="4" t="s">
        <v>21</v>
      </c>
      <c r="E14540" s="4" t="s">
        <v>21</v>
      </c>
      <c r="F14540" s="4" t="s">
        <v>21</v>
      </c>
      <c r="G14540" s="4" t="s">
        <v>21</v>
      </c>
    </row>
    <row r="14541" spans="1:8">
      <c r="A14541" t="n">
        <v>121090</v>
      </c>
      <c r="B14541" s="36" t="n">
        <v>46</v>
      </c>
      <c r="C14541" s="7" t="n">
        <v>5</v>
      </c>
      <c r="D14541" s="7" t="n">
        <v>-3.51999998092651</v>
      </c>
      <c r="E14541" s="7" t="n">
        <v>0.370000004768372</v>
      </c>
      <c r="F14541" s="7" t="n">
        <v>45.5</v>
      </c>
      <c r="G14541" s="7" t="n">
        <v>-53.7000007629395</v>
      </c>
    </row>
    <row r="14542" spans="1:8">
      <c r="A14542" t="s">
        <v>4</v>
      </c>
      <c r="B14542" s="4" t="s">
        <v>5</v>
      </c>
      <c r="C14542" s="4" t="s">
        <v>14</v>
      </c>
      <c r="D14542" s="4" t="s">
        <v>10</v>
      </c>
      <c r="E14542" s="4" t="s">
        <v>6</v>
      </c>
      <c r="F14542" s="4" t="s">
        <v>6</v>
      </c>
      <c r="G14542" s="4" t="s">
        <v>6</v>
      </c>
      <c r="H14542" s="4" t="s">
        <v>6</v>
      </c>
    </row>
    <row r="14543" spans="1:8">
      <c r="A14543" t="n">
        <v>121109</v>
      </c>
      <c r="B14543" s="41" t="n">
        <v>51</v>
      </c>
      <c r="C14543" s="7" t="n">
        <v>3</v>
      </c>
      <c r="D14543" s="7" t="n">
        <v>2</v>
      </c>
      <c r="E14543" s="7" t="s">
        <v>898</v>
      </c>
      <c r="F14543" s="7" t="s">
        <v>95</v>
      </c>
      <c r="G14543" s="7" t="s">
        <v>96</v>
      </c>
      <c r="H14543" s="7" t="s">
        <v>97</v>
      </c>
    </row>
    <row r="14544" spans="1:8">
      <c r="A14544" t="s">
        <v>4</v>
      </c>
      <c r="B14544" s="4" t="s">
        <v>5</v>
      </c>
      <c r="C14544" s="4" t="s">
        <v>14</v>
      </c>
      <c r="D14544" s="4" t="s">
        <v>10</v>
      </c>
      <c r="E14544" s="4" t="s">
        <v>6</v>
      </c>
      <c r="F14544" s="4" t="s">
        <v>6</v>
      </c>
      <c r="G14544" s="4" t="s">
        <v>6</v>
      </c>
      <c r="H14544" s="4" t="s">
        <v>6</v>
      </c>
    </row>
    <row r="14545" spans="1:9">
      <c r="A14545" t="n">
        <v>121122</v>
      </c>
      <c r="B14545" s="41" t="n">
        <v>51</v>
      </c>
      <c r="C14545" s="7" t="n">
        <v>3</v>
      </c>
      <c r="D14545" s="7" t="n">
        <v>1</v>
      </c>
      <c r="E14545" s="7" t="s">
        <v>898</v>
      </c>
      <c r="F14545" s="7" t="s">
        <v>97</v>
      </c>
      <c r="G14545" s="7" t="s">
        <v>96</v>
      </c>
      <c r="H14545" s="7" t="s">
        <v>97</v>
      </c>
    </row>
    <row r="14546" spans="1:9">
      <c r="A14546" t="s">
        <v>4</v>
      </c>
      <c r="B14546" s="4" t="s">
        <v>5</v>
      </c>
      <c r="C14546" s="4" t="s">
        <v>14</v>
      </c>
      <c r="D14546" s="4" t="s">
        <v>10</v>
      </c>
      <c r="E14546" s="4" t="s">
        <v>6</v>
      </c>
      <c r="F14546" s="4" t="s">
        <v>6</v>
      </c>
      <c r="G14546" s="4" t="s">
        <v>6</v>
      </c>
      <c r="H14546" s="4" t="s">
        <v>6</v>
      </c>
    </row>
    <row r="14547" spans="1:9">
      <c r="A14547" t="n">
        <v>121135</v>
      </c>
      <c r="B14547" s="41" t="n">
        <v>51</v>
      </c>
      <c r="C14547" s="7" t="n">
        <v>3</v>
      </c>
      <c r="D14547" s="7" t="n">
        <v>9</v>
      </c>
      <c r="E14547" s="7" t="s">
        <v>928</v>
      </c>
      <c r="F14547" s="7" t="s">
        <v>95</v>
      </c>
      <c r="G14547" s="7" t="s">
        <v>96</v>
      </c>
      <c r="H14547" s="7" t="s">
        <v>97</v>
      </c>
    </row>
    <row r="14548" spans="1:9">
      <c r="A14548" t="s">
        <v>4</v>
      </c>
      <c r="B14548" s="4" t="s">
        <v>5</v>
      </c>
      <c r="C14548" s="4" t="s">
        <v>14</v>
      </c>
      <c r="D14548" s="4" t="s">
        <v>10</v>
      </c>
      <c r="E14548" s="4" t="s">
        <v>6</v>
      </c>
      <c r="F14548" s="4" t="s">
        <v>6</v>
      </c>
      <c r="G14548" s="4" t="s">
        <v>6</v>
      </c>
      <c r="H14548" s="4" t="s">
        <v>6</v>
      </c>
    </row>
    <row r="14549" spans="1:9">
      <c r="A14549" t="n">
        <v>121148</v>
      </c>
      <c r="B14549" s="41" t="n">
        <v>51</v>
      </c>
      <c r="C14549" s="7" t="n">
        <v>3</v>
      </c>
      <c r="D14549" s="7" t="n">
        <v>4</v>
      </c>
      <c r="E14549" s="7" t="s">
        <v>898</v>
      </c>
      <c r="F14549" s="7" t="s">
        <v>97</v>
      </c>
      <c r="G14549" s="7" t="s">
        <v>96</v>
      </c>
      <c r="H14549" s="7" t="s">
        <v>97</v>
      </c>
    </row>
    <row r="14550" spans="1:9">
      <c r="A14550" t="s">
        <v>4</v>
      </c>
      <c r="B14550" s="4" t="s">
        <v>5</v>
      </c>
      <c r="C14550" s="4" t="s">
        <v>14</v>
      </c>
      <c r="D14550" s="4" t="s">
        <v>10</v>
      </c>
      <c r="E14550" s="4" t="s">
        <v>6</v>
      </c>
      <c r="F14550" s="4" t="s">
        <v>6</v>
      </c>
      <c r="G14550" s="4" t="s">
        <v>6</v>
      </c>
      <c r="H14550" s="4" t="s">
        <v>6</v>
      </c>
    </row>
    <row r="14551" spans="1:9">
      <c r="A14551" t="n">
        <v>121161</v>
      </c>
      <c r="B14551" s="41" t="n">
        <v>51</v>
      </c>
      <c r="C14551" s="7" t="n">
        <v>3</v>
      </c>
      <c r="D14551" s="7" t="n">
        <v>6</v>
      </c>
      <c r="E14551" s="7" t="s">
        <v>898</v>
      </c>
      <c r="F14551" s="7" t="s">
        <v>97</v>
      </c>
      <c r="G14551" s="7" t="s">
        <v>96</v>
      </c>
      <c r="H14551" s="7" t="s">
        <v>97</v>
      </c>
    </row>
    <row r="14552" spans="1:9">
      <c r="A14552" t="s">
        <v>4</v>
      </c>
      <c r="B14552" s="4" t="s">
        <v>5</v>
      </c>
      <c r="C14552" s="4" t="s">
        <v>14</v>
      </c>
      <c r="D14552" s="4" t="s">
        <v>10</v>
      </c>
      <c r="E14552" s="4" t="s">
        <v>6</v>
      </c>
      <c r="F14552" s="4" t="s">
        <v>6</v>
      </c>
      <c r="G14552" s="4" t="s">
        <v>6</v>
      </c>
      <c r="H14552" s="4" t="s">
        <v>6</v>
      </c>
    </row>
    <row r="14553" spans="1:9">
      <c r="A14553" t="n">
        <v>121174</v>
      </c>
      <c r="B14553" s="41" t="n">
        <v>51</v>
      </c>
      <c r="C14553" s="7" t="n">
        <v>3</v>
      </c>
      <c r="D14553" s="7" t="n">
        <v>3</v>
      </c>
      <c r="E14553" s="7" t="s">
        <v>898</v>
      </c>
      <c r="F14553" s="7" t="s">
        <v>97</v>
      </c>
      <c r="G14553" s="7" t="s">
        <v>96</v>
      </c>
      <c r="H14553" s="7" t="s">
        <v>97</v>
      </c>
    </row>
    <row r="14554" spans="1:9">
      <c r="A14554" t="s">
        <v>4</v>
      </c>
      <c r="B14554" s="4" t="s">
        <v>5</v>
      </c>
      <c r="C14554" s="4" t="s">
        <v>14</v>
      </c>
      <c r="D14554" s="4" t="s">
        <v>10</v>
      </c>
      <c r="E14554" s="4" t="s">
        <v>6</v>
      </c>
      <c r="F14554" s="4" t="s">
        <v>6</v>
      </c>
      <c r="G14554" s="4" t="s">
        <v>6</v>
      </c>
      <c r="H14554" s="4" t="s">
        <v>6</v>
      </c>
    </row>
    <row r="14555" spans="1:9">
      <c r="A14555" t="n">
        <v>121187</v>
      </c>
      <c r="B14555" s="41" t="n">
        <v>51</v>
      </c>
      <c r="C14555" s="7" t="n">
        <v>3</v>
      </c>
      <c r="D14555" s="7" t="n">
        <v>8</v>
      </c>
      <c r="E14555" s="7" t="s">
        <v>898</v>
      </c>
      <c r="F14555" s="7" t="s">
        <v>97</v>
      </c>
      <c r="G14555" s="7" t="s">
        <v>96</v>
      </c>
      <c r="H14555" s="7" t="s">
        <v>97</v>
      </c>
    </row>
    <row r="14556" spans="1:9">
      <c r="A14556" t="s">
        <v>4</v>
      </c>
      <c r="B14556" s="4" t="s">
        <v>5</v>
      </c>
      <c r="C14556" s="4" t="s">
        <v>14</v>
      </c>
      <c r="D14556" s="4" t="s">
        <v>10</v>
      </c>
      <c r="E14556" s="4" t="s">
        <v>6</v>
      </c>
      <c r="F14556" s="4" t="s">
        <v>6</v>
      </c>
      <c r="G14556" s="4" t="s">
        <v>6</v>
      </c>
      <c r="H14556" s="4" t="s">
        <v>6</v>
      </c>
    </row>
    <row r="14557" spans="1:9">
      <c r="A14557" t="n">
        <v>121200</v>
      </c>
      <c r="B14557" s="41" t="n">
        <v>51</v>
      </c>
      <c r="C14557" s="7" t="n">
        <v>3</v>
      </c>
      <c r="D14557" s="7" t="n">
        <v>7</v>
      </c>
      <c r="E14557" s="7" t="s">
        <v>898</v>
      </c>
      <c r="F14557" s="7" t="s">
        <v>97</v>
      </c>
      <c r="G14557" s="7" t="s">
        <v>96</v>
      </c>
      <c r="H14557" s="7" t="s">
        <v>97</v>
      </c>
    </row>
    <row r="14558" spans="1:9">
      <c r="A14558" t="s">
        <v>4</v>
      </c>
      <c r="B14558" s="4" t="s">
        <v>5</v>
      </c>
      <c r="C14558" s="4" t="s">
        <v>14</v>
      </c>
      <c r="D14558" s="4" t="s">
        <v>10</v>
      </c>
      <c r="E14558" s="4" t="s">
        <v>6</v>
      </c>
      <c r="F14558" s="4" t="s">
        <v>6</v>
      </c>
      <c r="G14558" s="4" t="s">
        <v>6</v>
      </c>
      <c r="H14558" s="4" t="s">
        <v>6</v>
      </c>
    </row>
    <row r="14559" spans="1:9">
      <c r="A14559" t="n">
        <v>121213</v>
      </c>
      <c r="B14559" s="41" t="n">
        <v>51</v>
      </c>
      <c r="C14559" s="7" t="n">
        <v>3</v>
      </c>
      <c r="D14559" s="7" t="n">
        <v>11</v>
      </c>
      <c r="E14559" s="7" t="s">
        <v>898</v>
      </c>
      <c r="F14559" s="7" t="s">
        <v>95</v>
      </c>
      <c r="G14559" s="7" t="s">
        <v>96</v>
      </c>
      <c r="H14559" s="7" t="s">
        <v>97</v>
      </c>
    </row>
    <row r="14560" spans="1:9">
      <c r="A14560" t="s">
        <v>4</v>
      </c>
      <c r="B14560" s="4" t="s">
        <v>5</v>
      </c>
      <c r="C14560" s="4" t="s">
        <v>14</v>
      </c>
      <c r="D14560" s="4" t="s">
        <v>10</v>
      </c>
      <c r="E14560" s="4" t="s">
        <v>6</v>
      </c>
      <c r="F14560" s="4" t="s">
        <v>6</v>
      </c>
      <c r="G14560" s="4" t="s">
        <v>6</v>
      </c>
      <c r="H14560" s="4" t="s">
        <v>6</v>
      </c>
    </row>
    <row r="14561" spans="1:8">
      <c r="A14561" t="n">
        <v>121226</v>
      </c>
      <c r="B14561" s="41" t="n">
        <v>51</v>
      </c>
      <c r="C14561" s="7" t="n">
        <v>3</v>
      </c>
      <c r="D14561" s="7" t="n">
        <v>23</v>
      </c>
      <c r="E14561" s="7" t="s">
        <v>557</v>
      </c>
      <c r="F14561" s="7" t="s">
        <v>94</v>
      </c>
      <c r="G14561" s="7" t="s">
        <v>96</v>
      </c>
      <c r="H14561" s="7" t="s">
        <v>97</v>
      </c>
    </row>
    <row r="14562" spans="1:8">
      <c r="A14562" t="s">
        <v>4</v>
      </c>
      <c r="B14562" s="4" t="s">
        <v>5</v>
      </c>
      <c r="C14562" s="4" t="s">
        <v>14</v>
      </c>
      <c r="D14562" s="4" t="s">
        <v>10</v>
      </c>
      <c r="E14562" s="4" t="s">
        <v>6</v>
      </c>
      <c r="F14562" s="4" t="s">
        <v>6</v>
      </c>
      <c r="G14562" s="4" t="s">
        <v>6</v>
      </c>
      <c r="H14562" s="4" t="s">
        <v>6</v>
      </c>
    </row>
    <row r="14563" spans="1:8">
      <c r="A14563" t="n">
        <v>121239</v>
      </c>
      <c r="B14563" s="41" t="n">
        <v>51</v>
      </c>
      <c r="C14563" s="7" t="n">
        <v>3</v>
      </c>
      <c r="D14563" s="7" t="n">
        <v>0</v>
      </c>
      <c r="E14563" s="7" t="s">
        <v>898</v>
      </c>
      <c r="F14563" s="7" t="s">
        <v>95</v>
      </c>
      <c r="G14563" s="7" t="s">
        <v>96</v>
      </c>
      <c r="H14563" s="7" t="s">
        <v>97</v>
      </c>
    </row>
    <row r="14564" spans="1:8">
      <c r="A14564" t="s">
        <v>4</v>
      </c>
      <c r="B14564" s="4" t="s">
        <v>5</v>
      </c>
      <c r="C14564" s="4" t="s">
        <v>14</v>
      </c>
      <c r="D14564" s="4" t="s">
        <v>10</v>
      </c>
    </row>
    <row r="14565" spans="1:8">
      <c r="A14565" t="n">
        <v>121252</v>
      </c>
      <c r="B14565" s="21" t="n">
        <v>58</v>
      </c>
      <c r="C14565" s="7" t="n">
        <v>255</v>
      </c>
      <c r="D14565" s="7" t="n">
        <v>0</v>
      </c>
    </row>
    <row r="14566" spans="1:8">
      <c r="A14566" t="s">
        <v>4</v>
      </c>
      <c r="B14566" s="4" t="s">
        <v>5</v>
      </c>
      <c r="C14566" s="4" t="s">
        <v>10</v>
      </c>
      <c r="D14566" s="4" t="s">
        <v>10</v>
      </c>
      <c r="E14566" s="4" t="s">
        <v>10</v>
      </c>
    </row>
    <row r="14567" spans="1:8">
      <c r="A14567" t="n">
        <v>121256</v>
      </c>
      <c r="B14567" s="42" t="n">
        <v>61</v>
      </c>
      <c r="C14567" s="7" t="n">
        <v>23</v>
      </c>
      <c r="D14567" s="7" t="n">
        <v>0</v>
      </c>
      <c r="E14567" s="7" t="n">
        <v>100</v>
      </c>
    </row>
    <row r="14568" spans="1:8">
      <c r="A14568" t="s">
        <v>4</v>
      </c>
      <c r="B14568" s="4" t="s">
        <v>5</v>
      </c>
      <c r="C14568" s="4" t="s">
        <v>10</v>
      </c>
    </row>
    <row r="14569" spans="1:8">
      <c r="A14569" t="n">
        <v>121263</v>
      </c>
      <c r="B14569" s="28" t="n">
        <v>16</v>
      </c>
      <c r="C14569" s="7" t="n">
        <v>1000</v>
      </c>
    </row>
    <row r="14570" spans="1:8">
      <c r="A14570" t="s">
        <v>4</v>
      </c>
      <c r="B14570" s="4" t="s">
        <v>5</v>
      </c>
      <c r="C14570" s="4" t="s">
        <v>14</v>
      </c>
      <c r="D14570" s="4" t="s">
        <v>10</v>
      </c>
      <c r="E14570" s="4" t="s">
        <v>6</v>
      </c>
    </row>
    <row r="14571" spans="1:8">
      <c r="A14571" t="n">
        <v>121266</v>
      </c>
      <c r="B14571" s="41" t="n">
        <v>51</v>
      </c>
      <c r="C14571" s="7" t="n">
        <v>4</v>
      </c>
      <c r="D14571" s="7" t="n">
        <v>23</v>
      </c>
      <c r="E14571" s="7" t="s">
        <v>909</v>
      </c>
    </row>
    <row r="14572" spans="1:8">
      <c r="A14572" t="s">
        <v>4</v>
      </c>
      <c r="B14572" s="4" t="s">
        <v>5</v>
      </c>
      <c r="C14572" s="4" t="s">
        <v>10</v>
      </c>
    </row>
    <row r="14573" spans="1:8">
      <c r="A14573" t="n">
        <v>121280</v>
      </c>
      <c r="B14573" s="28" t="n">
        <v>16</v>
      </c>
      <c r="C14573" s="7" t="n">
        <v>0</v>
      </c>
    </row>
    <row r="14574" spans="1:8">
      <c r="A14574" t="s">
        <v>4</v>
      </c>
      <c r="B14574" s="4" t="s">
        <v>5</v>
      </c>
      <c r="C14574" s="4" t="s">
        <v>10</v>
      </c>
      <c r="D14574" s="4" t="s">
        <v>14</v>
      </c>
      <c r="E14574" s="4" t="s">
        <v>9</v>
      </c>
      <c r="F14574" s="4" t="s">
        <v>112</v>
      </c>
      <c r="G14574" s="4" t="s">
        <v>14</v>
      </c>
      <c r="H14574" s="4" t="s">
        <v>14</v>
      </c>
    </row>
    <row r="14575" spans="1:8">
      <c r="A14575" t="n">
        <v>121283</v>
      </c>
      <c r="B14575" s="49" t="n">
        <v>26</v>
      </c>
      <c r="C14575" s="7" t="n">
        <v>23</v>
      </c>
      <c r="D14575" s="7" t="n">
        <v>17</v>
      </c>
      <c r="E14575" s="7" t="n">
        <v>28586</v>
      </c>
      <c r="F14575" s="7" t="s">
        <v>929</v>
      </c>
      <c r="G14575" s="7" t="n">
        <v>2</v>
      </c>
      <c r="H14575" s="7" t="n">
        <v>0</v>
      </c>
    </row>
    <row r="14576" spans="1:8">
      <c r="A14576" t="s">
        <v>4</v>
      </c>
      <c r="B14576" s="4" t="s">
        <v>5</v>
      </c>
    </row>
    <row r="14577" spans="1:8">
      <c r="A14577" t="n">
        <v>121345</v>
      </c>
      <c r="B14577" s="50" t="n">
        <v>28</v>
      </c>
    </row>
    <row r="14578" spans="1:8">
      <c r="A14578" t="s">
        <v>4</v>
      </c>
      <c r="B14578" s="4" t="s">
        <v>5</v>
      </c>
      <c r="C14578" s="4" t="s">
        <v>10</v>
      </c>
      <c r="D14578" s="4" t="s">
        <v>14</v>
      </c>
    </row>
    <row r="14579" spans="1:8">
      <c r="A14579" t="n">
        <v>121346</v>
      </c>
      <c r="B14579" s="51" t="n">
        <v>89</v>
      </c>
      <c r="C14579" s="7" t="n">
        <v>65533</v>
      </c>
      <c r="D14579" s="7" t="n">
        <v>1</v>
      </c>
    </row>
    <row r="14580" spans="1:8">
      <c r="A14580" t="s">
        <v>4</v>
      </c>
      <c r="B14580" s="4" t="s">
        <v>5</v>
      </c>
      <c r="C14580" s="4" t="s">
        <v>14</v>
      </c>
      <c r="D14580" s="4" t="s">
        <v>10</v>
      </c>
      <c r="E14580" s="4" t="s">
        <v>6</v>
      </c>
    </row>
    <row r="14581" spans="1:8">
      <c r="A14581" t="n">
        <v>121350</v>
      </c>
      <c r="B14581" s="41" t="n">
        <v>51</v>
      </c>
      <c r="C14581" s="7" t="n">
        <v>4</v>
      </c>
      <c r="D14581" s="7" t="n">
        <v>0</v>
      </c>
      <c r="E14581" s="7" t="s">
        <v>874</v>
      </c>
    </row>
    <row r="14582" spans="1:8">
      <c r="A14582" t="s">
        <v>4</v>
      </c>
      <c r="B14582" s="4" t="s">
        <v>5</v>
      </c>
      <c r="C14582" s="4" t="s">
        <v>10</v>
      </c>
    </row>
    <row r="14583" spans="1:8">
      <c r="A14583" t="n">
        <v>121364</v>
      </c>
      <c r="B14583" s="28" t="n">
        <v>16</v>
      </c>
      <c r="C14583" s="7" t="n">
        <v>0</v>
      </c>
    </row>
    <row r="14584" spans="1:8">
      <c r="A14584" t="s">
        <v>4</v>
      </c>
      <c r="B14584" s="4" t="s">
        <v>5</v>
      </c>
      <c r="C14584" s="4" t="s">
        <v>10</v>
      </c>
      <c r="D14584" s="4" t="s">
        <v>14</v>
      </c>
      <c r="E14584" s="4" t="s">
        <v>9</v>
      </c>
      <c r="F14584" s="4" t="s">
        <v>112</v>
      </c>
      <c r="G14584" s="4" t="s">
        <v>14</v>
      </c>
      <c r="H14584" s="4" t="s">
        <v>14</v>
      </c>
    </row>
    <row r="14585" spans="1:8">
      <c r="A14585" t="n">
        <v>121367</v>
      </c>
      <c r="B14585" s="49" t="n">
        <v>26</v>
      </c>
      <c r="C14585" s="7" t="n">
        <v>0</v>
      </c>
      <c r="D14585" s="7" t="n">
        <v>17</v>
      </c>
      <c r="E14585" s="7" t="n">
        <v>53159</v>
      </c>
      <c r="F14585" s="7" t="s">
        <v>930</v>
      </c>
      <c r="G14585" s="7" t="n">
        <v>2</v>
      </c>
      <c r="H14585" s="7" t="n">
        <v>0</v>
      </c>
    </row>
    <row r="14586" spans="1:8">
      <c r="A14586" t="s">
        <v>4</v>
      </c>
      <c r="B14586" s="4" t="s">
        <v>5</v>
      </c>
    </row>
    <row r="14587" spans="1:8">
      <c r="A14587" t="n">
        <v>121391</v>
      </c>
      <c r="B14587" s="50" t="n">
        <v>28</v>
      </c>
    </row>
    <row r="14588" spans="1:8">
      <c r="A14588" t="s">
        <v>4</v>
      </c>
      <c r="B14588" s="4" t="s">
        <v>5</v>
      </c>
      <c r="C14588" s="4" t="s">
        <v>10</v>
      </c>
      <c r="D14588" s="4" t="s">
        <v>14</v>
      </c>
    </row>
    <row r="14589" spans="1:8">
      <c r="A14589" t="n">
        <v>121392</v>
      </c>
      <c r="B14589" s="51" t="n">
        <v>89</v>
      </c>
      <c r="C14589" s="7" t="n">
        <v>65533</v>
      </c>
      <c r="D14589" s="7" t="n">
        <v>1</v>
      </c>
    </row>
    <row r="14590" spans="1:8">
      <c r="A14590" t="s">
        <v>4</v>
      </c>
      <c r="B14590" s="4" t="s">
        <v>5</v>
      </c>
      <c r="C14590" s="4" t="s">
        <v>14</v>
      </c>
      <c r="D14590" s="4" t="s">
        <v>10</v>
      </c>
      <c r="E14590" s="4" t="s">
        <v>6</v>
      </c>
    </row>
    <row r="14591" spans="1:8">
      <c r="A14591" t="n">
        <v>121396</v>
      </c>
      <c r="B14591" s="41" t="n">
        <v>51</v>
      </c>
      <c r="C14591" s="7" t="n">
        <v>4</v>
      </c>
      <c r="D14591" s="7" t="n">
        <v>23</v>
      </c>
      <c r="E14591" s="7" t="s">
        <v>909</v>
      </c>
    </row>
    <row r="14592" spans="1:8">
      <c r="A14592" t="s">
        <v>4</v>
      </c>
      <c r="B14592" s="4" t="s">
        <v>5</v>
      </c>
      <c r="C14592" s="4" t="s">
        <v>10</v>
      </c>
    </row>
    <row r="14593" spans="1:8">
      <c r="A14593" t="n">
        <v>121410</v>
      </c>
      <c r="B14593" s="28" t="n">
        <v>16</v>
      </c>
      <c r="C14593" s="7" t="n">
        <v>0</v>
      </c>
    </row>
    <row r="14594" spans="1:8">
      <c r="A14594" t="s">
        <v>4</v>
      </c>
      <c r="B14594" s="4" t="s">
        <v>5</v>
      </c>
      <c r="C14594" s="4" t="s">
        <v>10</v>
      </c>
      <c r="D14594" s="4" t="s">
        <v>14</v>
      </c>
      <c r="E14594" s="4" t="s">
        <v>9</v>
      </c>
      <c r="F14594" s="4" t="s">
        <v>112</v>
      </c>
      <c r="G14594" s="4" t="s">
        <v>14</v>
      </c>
      <c r="H14594" s="4" t="s">
        <v>14</v>
      </c>
      <c r="I14594" s="4" t="s">
        <v>14</v>
      </c>
      <c r="J14594" s="4" t="s">
        <v>9</v>
      </c>
      <c r="K14594" s="4" t="s">
        <v>112</v>
      </c>
      <c r="L14594" s="4" t="s">
        <v>14</v>
      </c>
      <c r="M14594" s="4" t="s">
        <v>14</v>
      </c>
      <c r="N14594" s="4" t="s">
        <v>14</v>
      </c>
      <c r="O14594" s="4" t="s">
        <v>9</v>
      </c>
      <c r="P14594" s="4" t="s">
        <v>112</v>
      </c>
      <c r="Q14594" s="4" t="s">
        <v>14</v>
      </c>
      <c r="R14594" s="4" t="s">
        <v>14</v>
      </c>
    </row>
    <row r="14595" spans="1:8">
      <c r="A14595" t="n">
        <v>121413</v>
      </c>
      <c r="B14595" s="49" t="n">
        <v>26</v>
      </c>
      <c r="C14595" s="7" t="n">
        <v>23</v>
      </c>
      <c r="D14595" s="7" t="n">
        <v>17</v>
      </c>
      <c r="E14595" s="7" t="n">
        <v>28587</v>
      </c>
      <c r="F14595" s="7" t="s">
        <v>931</v>
      </c>
      <c r="G14595" s="7" t="n">
        <v>2</v>
      </c>
      <c r="H14595" s="7" t="n">
        <v>3</v>
      </c>
      <c r="I14595" s="7" t="n">
        <v>17</v>
      </c>
      <c r="J14595" s="7" t="n">
        <v>28588</v>
      </c>
      <c r="K14595" s="7" t="s">
        <v>932</v>
      </c>
      <c r="L14595" s="7" t="n">
        <v>2</v>
      </c>
      <c r="M14595" s="7" t="n">
        <v>3</v>
      </c>
      <c r="N14595" s="7" t="n">
        <v>17</v>
      </c>
      <c r="O14595" s="7" t="n">
        <v>28589</v>
      </c>
      <c r="P14595" s="7" t="s">
        <v>933</v>
      </c>
      <c r="Q14595" s="7" t="n">
        <v>2</v>
      </c>
      <c r="R14595" s="7" t="n">
        <v>0</v>
      </c>
    </row>
    <row r="14596" spans="1:8">
      <c r="A14596" t="s">
        <v>4</v>
      </c>
      <c r="B14596" s="4" t="s">
        <v>5</v>
      </c>
    </row>
    <row r="14597" spans="1:8">
      <c r="A14597" t="n">
        <v>121594</v>
      </c>
      <c r="B14597" s="50" t="n">
        <v>28</v>
      </c>
    </row>
    <row r="14598" spans="1:8">
      <c r="A14598" t="s">
        <v>4</v>
      </c>
      <c r="B14598" s="4" t="s">
        <v>5</v>
      </c>
      <c r="C14598" s="4" t="s">
        <v>10</v>
      </c>
      <c r="D14598" s="4" t="s">
        <v>14</v>
      </c>
    </row>
    <row r="14599" spans="1:8">
      <c r="A14599" t="n">
        <v>121595</v>
      </c>
      <c r="B14599" s="51" t="n">
        <v>89</v>
      </c>
      <c r="C14599" s="7" t="n">
        <v>65533</v>
      </c>
      <c r="D14599" s="7" t="n">
        <v>1</v>
      </c>
    </row>
    <row r="14600" spans="1:8">
      <c r="A14600" t="s">
        <v>4</v>
      </c>
      <c r="B14600" s="4" t="s">
        <v>5</v>
      </c>
      <c r="C14600" s="4" t="s">
        <v>14</v>
      </c>
      <c r="D14600" s="4" t="s">
        <v>10</v>
      </c>
      <c r="E14600" s="4" t="s">
        <v>9</v>
      </c>
      <c r="F14600" s="4" t="s">
        <v>10</v>
      </c>
    </row>
    <row r="14601" spans="1:8">
      <c r="A14601" t="n">
        <v>121599</v>
      </c>
      <c r="B14601" s="14" t="n">
        <v>50</v>
      </c>
      <c r="C14601" s="7" t="n">
        <v>3</v>
      </c>
      <c r="D14601" s="7" t="n">
        <v>2099</v>
      </c>
      <c r="E14601" s="7" t="n">
        <v>1056964608</v>
      </c>
      <c r="F14601" s="7" t="n">
        <v>500</v>
      </c>
    </row>
    <row r="14602" spans="1:8">
      <c r="A14602" t="s">
        <v>4</v>
      </c>
      <c r="B14602" s="4" t="s">
        <v>5</v>
      </c>
      <c r="C14602" s="4" t="s">
        <v>14</v>
      </c>
      <c r="D14602" s="4" t="s">
        <v>10</v>
      </c>
      <c r="E14602" s="4" t="s">
        <v>21</v>
      </c>
    </row>
    <row r="14603" spans="1:8">
      <c r="A14603" t="n">
        <v>121609</v>
      </c>
      <c r="B14603" s="21" t="n">
        <v>58</v>
      </c>
      <c r="C14603" s="7" t="n">
        <v>101</v>
      </c>
      <c r="D14603" s="7" t="n">
        <v>1000</v>
      </c>
      <c r="E14603" s="7" t="n">
        <v>1</v>
      </c>
    </row>
    <row r="14604" spans="1:8">
      <c r="A14604" t="s">
        <v>4</v>
      </c>
      <c r="B14604" s="4" t="s">
        <v>5</v>
      </c>
      <c r="C14604" s="4" t="s">
        <v>14</v>
      </c>
      <c r="D14604" s="4" t="s">
        <v>10</v>
      </c>
    </row>
    <row r="14605" spans="1:8">
      <c r="A14605" t="n">
        <v>121617</v>
      </c>
      <c r="B14605" s="21" t="n">
        <v>58</v>
      </c>
      <c r="C14605" s="7" t="n">
        <v>254</v>
      </c>
      <c r="D14605" s="7" t="n">
        <v>0</v>
      </c>
    </row>
    <row r="14606" spans="1:8">
      <c r="A14606" t="s">
        <v>4</v>
      </c>
      <c r="B14606" s="4" t="s">
        <v>5</v>
      </c>
      <c r="C14606" s="4" t="s">
        <v>14</v>
      </c>
      <c r="D14606" s="4" t="s">
        <v>14</v>
      </c>
      <c r="E14606" s="4" t="s">
        <v>21</v>
      </c>
      <c r="F14606" s="4" t="s">
        <v>21</v>
      </c>
      <c r="G14606" s="4" t="s">
        <v>21</v>
      </c>
      <c r="H14606" s="4" t="s">
        <v>10</v>
      </c>
    </row>
    <row r="14607" spans="1:8">
      <c r="A14607" t="n">
        <v>121621</v>
      </c>
      <c r="B14607" s="45" t="n">
        <v>45</v>
      </c>
      <c r="C14607" s="7" t="n">
        <v>2</v>
      </c>
      <c r="D14607" s="7" t="n">
        <v>3</v>
      </c>
      <c r="E14607" s="7" t="n">
        <v>-4.17000007629395</v>
      </c>
      <c r="F14607" s="7" t="n">
        <v>18.8899993896484</v>
      </c>
      <c r="G14607" s="7" t="n">
        <v>46.0299987792969</v>
      </c>
      <c r="H14607" s="7" t="n">
        <v>0</v>
      </c>
    </row>
    <row r="14608" spans="1:8">
      <c r="A14608" t="s">
        <v>4</v>
      </c>
      <c r="B14608" s="4" t="s">
        <v>5</v>
      </c>
      <c r="C14608" s="4" t="s">
        <v>14</v>
      </c>
      <c r="D14608" s="4" t="s">
        <v>14</v>
      </c>
      <c r="E14608" s="4" t="s">
        <v>21</v>
      </c>
      <c r="F14608" s="4" t="s">
        <v>21</v>
      </c>
      <c r="G14608" s="4" t="s">
        <v>21</v>
      </c>
      <c r="H14608" s="4" t="s">
        <v>10</v>
      </c>
      <c r="I14608" s="4" t="s">
        <v>14</v>
      </c>
    </row>
    <row r="14609" spans="1:18">
      <c r="A14609" t="n">
        <v>121638</v>
      </c>
      <c r="B14609" s="45" t="n">
        <v>45</v>
      </c>
      <c r="C14609" s="7" t="n">
        <v>4</v>
      </c>
      <c r="D14609" s="7" t="n">
        <v>3</v>
      </c>
      <c r="E14609" s="7" t="n">
        <v>8.75</v>
      </c>
      <c r="F14609" s="7" t="n">
        <v>70</v>
      </c>
      <c r="G14609" s="7" t="n">
        <v>15</v>
      </c>
      <c r="H14609" s="7" t="n">
        <v>0</v>
      </c>
      <c r="I14609" s="7" t="n">
        <v>0</v>
      </c>
    </row>
    <row r="14610" spans="1:18">
      <c r="A14610" t="s">
        <v>4</v>
      </c>
      <c r="B14610" s="4" t="s">
        <v>5</v>
      </c>
      <c r="C14610" s="4" t="s">
        <v>14</v>
      </c>
      <c r="D14610" s="4" t="s">
        <v>14</v>
      </c>
      <c r="E14610" s="4" t="s">
        <v>21</v>
      </c>
      <c r="F14610" s="4" t="s">
        <v>10</v>
      </c>
    </row>
    <row r="14611" spans="1:18">
      <c r="A14611" t="n">
        <v>121656</v>
      </c>
      <c r="B14611" s="45" t="n">
        <v>45</v>
      </c>
      <c r="C14611" s="7" t="n">
        <v>5</v>
      </c>
      <c r="D14611" s="7" t="n">
        <v>3</v>
      </c>
      <c r="E14611" s="7" t="n">
        <v>0.899999976158142</v>
      </c>
      <c r="F14611" s="7" t="n">
        <v>0</v>
      </c>
    </row>
    <row r="14612" spans="1:18">
      <c r="A14612" t="s">
        <v>4</v>
      </c>
      <c r="B14612" s="4" t="s">
        <v>5</v>
      </c>
      <c r="C14612" s="4" t="s">
        <v>14</v>
      </c>
      <c r="D14612" s="4" t="s">
        <v>14</v>
      </c>
      <c r="E14612" s="4" t="s">
        <v>21</v>
      </c>
      <c r="F14612" s="4" t="s">
        <v>10</v>
      </c>
    </row>
    <row r="14613" spans="1:18">
      <c r="A14613" t="n">
        <v>121665</v>
      </c>
      <c r="B14613" s="45" t="n">
        <v>45</v>
      </c>
      <c r="C14613" s="7" t="n">
        <v>11</v>
      </c>
      <c r="D14613" s="7" t="n">
        <v>3</v>
      </c>
      <c r="E14613" s="7" t="n">
        <v>37.7000007629395</v>
      </c>
      <c r="F14613" s="7" t="n">
        <v>0</v>
      </c>
    </row>
    <row r="14614" spans="1:18">
      <c r="A14614" t="s">
        <v>4</v>
      </c>
      <c r="B14614" s="4" t="s">
        <v>5</v>
      </c>
      <c r="C14614" s="4" t="s">
        <v>14</v>
      </c>
      <c r="D14614" s="4" t="s">
        <v>14</v>
      </c>
      <c r="E14614" s="4" t="s">
        <v>21</v>
      </c>
      <c r="F14614" s="4" t="s">
        <v>21</v>
      </c>
      <c r="G14614" s="4" t="s">
        <v>21</v>
      </c>
      <c r="H14614" s="4" t="s">
        <v>10</v>
      </c>
    </row>
    <row r="14615" spans="1:18">
      <c r="A14615" t="n">
        <v>121674</v>
      </c>
      <c r="B14615" s="45" t="n">
        <v>45</v>
      </c>
      <c r="C14615" s="7" t="n">
        <v>2</v>
      </c>
      <c r="D14615" s="7" t="n">
        <v>3</v>
      </c>
      <c r="E14615" s="7" t="n">
        <v>-4.17000007629395</v>
      </c>
      <c r="F14615" s="7" t="n">
        <v>18.9899997711182</v>
      </c>
      <c r="G14615" s="7" t="n">
        <v>46.0299987792969</v>
      </c>
      <c r="H14615" s="7" t="n">
        <v>3000</v>
      </c>
    </row>
    <row r="14616" spans="1:18">
      <c r="A14616" t="s">
        <v>4</v>
      </c>
      <c r="B14616" s="4" t="s">
        <v>5</v>
      </c>
      <c r="C14616" s="4" t="s">
        <v>14</v>
      </c>
      <c r="D14616" s="4" t="s">
        <v>10</v>
      </c>
      <c r="E14616" s="4" t="s">
        <v>6</v>
      </c>
      <c r="F14616" s="4" t="s">
        <v>6</v>
      </c>
      <c r="G14616" s="4" t="s">
        <v>6</v>
      </c>
      <c r="H14616" s="4" t="s">
        <v>6</v>
      </c>
    </row>
    <row r="14617" spans="1:18">
      <c r="A14617" t="n">
        <v>121691</v>
      </c>
      <c r="B14617" s="41" t="n">
        <v>51</v>
      </c>
      <c r="C14617" s="7" t="n">
        <v>3</v>
      </c>
      <c r="D14617" s="7" t="n">
        <v>23</v>
      </c>
      <c r="E14617" s="7" t="s">
        <v>557</v>
      </c>
      <c r="F14617" s="7" t="s">
        <v>94</v>
      </c>
      <c r="G14617" s="7" t="s">
        <v>96</v>
      </c>
      <c r="H14617" s="7" t="s">
        <v>97</v>
      </c>
    </row>
    <row r="14618" spans="1:18">
      <c r="A14618" t="s">
        <v>4</v>
      </c>
      <c r="B14618" s="4" t="s">
        <v>5</v>
      </c>
      <c r="C14618" s="4" t="s">
        <v>10</v>
      </c>
      <c r="D14618" s="4" t="s">
        <v>21</v>
      </c>
      <c r="E14618" s="4" t="s">
        <v>21</v>
      </c>
      <c r="F14618" s="4" t="s">
        <v>21</v>
      </c>
      <c r="G14618" s="4" t="s">
        <v>21</v>
      </c>
    </row>
    <row r="14619" spans="1:18">
      <c r="A14619" t="n">
        <v>121704</v>
      </c>
      <c r="B14619" s="36" t="n">
        <v>46</v>
      </c>
      <c r="C14619" s="7" t="n">
        <v>5</v>
      </c>
      <c r="D14619" s="7" t="n">
        <v>-3.51999998092651</v>
      </c>
      <c r="E14619" s="7" t="n">
        <v>18.3700008392334</v>
      </c>
      <c r="F14619" s="7" t="n">
        <v>45.5</v>
      </c>
      <c r="G14619" s="7" t="n">
        <v>-53.7000007629395</v>
      </c>
    </row>
    <row r="14620" spans="1:18">
      <c r="A14620" t="s">
        <v>4</v>
      </c>
      <c r="B14620" s="4" t="s">
        <v>5</v>
      </c>
      <c r="C14620" s="4" t="s">
        <v>14</v>
      </c>
      <c r="D14620" s="4" t="s">
        <v>10</v>
      </c>
    </row>
    <row r="14621" spans="1:18">
      <c r="A14621" t="n">
        <v>121723</v>
      </c>
      <c r="B14621" s="21" t="n">
        <v>58</v>
      </c>
      <c r="C14621" s="7" t="n">
        <v>255</v>
      </c>
      <c r="D14621" s="7" t="n">
        <v>0</v>
      </c>
    </row>
    <row r="14622" spans="1:18">
      <c r="A14622" t="s">
        <v>4</v>
      </c>
      <c r="B14622" s="4" t="s">
        <v>5</v>
      </c>
      <c r="C14622" s="4" t="s">
        <v>10</v>
      </c>
      <c r="D14622" s="4" t="s">
        <v>10</v>
      </c>
      <c r="E14622" s="4" t="s">
        <v>10</v>
      </c>
    </row>
    <row r="14623" spans="1:18">
      <c r="A14623" t="n">
        <v>121727</v>
      </c>
      <c r="B14623" s="42" t="n">
        <v>61</v>
      </c>
      <c r="C14623" s="7" t="n">
        <v>23</v>
      </c>
      <c r="D14623" s="7" t="n">
        <v>65533</v>
      </c>
      <c r="E14623" s="7" t="n">
        <v>300</v>
      </c>
    </row>
    <row r="14624" spans="1:18">
      <c r="A14624" t="s">
        <v>4</v>
      </c>
      <c r="B14624" s="4" t="s">
        <v>5</v>
      </c>
      <c r="C14624" s="4" t="s">
        <v>10</v>
      </c>
      <c r="D14624" s="4" t="s">
        <v>14</v>
      </c>
      <c r="E14624" s="4" t="s">
        <v>6</v>
      </c>
      <c r="F14624" s="4" t="s">
        <v>21</v>
      </c>
      <c r="G14624" s="4" t="s">
        <v>21</v>
      </c>
      <c r="H14624" s="4" t="s">
        <v>21</v>
      </c>
    </row>
    <row r="14625" spans="1:9">
      <c r="A14625" t="n">
        <v>121734</v>
      </c>
      <c r="B14625" s="37" t="n">
        <v>48</v>
      </c>
      <c r="C14625" s="7" t="n">
        <v>0</v>
      </c>
      <c r="D14625" s="7" t="n">
        <v>0</v>
      </c>
      <c r="E14625" s="7" t="s">
        <v>764</v>
      </c>
      <c r="F14625" s="7" t="n">
        <v>-1</v>
      </c>
      <c r="G14625" s="7" t="n">
        <v>1</v>
      </c>
      <c r="H14625" s="7" t="n">
        <v>0</v>
      </c>
    </row>
    <row r="14626" spans="1:9">
      <c r="A14626" t="s">
        <v>4</v>
      </c>
      <c r="B14626" s="4" t="s">
        <v>5</v>
      </c>
      <c r="C14626" s="4" t="s">
        <v>10</v>
      </c>
      <c r="D14626" s="4" t="s">
        <v>14</v>
      </c>
      <c r="E14626" s="4" t="s">
        <v>6</v>
      </c>
      <c r="F14626" s="4" t="s">
        <v>21</v>
      </c>
      <c r="G14626" s="4" t="s">
        <v>21</v>
      </c>
      <c r="H14626" s="4" t="s">
        <v>21</v>
      </c>
    </row>
    <row r="14627" spans="1:9">
      <c r="A14627" t="n">
        <v>121760</v>
      </c>
      <c r="B14627" s="37" t="n">
        <v>48</v>
      </c>
      <c r="C14627" s="7" t="n">
        <v>23</v>
      </c>
      <c r="D14627" s="7" t="n">
        <v>0</v>
      </c>
      <c r="E14627" s="7" t="s">
        <v>764</v>
      </c>
      <c r="F14627" s="7" t="n">
        <v>-1</v>
      </c>
      <c r="G14627" s="7" t="n">
        <v>1</v>
      </c>
      <c r="H14627" s="7" t="n">
        <v>0</v>
      </c>
    </row>
    <row r="14628" spans="1:9">
      <c r="A14628" t="s">
        <v>4</v>
      </c>
      <c r="B14628" s="4" t="s">
        <v>5</v>
      </c>
      <c r="C14628" s="4" t="s">
        <v>10</v>
      </c>
    </row>
    <row r="14629" spans="1:9">
      <c r="A14629" t="n">
        <v>121786</v>
      </c>
      <c r="B14629" s="28" t="n">
        <v>16</v>
      </c>
      <c r="C14629" s="7" t="n">
        <v>1000</v>
      </c>
    </row>
    <row r="14630" spans="1:9">
      <c r="A14630" t="s">
        <v>4</v>
      </c>
      <c r="B14630" s="4" t="s">
        <v>5</v>
      </c>
      <c r="C14630" s="4" t="s">
        <v>14</v>
      </c>
      <c r="D14630" s="4" t="s">
        <v>10</v>
      </c>
    </row>
    <row r="14631" spans="1:9">
      <c r="A14631" t="n">
        <v>121789</v>
      </c>
      <c r="B14631" s="45" t="n">
        <v>45</v>
      </c>
      <c r="C14631" s="7" t="n">
        <v>7</v>
      </c>
      <c r="D14631" s="7" t="n">
        <v>255</v>
      </c>
    </row>
    <row r="14632" spans="1:9">
      <c r="A14632" t="s">
        <v>4</v>
      </c>
      <c r="B14632" s="4" t="s">
        <v>5</v>
      </c>
      <c r="C14632" s="4" t="s">
        <v>14</v>
      </c>
      <c r="D14632" s="4" t="s">
        <v>10</v>
      </c>
      <c r="E14632" s="4" t="s">
        <v>6</v>
      </c>
    </row>
    <row r="14633" spans="1:9">
      <c r="A14633" t="n">
        <v>121793</v>
      </c>
      <c r="B14633" s="41" t="n">
        <v>51</v>
      </c>
      <c r="C14633" s="7" t="n">
        <v>4</v>
      </c>
      <c r="D14633" s="7" t="n">
        <v>23</v>
      </c>
      <c r="E14633" s="7" t="s">
        <v>934</v>
      </c>
    </row>
    <row r="14634" spans="1:9">
      <c r="A14634" t="s">
        <v>4</v>
      </c>
      <c r="B14634" s="4" t="s">
        <v>5</v>
      </c>
      <c r="C14634" s="4" t="s">
        <v>10</v>
      </c>
    </row>
    <row r="14635" spans="1:9">
      <c r="A14635" t="n">
        <v>121826</v>
      </c>
      <c r="B14635" s="28" t="n">
        <v>16</v>
      </c>
      <c r="C14635" s="7" t="n">
        <v>0</v>
      </c>
    </row>
    <row r="14636" spans="1:9">
      <c r="A14636" t="s">
        <v>4</v>
      </c>
      <c r="B14636" s="4" t="s">
        <v>5</v>
      </c>
      <c r="C14636" s="4" t="s">
        <v>10</v>
      </c>
      <c r="D14636" s="4" t="s">
        <v>14</v>
      </c>
      <c r="E14636" s="4" t="s">
        <v>9</v>
      </c>
      <c r="F14636" s="4" t="s">
        <v>112</v>
      </c>
      <c r="G14636" s="4" t="s">
        <v>14</v>
      </c>
      <c r="H14636" s="4" t="s">
        <v>14</v>
      </c>
      <c r="I14636" s="4" t="s">
        <v>14</v>
      </c>
      <c r="J14636" s="4" t="s">
        <v>9</v>
      </c>
      <c r="K14636" s="4" t="s">
        <v>112</v>
      </c>
      <c r="L14636" s="4" t="s">
        <v>14</v>
      </c>
      <c r="M14636" s="4" t="s">
        <v>14</v>
      </c>
    </row>
    <row r="14637" spans="1:9">
      <c r="A14637" t="n">
        <v>121829</v>
      </c>
      <c r="B14637" s="49" t="n">
        <v>26</v>
      </c>
      <c r="C14637" s="7" t="n">
        <v>23</v>
      </c>
      <c r="D14637" s="7" t="n">
        <v>17</v>
      </c>
      <c r="E14637" s="7" t="n">
        <v>28590</v>
      </c>
      <c r="F14637" s="7" t="s">
        <v>935</v>
      </c>
      <c r="G14637" s="7" t="n">
        <v>2</v>
      </c>
      <c r="H14637" s="7" t="n">
        <v>3</v>
      </c>
      <c r="I14637" s="7" t="n">
        <v>17</v>
      </c>
      <c r="J14637" s="7" t="n">
        <v>28591</v>
      </c>
      <c r="K14637" s="7" t="s">
        <v>936</v>
      </c>
      <c r="L14637" s="7" t="n">
        <v>2</v>
      </c>
      <c r="M14637" s="7" t="n">
        <v>0</v>
      </c>
    </row>
    <row r="14638" spans="1:9">
      <c r="A14638" t="s">
        <v>4</v>
      </c>
      <c r="B14638" s="4" t="s">
        <v>5</v>
      </c>
    </row>
    <row r="14639" spans="1:9">
      <c r="A14639" t="n">
        <v>121956</v>
      </c>
      <c r="B14639" s="50" t="n">
        <v>28</v>
      </c>
    </row>
    <row r="14640" spans="1:9">
      <c r="A14640" t="s">
        <v>4</v>
      </c>
      <c r="B14640" s="4" t="s">
        <v>5</v>
      </c>
      <c r="C14640" s="4" t="s">
        <v>10</v>
      </c>
      <c r="D14640" s="4" t="s">
        <v>14</v>
      </c>
    </row>
    <row r="14641" spans="1:13">
      <c r="A14641" t="n">
        <v>121957</v>
      </c>
      <c r="B14641" s="51" t="n">
        <v>89</v>
      </c>
      <c r="C14641" s="7" t="n">
        <v>65533</v>
      </c>
      <c r="D14641" s="7" t="n">
        <v>1</v>
      </c>
    </row>
    <row r="14642" spans="1:13">
      <c r="A14642" t="s">
        <v>4</v>
      </c>
      <c r="B14642" s="4" t="s">
        <v>5</v>
      </c>
      <c r="C14642" s="4" t="s">
        <v>14</v>
      </c>
      <c r="D14642" s="4" t="s">
        <v>10</v>
      </c>
      <c r="E14642" s="4" t="s">
        <v>14</v>
      </c>
    </row>
    <row r="14643" spans="1:13">
      <c r="A14643" t="n">
        <v>121961</v>
      </c>
      <c r="B14643" s="16" t="n">
        <v>49</v>
      </c>
      <c r="C14643" s="7" t="n">
        <v>1</v>
      </c>
      <c r="D14643" s="7" t="n">
        <v>2000</v>
      </c>
      <c r="E14643" s="7" t="n">
        <v>0</v>
      </c>
    </row>
    <row r="14644" spans="1:13">
      <c r="A14644" t="s">
        <v>4</v>
      </c>
      <c r="B14644" s="4" t="s">
        <v>5</v>
      </c>
      <c r="C14644" s="4" t="s">
        <v>14</v>
      </c>
      <c r="D14644" s="4" t="s">
        <v>10</v>
      </c>
      <c r="E14644" s="4" t="s">
        <v>10</v>
      </c>
    </row>
    <row r="14645" spans="1:13">
      <c r="A14645" t="n">
        <v>121966</v>
      </c>
      <c r="B14645" s="14" t="n">
        <v>50</v>
      </c>
      <c r="C14645" s="7" t="n">
        <v>1</v>
      </c>
      <c r="D14645" s="7" t="n">
        <v>2099</v>
      </c>
      <c r="E14645" s="7" t="n">
        <v>1000</v>
      </c>
    </row>
    <row r="14646" spans="1:13">
      <c r="A14646" t="s">
        <v>4</v>
      </c>
      <c r="B14646" s="4" t="s">
        <v>5</v>
      </c>
      <c r="C14646" s="4" t="s">
        <v>14</v>
      </c>
      <c r="D14646" s="4" t="s">
        <v>10</v>
      </c>
      <c r="E14646" s="4" t="s">
        <v>21</v>
      </c>
    </row>
    <row r="14647" spans="1:13">
      <c r="A14647" t="n">
        <v>121972</v>
      </c>
      <c r="B14647" s="21" t="n">
        <v>58</v>
      </c>
      <c r="C14647" s="7" t="n">
        <v>101</v>
      </c>
      <c r="D14647" s="7" t="n">
        <v>300</v>
      </c>
      <c r="E14647" s="7" t="n">
        <v>1</v>
      </c>
    </row>
    <row r="14648" spans="1:13">
      <c r="A14648" t="s">
        <v>4</v>
      </c>
      <c r="B14648" s="4" t="s">
        <v>5</v>
      </c>
      <c r="C14648" s="4" t="s">
        <v>14</v>
      </c>
      <c r="D14648" s="4" t="s">
        <v>10</v>
      </c>
    </row>
    <row r="14649" spans="1:13">
      <c r="A14649" t="n">
        <v>121980</v>
      </c>
      <c r="B14649" s="21" t="n">
        <v>58</v>
      </c>
      <c r="C14649" s="7" t="n">
        <v>254</v>
      </c>
      <c r="D14649" s="7" t="n">
        <v>0</v>
      </c>
    </row>
    <row r="14650" spans="1:13">
      <c r="A14650" t="s">
        <v>4</v>
      </c>
      <c r="B14650" s="4" t="s">
        <v>5</v>
      </c>
      <c r="C14650" s="4" t="s">
        <v>14</v>
      </c>
    </row>
    <row r="14651" spans="1:13">
      <c r="A14651" t="n">
        <v>121984</v>
      </c>
      <c r="B14651" s="45" t="n">
        <v>45</v>
      </c>
      <c r="C14651" s="7" t="n">
        <v>0</v>
      </c>
    </row>
    <row r="14652" spans="1:13">
      <c r="A14652" t="s">
        <v>4</v>
      </c>
      <c r="B14652" s="4" t="s">
        <v>5</v>
      </c>
      <c r="C14652" s="4" t="s">
        <v>14</v>
      </c>
      <c r="D14652" s="4" t="s">
        <v>14</v>
      </c>
      <c r="E14652" s="4" t="s">
        <v>21</v>
      </c>
      <c r="F14652" s="4" t="s">
        <v>21</v>
      </c>
      <c r="G14652" s="4" t="s">
        <v>21</v>
      </c>
      <c r="H14652" s="4" t="s">
        <v>10</v>
      </c>
    </row>
    <row r="14653" spans="1:13">
      <c r="A14653" t="n">
        <v>121986</v>
      </c>
      <c r="B14653" s="45" t="n">
        <v>45</v>
      </c>
      <c r="C14653" s="7" t="n">
        <v>2</v>
      </c>
      <c r="D14653" s="7" t="n">
        <v>3</v>
      </c>
      <c r="E14653" s="7" t="n">
        <v>-3.76999998092651</v>
      </c>
      <c r="F14653" s="7" t="n">
        <v>18.4799995422363</v>
      </c>
      <c r="G14653" s="7" t="n">
        <v>45.9799995422363</v>
      </c>
      <c r="H14653" s="7" t="n">
        <v>0</v>
      </c>
    </row>
    <row r="14654" spans="1:13">
      <c r="A14654" t="s">
        <v>4</v>
      </c>
      <c r="B14654" s="4" t="s">
        <v>5</v>
      </c>
      <c r="C14654" s="4" t="s">
        <v>14</v>
      </c>
      <c r="D14654" s="4" t="s">
        <v>14</v>
      </c>
      <c r="E14654" s="4" t="s">
        <v>21</v>
      </c>
      <c r="F14654" s="4" t="s">
        <v>21</v>
      </c>
      <c r="G14654" s="4" t="s">
        <v>21</v>
      </c>
      <c r="H14654" s="4" t="s">
        <v>10</v>
      </c>
      <c r="I14654" s="4" t="s">
        <v>14</v>
      </c>
    </row>
    <row r="14655" spans="1:13">
      <c r="A14655" t="n">
        <v>122003</v>
      </c>
      <c r="B14655" s="45" t="n">
        <v>45</v>
      </c>
      <c r="C14655" s="7" t="n">
        <v>4</v>
      </c>
      <c r="D14655" s="7" t="n">
        <v>3</v>
      </c>
      <c r="E14655" s="7" t="n">
        <v>15</v>
      </c>
      <c r="F14655" s="7" t="n">
        <v>48</v>
      </c>
      <c r="G14655" s="7" t="n">
        <v>0</v>
      </c>
      <c r="H14655" s="7" t="n">
        <v>0</v>
      </c>
      <c r="I14655" s="7" t="n">
        <v>0</v>
      </c>
    </row>
    <row r="14656" spans="1:13">
      <c r="A14656" t="s">
        <v>4</v>
      </c>
      <c r="B14656" s="4" t="s">
        <v>5</v>
      </c>
      <c r="C14656" s="4" t="s">
        <v>14</v>
      </c>
      <c r="D14656" s="4" t="s">
        <v>14</v>
      </c>
      <c r="E14656" s="4" t="s">
        <v>21</v>
      </c>
      <c r="F14656" s="4" t="s">
        <v>10</v>
      </c>
    </row>
    <row r="14657" spans="1:9">
      <c r="A14657" t="n">
        <v>122021</v>
      </c>
      <c r="B14657" s="45" t="n">
        <v>45</v>
      </c>
      <c r="C14657" s="7" t="n">
        <v>5</v>
      </c>
      <c r="D14657" s="7" t="n">
        <v>3</v>
      </c>
      <c r="E14657" s="7" t="n">
        <v>0.300000011920929</v>
      </c>
      <c r="F14657" s="7" t="n">
        <v>0</v>
      </c>
    </row>
    <row r="14658" spans="1:9">
      <c r="A14658" t="s">
        <v>4</v>
      </c>
      <c r="B14658" s="4" t="s">
        <v>5</v>
      </c>
      <c r="C14658" s="4" t="s">
        <v>14</v>
      </c>
      <c r="D14658" s="4" t="s">
        <v>14</v>
      </c>
      <c r="E14658" s="4" t="s">
        <v>21</v>
      </c>
      <c r="F14658" s="4" t="s">
        <v>10</v>
      </c>
    </row>
    <row r="14659" spans="1:9">
      <c r="A14659" t="n">
        <v>122030</v>
      </c>
      <c r="B14659" s="45" t="n">
        <v>45</v>
      </c>
      <c r="C14659" s="7" t="n">
        <v>11</v>
      </c>
      <c r="D14659" s="7" t="n">
        <v>3</v>
      </c>
      <c r="E14659" s="7" t="n">
        <v>37.7000007629395</v>
      </c>
      <c r="F14659" s="7" t="n">
        <v>0</v>
      </c>
    </row>
    <row r="14660" spans="1:9">
      <c r="A14660" t="s">
        <v>4</v>
      </c>
      <c r="B14660" s="4" t="s">
        <v>5</v>
      </c>
      <c r="C14660" s="4" t="s">
        <v>14</v>
      </c>
      <c r="D14660" s="4" t="s">
        <v>10</v>
      </c>
      <c r="E14660" s="4" t="s">
        <v>10</v>
      </c>
      <c r="F14660" s="4" t="s">
        <v>9</v>
      </c>
    </row>
    <row r="14661" spans="1:9">
      <c r="A14661" t="n">
        <v>122039</v>
      </c>
      <c r="B14661" s="46" t="n">
        <v>84</v>
      </c>
      <c r="C14661" s="7" t="n">
        <v>0</v>
      </c>
      <c r="D14661" s="7" t="n">
        <v>0</v>
      </c>
      <c r="E14661" s="7" t="n">
        <v>0</v>
      </c>
      <c r="F14661" s="7" t="n">
        <v>1056964608</v>
      </c>
    </row>
    <row r="14662" spans="1:9">
      <c r="A14662" t="s">
        <v>4</v>
      </c>
      <c r="B14662" s="4" t="s">
        <v>5</v>
      </c>
      <c r="C14662" s="4" t="s">
        <v>10</v>
      </c>
      <c r="D14662" s="4" t="s">
        <v>9</v>
      </c>
    </row>
    <row r="14663" spans="1:9">
      <c r="A14663" t="n">
        <v>122049</v>
      </c>
      <c r="B14663" s="63" t="n">
        <v>44</v>
      </c>
      <c r="C14663" s="7" t="n">
        <v>5</v>
      </c>
      <c r="D14663" s="7" t="n">
        <v>128</v>
      </c>
    </row>
    <row r="14664" spans="1:9">
      <c r="A14664" t="s">
        <v>4</v>
      </c>
      <c r="B14664" s="4" t="s">
        <v>5</v>
      </c>
      <c r="C14664" s="4" t="s">
        <v>10</v>
      </c>
      <c r="D14664" s="4" t="s">
        <v>9</v>
      </c>
    </row>
    <row r="14665" spans="1:9">
      <c r="A14665" t="n">
        <v>122056</v>
      </c>
      <c r="B14665" s="33" t="n">
        <v>43</v>
      </c>
      <c r="C14665" s="7" t="n">
        <v>7032</v>
      </c>
      <c r="D14665" s="7" t="n">
        <v>128</v>
      </c>
    </row>
    <row r="14666" spans="1:9">
      <c r="A14666" t="s">
        <v>4</v>
      </c>
      <c r="B14666" s="4" t="s">
        <v>5</v>
      </c>
      <c r="C14666" s="4" t="s">
        <v>10</v>
      </c>
      <c r="D14666" s="4" t="s">
        <v>14</v>
      </c>
      <c r="E14666" s="4" t="s">
        <v>6</v>
      </c>
      <c r="F14666" s="4" t="s">
        <v>21</v>
      </c>
      <c r="G14666" s="4" t="s">
        <v>21</v>
      </c>
      <c r="H14666" s="4" t="s">
        <v>21</v>
      </c>
    </row>
    <row r="14667" spans="1:9">
      <c r="A14667" t="n">
        <v>122063</v>
      </c>
      <c r="B14667" s="37" t="n">
        <v>48</v>
      </c>
      <c r="C14667" s="7" t="n">
        <v>0</v>
      </c>
      <c r="D14667" s="7" t="n">
        <v>0</v>
      </c>
      <c r="E14667" s="7" t="s">
        <v>765</v>
      </c>
      <c r="F14667" s="7" t="n">
        <v>-1</v>
      </c>
      <c r="G14667" s="7" t="n">
        <v>1</v>
      </c>
      <c r="H14667" s="7" t="n">
        <v>0</v>
      </c>
    </row>
    <row r="14668" spans="1:9">
      <c r="A14668" t="s">
        <v>4</v>
      </c>
      <c r="B14668" s="4" t="s">
        <v>5</v>
      </c>
      <c r="C14668" s="4" t="s">
        <v>10</v>
      </c>
      <c r="D14668" s="4" t="s">
        <v>14</v>
      </c>
      <c r="E14668" s="4" t="s">
        <v>6</v>
      </c>
      <c r="F14668" s="4" t="s">
        <v>21</v>
      </c>
      <c r="G14668" s="4" t="s">
        <v>21</v>
      </c>
      <c r="H14668" s="4" t="s">
        <v>21</v>
      </c>
    </row>
    <row r="14669" spans="1:9">
      <c r="A14669" t="n">
        <v>122089</v>
      </c>
      <c r="B14669" s="37" t="n">
        <v>48</v>
      </c>
      <c r="C14669" s="7" t="n">
        <v>23</v>
      </c>
      <c r="D14669" s="7" t="n">
        <v>0</v>
      </c>
      <c r="E14669" s="7" t="s">
        <v>765</v>
      </c>
      <c r="F14669" s="7" t="n">
        <v>-1</v>
      </c>
      <c r="G14669" s="7" t="n">
        <v>1</v>
      </c>
      <c r="H14669" s="7" t="n">
        <v>0</v>
      </c>
    </row>
    <row r="14670" spans="1:9">
      <c r="A14670" t="s">
        <v>4</v>
      </c>
      <c r="B14670" s="4" t="s">
        <v>5</v>
      </c>
      <c r="C14670" s="4" t="s">
        <v>10</v>
      </c>
    </row>
    <row r="14671" spans="1:9">
      <c r="A14671" t="n">
        <v>122115</v>
      </c>
      <c r="B14671" s="28" t="n">
        <v>16</v>
      </c>
      <c r="C14671" s="7" t="n">
        <v>500</v>
      </c>
    </row>
    <row r="14672" spans="1:9">
      <c r="A14672" t="s">
        <v>4</v>
      </c>
      <c r="B14672" s="4" t="s">
        <v>5</v>
      </c>
      <c r="C14672" s="4" t="s">
        <v>14</v>
      </c>
      <c r="D14672" s="4" t="s">
        <v>10</v>
      </c>
      <c r="E14672" s="4" t="s">
        <v>21</v>
      </c>
      <c r="F14672" s="4" t="s">
        <v>10</v>
      </c>
      <c r="G14672" s="4" t="s">
        <v>9</v>
      </c>
      <c r="H14672" s="4" t="s">
        <v>9</v>
      </c>
      <c r="I14672" s="4" t="s">
        <v>10</v>
      </c>
      <c r="J14672" s="4" t="s">
        <v>10</v>
      </c>
      <c r="K14672" s="4" t="s">
        <v>9</v>
      </c>
      <c r="L14672" s="4" t="s">
        <v>9</v>
      </c>
      <c r="M14672" s="4" t="s">
        <v>9</v>
      </c>
      <c r="N14672" s="4" t="s">
        <v>9</v>
      </c>
      <c r="O14672" s="4" t="s">
        <v>6</v>
      </c>
    </row>
    <row r="14673" spans="1:15">
      <c r="A14673" t="n">
        <v>122118</v>
      </c>
      <c r="B14673" s="14" t="n">
        <v>50</v>
      </c>
      <c r="C14673" s="7" t="n">
        <v>0</v>
      </c>
      <c r="D14673" s="7" t="n">
        <v>2000</v>
      </c>
      <c r="E14673" s="7" t="n">
        <v>1</v>
      </c>
      <c r="F14673" s="7" t="n">
        <v>0</v>
      </c>
      <c r="G14673" s="7" t="n">
        <v>0</v>
      </c>
      <c r="H14673" s="7" t="n">
        <v>0</v>
      </c>
      <c r="I14673" s="7" t="n">
        <v>0</v>
      </c>
      <c r="J14673" s="7" t="n">
        <v>65533</v>
      </c>
      <c r="K14673" s="7" t="n">
        <v>0</v>
      </c>
      <c r="L14673" s="7" t="n">
        <v>0</v>
      </c>
      <c r="M14673" s="7" t="n">
        <v>0</v>
      </c>
      <c r="N14673" s="7" t="n">
        <v>0</v>
      </c>
      <c r="O14673" s="7" t="s">
        <v>13</v>
      </c>
    </row>
    <row r="14674" spans="1:15">
      <c r="A14674" t="s">
        <v>4</v>
      </c>
      <c r="B14674" s="4" t="s">
        <v>5</v>
      </c>
      <c r="C14674" s="4" t="s">
        <v>10</v>
      </c>
    </row>
    <row r="14675" spans="1:15">
      <c r="A14675" t="n">
        <v>122157</v>
      </c>
      <c r="B14675" s="28" t="n">
        <v>16</v>
      </c>
      <c r="C14675" s="7" t="n">
        <v>1000</v>
      </c>
    </row>
    <row r="14676" spans="1:15">
      <c r="A14676" t="s">
        <v>4</v>
      </c>
      <c r="B14676" s="4" t="s">
        <v>5</v>
      </c>
      <c r="C14676" s="4" t="s">
        <v>14</v>
      </c>
      <c r="D14676" s="4" t="s">
        <v>10</v>
      </c>
      <c r="E14676" s="4" t="s">
        <v>21</v>
      </c>
    </row>
    <row r="14677" spans="1:15">
      <c r="A14677" t="n">
        <v>122160</v>
      </c>
      <c r="B14677" s="21" t="n">
        <v>58</v>
      </c>
      <c r="C14677" s="7" t="n">
        <v>101</v>
      </c>
      <c r="D14677" s="7" t="n">
        <v>1000</v>
      </c>
      <c r="E14677" s="7" t="n">
        <v>1</v>
      </c>
    </row>
    <row r="14678" spans="1:15">
      <c r="A14678" t="s">
        <v>4</v>
      </c>
      <c r="B14678" s="4" t="s">
        <v>5</v>
      </c>
      <c r="C14678" s="4" t="s">
        <v>14</v>
      </c>
      <c r="D14678" s="4" t="s">
        <v>10</v>
      </c>
    </row>
    <row r="14679" spans="1:15">
      <c r="A14679" t="n">
        <v>122168</v>
      </c>
      <c r="B14679" s="21" t="n">
        <v>58</v>
      </c>
      <c r="C14679" s="7" t="n">
        <v>254</v>
      </c>
      <c r="D14679" s="7" t="n">
        <v>0</v>
      </c>
    </row>
    <row r="14680" spans="1:15">
      <c r="A14680" t="s">
        <v>4</v>
      </c>
      <c r="B14680" s="4" t="s">
        <v>5</v>
      </c>
      <c r="C14680" s="4" t="s">
        <v>14</v>
      </c>
      <c r="D14680" s="4" t="s">
        <v>10</v>
      </c>
      <c r="E14680" s="4" t="s">
        <v>10</v>
      </c>
      <c r="F14680" s="4" t="s">
        <v>9</v>
      </c>
    </row>
    <row r="14681" spans="1:15">
      <c r="A14681" t="n">
        <v>122172</v>
      </c>
      <c r="B14681" s="46" t="n">
        <v>84</v>
      </c>
      <c r="C14681" s="7" t="n">
        <v>1</v>
      </c>
      <c r="D14681" s="7" t="n">
        <v>0</v>
      </c>
      <c r="E14681" s="7" t="n">
        <v>0</v>
      </c>
      <c r="F14681" s="7" t="n">
        <v>0</v>
      </c>
    </row>
    <row r="14682" spans="1:15">
      <c r="A14682" t="s">
        <v>4</v>
      </c>
      <c r="B14682" s="4" t="s">
        <v>5</v>
      </c>
      <c r="C14682" s="4" t="s">
        <v>10</v>
      </c>
      <c r="D14682" s="4" t="s">
        <v>9</v>
      </c>
    </row>
    <row r="14683" spans="1:15">
      <c r="A14683" t="n">
        <v>122182</v>
      </c>
      <c r="B14683" s="63" t="n">
        <v>44</v>
      </c>
      <c r="C14683" s="7" t="n">
        <v>7032</v>
      </c>
      <c r="D14683" s="7" t="n">
        <v>128</v>
      </c>
    </row>
    <row r="14684" spans="1:15">
      <c r="A14684" t="s">
        <v>4</v>
      </c>
      <c r="B14684" s="4" t="s">
        <v>5</v>
      </c>
      <c r="C14684" s="4" t="s">
        <v>14</v>
      </c>
      <c r="D14684" s="4" t="s">
        <v>14</v>
      </c>
      <c r="E14684" s="4" t="s">
        <v>21</v>
      </c>
      <c r="F14684" s="4" t="s">
        <v>21</v>
      </c>
      <c r="G14684" s="4" t="s">
        <v>21</v>
      </c>
      <c r="H14684" s="4" t="s">
        <v>10</v>
      </c>
    </row>
    <row r="14685" spans="1:15">
      <c r="A14685" t="n">
        <v>122189</v>
      </c>
      <c r="B14685" s="45" t="n">
        <v>45</v>
      </c>
      <c r="C14685" s="7" t="n">
        <v>2</v>
      </c>
      <c r="D14685" s="7" t="n">
        <v>3</v>
      </c>
      <c r="E14685" s="7" t="n">
        <v>-4.25</v>
      </c>
      <c r="F14685" s="7" t="n">
        <v>18.9200000762939</v>
      </c>
      <c r="G14685" s="7" t="n">
        <v>45.9500007629395</v>
      </c>
      <c r="H14685" s="7" t="n">
        <v>0</v>
      </c>
    </row>
    <row r="14686" spans="1:15">
      <c r="A14686" t="s">
        <v>4</v>
      </c>
      <c r="B14686" s="4" t="s">
        <v>5</v>
      </c>
      <c r="C14686" s="4" t="s">
        <v>14</v>
      </c>
      <c r="D14686" s="4" t="s">
        <v>14</v>
      </c>
      <c r="E14686" s="4" t="s">
        <v>21</v>
      </c>
      <c r="F14686" s="4" t="s">
        <v>21</v>
      </c>
      <c r="G14686" s="4" t="s">
        <v>21</v>
      </c>
      <c r="H14686" s="4" t="s">
        <v>10</v>
      </c>
      <c r="I14686" s="4" t="s">
        <v>14</v>
      </c>
    </row>
    <row r="14687" spans="1:15">
      <c r="A14687" t="n">
        <v>122206</v>
      </c>
      <c r="B14687" s="45" t="n">
        <v>45</v>
      </c>
      <c r="C14687" s="7" t="n">
        <v>4</v>
      </c>
      <c r="D14687" s="7" t="n">
        <v>3</v>
      </c>
      <c r="E14687" s="7" t="n">
        <v>348.299987792969</v>
      </c>
      <c r="F14687" s="7" t="n">
        <v>79.75</v>
      </c>
      <c r="G14687" s="7" t="n">
        <v>0</v>
      </c>
      <c r="H14687" s="7" t="n">
        <v>0</v>
      </c>
      <c r="I14687" s="7" t="n">
        <v>0</v>
      </c>
    </row>
    <row r="14688" spans="1:15">
      <c r="A14688" t="s">
        <v>4</v>
      </c>
      <c r="B14688" s="4" t="s">
        <v>5</v>
      </c>
      <c r="C14688" s="4" t="s">
        <v>14</v>
      </c>
      <c r="D14688" s="4" t="s">
        <v>14</v>
      </c>
      <c r="E14688" s="4" t="s">
        <v>21</v>
      </c>
      <c r="F14688" s="4" t="s">
        <v>10</v>
      </c>
    </row>
    <row r="14689" spans="1:15">
      <c r="A14689" t="n">
        <v>122224</v>
      </c>
      <c r="B14689" s="45" t="n">
        <v>45</v>
      </c>
      <c r="C14689" s="7" t="n">
        <v>5</v>
      </c>
      <c r="D14689" s="7" t="n">
        <v>3</v>
      </c>
      <c r="E14689" s="7" t="n">
        <v>0.699999988079071</v>
      </c>
      <c r="F14689" s="7" t="n">
        <v>0</v>
      </c>
    </row>
    <row r="14690" spans="1:15">
      <c r="A14690" t="s">
        <v>4</v>
      </c>
      <c r="B14690" s="4" t="s">
        <v>5</v>
      </c>
      <c r="C14690" s="4" t="s">
        <v>14</v>
      </c>
      <c r="D14690" s="4" t="s">
        <v>14</v>
      </c>
      <c r="E14690" s="4" t="s">
        <v>21</v>
      </c>
      <c r="F14690" s="4" t="s">
        <v>10</v>
      </c>
    </row>
    <row r="14691" spans="1:15">
      <c r="A14691" t="n">
        <v>122233</v>
      </c>
      <c r="B14691" s="45" t="n">
        <v>45</v>
      </c>
      <c r="C14691" s="7" t="n">
        <v>11</v>
      </c>
      <c r="D14691" s="7" t="n">
        <v>3</v>
      </c>
      <c r="E14691" s="7" t="n">
        <v>37.2000007629395</v>
      </c>
      <c r="F14691" s="7" t="n">
        <v>0</v>
      </c>
    </row>
    <row r="14692" spans="1:15">
      <c r="A14692" t="s">
        <v>4</v>
      </c>
      <c r="B14692" s="4" t="s">
        <v>5</v>
      </c>
      <c r="C14692" s="4" t="s">
        <v>14</v>
      </c>
      <c r="D14692" s="4" t="s">
        <v>14</v>
      </c>
      <c r="E14692" s="4" t="s">
        <v>21</v>
      </c>
      <c r="F14692" s="4" t="s">
        <v>21</v>
      </c>
      <c r="G14692" s="4" t="s">
        <v>21</v>
      </c>
      <c r="H14692" s="4" t="s">
        <v>10</v>
      </c>
    </row>
    <row r="14693" spans="1:15">
      <c r="A14693" t="n">
        <v>122242</v>
      </c>
      <c r="B14693" s="45" t="n">
        <v>45</v>
      </c>
      <c r="C14693" s="7" t="n">
        <v>2</v>
      </c>
      <c r="D14693" s="7" t="n">
        <v>3</v>
      </c>
      <c r="E14693" s="7" t="n">
        <v>-4.25</v>
      </c>
      <c r="F14693" s="7" t="n">
        <v>19</v>
      </c>
      <c r="G14693" s="7" t="n">
        <v>45.9500007629395</v>
      </c>
      <c r="H14693" s="7" t="n">
        <v>10000</v>
      </c>
    </row>
    <row r="14694" spans="1:15">
      <c r="A14694" t="s">
        <v>4</v>
      </c>
      <c r="B14694" s="4" t="s">
        <v>5</v>
      </c>
      <c r="C14694" s="4" t="s">
        <v>14</v>
      </c>
      <c r="D14694" s="4" t="s">
        <v>14</v>
      </c>
      <c r="E14694" s="4" t="s">
        <v>21</v>
      </c>
      <c r="F14694" s="4" t="s">
        <v>21</v>
      </c>
      <c r="G14694" s="4" t="s">
        <v>21</v>
      </c>
      <c r="H14694" s="4" t="s">
        <v>10</v>
      </c>
      <c r="I14694" s="4" t="s">
        <v>14</v>
      </c>
    </row>
    <row r="14695" spans="1:15">
      <c r="A14695" t="n">
        <v>122259</v>
      </c>
      <c r="B14695" s="45" t="n">
        <v>45</v>
      </c>
      <c r="C14695" s="7" t="n">
        <v>4</v>
      </c>
      <c r="D14695" s="7" t="n">
        <v>3</v>
      </c>
      <c r="E14695" s="7" t="n">
        <v>348.450012207031</v>
      </c>
      <c r="F14695" s="7" t="n">
        <v>79.75</v>
      </c>
      <c r="G14695" s="7" t="n">
        <v>0</v>
      </c>
      <c r="H14695" s="7" t="n">
        <v>10000</v>
      </c>
      <c r="I14695" s="7" t="n">
        <v>0</v>
      </c>
    </row>
    <row r="14696" spans="1:15">
      <c r="A14696" t="s">
        <v>4</v>
      </c>
      <c r="B14696" s="4" t="s">
        <v>5</v>
      </c>
      <c r="C14696" s="4" t="s">
        <v>14</v>
      </c>
      <c r="D14696" s="4" t="s">
        <v>14</v>
      </c>
      <c r="E14696" s="4" t="s">
        <v>21</v>
      </c>
      <c r="F14696" s="4" t="s">
        <v>10</v>
      </c>
    </row>
    <row r="14697" spans="1:15">
      <c r="A14697" t="n">
        <v>122277</v>
      </c>
      <c r="B14697" s="45" t="n">
        <v>45</v>
      </c>
      <c r="C14697" s="7" t="n">
        <v>5</v>
      </c>
      <c r="D14697" s="7" t="n">
        <v>3</v>
      </c>
      <c r="E14697" s="7" t="n">
        <v>0.800000011920929</v>
      </c>
      <c r="F14697" s="7" t="n">
        <v>10000</v>
      </c>
    </row>
    <row r="14698" spans="1:15">
      <c r="A14698" t="s">
        <v>4</v>
      </c>
      <c r="B14698" s="4" t="s">
        <v>5</v>
      </c>
      <c r="C14698" s="4" t="s">
        <v>14</v>
      </c>
      <c r="D14698" s="4" t="s">
        <v>10</v>
      </c>
      <c r="E14698" s="4" t="s">
        <v>14</v>
      </c>
    </row>
    <row r="14699" spans="1:15">
      <c r="A14699" t="n">
        <v>122286</v>
      </c>
      <c r="B14699" s="31" t="n">
        <v>39</v>
      </c>
      <c r="C14699" s="7" t="n">
        <v>14</v>
      </c>
      <c r="D14699" s="7" t="n">
        <v>65533</v>
      </c>
      <c r="E14699" s="7" t="n">
        <v>102</v>
      </c>
    </row>
    <row r="14700" spans="1:15">
      <c r="A14700" t="s">
        <v>4</v>
      </c>
      <c r="B14700" s="4" t="s">
        <v>5</v>
      </c>
      <c r="C14700" s="4" t="s">
        <v>14</v>
      </c>
      <c r="D14700" s="4" t="s">
        <v>10</v>
      </c>
      <c r="E14700" s="4" t="s">
        <v>14</v>
      </c>
    </row>
    <row r="14701" spans="1:15">
      <c r="A14701" t="n">
        <v>122291</v>
      </c>
      <c r="B14701" s="31" t="n">
        <v>39</v>
      </c>
      <c r="C14701" s="7" t="n">
        <v>14</v>
      </c>
      <c r="D14701" s="7" t="n">
        <v>65533</v>
      </c>
      <c r="E14701" s="7" t="n">
        <v>111</v>
      </c>
    </row>
    <row r="14702" spans="1:15">
      <c r="A14702" t="s">
        <v>4</v>
      </c>
      <c r="B14702" s="4" t="s">
        <v>5</v>
      </c>
      <c r="C14702" s="4" t="s">
        <v>14</v>
      </c>
      <c r="D14702" s="4" t="s">
        <v>10</v>
      </c>
    </row>
    <row r="14703" spans="1:15">
      <c r="A14703" t="n">
        <v>122296</v>
      </c>
      <c r="B14703" s="21" t="n">
        <v>58</v>
      </c>
      <c r="C14703" s="7" t="n">
        <v>255</v>
      </c>
      <c r="D14703" s="7" t="n">
        <v>0</v>
      </c>
    </row>
    <row r="14704" spans="1:15">
      <c r="A14704" t="s">
        <v>4</v>
      </c>
      <c r="B14704" s="4" t="s">
        <v>5</v>
      </c>
      <c r="C14704" s="4" t="s">
        <v>14</v>
      </c>
      <c r="D14704" s="4" t="s">
        <v>10</v>
      </c>
      <c r="E14704" s="4" t="s">
        <v>6</v>
      </c>
    </row>
    <row r="14705" spans="1:9">
      <c r="A14705" t="n">
        <v>122300</v>
      </c>
      <c r="B14705" s="41" t="n">
        <v>51</v>
      </c>
      <c r="C14705" s="7" t="n">
        <v>4</v>
      </c>
      <c r="D14705" s="7" t="n">
        <v>23</v>
      </c>
      <c r="E14705" s="7" t="s">
        <v>937</v>
      </c>
    </row>
    <row r="14706" spans="1:9">
      <c r="A14706" t="s">
        <v>4</v>
      </c>
      <c r="B14706" s="4" t="s">
        <v>5</v>
      </c>
      <c r="C14706" s="4" t="s">
        <v>10</v>
      </c>
    </row>
    <row r="14707" spans="1:9">
      <c r="A14707" t="n">
        <v>122318</v>
      </c>
      <c r="B14707" s="28" t="n">
        <v>16</v>
      </c>
      <c r="C14707" s="7" t="n">
        <v>0</v>
      </c>
    </row>
    <row r="14708" spans="1:9">
      <c r="A14708" t="s">
        <v>4</v>
      </c>
      <c r="B14708" s="4" t="s">
        <v>5</v>
      </c>
      <c r="C14708" s="4" t="s">
        <v>10</v>
      </c>
      <c r="D14708" s="4" t="s">
        <v>14</v>
      </c>
      <c r="E14708" s="4" t="s">
        <v>9</v>
      </c>
      <c r="F14708" s="4" t="s">
        <v>112</v>
      </c>
      <c r="G14708" s="4" t="s">
        <v>14</v>
      </c>
      <c r="H14708" s="4" t="s">
        <v>14</v>
      </c>
    </row>
    <row r="14709" spans="1:9">
      <c r="A14709" t="n">
        <v>122321</v>
      </c>
      <c r="B14709" s="49" t="n">
        <v>26</v>
      </c>
      <c r="C14709" s="7" t="n">
        <v>23</v>
      </c>
      <c r="D14709" s="7" t="n">
        <v>17</v>
      </c>
      <c r="E14709" s="7" t="n">
        <v>28599</v>
      </c>
      <c r="F14709" s="7" t="s">
        <v>938</v>
      </c>
      <c r="G14709" s="7" t="n">
        <v>2</v>
      </c>
      <c r="H14709" s="7" t="n">
        <v>0</v>
      </c>
    </row>
    <row r="14710" spans="1:9">
      <c r="A14710" t="s">
        <v>4</v>
      </c>
      <c r="B14710" s="4" t="s">
        <v>5</v>
      </c>
    </row>
    <row r="14711" spans="1:9">
      <c r="A14711" t="n">
        <v>122339</v>
      </c>
      <c r="B14711" s="50" t="n">
        <v>28</v>
      </c>
    </row>
    <row r="14712" spans="1:9">
      <c r="A14712" t="s">
        <v>4</v>
      </c>
      <c r="B14712" s="4" t="s">
        <v>5</v>
      </c>
      <c r="C14712" s="4" t="s">
        <v>10</v>
      </c>
      <c r="D14712" s="4" t="s">
        <v>14</v>
      </c>
    </row>
    <row r="14713" spans="1:9">
      <c r="A14713" t="n">
        <v>122340</v>
      </c>
      <c r="B14713" s="51" t="n">
        <v>89</v>
      </c>
      <c r="C14713" s="7" t="n">
        <v>65533</v>
      </c>
      <c r="D14713" s="7" t="n">
        <v>1</v>
      </c>
    </row>
    <row r="14714" spans="1:9">
      <c r="A14714" t="s">
        <v>4</v>
      </c>
      <c r="B14714" s="4" t="s">
        <v>5</v>
      </c>
      <c r="C14714" s="4" t="s">
        <v>14</v>
      </c>
      <c r="D14714" s="4" t="s">
        <v>10</v>
      </c>
      <c r="E14714" s="4" t="s">
        <v>6</v>
      </c>
    </row>
    <row r="14715" spans="1:9">
      <c r="A14715" t="n">
        <v>122344</v>
      </c>
      <c r="B14715" s="41" t="n">
        <v>51</v>
      </c>
      <c r="C14715" s="7" t="n">
        <v>4</v>
      </c>
      <c r="D14715" s="7" t="n">
        <v>0</v>
      </c>
      <c r="E14715" s="7" t="s">
        <v>829</v>
      </c>
    </row>
    <row r="14716" spans="1:9">
      <c r="A14716" t="s">
        <v>4</v>
      </c>
      <c r="B14716" s="4" t="s">
        <v>5</v>
      </c>
      <c r="C14716" s="4" t="s">
        <v>10</v>
      </c>
    </row>
    <row r="14717" spans="1:9">
      <c r="A14717" t="n">
        <v>122358</v>
      </c>
      <c r="B14717" s="28" t="n">
        <v>16</v>
      </c>
      <c r="C14717" s="7" t="n">
        <v>0</v>
      </c>
    </row>
    <row r="14718" spans="1:9">
      <c r="A14718" t="s">
        <v>4</v>
      </c>
      <c r="B14718" s="4" t="s">
        <v>5</v>
      </c>
      <c r="C14718" s="4" t="s">
        <v>10</v>
      </c>
      <c r="D14718" s="4" t="s">
        <v>14</v>
      </c>
      <c r="E14718" s="4" t="s">
        <v>9</v>
      </c>
      <c r="F14718" s="4" t="s">
        <v>112</v>
      </c>
      <c r="G14718" s="4" t="s">
        <v>14</v>
      </c>
      <c r="H14718" s="4" t="s">
        <v>14</v>
      </c>
    </row>
    <row r="14719" spans="1:9">
      <c r="A14719" t="n">
        <v>122361</v>
      </c>
      <c r="B14719" s="49" t="n">
        <v>26</v>
      </c>
      <c r="C14719" s="7" t="n">
        <v>0</v>
      </c>
      <c r="D14719" s="7" t="n">
        <v>17</v>
      </c>
      <c r="E14719" s="7" t="n">
        <v>53160</v>
      </c>
      <c r="F14719" s="7" t="s">
        <v>939</v>
      </c>
      <c r="G14719" s="7" t="n">
        <v>2</v>
      </c>
      <c r="H14719" s="7" t="n">
        <v>0</v>
      </c>
    </row>
    <row r="14720" spans="1:9">
      <c r="A14720" t="s">
        <v>4</v>
      </c>
      <c r="B14720" s="4" t="s">
        <v>5</v>
      </c>
    </row>
    <row r="14721" spans="1:8">
      <c r="A14721" t="n">
        <v>122384</v>
      </c>
      <c r="B14721" s="50" t="n">
        <v>28</v>
      </c>
    </row>
    <row r="14722" spans="1:8">
      <c r="A14722" t="s">
        <v>4</v>
      </c>
      <c r="B14722" s="4" t="s">
        <v>5</v>
      </c>
      <c r="C14722" s="4" t="s">
        <v>10</v>
      </c>
      <c r="D14722" s="4" t="s">
        <v>14</v>
      </c>
    </row>
    <row r="14723" spans="1:8">
      <c r="A14723" t="n">
        <v>122385</v>
      </c>
      <c r="B14723" s="51" t="n">
        <v>89</v>
      </c>
      <c r="C14723" s="7" t="n">
        <v>65533</v>
      </c>
      <c r="D14723" s="7" t="n">
        <v>1</v>
      </c>
    </row>
    <row r="14724" spans="1:8">
      <c r="A14724" t="s">
        <v>4</v>
      </c>
      <c r="B14724" s="4" t="s">
        <v>5</v>
      </c>
      <c r="C14724" s="4" t="s">
        <v>14</v>
      </c>
      <c r="D14724" s="4" t="s">
        <v>10</v>
      </c>
      <c r="E14724" s="4" t="s">
        <v>21</v>
      </c>
    </row>
    <row r="14725" spans="1:8">
      <c r="A14725" t="n">
        <v>122389</v>
      </c>
      <c r="B14725" s="21" t="n">
        <v>58</v>
      </c>
      <c r="C14725" s="7" t="n">
        <v>101</v>
      </c>
      <c r="D14725" s="7" t="n">
        <v>300</v>
      </c>
      <c r="E14725" s="7" t="n">
        <v>1</v>
      </c>
    </row>
    <row r="14726" spans="1:8">
      <c r="A14726" t="s">
        <v>4</v>
      </c>
      <c r="B14726" s="4" t="s">
        <v>5</v>
      </c>
      <c r="C14726" s="4" t="s">
        <v>14</v>
      </c>
      <c r="D14726" s="4" t="s">
        <v>10</v>
      </c>
    </row>
    <row r="14727" spans="1:8">
      <c r="A14727" t="n">
        <v>122397</v>
      </c>
      <c r="B14727" s="21" t="n">
        <v>58</v>
      </c>
      <c r="C14727" s="7" t="n">
        <v>254</v>
      </c>
      <c r="D14727" s="7" t="n">
        <v>0</v>
      </c>
    </row>
    <row r="14728" spans="1:8">
      <c r="A14728" t="s">
        <v>4</v>
      </c>
      <c r="B14728" s="4" t="s">
        <v>5</v>
      </c>
      <c r="C14728" s="4" t="s">
        <v>14</v>
      </c>
    </row>
    <row r="14729" spans="1:8">
      <c r="A14729" t="n">
        <v>122401</v>
      </c>
      <c r="B14729" s="35" t="n">
        <v>116</v>
      </c>
      <c r="C14729" s="7" t="n">
        <v>0</v>
      </c>
    </row>
    <row r="14730" spans="1:8">
      <c r="A14730" t="s">
        <v>4</v>
      </c>
      <c r="B14730" s="4" t="s">
        <v>5</v>
      </c>
      <c r="C14730" s="4" t="s">
        <v>14</v>
      </c>
      <c r="D14730" s="4" t="s">
        <v>10</v>
      </c>
    </row>
    <row r="14731" spans="1:8">
      <c r="A14731" t="n">
        <v>122403</v>
      </c>
      <c r="B14731" s="35" t="n">
        <v>116</v>
      </c>
      <c r="C14731" s="7" t="n">
        <v>2</v>
      </c>
      <c r="D14731" s="7" t="n">
        <v>1</v>
      </c>
    </row>
    <row r="14732" spans="1:8">
      <c r="A14732" t="s">
        <v>4</v>
      </c>
      <c r="B14732" s="4" t="s">
        <v>5</v>
      </c>
      <c r="C14732" s="4" t="s">
        <v>14</v>
      </c>
      <c r="D14732" s="4" t="s">
        <v>9</v>
      </c>
    </row>
    <row r="14733" spans="1:8">
      <c r="A14733" t="n">
        <v>122407</v>
      </c>
      <c r="B14733" s="35" t="n">
        <v>116</v>
      </c>
      <c r="C14733" s="7" t="n">
        <v>5</v>
      </c>
      <c r="D14733" s="7" t="n">
        <v>1097859072</v>
      </c>
    </row>
    <row r="14734" spans="1:8">
      <c r="A14734" t="s">
        <v>4</v>
      </c>
      <c r="B14734" s="4" t="s">
        <v>5</v>
      </c>
      <c r="C14734" s="4" t="s">
        <v>14</v>
      </c>
      <c r="D14734" s="4" t="s">
        <v>10</v>
      </c>
    </row>
    <row r="14735" spans="1:8">
      <c r="A14735" t="n">
        <v>122413</v>
      </c>
      <c r="B14735" s="35" t="n">
        <v>116</v>
      </c>
      <c r="C14735" s="7" t="n">
        <v>6</v>
      </c>
      <c r="D14735" s="7" t="n">
        <v>1</v>
      </c>
    </row>
    <row r="14736" spans="1:8">
      <c r="A14736" t="s">
        <v>4</v>
      </c>
      <c r="B14736" s="4" t="s">
        <v>5</v>
      </c>
      <c r="C14736" s="4" t="s">
        <v>14</v>
      </c>
    </row>
    <row r="14737" spans="1:5">
      <c r="A14737" t="n">
        <v>122417</v>
      </c>
      <c r="B14737" s="45" t="n">
        <v>45</v>
      </c>
      <c r="C14737" s="7" t="n">
        <v>0</v>
      </c>
    </row>
    <row r="14738" spans="1:5">
      <c r="A14738" t="s">
        <v>4</v>
      </c>
      <c r="B14738" s="4" t="s">
        <v>5</v>
      </c>
      <c r="C14738" s="4" t="s">
        <v>14</v>
      </c>
      <c r="D14738" s="4" t="s">
        <v>14</v>
      </c>
      <c r="E14738" s="4" t="s">
        <v>21</v>
      </c>
      <c r="F14738" s="4" t="s">
        <v>21</v>
      </c>
      <c r="G14738" s="4" t="s">
        <v>21</v>
      </c>
      <c r="H14738" s="4" t="s">
        <v>10</v>
      </c>
    </row>
    <row r="14739" spans="1:5">
      <c r="A14739" t="n">
        <v>122419</v>
      </c>
      <c r="B14739" s="45" t="n">
        <v>45</v>
      </c>
      <c r="C14739" s="7" t="n">
        <v>2</v>
      </c>
      <c r="D14739" s="7" t="n">
        <v>3</v>
      </c>
      <c r="E14739" s="7" t="n">
        <v>-4.90000009536743</v>
      </c>
      <c r="F14739" s="7" t="n">
        <v>19.6499996185303</v>
      </c>
      <c r="G14739" s="7" t="n">
        <v>46.5</v>
      </c>
      <c r="H14739" s="7" t="n">
        <v>0</v>
      </c>
    </row>
    <row r="14740" spans="1:5">
      <c r="A14740" t="s">
        <v>4</v>
      </c>
      <c r="B14740" s="4" t="s">
        <v>5</v>
      </c>
      <c r="C14740" s="4" t="s">
        <v>14</v>
      </c>
      <c r="D14740" s="4" t="s">
        <v>14</v>
      </c>
      <c r="E14740" s="4" t="s">
        <v>21</v>
      </c>
      <c r="F14740" s="4" t="s">
        <v>21</v>
      </c>
      <c r="G14740" s="4" t="s">
        <v>21</v>
      </c>
      <c r="H14740" s="4" t="s">
        <v>10</v>
      </c>
      <c r="I14740" s="4" t="s">
        <v>14</v>
      </c>
    </row>
    <row r="14741" spans="1:5">
      <c r="A14741" t="n">
        <v>122436</v>
      </c>
      <c r="B14741" s="45" t="n">
        <v>45</v>
      </c>
      <c r="C14741" s="7" t="n">
        <v>4</v>
      </c>
      <c r="D14741" s="7" t="n">
        <v>3</v>
      </c>
      <c r="E14741" s="7" t="n">
        <v>11.25</v>
      </c>
      <c r="F14741" s="7" t="n">
        <v>166.449996948242</v>
      </c>
      <c r="G14741" s="7" t="n">
        <v>350</v>
      </c>
      <c r="H14741" s="7" t="n">
        <v>0</v>
      </c>
      <c r="I14741" s="7" t="n">
        <v>0</v>
      </c>
    </row>
    <row r="14742" spans="1:5">
      <c r="A14742" t="s">
        <v>4</v>
      </c>
      <c r="B14742" s="4" t="s">
        <v>5</v>
      </c>
      <c r="C14742" s="4" t="s">
        <v>14</v>
      </c>
      <c r="D14742" s="4" t="s">
        <v>14</v>
      </c>
      <c r="E14742" s="4" t="s">
        <v>21</v>
      </c>
      <c r="F14742" s="4" t="s">
        <v>10</v>
      </c>
    </row>
    <row r="14743" spans="1:5">
      <c r="A14743" t="n">
        <v>122454</v>
      </c>
      <c r="B14743" s="45" t="n">
        <v>45</v>
      </c>
      <c r="C14743" s="7" t="n">
        <v>5</v>
      </c>
      <c r="D14743" s="7" t="n">
        <v>3</v>
      </c>
      <c r="E14743" s="7" t="n">
        <v>1.89999997615814</v>
      </c>
      <c r="F14743" s="7" t="n">
        <v>0</v>
      </c>
    </row>
    <row r="14744" spans="1:5">
      <c r="A14744" t="s">
        <v>4</v>
      </c>
      <c r="B14744" s="4" t="s">
        <v>5</v>
      </c>
      <c r="C14744" s="4" t="s">
        <v>14</v>
      </c>
      <c r="D14744" s="4" t="s">
        <v>14</v>
      </c>
      <c r="E14744" s="4" t="s">
        <v>21</v>
      </c>
      <c r="F14744" s="4" t="s">
        <v>10</v>
      </c>
    </row>
    <row r="14745" spans="1:5">
      <c r="A14745" t="n">
        <v>122463</v>
      </c>
      <c r="B14745" s="45" t="n">
        <v>45</v>
      </c>
      <c r="C14745" s="7" t="n">
        <v>11</v>
      </c>
      <c r="D14745" s="7" t="n">
        <v>3</v>
      </c>
      <c r="E14745" s="7" t="n">
        <v>37.2000007629395</v>
      </c>
      <c r="F14745" s="7" t="n">
        <v>0</v>
      </c>
    </row>
    <row r="14746" spans="1:5">
      <c r="A14746" t="s">
        <v>4</v>
      </c>
      <c r="B14746" s="4" t="s">
        <v>5</v>
      </c>
      <c r="C14746" s="4" t="s">
        <v>14</v>
      </c>
      <c r="D14746" s="4" t="s">
        <v>14</v>
      </c>
      <c r="E14746" s="4" t="s">
        <v>21</v>
      </c>
      <c r="F14746" s="4" t="s">
        <v>21</v>
      </c>
      <c r="G14746" s="4" t="s">
        <v>21</v>
      </c>
      <c r="H14746" s="4" t="s">
        <v>10</v>
      </c>
      <c r="I14746" s="4" t="s">
        <v>14</v>
      </c>
    </row>
    <row r="14747" spans="1:5">
      <c r="A14747" t="n">
        <v>122472</v>
      </c>
      <c r="B14747" s="45" t="n">
        <v>45</v>
      </c>
      <c r="C14747" s="7" t="n">
        <v>4</v>
      </c>
      <c r="D14747" s="7" t="n">
        <v>3</v>
      </c>
      <c r="E14747" s="7" t="n">
        <v>6.25</v>
      </c>
      <c r="F14747" s="7" t="n">
        <v>161.449996948242</v>
      </c>
      <c r="G14747" s="7" t="n">
        <v>355</v>
      </c>
      <c r="H14747" s="7" t="n">
        <v>12000</v>
      </c>
      <c r="I14747" s="7" t="n">
        <v>0</v>
      </c>
    </row>
    <row r="14748" spans="1:5">
      <c r="A14748" t="s">
        <v>4</v>
      </c>
      <c r="B14748" s="4" t="s">
        <v>5</v>
      </c>
      <c r="C14748" s="4" t="s">
        <v>14</v>
      </c>
      <c r="D14748" s="4" t="s">
        <v>14</v>
      </c>
      <c r="E14748" s="4" t="s">
        <v>21</v>
      </c>
      <c r="F14748" s="4" t="s">
        <v>10</v>
      </c>
    </row>
    <row r="14749" spans="1:5">
      <c r="A14749" t="n">
        <v>122490</v>
      </c>
      <c r="B14749" s="45" t="n">
        <v>45</v>
      </c>
      <c r="C14749" s="7" t="n">
        <v>5</v>
      </c>
      <c r="D14749" s="7" t="n">
        <v>3</v>
      </c>
      <c r="E14749" s="7" t="n">
        <v>1.75</v>
      </c>
      <c r="F14749" s="7" t="n">
        <v>12000</v>
      </c>
    </row>
    <row r="14750" spans="1:5">
      <c r="A14750" t="s">
        <v>4</v>
      </c>
      <c r="B14750" s="4" t="s">
        <v>5</v>
      </c>
      <c r="C14750" s="4" t="s">
        <v>10</v>
      </c>
      <c r="D14750" s="4" t="s">
        <v>14</v>
      </c>
      <c r="E14750" s="4" t="s">
        <v>6</v>
      </c>
      <c r="F14750" s="4" t="s">
        <v>21</v>
      </c>
      <c r="G14750" s="4" t="s">
        <v>21</v>
      </c>
      <c r="H14750" s="4" t="s">
        <v>21</v>
      </c>
    </row>
    <row r="14751" spans="1:5">
      <c r="A14751" t="n">
        <v>122499</v>
      </c>
      <c r="B14751" s="37" t="n">
        <v>48</v>
      </c>
      <c r="C14751" s="7" t="n">
        <v>3</v>
      </c>
      <c r="D14751" s="7" t="n">
        <v>0</v>
      </c>
      <c r="E14751" s="7" t="s">
        <v>767</v>
      </c>
      <c r="F14751" s="7" t="n">
        <v>-1</v>
      </c>
      <c r="G14751" s="7" t="n">
        <v>1</v>
      </c>
      <c r="H14751" s="7" t="n">
        <v>0</v>
      </c>
    </row>
    <row r="14752" spans="1:5">
      <c r="A14752" t="s">
        <v>4</v>
      </c>
      <c r="B14752" s="4" t="s">
        <v>5</v>
      </c>
      <c r="C14752" s="4" t="s">
        <v>10</v>
      </c>
      <c r="D14752" s="4" t="s">
        <v>14</v>
      </c>
      <c r="E14752" s="4" t="s">
        <v>6</v>
      </c>
      <c r="F14752" s="4" t="s">
        <v>21</v>
      </c>
      <c r="G14752" s="4" t="s">
        <v>21</v>
      </c>
      <c r="H14752" s="4" t="s">
        <v>21</v>
      </c>
    </row>
    <row r="14753" spans="1:9">
      <c r="A14753" t="n">
        <v>122525</v>
      </c>
      <c r="B14753" s="37" t="n">
        <v>48</v>
      </c>
      <c r="C14753" s="7" t="n">
        <v>5</v>
      </c>
      <c r="D14753" s="7" t="n">
        <v>0</v>
      </c>
      <c r="E14753" s="7" t="s">
        <v>767</v>
      </c>
      <c r="F14753" s="7" t="n">
        <v>-1</v>
      </c>
      <c r="G14753" s="7" t="n">
        <v>1</v>
      </c>
      <c r="H14753" s="7" t="n">
        <v>0</v>
      </c>
    </row>
    <row r="14754" spans="1:9">
      <c r="A14754" t="s">
        <v>4</v>
      </c>
      <c r="B14754" s="4" t="s">
        <v>5</v>
      </c>
      <c r="C14754" s="4" t="s">
        <v>14</v>
      </c>
      <c r="D14754" s="4" t="s">
        <v>10</v>
      </c>
      <c r="E14754" s="4" t="s">
        <v>6</v>
      </c>
      <c r="F14754" s="4" t="s">
        <v>6</v>
      </c>
      <c r="G14754" s="4" t="s">
        <v>6</v>
      </c>
      <c r="H14754" s="4" t="s">
        <v>6</v>
      </c>
    </row>
    <row r="14755" spans="1:9">
      <c r="A14755" t="n">
        <v>122551</v>
      </c>
      <c r="B14755" s="41" t="n">
        <v>51</v>
      </c>
      <c r="C14755" s="7" t="n">
        <v>3</v>
      </c>
      <c r="D14755" s="7" t="n">
        <v>5</v>
      </c>
      <c r="E14755" s="7" t="s">
        <v>898</v>
      </c>
      <c r="F14755" s="7" t="s">
        <v>95</v>
      </c>
      <c r="G14755" s="7" t="s">
        <v>96</v>
      </c>
      <c r="H14755" s="7" t="s">
        <v>97</v>
      </c>
    </row>
    <row r="14756" spans="1:9">
      <c r="A14756" t="s">
        <v>4</v>
      </c>
      <c r="B14756" s="4" t="s">
        <v>5</v>
      </c>
      <c r="C14756" s="4" t="s">
        <v>14</v>
      </c>
      <c r="D14756" s="4" t="s">
        <v>10</v>
      </c>
      <c r="E14756" s="4" t="s">
        <v>6</v>
      </c>
      <c r="F14756" s="4" t="s">
        <v>6</v>
      </c>
      <c r="G14756" s="4" t="s">
        <v>6</v>
      </c>
      <c r="H14756" s="4" t="s">
        <v>6</v>
      </c>
    </row>
    <row r="14757" spans="1:9">
      <c r="A14757" t="n">
        <v>122564</v>
      </c>
      <c r="B14757" s="41" t="n">
        <v>51</v>
      </c>
      <c r="C14757" s="7" t="n">
        <v>3</v>
      </c>
      <c r="D14757" s="7" t="n">
        <v>9</v>
      </c>
      <c r="E14757" s="7" t="s">
        <v>928</v>
      </c>
      <c r="F14757" s="7" t="s">
        <v>95</v>
      </c>
      <c r="G14757" s="7" t="s">
        <v>96</v>
      </c>
      <c r="H14757" s="7" t="s">
        <v>97</v>
      </c>
    </row>
    <row r="14758" spans="1:9">
      <c r="A14758" t="s">
        <v>4</v>
      </c>
      <c r="B14758" s="4" t="s">
        <v>5</v>
      </c>
      <c r="C14758" s="4" t="s">
        <v>10</v>
      </c>
      <c r="D14758" s="4" t="s">
        <v>14</v>
      </c>
      <c r="E14758" s="4" t="s">
        <v>6</v>
      </c>
      <c r="F14758" s="4" t="s">
        <v>21</v>
      </c>
      <c r="G14758" s="4" t="s">
        <v>21</v>
      </c>
      <c r="H14758" s="4" t="s">
        <v>21</v>
      </c>
    </row>
    <row r="14759" spans="1:9">
      <c r="A14759" t="n">
        <v>122577</v>
      </c>
      <c r="B14759" s="37" t="n">
        <v>48</v>
      </c>
      <c r="C14759" s="7" t="n">
        <v>7032</v>
      </c>
      <c r="D14759" s="7" t="n">
        <v>0</v>
      </c>
      <c r="E14759" s="7" t="s">
        <v>31</v>
      </c>
      <c r="F14759" s="7" t="n">
        <v>-1</v>
      </c>
      <c r="G14759" s="7" t="n">
        <v>1</v>
      </c>
      <c r="H14759" s="7" t="n">
        <v>0</v>
      </c>
    </row>
    <row r="14760" spans="1:9">
      <c r="A14760" t="s">
        <v>4</v>
      </c>
      <c r="B14760" s="4" t="s">
        <v>5</v>
      </c>
      <c r="C14760" s="4" t="s">
        <v>10</v>
      </c>
      <c r="D14760" s="4" t="s">
        <v>14</v>
      </c>
      <c r="E14760" s="4" t="s">
        <v>6</v>
      </c>
      <c r="F14760" s="4" t="s">
        <v>21</v>
      </c>
      <c r="G14760" s="4" t="s">
        <v>21</v>
      </c>
      <c r="H14760" s="4" t="s">
        <v>21</v>
      </c>
    </row>
    <row r="14761" spans="1:9">
      <c r="A14761" t="n">
        <v>122601</v>
      </c>
      <c r="B14761" s="37" t="n">
        <v>48</v>
      </c>
      <c r="C14761" s="7" t="n">
        <v>7</v>
      </c>
      <c r="D14761" s="7" t="n">
        <v>0</v>
      </c>
      <c r="E14761" s="7" t="s">
        <v>767</v>
      </c>
      <c r="F14761" s="7" t="n">
        <v>-1</v>
      </c>
      <c r="G14761" s="7" t="n">
        <v>1</v>
      </c>
      <c r="H14761" s="7" t="n">
        <v>0</v>
      </c>
    </row>
    <row r="14762" spans="1:9">
      <c r="A14762" t="s">
        <v>4</v>
      </c>
      <c r="B14762" s="4" t="s">
        <v>5</v>
      </c>
      <c r="C14762" s="4" t="s">
        <v>10</v>
      </c>
      <c r="D14762" s="4" t="s">
        <v>14</v>
      </c>
      <c r="E14762" s="4" t="s">
        <v>6</v>
      </c>
      <c r="F14762" s="4" t="s">
        <v>21</v>
      </c>
      <c r="G14762" s="4" t="s">
        <v>21</v>
      </c>
      <c r="H14762" s="4" t="s">
        <v>21</v>
      </c>
    </row>
    <row r="14763" spans="1:9">
      <c r="A14763" t="n">
        <v>122627</v>
      </c>
      <c r="B14763" s="37" t="n">
        <v>48</v>
      </c>
      <c r="C14763" s="7" t="n">
        <v>8</v>
      </c>
      <c r="D14763" s="7" t="n">
        <v>0</v>
      </c>
      <c r="E14763" s="7" t="s">
        <v>767</v>
      </c>
      <c r="F14763" s="7" t="n">
        <v>-1</v>
      </c>
      <c r="G14763" s="7" t="n">
        <v>1</v>
      </c>
      <c r="H14763" s="7" t="n">
        <v>0</v>
      </c>
    </row>
    <row r="14764" spans="1:9">
      <c r="A14764" t="s">
        <v>4</v>
      </c>
      <c r="B14764" s="4" t="s">
        <v>5</v>
      </c>
      <c r="C14764" s="4" t="s">
        <v>10</v>
      </c>
      <c r="D14764" s="4" t="s">
        <v>14</v>
      </c>
      <c r="E14764" s="4" t="s">
        <v>6</v>
      </c>
      <c r="F14764" s="4" t="s">
        <v>21</v>
      </c>
      <c r="G14764" s="4" t="s">
        <v>21</v>
      </c>
      <c r="H14764" s="4" t="s">
        <v>21</v>
      </c>
    </row>
    <row r="14765" spans="1:9">
      <c r="A14765" t="n">
        <v>122653</v>
      </c>
      <c r="B14765" s="37" t="n">
        <v>48</v>
      </c>
      <c r="C14765" s="7" t="n">
        <v>9</v>
      </c>
      <c r="D14765" s="7" t="n">
        <v>0</v>
      </c>
      <c r="E14765" s="7" t="s">
        <v>767</v>
      </c>
      <c r="F14765" s="7" t="n">
        <v>-1</v>
      </c>
      <c r="G14765" s="7" t="n">
        <v>1</v>
      </c>
      <c r="H14765" s="7" t="n">
        <v>0</v>
      </c>
    </row>
    <row r="14766" spans="1:9">
      <c r="A14766" t="s">
        <v>4</v>
      </c>
      <c r="B14766" s="4" t="s">
        <v>5</v>
      </c>
      <c r="C14766" s="4" t="s">
        <v>14</v>
      </c>
      <c r="D14766" s="4" t="s">
        <v>10</v>
      </c>
    </row>
    <row r="14767" spans="1:9">
      <c r="A14767" t="n">
        <v>122679</v>
      </c>
      <c r="B14767" s="21" t="n">
        <v>58</v>
      </c>
      <c r="C14767" s="7" t="n">
        <v>255</v>
      </c>
      <c r="D14767" s="7" t="n">
        <v>0</v>
      </c>
    </row>
    <row r="14768" spans="1:9">
      <c r="A14768" t="s">
        <v>4</v>
      </c>
      <c r="B14768" s="4" t="s">
        <v>5</v>
      </c>
      <c r="C14768" s="4" t="s">
        <v>14</v>
      </c>
      <c r="D14768" s="4" t="s">
        <v>14</v>
      </c>
    </row>
    <row r="14769" spans="1:8">
      <c r="A14769" t="n">
        <v>122683</v>
      </c>
      <c r="B14769" s="16" t="n">
        <v>49</v>
      </c>
      <c r="C14769" s="7" t="n">
        <v>2</v>
      </c>
      <c r="D14769" s="7" t="n">
        <v>0</v>
      </c>
    </row>
    <row r="14770" spans="1:8">
      <c r="A14770" t="s">
        <v>4</v>
      </c>
      <c r="B14770" s="4" t="s">
        <v>5</v>
      </c>
      <c r="C14770" s="4" t="s">
        <v>14</v>
      </c>
      <c r="D14770" s="4" t="s">
        <v>10</v>
      </c>
      <c r="E14770" s="4" t="s">
        <v>9</v>
      </c>
      <c r="F14770" s="4" t="s">
        <v>10</v>
      </c>
      <c r="G14770" s="4" t="s">
        <v>9</v>
      </c>
      <c r="H14770" s="4" t="s">
        <v>14</v>
      </c>
    </row>
    <row r="14771" spans="1:8">
      <c r="A14771" t="n">
        <v>122686</v>
      </c>
      <c r="B14771" s="16" t="n">
        <v>49</v>
      </c>
      <c r="C14771" s="7" t="n">
        <v>0</v>
      </c>
      <c r="D14771" s="7" t="n">
        <v>556</v>
      </c>
      <c r="E14771" s="7" t="n">
        <v>1061997773</v>
      </c>
      <c r="F14771" s="7" t="n">
        <v>0</v>
      </c>
      <c r="G14771" s="7" t="n">
        <v>0</v>
      </c>
      <c r="H14771" s="7" t="n">
        <v>0</v>
      </c>
    </row>
    <row r="14772" spans="1:8">
      <c r="A14772" t="s">
        <v>4</v>
      </c>
      <c r="B14772" s="4" t="s">
        <v>5</v>
      </c>
      <c r="C14772" s="4" t="s">
        <v>10</v>
      </c>
      <c r="D14772" s="4" t="s">
        <v>14</v>
      </c>
      <c r="E14772" s="4" t="s">
        <v>6</v>
      </c>
      <c r="F14772" s="4" t="s">
        <v>21</v>
      </c>
      <c r="G14772" s="4" t="s">
        <v>21</v>
      </c>
      <c r="H14772" s="4" t="s">
        <v>21</v>
      </c>
    </row>
    <row r="14773" spans="1:8">
      <c r="A14773" t="n">
        <v>122701</v>
      </c>
      <c r="B14773" s="37" t="n">
        <v>48</v>
      </c>
      <c r="C14773" s="7" t="n">
        <v>1</v>
      </c>
      <c r="D14773" s="7" t="n">
        <v>0</v>
      </c>
      <c r="E14773" s="7" t="s">
        <v>767</v>
      </c>
      <c r="F14773" s="7" t="n">
        <v>-1</v>
      </c>
      <c r="G14773" s="7" t="n">
        <v>1</v>
      </c>
      <c r="H14773" s="7" t="n">
        <v>0</v>
      </c>
    </row>
    <row r="14774" spans="1:8">
      <c r="A14774" t="s">
        <v>4</v>
      </c>
      <c r="B14774" s="4" t="s">
        <v>5</v>
      </c>
      <c r="C14774" s="4" t="s">
        <v>10</v>
      </c>
    </row>
    <row r="14775" spans="1:8">
      <c r="A14775" t="n">
        <v>122727</v>
      </c>
      <c r="B14775" s="28" t="n">
        <v>16</v>
      </c>
      <c r="C14775" s="7" t="n">
        <v>500</v>
      </c>
    </row>
    <row r="14776" spans="1:8">
      <c r="A14776" t="s">
        <v>4</v>
      </c>
      <c r="B14776" s="4" t="s">
        <v>5</v>
      </c>
      <c r="C14776" s="4" t="s">
        <v>14</v>
      </c>
      <c r="D14776" s="4" t="s">
        <v>10</v>
      </c>
      <c r="E14776" s="4" t="s">
        <v>6</v>
      </c>
    </row>
    <row r="14777" spans="1:8">
      <c r="A14777" t="n">
        <v>122730</v>
      </c>
      <c r="B14777" s="41" t="n">
        <v>51</v>
      </c>
      <c r="C14777" s="7" t="n">
        <v>4</v>
      </c>
      <c r="D14777" s="7" t="n">
        <v>1</v>
      </c>
      <c r="E14777" s="7" t="s">
        <v>876</v>
      </c>
    </row>
    <row r="14778" spans="1:8">
      <c r="A14778" t="s">
        <v>4</v>
      </c>
      <c r="B14778" s="4" t="s">
        <v>5</v>
      </c>
      <c r="C14778" s="4" t="s">
        <v>10</v>
      </c>
    </row>
    <row r="14779" spans="1:8">
      <c r="A14779" t="n">
        <v>122744</v>
      </c>
      <c r="B14779" s="28" t="n">
        <v>16</v>
      </c>
      <c r="C14779" s="7" t="n">
        <v>0</v>
      </c>
    </row>
    <row r="14780" spans="1:8">
      <c r="A14780" t="s">
        <v>4</v>
      </c>
      <c r="B14780" s="4" t="s">
        <v>5</v>
      </c>
      <c r="C14780" s="4" t="s">
        <v>10</v>
      </c>
      <c r="D14780" s="4" t="s">
        <v>14</v>
      </c>
      <c r="E14780" s="4" t="s">
        <v>9</v>
      </c>
      <c r="F14780" s="4" t="s">
        <v>112</v>
      </c>
      <c r="G14780" s="4" t="s">
        <v>14</v>
      </c>
      <c r="H14780" s="4" t="s">
        <v>14</v>
      </c>
    </row>
    <row r="14781" spans="1:8">
      <c r="A14781" t="n">
        <v>122747</v>
      </c>
      <c r="B14781" s="49" t="n">
        <v>26</v>
      </c>
      <c r="C14781" s="7" t="n">
        <v>1</v>
      </c>
      <c r="D14781" s="7" t="n">
        <v>17</v>
      </c>
      <c r="E14781" s="7" t="n">
        <v>1478</v>
      </c>
      <c r="F14781" s="7" t="s">
        <v>940</v>
      </c>
      <c r="G14781" s="7" t="n">
        <v>2</v>
      </c>
      <c r="H14781" s="7" t="n">
        <v>0</v>
      </c>
    </row>
    <row r="14782" spans="1:8">
      <c r="A14782" t="s">
        <v>4</v>
      </c>
      <c r="B14782" s="4" t="s">
        <v>5</v>
      </c>
    </row>
    <row r="14783" spans="1:8">
      <c r="A14783" t="n">
        <v>122794</v>
      </c>
      <c r="B14783" s="50" t="n">
        <v>28</v>
      </c>
    </row>
    <row r="14784" spans="1:8">
      <c r="A14784" t="s">
        <v>4</v>
      </c>
      <c r="B14784" s="4" t="s">
        <v>5</v>
      </c>
      <c r="C14784" s="4" t="s">
        <v>10</v>
      </c>
      <c r="D14784" s="4" t="s">
        <v>14</v>
      </c>
      <c r="E14784" s="4" t="s">
        <v>6</v>
      </c>
      <c r="F14784" s="4" t="s">
        <v>21</v>
      </c>
      <c r="G14784" s="4" t="s">
        <v>21</v>
      </c>
      <c r="H14784" s="4" t="s">
        <v>21</v>
      </c>
    </row>
    <row r="14785" spans="1:8">
      <c r="A14785" t="n">
        <v>122795</v>
      </c>
      <c r="B14785" s="37" t="n">
        <v>48</v>
      </c>
      <c r="C14785" s="7" t="n">
        <v>2</v>
      </c>
      <c r="D14785" s="7" t="n">
        <v>0</v>
      </c>
      <c r="E14785" s="7" t="s">
        <v>767</v>
      </c>
      <c r="F14785" s="7" t="n">
        <v>-1</v>
      </c>
      <c r="G14785" s="7" t="n">
        <v>1</v>
      </c>
      <c r="H14785" s="7" t="n">
        <v>0</v>
      </c>
    </row>
    <row r="14786" spans="1:8">
      <c r="A14786" t="s">
        <v>4</v>
      </c>
      <c r="B14786" s="4" t="s">
        <v>5</v>
      </c>
      <c r="C14786" s="4" t="s">
        <v>10</v>
      </c>
    </row>
    <row r="14787" spans="1:8">
      <c r="A14787" t="n">
        <v>122821</v>
      </c>
      <c r="B14787" s="28" t="n">
        <v>16</v>
      </c>
      <c r="C14787" s="7" t="n">
        <v>500</v>
      </c>
    </row>
    <row r="14788" spans="1:8">
      <c r="A14788" t="s">
        <v>4</v>
      </c>
      <c r="B14788" s="4" t="s">
        <v>5</v>
      </c>
      <c r="C14788" s="4" t="s">
        <v>14</v>
      </c>
      <c r="D14788" s="4" t="s">
        <v>10</v>
      </c>
      <c r="E14788" s="4" t="s">
        <v>10</v>
      </c>
      <c r="F14788" s="4" t="s">
        <v>10</v>
      </c>
      <c r="G14788" s="4" t="s">
        <v>10</v>
      </c>
      <c r="H14788" s="4" t="s">
        <v>10</v>
      </c>
      <c r="I14788" s="4" t="s">
        <v>6</v>
      </c>
      <c r="J14788" s="4" t="s">
        <v>21</v>
      </c>
      <c r="K14788" s="4" t="s">
        <v>21</v>
      </c>
      <c r="L14788" s="4" t="s">
        <v>21</v>
      </c>
      <c r="M14788" s="4" t="s">
        <v>9</v>
      </c>
      <c r="N14788" s="4" t="s">
        <v>9</v>
      </c>
      <c r="O14788" s="4" t="s">
        <v>21</v>
      </c>
      <c r="P14788" s="4" t="s">
        <v>21</v>
      </c>
      <c r="Q14788" s="4" t="s">
        <v>21</v>
      </c>
      <c r="R14788" s="4" t="s">
        <v>21</v>
      </c>
      <c r="S14788" s="4" t="s">
        <v>14</v>
      </c>
    </row>
    <row r="14789" spans="1:8">
      <c r="A14789" t="n">
        <v>122824</v>
      </c>
      <c r="B14789" s="31" t="n">
        <v>39</v>
      </c>
      <c r="C14789" s="7" t="n">
        <v>12</v>
      </c>
      <c r="D14789" s="7" t="n">
        <v>65533</v>
      </c>
      <c r="E14789" s="7" t="n">
        <v>220</v>
      </c>
      <c r="F14789" s="7" t="n">
        <v>0</v>
      </c>
      <c r="G14789" s="7" t="n">
        <v>2</v>
      </c>
      <c r="H14789" s="7" t="n">
        <v>3</v>
      </c>
      <c r="I14789" s="7" t="s">
        <v>900</v>
      </c>
      <c r="J14789" s="7" t="n">
        <v>0</v>
      </c>
      <c r="K14789" s="7" t="n">
        <v>0</v>
      </c>
      <c r="L14789" s="7" t="n">
        <v>0</v>
      </c>
      <c r="M14789" s="7" t="n">
        <v>0</v>
      </c>
      <c r="N14789" s="7" t="n">
        <v>0</v>
      </c>
      <c r="O14789" s="7" t="n">
        <v>0</v>
      </c>
      <c r="P14789" s="7" t="n">
        <v>1</v>
      </c>
      <c r="Q14789" s="7" t="n">
        <v>1</v>
      </c>
      <c r="R14789" s="7" t="n">
        <v>1</v>
      </c>
      <c r="S14789" s="7" t="n">
        <v>255</v>
      </c>
    </row>
    <row r="14790" spans="1:8">
      <c r="A14790" t="s">
        <v>4</v>
      </c>
      <c r="B14790" s="4" t="s">
        <v>5</v>
      </c>
      <c r="C14790" s="4" t="s">
        <v>14</v>
      </c>
      <c r="D14790" s="4" t="s">
        <v>21</v>
      </c>
      <c r="E14790" s="4" t="s">
        <v>21</v>
      </c>
      <c r="F14790" s="4" t="s">
        <v>21</v>
      </c>
    </row>
    <row r="14791" spans="1:8">
      <c r="A14791" t="n">
        <v>122894</v>
      </c>
      <c r="B14791" s="45" t="n">
        <v>45</v>
      </c>
      <c r="C14791" s="7" t="n">
        <v>9</v>
      </c>
      <c r="D14791" s="7" t="n">
        <v>0.0199999995529652</v>
      </c>
      <c r="E14791" s="7" t="n">
        <v>0.0199999995529652</v>
      </c>
      <c r="F14791" s="7" t="n">
        <v>0.200000002980232</v>
      </c>
    </row>
    <row r="14792" spans="1:8">
      <c r="A14792" t="s">
        <v>4</v>
      </c>
      <c r="B14792" s="4" t="s">
        <v>5</v>
      </c>
      <c r="C14792" s="4" t="s">
        <v>14</v>
      </c>
      <c r="D14792" s="4" t="s">
        <v>10</v>
      </c>
      <c r="E14792" s="4" t="s">
        <v>6</v>
      </c>
    </row>
    <row r="14793" spans="1:8">
      <c r="A14793" t="n">
        <v>122908</v>
      </c>
      <c r="B14793" s="41" t="n">
        <v>51</v>
      </c>
      <c r="C14793" s="7" t="n">
        <v>4</v>
      </c>
      <c r="D14793" s="7" t="n">
        <v>2</v>
      </c>
      <c r="E14793" s="7" t="s">
        <v>560</v>
      </c>
    </row>
    <row r="14794" spans="1:8">
      <c r="A14794" t="s">
        <v>4</v>
      </c>
      <c r="B14794" s="4" t="s">
        <v>5</v>
      </c>
      <c r="C14794" s="4" t="s">
        <v>10</v>
      </c>
    </row>
    <row r="14795" spans="1:8">
      <c r="A14795" t="n">
        <v>122922</v>
      </c>
      <c r="B14795" s="28" t="n">
        <v>16</v>
      </c>
      <c r="C14795" s="7" t="n">
        <v>0</v>
      </c>
    </row>
    <row r="14796" spans="1:8">
      <c r="A14796" t="s">
        <v>4</v>
      </c>
      <c r="B14796" s="4" t="s">
        <v>5</v>
      </c>
      <c r="C14796" s="4" t="s">
        <v>10</v>
      </c>
      <c r="D14796" s="4" t="s">
        <v>14</v>
      </c>
      <c r="E14796" s="4" t="s">
        <v>9</v>
      </c>
      <c r="F14796" s="4" t="s">
        <v>112</v>
      </c>
      <c r="G14796" s="4" t="s">
        <v>14</v>
      </c>
      <c r="H14796" s="4" t="s">
        <v>14</v>
      </c>
    </row>
    <row r="14797" spans="1:8">
      <c r="A14797" t="n">
        <v>122925</v>
      </c>
      <c r="B14797" s="49" t="n">
        <v>26</v>
      </c>
      <c r="C14797" s="7" t="n">
        <v>2</v>
      </c>
      <c r="D14797" s="7" t="n">
        <v>17</v>
      </c>
      <c r="E14797" s="7" t="n">
        <v>6482</v>
      </c>
      <c r="F14797" s="7" t="s">
        <v>941</v>
      </c>
      <c r="G14797" s="7" t="n">
        <v>2</v>
      </c>
      <c r="H14797" s="7" t="n">
        <v>0</v>
      </c>
    </row>
    <row r="14798" spans="1:8">
      <c r="A14798" t="s">
        <v>4</v>
      </c>
      <c r="B14798" s="4" t="s">
        <v>5</v>
      </c>
    </row>
    <row r="14799" spans="1:8">
      <c r="A14799" t="n">
        <v>122959</v>
      </c>
      <c r="B14799" s="50" t="n">
        <v>28</v>
      </c>
    </row>
    <row r="14800" spans="1:8">
      <c r="A14800" t="s">
        <v>4</v>
      </c>
      <c r="B14800" s="4" t="s">
        <v>5</v>
      </c>
      <c r="C14800" s="4" t="s">
        <v>14</v>
      </c>
      <c r="D14800" s="4" t="s">
        <v>10</v>
      </c>
      <c r="E14800" s="4" t="s">
        <v>10</v>
      </c>
      <c r="F14800" s="4" t="s">
        <v>10</v>
      </c>
      <c r="G14800" s="4" t="s">
        <v>10</v>
      </c>
      <c r="H14800" s="4" t="s">
        <v>10</v>
      </c>
      <c r="I14800" s="4" t="s">
        <v>6</v>
      </c>
      <c r="J14800" s="4" t="s">
        <v>21</v>
      </c>
      <c r="K14800" s="4" t="s">
        <v>21</v>
      </c>
      <c r="L14800" s="4" t="s">
        <v>21</v>
      </c>
      <c r="M14800" s="4" t="s">
        <v>9</v>
      </c>
      <c r="N14800" s="4" t="s">
        <v>9</v>
      </c>
      <c r="O14800" s="4" t="s">
        <v>21</v>
      </c>
      <c r="P14800" s="4" t="s">
        <v>21</v>
      </c>
      <c r="Q14800" s="4" t="s">
        <v>21</v>
      </c>
      <c r="R14800" s="4" t="s">
        <v>21</v>
      </c>
      <c r="S14800" s="4" t="s">
        <v>14</v>
      </c>
    </row>
    <row r="14801" spans="1:19">
      <c r="A14801" t="n">
        <v>122960</v>
      </c>
      <c r="B14801" s="31" t="n">
        <v>39</v>
      </c>
      <c r="C14801" s="7" t="n">
        <v>12</v>
      </c>
      <c r="D14801" s="7" t="n">
        <v>65533</v>
      </c>
      <c r="E14801" s="7" t="n">
        <v>221</v>
      </c>
      <c r="F14801" s="7" t="n">
        <v>0</v>
      </c>
      <c r="G14801" s="7" t="n">
        <v>4</v>
      </c>
      <c r="H14801" s="7" t="n">
        <v>3</v>
      </c>
      <c r="I14801" s="7" t="s">
        <v>900</v>
      </c>
      <c r="J14801" s="7" t="n">
        <v>0</v>
      </c>
      <c r="K14801" s="7" t="n">
        <v>0</v>
      </c>
      <c r="L14801" s="7" t="n">
        <v>0</v>
      </c>
      <c r="M14801" s="7" t="n">
        <v>0</v>
      </c>
      <c r="N14801" s="7" t="n">
        <v>0</v>
      </c>
      <c r="O14801" s="7" t="n">
        <v>0</v>
      </c>
      <c r="P14801" s="7" t="n">
        <v>1</v>
      </c>
      <c r="Q14801" s="7" t="n">
        <v>1</v>
      </c>
      <c r="R14801" s="7" t="n">
        <v>1</v>
      </c>
      <c r="S14801" s="7" t="n">
        <v>255</v>
      </c>
    </row>
    <row r="14802" spans="1:19">
      <c r="A14802" t="s">
        <v>4</v>
      </c>
      <c r="B14802" s="4" t="s">
        <v>5</v>
      </c>
      <c r="C14802" s="4" t="s">
        <v>10</v>
      </c>
      <c r="D14802" s="4" t="s">
        <v>14</v>
      </c>
      <c r="E14802" s="4" t="s">
        <v>6</v>
      </c>
      <c r="F14802" s="4" t="s">
        <v>21</v>
      </c>
      <c r="G14802" s="4" t="s">
        <v>21</v>
      </c>
      <c r="H14802" s="4" t="s">
        <v>21</v>
      </c>
    </row>
    <row r="14803" spans="1:19">
      <c r="A14803" t="n">
        <v>123030</v>
      </c>
      <c r="B14803" s="37" t="n">
        <v>48</v>
      </c>
      <c r="C14803" s="7" t="n">
        <v>4</v>
      </c>
      <c r="D14803" s="7" t="n">
        <v>0</v>
      </c>
      <c r="E14803" s="7" t="s">
        <v>767</v>
      </c>
      <c r="F14803" s="7" t="n">
        <v>-1</v>
      </c>
      <c r="G14803" s="7" t="n">
        <v>1</v>
      </c>
      <c r="H14803" s="7" t="n">
        <v>0</v>
      </c>
    </row>
    <row r="14804" spans="1:19">
      <c r="A14804" t="s">
        <v>4</v>
      </c>
      <c r="B14804" s="4" t="s">
        <v>5</v>
      </c>
      <c r="C14804" s="4" t="s">
        <v>10</v>
      </c>
    </row>
    <row r="14805" spans="1:19">
      <c r="A14805" t="n">
        <v>123056</v>
      </c>
      <c r="B14805" s="28" t="n">
        <v>16</v>
      </c>
      <c r="C14805" s="7" t="n">
        <v>500</v>
      </c>
    </row>
    <row r="14806" spans="1:19">
      <c r="A14806" t="s">
        <v>4</v>
      </c>
      <c r="B14806" s="4" t="s">
        <v>5</v>
      </c>
      <c r="C14806" s="4" t="s">
        <v>14</v>
      </c>
      <c r="D14806" s="4" t="s">
        <v>21</v>
      </c>
      <c r="E14806" s="4" t="s">
        <v>21</v>
      </c>
      <c r="F14806" s="4" t="s">
        <v>21</v>
      </c>
    </row>
    <row r="14807" spans="1:19">
      <c r="A14807" t="n">
        <v>123059</v>
      </c>
      <c r="B14807" s="45" t="n">
        <v>45</v>
      </c>
      <c r="C14807" s="7" t="n">
        <v>9</v>
      </c>
      <c r="D14807" s="7" t="n">
        <v>0.0199999995529652</v>
      </c>
      <c r="E14807" s="7" t="n">
        <v>0.0199999995529652</v>
      </c>
      <c r="F14807" s="7" t="n">
        <v>0.200000002980232</v>
      </c>
    </row>
    <row r="14808" spans="1:19">
      <c r="A14808" t="s">
        <v>4</v>
      </c>
      <c r="B14808" s="4" t="s">
        <v>5</v>
      </c>
      <c r="C14808" s="4" t="s">
        <v>14</v>
      </c>
      <c r="D14808" s="4" t="s">
        <v>10</v>
      </c>
      <c r="E14808" s="4" t="s">
        <v>6</v>
      </c>
    </row>
    <row r="14809" spans="1:19">
      <c r="A14809" t="n">
        <v>123073</v>
      </c>
      <c r="B14809" s="41" t="n">
        <v>51</v>
      </c>
      <c r="C14809" s="7" t="n">
        <v>4</v>
      </c>
      <c r="D14809" s="7" t="n">
        <v>4</v>
      </c>
      <c r="E14809" s="7" t="s">
        <v>560</v>
      </c>
    </row>
    <row r="14810" spans="1:19">
      <c r="A14810" t="s">
        <v>4</v>
      </c>
      <c r="B14810" s="4" t="s">
        <v>5</v>
      </c>
      <c r="C14810" s="4" t="s">
        <v>10</v>
      </c>
    </row>
    <row r="14811" spans="1:19">
      <c r="A14811" t="n">
        <v>123087</v>
      </c>
      <c r="B14811" s="28" t="n">
        <v>16</v>
      </c>
      <c r="C14811" s="7" t="n">
        <v>0</v>
      </c>
    </row>
    <row r="14812" spans="1:19">
      <c r="A14812" t="s">
        <v>4</v>
      </c>
      <c r="B14812" s="4" t="s">
        <v>5</v>
      </c>
      <c r="C14812" s="4" t="s">
        <v>10</v>
      </c>
      <c r="D14812" s="4" t="s">
        <v>14</v>
      </c>
      <c r="E14812" s="4" t="s">
        <v>9</v>
      </c>
      <c r="F14812" s="4" t="s">
        <v>112</v>
      </c>
      <c r="G14812" s="4" t="s">
        <v>14</v>
      </c>
      <c r="H14812" s="4" t="s">
        <v>14</v>
      </c>
    </row>
    <row r="14813" spans="1:19">
      <c r="A14813" t="n">
        <v>123090</v>
      </c>
      <c r="B14813" s="49" t="n">
        <v>26</v>
      </c>
      <c r="C14813" s="7" t="n">
        <v>4</v>
      </c>
      <c r="D14813" s="7" t="n">
        <v>17</v>
      </c>
      <c r="E14813" s="7" t="n">
        <v>7469</v>
      </c>
      <c r="F14813" s="7" t="s">
        <v>942</v>
      </c>
      <c r="G14813" s="7" t="n">
        <v>2</v>
      </c>
      <c r="H14813" s="7" t="n">
        <v>0</v>
      </c>
    </row>
    <row r="14814" spans="1:19">
      <c r="A14814" t="s">
        <v>4</v>
      </c>
      <c r="B14814" s="4" t="s">
        <v>5</v>
      </c>
    </row>
    <row r="14815" spans="1:19">
      <c r="A14815" t="n">
        <v>123120</v>
      </c>
      <c r="B14815" s="50" t="n">
        <v>28</v>
      </c>
    </row>
    <row r="14816" spans="1:19">
      <c r="A14816" t="s">
        <v>4</v>
      </c>
      <c r="B14816" s="4" t="s">
        <v>5</v>
      </c>
      <c r="C14816" s="4" t="s">
        <v>10</v>
      </c>
      <c r="D14816" s="4" t="s">
        <v>14</v>
      </c>
      <c r="E14816" s="4" t="s">
        <v>6</v>
      </c>
      <c r="F14816" s="4" t="s">
        <v>21</v>
      </c>
      <c r="G14816" s="4" t="s">
        <v>21</v>
      </c>
      <c r="H14816" s="4" t="s">
        <v>21</v>
      </c>
    </row>
    <row r="14817" spans="1:19">
      <c r="A14817" t="n">
        <v>123121</v>
      </c>
      <c r="B14817" s="37" t="n">
        <v>48</v>
      </c>
      <c r="C14817" s="7" t="n">
        <v>6</v>
      </c>
      <c r="D14817" s="7" t="n">
        <v>0</v>
      </c>
      <c r="E14817" s="7" t="s">
        <v>769</v>
      </c>
      <c r="F14817" s="7" t="n">
        <v>-1</v>
      </c>
      <c r="G14817" s="7" t="n">
        <v>1</v>
      </c>
      <c r="H14817" s="7" t="n">
        <v>0</v>
      </c>
    </row>
    <row r="14818" spans="1:19">
      <c r="A14818" t="s">
        <v>4</v>
      </c>
      <c r="B14818" s="4" t="s">
        <v>5</v>
      </c>
      <c r="C14818" s="4" t="s">
        <v>10</v>
      </c>
    </row>
    <row r="14819" spans="1:19">
      <c r="A14819" t="n">
        <v>123156</v>
      </c>
      <c r="B14819" s="28" t="n">
        <v>16</v>
      </c>
      <c r="C14819" s="7" t="n">
        <v>500</v>
      </c>
    </row>
    <row r="14820" spans="1:19">
      <c r="A14820" t="s">
        <v>4</v>
      </c>
      <c r="B14820" s="4" t="s">
        <v>5</v>
      </c>
      <c r="C14820" s="4" t="s">
        <v>14</v>
      </c>
      <c r="D14820" s="4" t="s">
        <v>10</v>
      </c>
      <c r="E14820" s="4" t="s">
        <v>6</v>
      </c>
    </row>
    <row r="14821" spans="1:19">
      <c r="A14821" t="n">
        <v>123159</v>
      </c>
      <c r="B14821" s="41" t="n">
        <v>51</v>
      </c>
      <c r="C14821" s="7" t="n">
        <v>4</v>
      </c>
      <c r="D14821" s="7" t="n">
        <v>6</v>
      </c>
      <c r="E14821" s="7" t="s">
        <v>560</v>
      </c>
    </row>
    <row r="14822" spans="1:19">
      <c r="A14822" t="s">
        <v>4</v>
      </c>
      <c r="B14822" s="4" t="s">
        <v>5</v>
      </c>
      <c r="C14822" s="4" t="s">
        <v>10</v>
      </c>
    </row>
    <row r="14823" spans="1:19">
      <c r="A14823" t="n">
        <v>123173</v>
      </c>
      <c r="B14823" s="28" t="n">
        <v>16</v>
      </c>
      <c r="C14823" s="7" t="n">
        <v>0</v>
      </c>
    </row>
    <row r="14824" spans="1:19">
      <c r="A14824" t="s">
        <v>4</v>
      </c>
      <c r="B14824" s="4" t="s">
        <v>5</v>
      </c>
      <c r="C14824" s="4" t="s">
        <v>10</v>
      </c>
      <c r="D14824" s="4" t="s">
        <v>14</v>
      </c>
      <c r="E14824" s="4" t="s">
        <v>9</v>
      </c>
      <c r="F14824" s="4" t="s">
        <v>112</v>
      </c>
      <c r="G14824" s="4" t="s">
        <v>14</v>
      </c>
      <c r="H14824" s="4" t="s">
        <v>14</v>
      </c>
    </row>
    <row r="14825" spans="1:19">
      <c r="A14825" t="n">
        <v>123176</v>
      </c>
      <c r="B14825" s="49" t="n">
        <v>26</v>
      </c>
      <c r="C14825" s="7" t="n">
        <v>6</v>
      </c>
      <c r="D14825" s="7" t="n">
        <v>17</v>
      </c>
      <c r="E14825" s="7" t="n">
        <v>8497</v>
      </c>
      <c r="F14825" s="7" t="s">
        <v>943</v>
      </c>
      <c r="G14825" s="7" t="n">
        <v>2</v>
      </c>
      <c r="H14825" s="7" t="n">
        <v>0</v>
      </c>
    </row>
    <row r="14826" spans="1:19">
      <c r="A14826" t="s">
        <v>4</v>
      </c>
      <c r="B14826" s="4" t="s">
        <v>5</v>
      </c>
    </row>
    <row r="14827" spans="1:19">
      <c r="A14827" t="n">
        <v>123206</v>
      </c>
      <c r="B14827" s="50" t="n">
        <v>28</v>
      </c>
    </row>
    <row r="14828" spans="1:19">
      <c r="A14828" t="s">
        <v>4</v>
      </c>
      <c r="B14828" s="4" t="s">
        <v>5</v>
      </c>
      <c r="C14828" s="4" t="s">
        <v>10</v>
      </c>
      <c r="D14828" s="4" t="s">
        <v>14</v>
      </c>
    </row>
    <row r="14829" spans="1:19">
      <c r="A14829" t="n">
        <v>123207</v>
      </c>
      <c r="B14829" s="51" t="n">
        <v>89</v>
      </c>
      <c r="C14829" s="7" t="n">
        <v>65533</v>
      </c>
      <c r="D14829" s="7" t="n">
        <v>1</v>
      </c>
    </row>
    <row r="14830" spans="1:19">
      <c r="A14830" t="s">
        <v>4</v>
      </c>
      <c r="B14830" s="4" t="s">
        <v>5</v>
      </c>
      <c r="C14830" s="4" t="s">
        <v>14</v>
      </c>
      <c r="D14830" s="4" t="s">
        <v>10</v>
      </c>
      <c r="E14830" s="4" t="s">
        <v>21</v>
      </c>
    </row>
    <row r="14831" spans="1:19">
      <c r="A14831" t="n">
        <v>123211</v>
      </c>
      <c r="B14831" s="21" t="n">
        <v>58</v>
      </c>
      <c r="C14831" s="7" t="n">
        <v>101</v>
      </c>
      <c r="D14831" s="7" t="n">
        <v>300</v>
      </c>
      <c r="E14831" s="7" t="n">
        <v>1</v>
      </c>
    </row>
    <row r="14832" spans="1:19">
      <c r="A14832" t="s">
        <v>4</v>
      </c>
      <c r="B14832" s="4" t="s">
        <v>5</v>
      </c>
      <c r="C14832" s="4" t="s">
        <v>14</v>
      </c>
      <c r="D14832" s="4" t="s">
        <v>10</v>
      </c>
    </row>
    <row r="14833" spans="1:8">
      <c r="A14833" t="n">
        <v>123219</v>
      </c>
      <c r="B14833" s="21" t="n">
        <v>58</v>
      </c>
      <c r="C14833" s="7" t="n">
        <v>254</v>
      </c>
      <c r="D14833" s="7" t="n">
        <v>0</v>
      </c>
    </row>
    <row r="14834" spans="1:8">
      <c r="A14834" t="s">
        <v>4</v>
      </c>
      <c r="B14834" s="4" t="s">
        <v>5</v>
      </c>
      <c r="C14834" s="4" t="s">
        <v>14</v>
      </c>
    </row>
    <row r="14835" spans="1:8">
      <c r="A14835" t="n">
        <v>123223</v>
      </c>
      <c r="B14835" s="45" t="n">
        <v>45</v>
      </c>
      <c r="C14835" s="7" t="n">
        <v>0</v>
      </c>
    </row>
    <row r="14836" spans="1:8">
      <c r="A14836" t="s">
        <v>4</v>
      </c>
      <c r="B14836" s="4" t="s">
        <v>5</v>
      </c>
      <c r="C14836" s="4" t="s">
        <v>14</v>
      </c>
      <c r="D14836" s="4" t="s">
        <v>14</v>
      </c>
      <c r="E14836" s="4" t="s">
        <v>21</v>
      </c>
      <c r="F14836" s="4" t="s">
        <v>21</v>
      </c>
      <c r="G14836" s="4" t="s">
        <v>21</v>
      </c>
      <c r="H14836" s="4" t="s">
        <v>10</v>
      </c>
    </row>
    <row r="14837" spans="1:8">
      <c r="A14837" t="n">
        <v>123225</v>
      </c>
      <c r="B14837" s="45" t="n">
        <v>45</v>
      </c>
      <c r="C14837" s="7" t="n">
        <v>2</v>
      </c>
      <c r="D14837" s="7" t="n">
        <v>3</v>
      </c>
      <c r="E14837" s="7" t="n">
        <v>-3.84999990463257</v>
      </c>
      <c r="F14837" s="7" t="n">
        <v>19.2999992370605</v>
      </c>
      <c r="G14837" s="7" t="n">
        <v>45.5499992370605</v>
      </c>
      <c r="H14837" s="7" t="n">
        <v>0</v>
      </c>
    </row>
    <row r="14838" spans="1:8">
      <c r="A14838" t="s">
        <v>4</v>
      </c>
      <c r="B14838" s="4" t="s">
        <v>5</v>
      </c>
      <c r="C14838" s="4" t="s">
        <v>14</v>
      </c>
      <c r="D14838" s="4" t="s">
        <v>14</v>
      </c>
      <c r="E14838" s="4" t="s">
        <v>21</v>
      </c>
      <c r="F14838" s="4" t="s">
        <v>21</v>
      </c>
      <c r="G14838" s="4" t="s">
        <v>21</v>
      </c>
      <c r="H14838" s="4" t="s">
        <v>10</v>
      </c>
      <c r="I14838" s="4" t="s">
        <v>14</v>
      </c>
    </row>
    <row r="14839" spans="1:8">
      <c r="A14839" t="n">
        <v>123242</v>
      </c>
      <c r="B14839" s="45" t="n">
        <v>45</v>
      </c>
      <c r="C14839" s="7" t="n">
        <v>4</v>
      </c>
      <c r="D14839" s="7" t="n">
        <v>3</v>
      </c>
      <c r="E14839" s="7" t="n">
        <v>351</v>
      </c>
      <c r="F14839" s="7" t="n">
        <v>25</v>
      </c>
      <c r="G14839" s="7" t="n">
        <v>350</v>
      </c>
      <c r="H14839" s="7" t="n">
        <v>0</v>
      </c>
      <c r="I14839" s="7" t="n">
        <v>0</v>
      </c>
    </row>
    <row r="14840" spans="1:8">
      <c r="A14840" t="s">
        <v>4</v>
      </c>
      <c r="B14840" s="4" t="s">
        <v>5</v>
      </c>
      <c r="C14840" s="4" t="s">
        <v>14</v>
      </c>
      <c r="D14840" s="4" t="s">
        <v>14</v>
      </c>
      <c r="E14840" s="4" t="s">
        <v>21</v>
      </c>
      <c r="F14840" s="4" t="s">
        <v>10</v>
      </c>
    </row>
    <row r="14841" spans="1:8">
      <c r="A14841" t="n">
        <v>123260</v>
      </c>
      <c r="B14841" s="45" t="n">
        <v>45</v>
      </c>
      <c r="C14841" s="7" t="n">
        <v>5</v>
      </c>
      <c r="D14841" s="7" t="n">
        <v>3</v>
      </c>
      <c r="E14841" s="7" t="n">
        <v>2.20000004768372</v>
      </c>
      <c r="F14841" s="7" t="n">
        <v>0</v>
      </c>
    </row>
    <row r="14842" spans="1:8">
      <c r="A14842" t="s">
        <v>4</v>
      </c>
      <c r="B14842" s="4" t="s">
        <v>5</v>
      </c>
      <c r="C14842" s="4" t="s">
        <v>14</v>
      </c>
      <c r="D14842" s="4" t="s">
        <v>14</v>
      </c>
      <c r="E14842" s="4" t="s">
        <v>21</v>
      </c>
      <c r="F14842" s="4" t="s">
        <v>10</v>
      </c>
    </row>
    <row r="14843" spans="1:8">
      <c r="A14843" t="n">
        <v>123269</v>
      </c>
      <c r="B14843" s="45" t="n">
        <v>45</v>
      </c>
      <c r="C14843" s="7" t="n">
        <v>11</v>
      </c>
      <c r="D14843" s="7" t="n">
        <v>3</v>
      </c>
      <c r="E14843" s="7" t="n">
        <v>34.2999992370605</v>
      </c>
      <c r="F14843" s="7" t="n">
        <v>0</v>
      </c>
    </row>
    <row r="14844" spans="1:8">
      <c r="A14844" t="s">
        <v>4</v>
      </c>
      <c r="B14844" s="4" t="s">
        <v>5</v>
      </c>
      <c r="C14844" s="4" t="s">
        <v>14</v>
      </c>
      <c r="D14844" s="4" t="s">
        <v>10</v>
      </c>
      <c r="E14844" s="4" t="s">
        <v>6</v>
      </c>
      <c r="F14844" s="4" t="s">
        <v>6</v>
      </c>
      <c r="G14844" s="4" t="s">
        <v>6</v>
      </c>
      <c r="H14844" s="4" t="s">
        <v>6</v>
      </c>
    </row>
    <row r="14845" spans="1:8">
      <c r="A14845" t="n">
        <v>123278</v>
      </c>
      <c r="B14845" s="41" t="n">
        <v>51</v>
      </c>
      <c r="C14845" s="7" t="n">
        <v>3</v>
      </c>
      <c r="D14845" s="7" t="n">
        <v>19</v>
      </c>
      <c r="E14845" s="7" t="s">
        <v>174</v>
      </c>
      <c r="F14845" s="7" t="s">
        <v>174</v>
      </c>
      <c r="G14845" s="7" t="s">
        <v>96</v>
      </c>
      <c r="H14845" s="7" t="s">
        <v>97</v>
      </c>
    </row>
    <row r="14846" spans="1:8">
      <c r="A14846" t="s">
        <v>4</v>
      </c>
      <c r="B14846" s="4" t="s">
        <v>5</v>
      </c>
      <c r="C14846" s="4" t="s">
        <v>14</v>
      </c>
      <c r="D14846" s="4" t="s">
        <v>10</v>
      </c>
    </row>
    <row r="14847" spans="1:8">
      <c r="A14847" t="n">
        <v>123291</v>
      </c>
      <c r="B14847" s="21" t="n">
        <v>58</v>
      </c>
      <c r="C14847" s="7" t="n">
        <v>255</v>
      </c>
      <c r="D14847" s="7" t="n">
        <v>0</v>
      </c>
    </row>
    <row r="14848" spans="1:8">
      <c r="A14848" t="s">
        <v>4</v>
      </c>
      <c r="B14848" s="4" t="s">
        <v>5</v>
      </c>
      <c r="C14848" s="4" t="s">
        <v>14</v>
      </c>
      <c r="D14848" s="4" t="s">
        <v>10</v>
      </c>
      <c r="E14848" s="4" t="s">
        <v>10</v>
      </c>
      <c r="F14848" s="4" t="s">
        <v>10</v>
      </c>
      <c r="G14848" s="4" t="s">
        <v>10</v>
      </c>
      <c r="H14848" s="4" t="s">
        <v>10</v>
      </c>
      <c r="I14848" s="4" t="s">
        <v>6</v>
      </c>
      <c r="J14848" s="4" t="s">
        <v>21</v>
      </c>
      <c r="K14848" s="4" t="s">
        <v>21</v>
      </c>
      <c r="L14848" s="4" t="s">
        <v>21</v>
      </c>
      <c r="M14848" s="4" t="s">
        <v>9</v>
      </c>
      <c r="N14848" s="4" t="s">
        <v>9</v>
      </c>
      <c r="O14848" s="4" t="s">
        <v>21</v>
      </c>
      <c r="P14848" s="4" t="s">
        <v>21</v>
      </c>
      <c r="Q14848" s="4" t="s">
        <v>21</v>
      </c>
      <c r="R14848" s="4" t="s">
        <v>21</v>
      </c>
      <c r="S14848" s="4" t="s">
        <v>14</v>
      </c>
    </row>
    <row r="14849" spans="1:19">
      <c r="A14849" t="n">
        <v>123295</v>
      </c>
      <c r="B14849" s="31" t="n">
        <v>39</v>
      </c>
      <c r="C14849" s="7" t="n">
        <v>12</v>
      </c>
      <c r="D14849" s="7" t="n">
        <v>65533</v>
      </c>
      <c r="E14849" s="7" t="n">
        <v>218</v>
      </c>
      <c r="F14849" s="7" t="n">
        <v>0</v>
      </c>
      <c r="G14849" s="7" t="n">
        <v>11</v>
      </c>
      <c r="H14849" s="7" t="n">
        <v>3</v>
      </c>
      <c r="I14849" s="7" t="s">
        <v>900</v>
      </c>
      <c r="J14849" s="7" t="n">
        <v>0</v>
      </c>
      <c r="K14849" s="7" t="n">
        <v>0</v>
      </c>
      <c r="L14849" s="7" t="n">
        <v>0</v>
      </c>
      <c r="M14849" s="7" t="n">
        <v>0</v>
      </c>
      <c r="N14849" s="7" t="n">
        <v>0</v>
      </c>
      <c r="O14849" s="7" t="n">
        <v>0</v>
      </c>
      <c r="P14849" s="7" t="n">
        <v>1</v>
      </c>
      <c r="Q14849" s="7" t="n">
        <v>1</v>
      </c>
      <c r="R14849" s="7" t="n">
        <v>1</v>
      </c>
      <c r="S14849" s="7" t="n">
        <v>121</v>
      </c>
    </row>
    <row r="14850" spans="1:19">
      <c r="A14850" t="s">
        <v>4</v>
      </c>
      <c r="B14850" s="4" t="s">
        <v>5</v>
      </c>
      <c r="C14850" s="4" t="s">
        <v>10</v>
      </c>
      <c r="D14850" s="4" t="s">
        <v>14</v>
      </c>
      <c r="E14850" s="4" t="s">
        <v>6</v>
      </c>
      <c r="F14850" s="4" t="s">
        <v>21</v>
      </c>
      <c r="G14850" s="4" t="s">
        <v>21</v>
      </c>
      <c r="H14850" s="4" t="s">
        <v>21</v>
      </c>
    </row>
    <row r="14851" spans="1:19">
      <c r="A14851" t="n">
        <v>123365</v>
      </c>
      <c r="B14851" s="37" t="n">
        <v>48</v>
      </c>
      <c r="C14851" s="7" t="n">
        <v>11</v>
      </c>
      <c r="D14851" s="7" t="n">
        <v>0</v>
      </c>
      <c r="E14851" s="7" t="s">
        <v>767</v>
      </c>
      <c r="F14851" s="7" t="n">
        <v>-1</v>
      </c>
      <c r="G14851" s="7" t="n">
        <v>1</v>
      </c>
      <c r="H14851" s="7" t="n">
        <v>0</v>
      </c>
    </row>
    <row r="14852" spans="1:19">
      <c r="A14852" t="s">
        <v>4</v>
      </c>
      <c r="B14852" s="4" t="s">
        <v>5</v>
      </c>
      <c r="C14852" s="4" t="s">
        <v>10</v>
      </c>
    </row>
    <row r="14853" spans="1:19">
      <c r="A14853" t="n">
        <v>123391</v>
      </c>
      <c r="B14853" s="28" t="n">
        <v>16</v>
      </c>
      <c r="C14853" s="7" t="n">
        <v>800</v>
      </c>
    </row>
    <row r="14854" spans="1:19">
      <c r="A14854" t="s">
        <v>4</v>
      </c>
      <c r="B14854" s="4" t="s">
        <v>5</v>
      </c>
      <c r="C14854" s="4" t="s">
        <v>14</v>
      </c>
      <c r="D14854" s="4" t="s">
        <v>10</v>
      </c>
      <c r="E14854" s="4" t="s">
        <v>6</v>
      </c>
    </row>
    <row r="14855" spans="1:19">
      <c r="A14855" t="n">
        <v>123394</v>
      </c>
      <c r="B14855" s="41" t="n">
        <v>51</v>
      </c>
      <c r="C14855" s="7" t="n">
        <v>4</v>
      </c>
      <c r="D14855" s="7" t="n">
        <v>11</v>
      </c>
      <c r="E14855" s="7" t="s">
        <v>560</v>
      </c>
    </row>
    <row r="14856" spans="1:19">
      <c r="A14856" t="s">
        <v>4</v>
      </c>
      <c r="B14856" s="4" t="s">
        <v>5</v>
      </c>
      <c r="C14856" s="4" t="s">
        <v>10</v>
      </c>
    </row>
    <row r="14857" spans="1:19">
      <c r="A14857" t="n">
        <v>123408</v>
      </c>
      <c r="B14857" s="28" t="n">
        <v>16</v>
      </c>
      <c r="C14857" s="7" t="n">
        <v>0</v>
      </c>
    </row>
    <row r="14858" spans="1:19">
      <c r="A14858" t="s">
        <v>4</v>
      </c>
      <c r="B14858" s="4" t="s">
        <v>5</v>
      </c>
      <c r="C14858" s="4" t="s">
        <v>10</v>
      </c>
      <c r="D14858" s="4" t="s">
        <v>14</v>
      </c>
      <c r="E14858" s="4" t="s">
        <v>9</v>
      </c>
      <c r="F14858" s="4" t="s">
        <v>112</v>
      </c>
      <c r="G14858" s="4" t="s">
        <v>14</v>
      </c>
      <c r="H14858" s="4" t="s">
        <v>14</v>
      </c>
    </row>
    <row r="14859" spans="1:19">
      <c r="A14859" t="n">
        <v>123411</v>
      </c>
      <c r="B14859" s="49" t="n">
        <v>26</v>
      </c>
      <c r="C14859" s="7" t="n">
        <v>11</v>
      </c>
      <c r="D14859" s="7" t="n">
        <v>17</v>
      </c>
      <c r="E14859" s="7" t="n">
        <v>10457</v>
      </c>
      <c r="F14859" s="7" t="s">
        <v>944</v>
      </c>
      <c r="G14859" s="7" t="n">
        <v>2</v>
      </c>
      <c r="H14859" s="7" t="n">
        <v>0</v>
      </c>
    </row>
    <row r="14860" spans="1:19">
      <c r="A14860" t="s">
        <v>4</v>
      </c>
      <c r="B14860" s="4" t="s">
        <v>5</v>
      </c>
    </row>
    <row r="14861" spans="1:19">
      <c r="A14861" t="n">
        <v>123496</v>
      </c>
      <c r="B14861" s="50" t="n">
        <v>28</v>
      </c>
    </row>
    <row r="14862" spans="1:19">
      <c r="A14862" t="s">
        <v>4</v>
      </c>
      <c r="B14862" s="4" t="s">
        <v>5</v>
      </c>
      <c r="C14862" s="4" t="s">
        <v>10</v>
      </c>
      <c r="D14862" s="4" t="s">
        <v>14</v>
      </c>
    </row>
    <row r="14863" spans="1:19">
      <c r="A14863" t="n">
        <v>123497</v>
      </c>
      <c r="B14863" s="51" t="n">
        <v>89</v>
      </c>
      <c r="C14863" s="7" t="n">
        <v>65533</v>
      </c>
      <c r="D14863" s="7" t="n">
        <v>1</v>
      </c>
    </row>
    <row r="14864" spans="1:19">
      <c r="A14864" t="s">
        <v>4</v>
      </c>
      <c r="B14864" s="4" t="s">
        <v>5</v>
      </c>
      <c r="C14864" s="4" t="s">
        <v>14</v>
      </c>
      <c r="D14864" s="4" t="s">
        <v>10</v>
      </c>
      <c r="E14864" s="4" t="s">
        <v>6</v>
      </c>
    </row>
    <row r="14865" spans="1:19">
      <c r="A14865" t="n">
        <v>123501</v>
      </c>
      <c r="B14865" s="41" t="n">
        <v>51</v>
      </c>
      <c r="C14865" s="7" t="n">
        <v>4</v>
      </c>
      <c r="D14865" s="7" t="n">
        <v>19</v>
      </c>
      <c r="E14865" s="7" t="s">
        <v>866</v>
      </c>
    </row>
    <row r="14866" spans="1:19">
      <c r="A14866" t="s">
        <v>4</v>
      </c>
      <c r="B14866" s="4" t="s">
        <v>5</v>
      </c>
      <c r="C14866" s="4" t="s">
        <v>10</v>
      </c>
    </row>
    <row r="14867" spans="1:19">
      <c r="A14867" t="n">
        <v>123516</v>
      </c>
      <c r="B14867" s="28" t="n">
        <v>16</v>
      </c>
      <c r="C14867" s="7" t="n">
        <v>0</v>
      </c>
    </row>
    <row r="14868" spans="1:19">
      <c r="A14868" t="s">
        <v>4</v>
      </c>
      <c r="B14868" s="4" t="s">
        <v>5</v>
      </c>
      <c r="C14868" s="4" t="s">
        <v>10</v>
      </c>
      <c r="D14868" s="4" t="s">
        <v>14</v>
      </c>
      <c r="E14868" s="4" t="s">
        <v>9</v>
      </c>
      <c r="F14868" s="4" t="s">
        <v>112</v>
      </c>
      <c r="G14868" s="4" t="s">
        <v>14</v>
      </c>
      <c r="H14868" s="4" t="s">
        <v>14</v>
      </c>
    </row>
    <row r="14869" spans="1:19">
      <c r="A14869" t="n">
        <v>123519</v>
      </c>
      <c r="B14869" s="49" t="n">
        <v>26</v>
      </c>
      <c r="C14869" s="7" t="n">
        <v>19</v>
      </c>
      <c r="D14869" s="7" t="n">
        <v>17</v>
      </c>
      <c r="E14869" s="7" t="n">
        <v>29494</v>
      </c>
      <c r="F14869" s="7" t="s">
        <v>945</v>
      </c>
      <c r="G14869" s="7" t="n">
        <v>2</v>
      </c>
      <c r="H14869" s="7" t="n">
        <v>0</v>
      </c>
    </row>
    <row r="14870" spans="1:19">
      <c r="A14870" t="s">
        <v>4</v>
      </c>
      <c r="B14870" s="4" t="s">
        <v>5</v>
      </c>
    </row>
    <row r="14871" spans="1:19">
      <c r="A14871" t="n">
        <v>123537</v>
      </c>
      <c r="B14871" s="50" t="n">
        <v>28</v>
      </c>
    </row>
    <row r="14872" spans="1:19">
      <c r="A14872" t="s">
        <v>4</v>
      </c>
      <c r="B14872" s="4" t="s">
        <v>5</v>
      </c>
      <c r="C14872" s="4" t="s">
        <v>10</v>
      </c>
    </row>
    <row r="14873" spans="1:19">
      <c r="A14873" t="n">
        <v>123538</v>
      </c>
      <c r="B14873" s="28" t="n">
        <v>16</v>
      </c>
      <c r="C14873" s="7" t="n">
        <v>500</v>
      </c>
    </row>
    <row r="14874" spans="1:19">
      <c r="A14874" t="s">
        <v>4</v>
      </c>
      <c r="B14874" s="4" t="s">
        <v>5</v>
      </c>
      <c r="C14874" s="4" t="s">
        <v>14</v>
      </c>
      <c r="D14874" s="4" t="s">
        <v>10</v>
      </c>
      <c r="E14874" s="4" t="s">
        <v>10</v>
      </c>
      <c r="F14874" s="4" t="s">
        <v>14</v>
      </c>
    </row>
    <row r="14875" spans="1:19">
      <c r="A14875" t="n">
        <v>123541</v>
      </c>
      <c r="B14875" s="59" t="n">
        <v>25</v>
      </c>
      <c r="C14875" s="7" t="n">
        <v>1</v>
      </c>
      <c r="D14875" s="7" t="n">
        <v>700</v>
      </c>
      <c r="E14875" s="7" t="n">
        <v>220</v>
      </c>
      <c r="F14875" s="7" t="n">
        <v>0</v>
      </c>
    </row>
    <row r="14876" spans="1:19">
      <c r="A14876" t="s">
        <v>4</v>
      </c>
      <c r="B14876" s="4" t="s">
        <v>5</v>
      </c>
      <c r="C14876" s="4" t="s">
        <v>6</v>
      </c>
      <c r="D14876" s="4" t="s">
        <v>10</v>
      </c>
    </row>
    <row r="14877" spans="1:19">
      <c r="A14877" t="n">
        <v>123548</v>
      </c>
      <c r="B14877" s="61" t="n">
        <v>29</v>
      </c>
      <c r="C14877" s="7" t="s">
        <v>535</v>
      </c>
      <c r="D14877" s="7" t="n">
        <v>65533</v>
      </c>
    </row>
    <row r="14878" spans="1:19">
      <c r="A14878" t="s">
        <v>4</v>
      </c>
      <c r="B14878" s="4" t="s">
        <v>5</v>
      </c>
      <c r="C14878" s="4" t="s">
        <v>14</v>
      </c>
      <c r="D14878" s="4" t="s">
        <v>21</v>
      </c>
      <c r="E14878" s="4" t="s">
        <v>21</v>
      </c>
      <c r="F14878" s="4" t="s">
        <v>21</v>
      </c>
    </row>
    <row r="14879" spans="1:19">
      <c r="A14879" t="n">
        <v>123562</v>
      </c>
      <c r="B14879" s="45" t="n">
        <v>45</v>
      </c>
      <c r="C14879" s="7" t="n">
        <v>9</v>
      </c>
      <c r="D14879" s="7" t="n">
        <v>0.0199999995529652</v>
      </c>
      <c r="E14879" s="7" t="n">
        <v>0.0199999995529652</v>
      </c>
      <c r="F14879" s="7" t="n">
        <v>0.200000002980232</v>
      </c>
    </row>
    <row r="14880" spans="1:19">
      <c r="A14880" t="s">
        <v>4</v>
      </c>
      <c r="B14880" s="4" t="s">
        <v>5</v>
      </c>
      <c r="C14880" s="4" t="s">
        <v>14</v>
      </c>
      <c r="D14880" s="4" t="s">
        <v>10</v>
      </c>
      <c r="E14880" s="4" t="s">
        <v>6</v>
      </c>
    </row>
    <row r="14881" spans="1:8">
      <c r="A14881" t="n">
        <v>123576</v>
      </c>
      <c r="B14881" s="41" t="n">
        <v>51</v>
      </c>
      <c r="C14881" s="7" t="n">
        <v>4</v>
      </c>
      <c r="D14881" s="7" t="n">
        <v>7013</v>
      </c>
      <c r="E14881" s="7" t="s">
        <v>946</v>
      </c>
    </row>
    <row r="14882" spans="1:8">
      <c r="A14882" t="s">
        <v>4</v>
      </c>
      <c r="B14882" s="4" t="s">
        <v>5</v>
      </c>
      <c r="C14882" s="4" t="s">
        <v>10</v>
      </c>
    </row>
    <row r="14883" spans="1:8">
      <c r="A14883" t="n">
        <v>123591</v>
      </c>
      <c r="B14883" s="28" t="n">
        <v>16</v>
      </c>
      <c r="C14883" s="7" t="n">
        <v>0</v>
      </c>
    </row>
    <row r="14884" spans="1:8">
      <c r="A14884" t="s">
        <v>4</v>
      </c>
      <c r="B14884" s="4" t="s">
        <v>5</v>
      </c>
      <c r="C14884" s="4" t="s">
        <v>10</v>
      </c>
      <c r="D14884" s="4" t="s">
        <v>14</v>
      </c>
      <c r="E14884" s="4" t="s">
        <v>9</v>
      </c>
      <c r="F14884" s="4" t="s">
        <v>112</v>
      </c>
      <c r="G14884" s="4" t="s">
        <v>14</v>
      </c>
      <c r="H14884" s="4" t="s">
        <v>14</v>
      </c>
    </row>
    <row r="14885" spans="1:8">
      <c r="A14885" t="n">
        <v>123594</v>
      </c>
      <c r="B14885" s="49" t="n">
        <v>26</v>
      </c>
      <c r="C14885" s="7" t="n">
        <v>7013</v>
      </c>
      <c r="D14885" s="7" t="n">
        <v>17</v>
      </c>
      <c r="E14885" s="7" t="n">
        <v>37421</v>
      </c>
      <c r="F14885" s="7" t="s">
        <v>947</v>
      </c>
      <c r="G14885" s="7" t="n">
        <v>2</v>
      </c>
      <c r="H14885" s="7" t="n">
        <v>0</v>
      </c>
    </row>
    <row r="14886" spans="1:8">
      <c r="A14886" t="s">
        <v>4</v>
      </c>
      <c r="B14886" s="4" t="s">
        <v>5</v>
      </c>
    </row>
    <row r="14887" spans="1:8">
      <c r="A14887" t="n">
        <v>123642</v>
      </c>
      <c r="B14887" s="50" t="n">
        <v>28</v>
      </c>
    </row>
    <row r="14888" spans="1:8">
      <c r="A14888" t="s">
        <v>4</v>
      </c>
      <c r="B14888" s="4" t="s">
        <v>5</v>
      </c>
      <c r="C14888" s="4" t="s">
        <v>10</v>
      </c>
      <c r="D14888" s="4" t="s">
        <v>14</v>
      </c>
    </row>
    <row r="14889" spans="1:8">
      <c r="A14889" t="n">
        <v>123643</v>
      </c>
      <c r="B14889" s="51" t="n">
        <v>89</v>
      </c>
      <c r="C14889" s="7" t="n">
        <v>65533</v>
      </c>
      <c r="D14889" s="7" t="n">
        <v>1</v>
      </c>
    </row>
    <row r="14890" spans="1:8">
      <c r="A14890" t="s">
        <v>4</v>
      </c>
      <c r="B14890" s="4" t="s">
        <v>5</v>
      </c>
      <c r="C14890" s="4" t="s">
        <v>6</v>
      </c>
      <c r="D14890" s="4" t="s">
        <v>10</v>
      </c>
    </row>
    <row r="14891" spans="1:8">
      <c r="A14891" t="n">
        <v>123647</v>
      </c>
      <c r="B14891" s="61" t="n">
        <v>29</v>
      </c>
      <c r="C14891" s="7" t="s">
        <v>13</v>
      </c>
      <c r="D14891" s="7" t="n">
        <v>65533</v>
      </c>
    </row>
    <row r="14892" spans="1:8">
      <c r="A14892" t="s">
        <v>4</v>
      </c>
      <c r="B14892" s="4" t="s">
        <v>5</v>
      </c>
      <c r="C14892" s="4" t="s">
        <v>14</v>
      </c>
      <c r="D14892" s="4" t="s">
        <v>10</v>
      </c>
      <c r="E14892" s="4" t="s">
        <v>10</v>
      </c>
      <c r="F14892" s="4" t="s">
        <v>14</v>
      </c>
    </row>
    <row r="14893" spans="1:8">
      <c r="A14893" t="n">
        <v>123651</v>
      </c>
      <c r="B14893" s="59" t="n">
        <v>25</v>
      </c>
      <c r="C14893" s="7" t="n">
        <v>1</v>
      </c>
      <c r="D14893" s="7" t="n">
        <v>65535</v>
      </c>
      <c r="E14893" s="7" t="n">
        <v>65535</v>
      </c>
      <c r="F14893" s="7" t="n">
        <v>0</v>
      </c>
    </row>
    <row r="14894" spans="1:8">
      <c r="A14894" t="s">
        <v>4</v>
      </c>
      <c r="B14894" s="4" t="s">
        <v>5</v>
      </c>
      <c r="C14894" s="4" t="s">
        <v>14</v>
      </c>
      <c r="D14894" s="4" t="s">
        <v>10</v>
      </c>
      <c r="E14894" s="4" t="s">
        <v>21</v>
      </c>
    </row>
    <row r="14895" spans="1:8">
      <c r="A14895" t="n">
        <v>123658</v>
      </c>
      <c r="B14895" s="21" t="n">
        <v>58</v>
      </c>
      <c r="C14895" s="7" t="n">
        <v>101</v>
      </c>
      <c r="D14895" s="7" t="n">
        <v>500</v>
      </c>
      <c r="E14895" s="7" t="n">
        <v>1</v>
      </c>
    </row>
    <row r="14896" spans="1:8">
      <c r="A14896" t="s">
        <v>4</v>
      </c>
      <c r="B14896" s="4" t="s">
        <v>5</v>
      </c>
      <c r="C14896" s="4" t="s">
        <v>14</v>
      </c>
      <c r="D14896" s="4" t="s">
        <v>10</v>
      </c>
    </row>
    <row r="14897" spans="1:8">
      <c r="A14897" t="n">
        <v>123666</v>
      </c>
      <c r="B14897" s="21" t="n">
        <v>58</v>
      </c>
      <c r="C14897" s="7" t="n">
        <v>254</v>
      </c>
      <c r="D14897" s="7" t="n">
        <v>0</v>
      </c>
    </row>
    <row r="14898" spans="1:8">
      <c r="A14898" t="s">
        <v>4</v>
      </c>
      <c r="B14898" s="4" t="s">
        <v>5</v>
      </c>
      <c r="C14898" s="4" t="s">
        <v>14</v>
      </c>
      <c r="D14898" s="4" t="s">
        <v>10</v>
      </c>
      <c r="E14898" s="4" t="s">
        <v>14</v>
      </c>
      <c r="F14898" s="4" t="s">
        <v>19</v>
      </c>
    </row>
    <row r="14899" spans="1:8">
      <c r="A14899" t="n">
        <v>123670</v>
      </c>
      <c r="B14899" s="10" t="n">
        <v>5</v>
      </c>
      <c r="C14899" s="7" t="n">
        <v>30</v>
      </c>
      <c r="D14899" s="7" t="n">
        <v>0</v>
      </c>
      <c r="E14899" s="7" t="n">
        <v>1</v>
      </c>
      <c r="F14899" s="11" t="n">
        <f t="normal" ca="1">A14961</f>
        <v>0</v>
      </c>
    </row>
    <row r="14900" spans="1:8">
      <c r="A14900" t="s">
        <v>4</v>
      </c>
      <c r="B14900" s="4" t="s">
        <v>5</v>
      </c>
      <c r="C14900" s="4" t="s">
        <v>10</v>
      </c>
      <c r="D14900" s="4" t="s">
        <v>21</v>
      </c>
      <c r="E14900" s="4" t="s">
        <v>21</v>
      </c>
      <c r="F14900" s="4" t="s">
        <v>21</v>
      </c>
      <c r="G14900" s="4" t="s">
        <v>21</v>
      </c>
    </row>
    <row r="14901" spans="1:8">
      <c r="A14901" t="n">
        <v>123679</v>
      </c>
      <c r="B14901" s="36" t="n">
        <v>46</v>
      </c>
      <c r="C14901" s="7" t="n">
        <v>0</v>
      </c>
      <c r="D14901" s="7" t="n">
        <v>-4.40999984741211</v>
      </c>
      <c r="E14901" s="7" t="n">
        <v>18.3700008392334</v>
      </c>
      <c r="F14901" s="7" t="n">
        <v>46.3699989318848</v>
      </c>
      <c r="G14901" s="7" t="n">
        <v>140</v>
      </c>
    </row>
    <row r="14902" spans="1:8">
      <c r="A14902" t="s">
        <v>4</v>
      </c>
      <c r="B14902" s="4" t="s">
        <v>5</v>
      </c>
      <c r="C14902" s="4" t="s">
        <v>10</v>
      </c>
      <c r="D14902" s="4" t="s">
        <v>21</v>
      </c>
      <c r="E14902" s="4" t="s">
        <v>21</v>
      </c>
      <c r="F14902" s="4" t="s">
        <v>21</v>
      </c>
      <c r="G14902" s="4" t="s">
        <v>21</v>
      </c>
    </row>
    <row r="14903" spans="1:8">
      <c r="A14903" t="n">
        <v>123698</v>
      </c>
      <c r="B14903" s="36" t="n">
        <v>46</v>
      </c>
      <c r="C14903" s="7" t="n">
        <v>7</v>
      </c>
      <c r="D14903" s="7" t="n">
        <v>-4.96000003814697</v>
      </c>
      <c r="E14903" s="7" t="n">
        <v>18.3700008392334</v>
      </c>
      <c r="F14903" s="7" t="n">
        <v>46.5699996948242</v>
      </c>
      <c r="G14903" s="7" t="n">
        <v>157.100006103516</v>
      </c>
    </row>
    <row r="14904" spans="1:8">
      <c r="A14904" t="s">
        <v>4</v>
      </c>
      <c r="B14904" s="4" t="s">
        <v>5</v>
      </c>
      <c r="C14904" s="4" t="s">
        <v>10</v>
      </c>
      <c r="D14904" s="4" t="s">
        <v>21</v>
      </c>
      <c r="E14904" s="4" t="s">
        <v>21</v>
      </c>
      <c r="F14904" s="4" t="s">
        <v>21</v>
      </c>
      <c r="G14904" s="4" t="s">
        <v>21</v>
      </c>
    </row>
    <row r="14905" spans="1:8">
      <c r="A14905" t="n">
        <v>123717</v>
      </c>
      <c r="B14905" s="36" t="n">
        <v>46</v>
      </c>
      <c r="C14905" s="7" t="n">
        <v>4</v>
      </c>
      <c r="D14905" s="7" t="n">
        <v>-4.23000001907349</v>
      </c>
      <c r="E14905" s="7" t="n">
        <v>18.3700008392334</v>
      </c>
      <c r="F14905" s="7" t="n">
        <v>47.6199989318848</v>
      </c>
      <c r="G14905" s="7" t="n">
        <v>160.600006103516</v>
      </c>
    </row>
    <row r="14906" spans="1:8">
      <c r="A14906" t="s">
        <v>4</v>
      </c>
      <c r="B14906" s="4" t="s">
        <v>5</v>
      </c>
      <c r="C14906" s="4" t="s">
        <v>10</v>
      </c>
      <c r="D14906" s="4" t="s">
        <v>21</v>
      </c>
      <c r="E14906" s="4" t="s">
        <v>21</v>
      </c>
      <c r="F14906" s="4" t="s">
        <v>21</v>
      </c>
      <c r="G14906" s="4" t="s">
        <v>21</v>
      </c>
    </row>
    <row r="14907" spans="1:8">
      <c r="A14907" t="n">
        <v>123736</v>
      </c>
      <c r="B14907" s="36" t="n">
        <v>46</v>
      </c>
      <c r="C14907" s="7" t="n">
        <v>2</v>
      </c>
      <c r="D14907" s="7" t="n">
        <v>-4</v>
      </c>
      <c r="E14907" s="7" t="n">
        <v>18.3700008392334</v>
      </c>
      <c r="F14907" s="7" t="n">
        <v>47.0400009155273</v>
      </c>
      <c r="G14907" s="7" t="n">
        <v>160.699996948242</v>
      </c>
    </row>
    <row r="14908" spans="1:8">
      <c r="A14908" t="s">
        <v>4</v>
      </c>
      <c r="B14908" s="4" t="s">
        <v>5</v>
      </c>
      <c r="C14908" s="4" t="s">
        <v>10</v>
      </c>
      <c r="D14908" s="4" t="s">
        <v>21</v>
      </c>
      <c r="E14908" s="4" t="s">
        <v>21</v>
      </c>
      <c r="F14908" s="4" t="s">
        <v>21</v>
      </c>
      <c r="G14908" s="4" t="s">
        <v>21</v>
      </c>
    </row>
    <row r="14909" spans="1:8">
      <c r="A14909" t="n">
        <v>123755</v>
      </c>
      <c r="B14909" s="36" t="n">
        <v>46</v>
      </c>
      <c r="C14909" s="7" t="n">
        <v>3</v>
      </c>
      <c r="D14909" s="7" t="n">
        <v>-5.55000019073486</v>
      </c>
      <c r="E14909" s="7" t="n">
        <v>18.3700008392334</v>
      </c>
      <c r="F14909" s="7" t="n">
        <v>47.1100006103516</v>
      </c>
      <c r="G14909" s="7" t="n">
        <v>156</v>
      </c>
    </row>
    <row r="14910" spans="1:8">
      <c r="A14910" t="s">
        <v>4</v>
      </c>
      <c r="B14910" s="4" t="s">
        <v>5</v>
      </c>
      <c r="C14910" s="4" t="s">
        <v>10</v>
      </c>
      <c r="D14910" s="4" t="s">
        <v>21</v>
      </c>
      <c r="E14910" s="4" t="s">
        <v>21</v>
      </c>
      <c r="F14910" s="4" t="s">
        <v>21</v>
      </c>
      <c r="G14910" s="4" t="s">
        <v>21</v>
      </c>
    </row>
    <row r="14911" spans="1:8">
      <c r="A14911" t="n">
        <v>123774</v>
      </c>
      <c r="B14911" s="36" t="n">
        <v>46</v>
      </c>
      <c r="C14911" s="7" t="n">
        <v>9</v>
      </c>
      <c r="D14911" s="7" t="n">
        <v>-5.26000022888184</v>
      </c>
      <c r="E14911" s="7" t="n">
        <v>18.3700008392334</v>
      </c>
      <c r="F14911" s="7" t="n">
        <v>45.7700004577637</v>
      </c>
      <c r="G14911" s="7" t="n">
        <v>155.100006103516</v>
      </c>
    </row>
    <row r="14912" spans="1:8">
      <c r="A14912" t="s">
        <v>4</v>
      </c>
      <c r="B14912" s="4" t="s">
        <v>5</v>
      </c>
      <c r="C14912" s="4" t="s">
        <v>10</v>
      </c>
      <c r="D14912" s="4" t="s">
        <v>21</v>
      </c>
      <c r="E14912" s="4" t="s">
        <v>21</v>
      </c>
      <c r="F14912" s="4" t="s">
        <v>21</v>
      </c>
      <c r="G14912" s="4" t="s">
        <v>21</v>
      </c>
    </row>
    <row r="14913" spans="1:7">
      <c r="A14913" t="n">
        <v>123793</v>
      </c>
      <c r="B14913" s="36" t="n">
        <v>46</v>
      </c>
      <c r="C14913" s="7" t="n">
        <v>6</v>
      </c>
      <c r="D14913" s="7" t="n">
        <v>-4.90000009536743</v>
      </c>
      <c r="E14913" s="7" t="n">
        <v>18.3700008392334</v>
      </c>
      <c r="F14913" s="7" t="n">
        <v>47.9500007629395</v>
      </c>
      <c r="G14913" s="7" t="n">
        <v>159</v>
      </c>
    </row>
    <row r="14914" spans="1:7">
      <c r="A14914" t="s">
        <v>4</v>
      </c>
      <c r="B14914" s="4" t="s">
        <v>5</v>
      </c>
      <c r="C14914" s="4" t="s">
        <v>10</v>
      </c>
      <c r="D14914" s="4" t="s">
        <v>21</v>
      </c>
      <c r="E14914" s="4" t="s">
        <v>21</v>
      </c>
      <c r="F14914" s="4" t="s">
        <v>21</v>
      </c>
      <c r="G14914" s="4" t="s">
        <v>21</v>
      </c>
    </row>
    <row r="14915" spans="1:7">
      <c r="A14915" t="n">
        <v>123812</v>
      </c>
      <c r="B14915" s="36" t="n">
        <v>46</v>
      </c>
      <c r="C14915" s="7" t="n">
        <v>11</v>
      </c>
      <c r="D14915" s="7" t="n">
        <v>-4.15999984741211</v>
      </c>
      <c r="E14915" s="7" t="n">
        <v>18.3700008392334</v>
      </c>
      <c r="F14915" s="7" t="n">
        <v>44.689998626709</v>
      </c>
      <c r="G14915" s="7" t="n">
        <v>157.100006103516</v>
      </c>
    </row>
    <row r="14916" spans="1:7">
      <c r="A14916" t="s">
        <v>4</v>
      </c>
      <c r="B14916" s="4" t="s">
        <v>5</v>
      </c>
      <c r="C14916" s="4" t="s">
        <v>10</v>
      </c>
      <c r="D14916" s="4" t="s">
        <v>21</v>
      </c>
      <c r="E14916" s="4" t="s">
        <v>21</v>
      </c>
      <c r="F14916" s="4" t="s">
        <v>21</v>
      </c>
      <c r="G14916" s="4" t="s">
        <v>21</v>
      </c>
    </row>
    <row r="14917" spans="1:7">
      <c r="A14917" t="n">
        <v>123831</v>
      </c>
      <c r="B14917" s="36" t="n">
        <v>46</v>
      </c>
      <c r="C14917" s="7" t="n">
        <v>1</v>
      </c>
      <c r="D14917" s="7" t="n">
        <v>-4.6399998664856</v>
      </c>
      <c r="E14917" s="7" t="n">
        <v>18.3700008392334</v>
      </c>
      <c r="F14917" s="7" t="n">
        <v>47.1399993896484</v>
      </c>
      <c r="G14917" s="7" t="n">
        <v>158.800003051758</v>
      </c>
    </row>
    <row r="14918" spans="1:7">
      <c r="A14918" t="s">
        <v>4</v>
      </c>
      <c r="B14918" s="4" t="s">
        <v>5</v>
      </c>
      <c r="C14918" s="4" t="s">
        <v>10</v>
      </c>
      <c r="D14918" s="4" t="s">
        <v>21</v>
      </c>
      <c r="E14918" s="4" t="s">
        <v>21</v>
      </c>
      <c r="F14918" s="4" t="s">
        <v>21</v>
      </c>
      <c r="G14918" s="4" t="s">
        <v>21</v>
      </c>
    </row>
    <row r="14919" spans="1:7">
      <c r="A14919" t="n">
        <v>123850</v>
      </c>
      <c r="B14919" s="36" t="n">
        <v>46</v>
      </c>
      <c r="C14919" s="7" t="n">
        <v>5</v>
      </c>
      <c r="D14919" s="7" t="n">
        <v>-3.51999998092651</v>
      </c>
      <c r="E14919" s="7" t="n">
        <v>18.3700008392334</v>
      </c>
      <c r="F14919" s="7" t="n">
        <v>45.5</v>
      </c>
      <c r="G14919" s="7" t="n">
        <v>160.5</v>
      </c>
    </row>
    <row r="14920" spans="1:7">
      <c r="A14920" t="s">
        <v>4</v>
      </c>
      <c r="B14920" s="4" t="s">
        <v>5</v>
      </c>
      <c r="C14920" s="4" t="s">
        <v>10</v>
      </c>
      <c r="D14920" s="4" t="s">
        <v>21</v>
      </c>
      <c r="E14920" s="4" t="s">
        <v>21</v>
      </c>
      <c r="F14920" s="4" t="s">
        <v>21</v>
      </c>
      <c r="G14920" s="4" t="s">
        <v>21</v>
      </c>
    </row>
    <row r="14921" spans="1:7">
      <c r="A14921" t="n">
        <v>123869</v>
      </c>
      <c r="B14921" s="36" t="n">
        <v>46</v>
      </c>
      <c r="C14921" s="7" t="n">
        <v>8</v>
      </c>
      <c r="D14921" s="7" t="n">
        <v>-5.67999982833862</v>
      </c>
      <c r="E14921" s="7" t="n">
        <v>18.3700008392334</v>
      </c>
      <c r="F14921" s="7" t="n">
        <v>46.1800003051758</v>
      </c>
      <c r="G14921" s="7" t="n">
        <v>154.399993896484</v>
      </c>
    </row>
    <row r="14922" spans="1:7">
      <c r="A14922" t="s">
        <v>4</v>
      </c>
      <c r="B14922" s="4" t="s">
        <v>5</v>
      </c>
      <c r="C14922" s="4" t="s">
        <v>10</v>
      </c>
      <c r="D14922" s="4" t="s">
        <v>21</v>
      </c>
      <c r="E14922" s="4" t="s">
        <v>21</v>
      </c>
      <c r="F14922" s="4" t="s">
        <v>21</v>
      </c>
      <c r="G14922" s="4" t="s">
        <v>21</v>
      </c>
    </row>
    <row r="14923" spans="1:7">
      <c r="A14923" t="n">
        <v>123888</v>
      </c>
      <c r="B14923" s="36" t="n">
        <v>46</v>
      </c>
      <c r="C14923" s="7" t="n">
        <v>7032</v>
      </c>
      <c r="D14923" s="7" t="n">
        <v>-3.23000001907349</v>
      </c>
      <c r="E14923" s="7" t="n">
        <v>18.3700008392334</v>
      </c>
      <c r="F14923" s="7" t="n">
        <v>46.0499992370605</v>
      </c>
      <c r="G14923" s="7" t="n">
        <v>162.100006103516</v>
      </c>
    </row>
    <row r="14924" spans="1:7">
      <c r="A14924" t="s">
        <v>4</v>
      </c>
      <c r="B14924" s="4" t="s">
        <v>5</v>
      </c>
      <c r="C14924" s="4" t="s">
        <v>10</v>
      </c>
      <c r="D14924" s="4" t="s">
        <v>21</v>
      </c>
      <c r="E14924" s="4" t="s">
        <v>21</v>
      </c>
      <c r="F14924" s="4" t="s">
        <v>21</v>
      </c>
      <c r="G14924" s="4" t="s">
        <v>21</v>
      </c>
    </row>
    <row r="14925" spans="1:7">
      <c r="A14925" t="n">
        <v>123907</v>
      </c>
      <c r="B14925" s="36" t="n">
        <v>46</v>
      </c>
      <c r="C14925" s="7" t="n">
        <v>23</v>
      </c>
      <c r="D14925" s="7" t="n">
        <v>-4.19999980926514</v>
      </c>
      <c r="E14925" s="7" t="n">
        <v>18.3700008392334</v>
      </c>
      <c r="F14925" s="7" t="n">
        <v>46</v>
      </c>
      <c r="G14925" s="7" t="n">
        <v>50</v>
      </c>
    </row>
    <row r="14926" spans="1:7">
      <c r="A14926" t="s">
        <v>4</v>
      </c>
      <c r="B14926" s="4" t="s">
        <v>5</v>
      </c>
      <c r="C14926" s="4" t="s">
        <v>10</v>
      </c>
      <c r="D14926" s="4" t="s">
        <v>21</v>
      </c>
      <c r="E14926" s="4" t="s">
        <v>21</v>
      </c>
      <c r="F14926" s="4" t="s">
        <v>21</v>
      </c>
      <c r="G14926" s="4" t="s">
        <v>21</v>
      </c>
    </row>
    <row r="14927" spans="1:7">
      <c r="A14927" t="n">
        <v>123926</v>
      </c>
      <c r="B14927" s="36" t="n">
        <v>46</v>
      </c>
      <c r="C14927" s="7" t="n">
        <v>19</v>
      </c>
      <c r="D14927" s="7" t="n">
        <v>-3.15000009536743</v>
      </c>
      <c r="E14927" s="7" t="n">
        <v>18.3700008392334</v>
      </c>
      <c r="F14927" s="7" t="n">
        <v>44.5499992370605</v>
      </c>
      <c r="G14927" s="7" t="n">
        <v>337.899993896484</v>
      </c>
    </row>
    <row r="14928" spans="1:7">
      <c r="A14928" t="s">
        <v>4</v>
      </c>
      <c r="B14928" s="4" t="s">
        <v>5</v>
      </c>
      <c r="C14928" s="4" t="s">
        <v>10</v>
      </c>
      <c r="D14928" s="4" t="s">
        <v>9</v>
      </c>
    </row>
    <row r="14929" spans="1:7">
      <c r="A14929" t="n">
        <v>123945</v>
      </c>
      <c r="B14929" s="33" t="n">
        <v>43</v>
      </c>
      <c r="C14929" s="7" t="n">
        <v>1</v>
      </c>
      <c r="D14929" s="7" t="n">
        <v>32768</v>
      </c>
    </row>
    <row r="14930" spans="1:7">
      <c r="A14930" t="s">
        <v>4</v>
      </c>
      <c r="B14930" s="4" t="s">
        <v>5</v>
      </c>
      <c r="C14930" s="4" t="s">
        <v>10</v>
      </c>
      <c r="D14930" s="4" t="s">
        <v>9</v>
      </c>
    </row>
    <row r="14931" spans="1:7">
      <c r="A14931" t="n">
        <v>123952</v>
      </c>
      <c r="B14931" s="33" t="n">
        <v>43</v>
      </c>
      <c r="C14931" s="7" t="n">
        <v>4</v>
      </c>
      <c r="D14931" s="7" t="n">
        <v>32768</v>
      </c>
    </row>
    <row r="14932" spans="1:7">
      <c r="A14932" t="s">
        <v>4</v>
      </c>
      <c r="B14932" s="4" t="s">
        <v>5</v>
      </c>
      <c r="C14932" s="4" t="s">
        <v>10</v>
      </c>
      <c r="D14932" s="4" t="s">
        <v>9</v>
      </c>
    </row>
    <row r="14933" spans="1:7">
      <c r="A14933" t="n">
        <v>123959</v>
      </c>
      <c r="B14933" s="33" t="n">
        <v>43</v>
      </c>
      <c r="C14933" s="7" t="n">
        <v>3</v>
      </c>
      <c r="D14933" s="7" t="n">
        <v>32768</v>
      </c>
    </row>
    <row r="14934" spans="1:7">
      <c r="A14934" t="s">
        <v>4</v>
      </c>
      <c r="B14934" s="4" t="s">
        <v>5</v>
      </c>
      <c r="C14934" s="4" t="s">
        <v>10</v>
      </c>
      <c r="D14934" s="4" t="s">
        <v>9</v>
      </c>
    </row>
    <row r="14935" spans="1:7">
      <c r="A14935" t="n">
        <v>123966</v>
      </c>
      <c r="B14935" s="63" t="n">
        <v>44</v>
      </c>
      <c r="C14935" s="7" t="n">
        <v>0</v>
      </c>
      <c r="D14935" s="7" t="n">
        <v>512</v>
      </c>
    </row>
    <row r="14936" spans="1:7">
      <c r="A14936" t="s">
        <v>4</v>
      </c>
      <c r="B14936" s="4" t="s">
        <v>5</v>
      </c>
      <c r="C14936" s="4" t="s">
        <v>10</v>
      </c>
      <c r="D14936" s="4" t="s">
        <v>9</v>
      </c>
    </row>
    <row r="14937" spans="1:7">
      <c r="A14937" t="n">
        <v>123973</v>
      </c>
      <c r="B14937" s="63" t="n">
        <v>44</v>
      </c>
      <c r="C14937" s="7" t="n">
        <v>23</v>
      </c>
      <c r="D14937" s="7" t="n">
        <v>512</v>
      </c>
    </row>
    <row r="14938" spans="1:7">
      <c r="A14938" t="s">
        <v>4</v>
      </c>
      <c r="B14938" s="4" t="s">
        <v>5</v>
      </c>
      <c r="C14938" s="4" t="s">
        <v>10</v>
      </c>
      <c r="D14938" s="4" t="s">
        <v>9</v>
      </c>
      <c r="E14938" s="4" t="s">
        <v>9</v>
      </c>
      <c r="F14938" s="4" t="s">
        <v>9</v>
      </c>
      <c r="G14938" s="4" t="s">
        <v>9</v>
      </c>
      <c r="H14938" s="4" t="s">
        <v>10</v>
      </c>
      <c r="I14938" s="4" t="s">
        <v>14</v>
      </c>
    </row>
    <row r="14939" spans="1:7">
      <c r="A14939" t="n">
        <v>123980</v>
      </c>
      <c r="B14939" s="69" t="n">
        <v>66</v>
      </c>
      <c r="C14939" s="7" t="n">
        <v>0</v>
      </c>
      <c r="D14939" s="7" t="n">
        <v>1065353216</v>
      </c>
      <c r="E14939" s="7" t="n">
        <v>1065353216</v>
      </c>
      <c r="F14939" s="7" t="n">
        <v>1065353216</v>
      </c>
      <c r="G14939" s="7" t="n">
        <v>1065353216</v>
      </c>
      <c r="H14939" s="7" t="n">
        <v>1</v>
      </c>
      <c r="I14939" s="7" t="n">
        <v>3</v>
      </c>
    </row>
    <row r="14940" spans="1:7">
      <c r="A14940" t="s">
        <v>4</v>
      </c>
      <c r="B14940" s="4" t="s">
        <v>5</v>
      </c>
      <c r="C14940" s="4" t="s">
        <v>10</v>
      </c>
      <c r="D14940" s="4" t="s">
        <v>9</v>
      </c>
      <c r="E14940" s="4" t="s">
        <v>9</v>
      </c>
      <c r="F14940" s="4" t="s">
        <v>9</v>
      </c>
      <c r="G14940" s="4" t="s">
        <v>9</v>
      </c>
      <c r="H14940" s="4" t="s">
        <v>10</v>
      </c>
      <c r="I14940" s="4" t="s">
        <v>14</v>
      </c>
    </row>
    <row r="14941" spans="1:7">
      <c r="A14941" t="n">
        <v>124002</v>
      </c>
      <c r="B14941" s="69" t="n">
        <v>66</v>
      </c>
      <c r="C14941" s="7" t="n">
        <v>23</v>
      </c>
      <c r="D14941" s="7" t="n">
        <v>1065353216</v>
      </c>
      <c r="E14941" s="7" t="n">
        <v>1065353216</v>
      </c>
      <c r="F14941" s="7" t="n">
        <v>1065353216</v>
      </c>
      <c r="G14941" s="7" t="n">
        <v>1065353216</v>
      </c>
      <c r="H14941" s="7" t="n">
        <v>1</v>
      </c>
      <c r="I14941" s="7" t="n">
        <v>3</v>
      </c>
    </row>
    <row r="14942" spans="1:7">
      <c r="A14942" t="s">
        <v>4</v>
      </c>
      <c r="B14942" s="4" t="s">
        <v>5</v>
      </c>
      <c r="C14942" s="4" t="s">
        <v>10</v>
      </c>
      <c r="D14942" s="4" t="s">
        <v>9</v>
      </c>
      <c r="E14942" s="4" t="s">
        <v>9</v>
      </c>
      <c r="F14942" s="4" t="s">
        <v>9</v>
      </c>
      <c r="G14942" s="4" t="s">
        <v>9</v>
      </c>
      <c r="H14942" s="4" t="s">
        <v>10</v>
      </c>
      <c r="I14942" s="4" t="s">
        <v>14</v>
      </c>
    </row>
    <row r="14943" spans="1:7">
      <c r="A14943" t="n">
        <v>124024</v>
      </c>
      <c r="B14943" s="69" t="n">
        <v>66</v>
      </c>
      <c r="C14943" s="7" t="n">
        <v>7012</v>
      </c>
      <c r="D14943" s="7" t="n">
        <v>1065353216</v>
      </c>
      <c r="E14943" s="7" t="n">
        <v>1065353216</v>
      </c>
      <c r="F14943" s="7" t="n">
        <v>1065353216</v>
      </c>
      <c r="G14943" s="7" t="n">
        <v>1065353216</v>
      </c>
      <c r="H14943" s="7" t="n">
        <v>1</v>
      </c>
      <c r="I14943" s="7" t="n">
        <v>3</v>
      </c>
    </row>
    <row r="14944" spans="1:7">
      <c r="A14944" t="s">
        <v>4</v>
      </c>
      <c r="B14944" s="4" t="s">
        <v>5</v>
      </c>
      <c r="C14944" s="4" t="s">
        <v>10</v>
      </c>
      <c r="D14944" s="4" t="s">
        <v>14</v>
      </c>
      <c r="E14944" s="4" t="s">
        <v>6</v>
      </c>
      <c r="F14944" s="4" t="s">
        <v>21</v>
      </c>
      <c r="G14944" s="4" t="s">
        <v>21</v>
      </c>
      <c r="H14944" s="4" t="s">
        <v>21</v>
      </c>
    </row>
    <row r="14945" spans="1:9">
      <c r="A14945" t="n">
        <v>124046</v>
      </c>
      <c r="B14945" s="37" t="n">
        <v>48</v>
      </c>
      <c r="C14945" s="7" t="n">
        <v>0</v>
      </c>
      <c r="D14945" s="7" t="n">
        <v>0</v>
      </c>
      <c r="E14945" s="7" t="s">
        <v>765</v>
      </c>
      <c r="F14945" s="7" t="n">
        <v>-1</v>
      </c>
      <c r="G14945" s="7" t="n">
        <v>1</v>
      </c>
      <c r="H14945" s="7" t="n">
        <v>0</v>
      </c>
    </row>
    <row r="14946" spans="1:9">
      <c r="A14946" t="s">
        <v>4</v>
      </c>
      <c r="B14946" s="4" t="s">
        <v>5</v>
      </c>
      <c r="C14946" s="4" t="s">
        <v>10</v>
      </c>
      <c r="D14946" s="4" t="s">
        <v>14</v>
      </c>
      <c r="E14946" s="4" t="s">
        <v>6</v>
      </c>
      <c r="F14946" s="4" t="s">
        <v>21</v>
      </c>
      <c r="G14946" s="4" t="s">
        <v>21</v>
      </c>
      <c r="H14946" s="4" t="s">
        <v>21</v>
      </c>
    </row>
    <row r="14947" spans="1:9">
      <c r="A14947" t="n">
        <v>124072</v>
      </c>
      <c r="B14947" s="37" t="n">
        <v>48</v>
      </c>
      <c r="C14947" s="7" t="n">
        <v>23</v>
      </c>
      <c r="D14947" s="7" t="n">
        <v>0</v>
      </c>
      <c r="E14947" s="7" t="s">
        <v>765</v>
      </c>
      <c r="F14947" s="7" t="n">
        <v>-1</v>
      </c>
      <c r="G14947" s="7" t="n">
        <v>1</v>
      </c>
      <c r="H14947" s="7" t="n">
        <v>0</v>
      </c>
    </row>
    <row r="14948" spans="1:9">
      <c r="A14948" t="s">
        <v>4</v>
      </c>
      <c r="B14948" s="4" t="s">
        <v>5</v>
      </c>
      <c r="C14948" s="4" t="s">
        <v>10</v>
      </c>
      <c r="D14948" s="4" t="s">
        <v>14</v>
      </c>
      <c r="E14948" s="4" t="s">
        <v>6</v>
      </c>
      <c r="F14948" s="4" t="s">
        <v>21</v>
      </c>
      <c r="G14948" s="4" t="s">
        <v>21</v>
      </c>
      <c r="H14948" s="4" t="s">
        <v>21</v>
      </c>
    </row>
    <row r="14949" spans="1:9">
      <c r="A14949" t="n">
        <v>124098</v>
      </c>
      <c r="B14949" s="37" t="n">
        <v>48</v>
      </c>
      <c r="C14949" s="7" t="n">
        <v>7033</v>
      </c>
      <c r="D14949" s="7" t="n">
        <v>0</v>
      </c>
      <c r="E14949" s="7" t="s">
        <v>342</v>
      </c>
      <c r="F14949" s="7" t="n">
        <v>-1</v>
      </c>
      <c r="G14949" s="7" t="n">
        <v>1</v>
      </c>
      <c r="H14949" s="7" t="n">
        <v>0</v>
      </c>
    </row>
    <row r="14950" spans="1:9">
      <c r="A14950" t="s">
        <v>4</v>
      </c>
      <c r="B14950" s="4" t="s">
        <v>5</v>
      </c>
      <c r="C14950" s="4" t="s">
        <v>14</v>
      </c>
      <c r="D14950" s="4" t="s">
        <v>10</v>
      </c>
      <c r="E14950" s="4" t="s">
        <v>10</v>
      </c>
      <c r="F14950" s="4" t="s">
        <v>6</v>
      </c>
      <c r="G14950" s="4" t="s">
        <v>6</v>
      </c>
    </row>
    <row r="14951" spans="1:9">
      <c r="A14951" t="n">
        <v>124125</v>
      </c>
      <c r="B14951" s="95" t="n">
        <v>128</v>
      </c>
      <c r="C14951" s="7" t="n">
        <v>1</v>
      </c>
      <c r="D14951" s="7" t="n">
        <v>1600</v>
      </c>
      <c r="E14951" s="7" t="n">
        <v>7033</v>
      </c>
      <c r="F14951" s="7" t="s">
        <v>13</v>
      </c>
      <c r="G14951" s="7" t="s">
        <v>13</v>
      </c>
    </row>
    <row r="14952" spans="1:9">
      <c r="A14952" t="s">
        <v>4</v>
      </c>
      <c r="B14952" s="4" t="s">
        <v>5</v>
      </c>
      <c r="C14952" s="4" t="s">
        <v>10</v>
      </c>
      <c r="D14952" s="4" t="s">
        <v>9</v>
      </c>
    </row>
    <row r="14953" spans="1:9">
      <c r="A14953" t="n">
        <v>124133</v>
      </c>
      <c r="B14953" s="33" t="n">
        <v>43</v>
      </c>
      <c r="C14953" s="7" t="n">
        <v>1600</v>
      </c>
      <c r="D14953" s="7" t="n">
        <v>128</v>
      </c>
    </row>
    <row r="14954" spans="1:9">
      <c r="A14954" t="s">
        <v>4</v>
      </c>
      <c r="B14954" s="4" t="s">
        <v>5</v>
      </c>
      <c r="C14954" s="4" t="s">
        <v>10</v>
      </c>
      <c r="D14954" s="4" t="s">
        <v>14</v>
      </c>
      <c r="E14954" s="4" t="s">
        <v>6</v>
      </c>
      <c r="F14954" s="4" t="s">
        <v>21</v>
      </c>
      <c r="G14954" s="4" t="s">
        <v>21</v>
      </c>
      <c r="H14954" s="4" t="s">
        <v>21</v>
      </c>
    </row>
    <row r="14955" spans="1:9">
      <c r="A14955" t="n">
        <v>124140</v>
      </c>
      <c r="B14955" s="37" t="n">
        <v>48</v>
      </c>
      <c r="C14955" s="7" t="n">
        <v>1000</v>
      </c>
      <c r="D14955" s="7" t="n">
        <v>0</v>
      </c>
      <c r="E14955" s="7" t="s">
        <v>334</v>
      </c>
      <c r="F14955" s="7" t="n">
        <v>-1</v>
      </c>
      <c r="G14955" s="7" t="n">
        <v>1</v>
      </c>
      <c r="H14955" s="7" t="n">
        <v>0</v>
      </c>
    </row>
    <row r="14956" spans="1:9">
      <c r="A14956" t="s">
        <v>4</v>
      </c>
      <c r="B14956" s="4" t="s">
        <v>5</v>
      </c>
      <c r="C14956" s="4" t="s">
        <v>14</v>
      </c>
      <c r="D14956" s="4" t="s">
        <v>10</v>
      </c>
      <c r="E14956" s="4" t="s">
        <v>21</v>
      </c>
    </row>
    <row r="14957" spans="1:9">
      <c r="A14957" t="n">
        <v>124167</v>
      </c>
      <c r="B14957" s="21" t="n">
        <v>58</v>
      </c>
      <c r="C14957" s="7" t="n">
        <v>100</v>
      </c>
      <c r="D14957" s="7" t="n">
        <v>1000</v>
      </c>
      <c r="E14957" s="7" t="n">
        <v>1</v>
      </c>
    </row>
    <row r="14958" spans="1:9">
      <c r="A14958" t="s">
        <v>4</v>
      </c>
      <c r="B14958" s="4" t="s">
        <v>5</v>
      </c>
      <c r="C14958" s="4" t="s">
        <v>14</v>
      </c>
      <c r="D14958" s="4" t="s">
        <v>10</v>
      </c>
    </row>
    <row r="14959" spans="1:9">
      <c r="A14959" t="n">
        <v>124175</v>
      </c>
      <c r="B14959" s="21" t="n">
        <v>58</v>
      </c>
      <c r="C14959" s="7" t="n">
        <v>254</v>
      </c>
      <c r="D14959" s="7" t="n">
        <v>0</v>
      </c>
    </row>
    <row r="14960" spans="1:9">
      <c r="A14960" t="s">
        <v>4</v>
      </c>
      <c r="B14960" s="4" t="s">
        <v>5</v>
      </c>
      <c r="C14960" s="4" t="s">
        <v>10</v>
      </c>
      <c r="D14960" s="4" t="s">
        <v>21</v>
      </c>
      <c r="E14960" s="4" t="s">
        <v>21</v>
      </c>
      <c r="F14960" s="4" t="s">
        <v>21</v>
      </c>
      <c r="G14960" s="4" t="s">
        <v>21</v>
      </c>
    </row>
    <row r="14961" spans="1:8">
      <c r="A14961" t="n">
        <v>124179</v>
      </c>
      <c r="B14961" s="36" t="n">
        <v>46</v>
      </c>
      <c r="C14961" s="7" t="n">
        <v>7033</v>
      </c>
      <c r="D14961" s="7" t="n">
        <v>9.5</v>
      </c>
      <c r="E14961" s="7" t="n">
        <v>18.3700008392334</v>
      </c>
      <c r="F14961" s="7" t="n">
        <v>43.7000007629395</v>
      </c>
      <c r="G14961" s="7" t="n">
        <v>345</v>
      </c>
    </row>
    <row r="14962" spans="1:8">
      <c r="A14962" t="s">
        <v>4</v>
      </c>
      <c r="B14962" s="4" t="s">
        <v>5</v>
      </c>
      <c r="C14962" s="4" t="s">
        <v>10</v>
      </c>
      <c r="D14962" s="4" t="s">
        <v>21</v>
      </c>
      <c r="E14962" s="4" t="s">
        <v>21</v>
      </c>
      <c r="F14962" s="4" t="s">
        <v>21</v>
      </c>
      <c r="G14962" s="4" t="s">
        <v>21</v>
      </c>
    </row>
    <row r="14963" spans="1:8">
      <c r="A14963" t="n">
        <v>124198</v>
      </c>
      <c r="B14963" s="36" t="n">
        <v>46</v>
      </c>
      <c r="C14963" s="7" t="n">
        <v>7013</v>
      </c>
      <c r="D14963" s="7" t="n">
        <v>1.6599999666214</v>
      </c>
      <c r="E14963" s="7" t="n">
        <v>20.25</v>
      </c>
      <c r="F14963" s="7" t="n">
        <v>30.8799991607666</v>
      </c>
      <c r="G14963" s="7" t="n">
        <v>340</v>
      </c>
    </row>
    <row r="14964" spans="1:8">
      <c r="A14964" t="s">
        <v>4</v>
      </c>
      <c r="B14964" s="4" t="s">
        <v>5</v>
      </c>
      <c r="C14964" s="4" t="s">
        <v>10</v>
      </c>
      <c r="D14964" s="4" t="s">
        <v>21</v>
      </c>
      <c r="E14964" s="4" t="s">
        <v>21</v>
      </c>
      <c r="F14964" s="4" t="s">
        <v>21</v>
      </c>
      <c r="G14964" s="4" t="s">
        <v>21</v>
      </c>
    </row>
    <row r="14965" spans="1:8">
      <c r="A14965" t="n">
        <v>124217</v>
      </c>
      <c r="B14965" s="36" t="n">
        <v>46</v>
      </c>
      <c r="C14965" s="7" t="n">
        <v>7012</v>
      </c>
      <c r="D14965" s="7" t="n">
        <v>1.35000002384186</v>
      </c>
      <c r="E14965" s="7" t="n">
        <v>20.25</v>
      </c>
      <c r="F14965" s="7" t="n">
        <v>31.1499996185303</v>
      </c>
      <c r="G14965" s="7" t="n">
        <v>340</v>
      </c>
    </row>
    <row r="14966" spans="1:8">
      <c r="A14966" t="s">
        <v>4</v>
      </c>
      <c r="B14966" s="4" t="s">
        <v>5</v>
      </c>
      <c r="C14966" s="4" t="s">
        <v>10</v>
      </c>
      <c r="D14966" s="4" t="s">
        <v>14</v>
      </c>
      <c r="E14966" s="4" t="s">
        <v>6</v>
      </c>
      <c r="F14966" s="4" t="s">
        <v>21</v>
      </c>
      <c r="G14966" s="4" t="s">
        <v>21</v>
      </c>
      <c r="H14966" s="4" t="s">
        <v>21</v>
      </c>
    </row>
    <row r="14967" spans="1:8">
      <c r="A14967" t="n">
        <v>124236</v>
      </c>
      <c r="B14967" s="37" t="n">
        <v>48</v>
      </c>
      <c r="C14967" s="7" t="n">
        <v>7012</v>
      </c>
      <c r="D14967" s="7" t="n">
        <v>0</v>
      </c>
      <c r="E14967" s="7" t="s">
        <v>775</v>
      </c>
      <c r="F14967" s="7" t="n">
        <v>0</v>
      </c>
      <c r="G14967" s="7" t="n">
        <v>1</v>
      </c>
      <c r="H14967" s="7" t="n">
        <v>0</v>
      </c>
    </row>
    <row r="14968" spans="1:8">
      <c r="A14968" t="s">
        <v>4</v>
      </c>
      <c r="B14968" s="4" t="s">
        <v>5</v>
      </c>
      <c r="C14968" s="4" t="s">
        <v>10</v>
      </c>
      <c r="D14968" s="4" t="s">
        <v>14</v>
      </c>
      <c r="E14968" s="4" t="s">
        <v>6</v>
      </c>
      <c r="F14968" s="4" t="s">
        <v>21</v>
      </c>
      <c r="G14968" s="4" t="s">
        <v>21</v>
      </c>
      <c r="H14968" s="4" t="s">
        <v>21</v>
      </c>
    </row>
    <row r="14969" spans="1:8">
      <c r="A14969" t="n">
        <v>124262</v>
      </c>
      <c r="B14969" s="37" t="n">
        <v>48</v>
      </c>
      <c r="C14969" s="7" t="n">
        <v>7013</v>
      </c>
      <c r="D14969" s="7" t="n">
        <v>0</v>
      </c>
      <c r="E14969" s="7" t="s">
        <v>948</v>
      </c>
      <c r="F14969" s="7" t="n">
        <v>-1</v>
      </c>
      <c r="G14969" s="7" t="n">
        <v>1</v>
      </c>
      <c r="H14969" s="7" t="n">
        <v>0</v>
      </c>
    </row>
    <row r="14970" spans="1:8">
      <c r="A14970" t="s">
        <v>4</v>
      </c>
      <c r="B14970" s="4" t="s">
        <v>5</v>
      </c>
      <c r="C14970" s="4" t="s">
        <v>10</v>
      </c>
      <c r="D14970" s="4" t="s">
        <v>14</v>
      </c>
      <c r="E14970" s="4" t="s">
        <v>6</v>
      </c>
      <c r="F14970" s="4" t="s">
        <v>21</v>
      </c>
      <c r="G14970" s="4" t="s">
        <v>21</v>
      </c>
      <c r="H14970" s="4" t="s">
        <v>21</v>
      </c>
    </row>
    <row r="14971" spans="1:8">
      <c r="A14971" t="n">
        <v>124294</v>
      </c>
      <c r="B14971" s="37" t="n">
        <v>48</v>
      </c>
      <c r="C14971" s="7" t="n">
        <v>7013</v>
      </c>
      <c r="D14971" s="7" t="n">
        <v>0</v>
      </c>
      <c r="E14971" s="7" t="s">
        <v>775</v>
      </c>
      <c r="F14971" s="7" t="n">
        <v>0</v>
      </c>
      <c r="G14971" s="7" t="n">
        <v>1</v>
      </c>
      <c r="H14971" s="7" t="n">
        <v>0</v>
      </c>
    </row>
    <row r="14972" spans="1:8">
      <c r="A14972" t="s">
        <v>4</v>
      </c>
      <c r="B14972" s="4" t="s">
        <v>5</v>
      </c>
      <c r="C14972" s="4" t="s">
        <v>10</v>
      </c>
    </row>
    <row r="14973" spans="1:8">
      <c r="A14973" t="n">
        <v>124320</v>
      </c>
      <c r="B14973" s="28" t="n">
        <v>16</v>
      </c>
      <c r="C14973" s="7" t="n">
        <v>0</v>
      </c>
    </row>
    <row r="14974" spans="1:8">
      <c r="A14974" t="s">
        <v>4</v>
      </c>
      <c r="B14974" s="4" t="s">
        <v>5</v>
      </c>
      <c r="C14974" s="4" t="s">
        <v>10</v>
      </c>
      <c r="D14974" s="4" t="s">
        <v>10</v>
      </c>
      <c r="E14974" s="4" t="s">
        <v>10</v>
      </c>
    </row>
    <row r="14975" spans="1:8">
      <c r="A14975" t="n">
        <v>124323</v>
      </c>
      <c r="B14975" s="42" t="n">
        <v>61</v>
      </c>
      <c r="C14975" s="7" t="n">
        <v>0</v>
      </c>
      <c r="D14975" s="7" t="n">
        <v>7013</v>
      </c>
      <c r="E14975" s="7" t="n">
        <v>1000</v>
      </c>
    </row>
    <row r="14976" spans="1:8">
      <c r="A14976" t="s">
        <v>4</v>
      </c>
      <c r="B14976" s="4" t="s">
        <v>5</v>
      </c>
      <c r="C14976" s="4" t="s">
        <v>10</v>
      </c>
      <c r="D14976" s="4" t="s">
        <v>21</v>
      </c>
      <c r="E14976" s="4" t="s">
        <v>21</v>
      </c>
      <c r="F14976" s="4" t="s">
        <v>21</v>
      </c>
      <c r="G14976" s="4" t="s">
        <v>10</v>
      </c>
      <c r="H14976" s="4" t="s">
        <v>10</v>
      </c>
    </row>
    <row r="14977" spans="1:8">
      <c r="A14977" t="n">
        <v>124330</v>
      </c>
      <c r="B14977" s="54" t="n">
        <v>60</v>
      </c>
      <c r="C14977" s="7" t="n">
        <v>0</v>
      </c>
      <c r="D14977" s="7" t="n">
        <v>0</v>
      </c>
      <c r="E14977" s="7" t="n">
        <v>20</v>
      </c>
      <c r="F14977" s="7" t="n">
        <v>0</v>
      </c>
      <c r="G14977" s="7" t="n">
        <v>300</v>
      </c>
      <c r="H14977" s="7" t="n">
        <v>0</v>
      </c>
    </row>
    <row r="14978" spans="1:8">
      <c r="A14978" t="s">
        <v>4</v>
      </c>
      <c r="B14978" s="4" t="s">
        <v>5</v>
      </c>
      <c r="C14978" s="4" t="s">
        <v>10</v>
      </c>
      <c r="D14978" s="4" t="s">
        <v>10</v>
      </c>
      <c r="E14978" s="4" t="s">
        <v>10</v>
      </c>
    </row>
    <row r="14979" spans="1:8">
      <c r="A14979" t="n">
        <v>124349</v>
      </c>
      <c r="B14979" s="42" t="n">
        <v>61</v>
      </c>
      <c r="C14979" s="7" t="n">
        <v>1</v>
      </c>
      <c r="D14979" s="7" t="n">
        <v>7013</v>
      </c>
      <c r="E14979" s="7" t="n">
        <v>1000</v>
      </c>
    </row>
    <row r="14980" spans="1:8">
      <c r="A14980" t="s">
        <v>4</v>
      </c>
      <c r="B14980" s="4" t="s">
        <v>5</v>
      </c>
      <c r="C14980" s="4" t="s">
        <v>10</v>
      </c>
      <c r="D14980" s="4" t="s">
        <v>10</v>
      </c>
      <c r="E14980" s="4" t="s">
        <v>10</v>
      </c>
    </row>
    <row r="14981" spans="1:8">
      <c r="A14981" t="n">
        <v>124356</v>
      </c>
      <c r="B14981" s="42" t="n">
        <v>61</v>
      </c>
      <c r="C14981" s="7" t="n">
        <v>2</v>
      </c>
      <c r="D14981" s="7" t="n">
        <v>7013</v>
      </c>
      <c r="E14981" s="7" t="n">
        <v>1000</v>
      </c>
    </row>
    <row r="14982" spans="1:8">
      <c r="A14982" t="s">
        <v>4</v>
      </c>
      <c r="B14982" s="4" t="s">
        <v>5</v>
      </c>
      <c r="C14982" s="4" t="s">
        <v>10</v>
      </c>
      <c r="D14982" s="4" t="s">
        <v>10</v>
      </c>
      <c r="E14982" s="4" t="s">
        <v>10</v>
      </c>
    </row>
    <row r="14983" spans="1:8">
      <c r="A14983" t="n">
        <v>124363</v>
      </c>
      <c r="B14983" s="42" t="n">
        <v>61</v>
      </c>
      <c r="C14983" s="7" t="n">
        <v>3</v>
      </c>
      <c r="D14983" s="7" t="n">
        <v>7013</v>
      </c>
      <c r="E14983" s="7" t="n">
        <v>1000</v>
      </c>
    </row>
    <row r="14984" spans="1:8">
      <c r="A14984" t="s">
        <v>4</v>
      </c>
      <c r="B14984" s="4" t="s">
        <v>5</v>
      </c>
      <c r="C14984" s="4" t="s">
        <v>10</v>
      </c>
      <c r="D14984" s="4" t="s">
        <v>10</v>
      </c>
      <c r="E14984" s="4" t="s">
        <v>10</v>
      </c>
    </row>
    <row r="14985" spans="1:8">
      <c r="A14985" t="n">
        <v>124370</v>
      </c>
      <c r="B14985" s="42" t="n">
        <v>61</v>
      </c>
      <c r="C14985" s="7" t="n">
        <v>4</v>
      </c>
      <c r="D14985" s="7" t="n">
        <v>7013</v>
      </c>
      <c r="E14985" s="7" t="n">
        <v>1000</v>
      </c>
    </row>
    <row r="14986" spans="1:8">
      <c r="A14986" t="s">
        <v>4</v>
      </c>
      <c r="B14986" s="4" t="s">
        <v>5</v>
      </c>
      <c r="C14986" s="4" t="s">
        <v>10</v>
      </c>
      <c r="D14986" s="4" t="s">
        <v>10</v>
      </c>
      <c r="E14986" s="4" t="s">
        <v>10</v>
      </c>
    </row>
    <row r="14987" spans="1:8">
      <c r="A14987" t="n">
        <v>124377</v>
      </c>
      <c r="B14987" s="42" t="n">
        <v>61</v>
      </c>
      <c r="C14987" s="7" t="n">
        <v>5</v>
      </c>
      <c r="D14987" s="7" t="n">
        <v>7013</v>
      </c>
      <c r="E14987" s="7" t="n">
        <v>1000</v>
      </c>
    </row>
    <row r="14988" spans="1:8">
      <c r="A14988" t="s">
        <v>4</v>
      </c>
      <c r="B14988" s="4" t="s">
        <v>5</v>
      </c>
      <c r="C14988" s="4" t="s">
        <v>10</v>
      </c>
      <c r="D14988" s="4" t="s">
        <v>10</v>
      </c>
      <c r="E14988" s="4" t="s">
        <v>10</v>
      </c>
    </row>
    <row r="14989" spans="1:8">
      <c r="A14989" t="n">
        <v>124384</v>
      </c>
      <c r="B14989" s="42" t="n">
        <v>61</v>
      </c>
      <c r="C14989" s="7" t="n">
        <v>6</v>
      </c>
      <c r="D14989" s="7" t="n">
        <v>7013</v>
      </c>
      <c r="E14989" s="7" t="n">
        <v>1000</v>
      </c>
    </row>
    <row r="14990" spans="1:8">
      <c r="A14990" t="s">
        <v>4</v>
      </c>
      <c r="B14990" s="4" t="s">
        <v>5</v>
      </c>
      <c r="C14990" s="4" t="s">
        <v>10</v>
      </c>
      <c r="D14990" s="4" t="s">
        <v>10</v>
      </c>
      <c r="E14990" s="4" t="s">
        <v>10</v>
      </c>
    </row>
    <row r="14991" spans="1:8">
      <c r="A14991" t="n">
        <v>124391</v>
      </c>
      <c r="B14991" s="42" t="n">
        <v>61</v>
      </c>
      <c r="C14991" s="7" t="n">
        <v>7</v>
      </c>
      <c r="D14991" s="7" t="n">
        <v>7013</v>
      </c>
      <c r="E14991" s="7" t="n">
        <v>1000</v>
      </c>
    </row>
    <row r="14992" spans="1:8">
      <c r="A14992" t="s">
        <v>4</v>
      </c>
      <c r="B14992" s="4" t="s">
        <v>5</v>
      </c>
      <c r="C14992" s="4" t="s">
        <v>10</v>
      </c>
      <c r="D14992" s="4" t="s">
        <v>10</v>
      </c>
      <c r="E14992" s="4" t="s">
        <v>10</v>
      </c>
    </row>
    <row r="14993" spans="1:8">
      <c r="A14993" t="n">
        <v>124398</v>
      </c>
      <c r="B14993" s="42" t="n">
        <v>61</v>
      </c>
      <c r="C14993" s="7" t="n">
        <v>8</v>
      </c>
      <c r="D14993" s="7" t="n">
        <v>7013</v>
      </c>
      <c r="E14993" s="7" t="n">
        <v>1000</v>
      </c>
    </row>
    <row r="14994" spans="1:8">
      <c r="A14994" t="s">
        <v>4</v>
      </c>
      <c r="B14994" s="4" t="s">
        <v>5</v>
      </c>
      <c r="C14994" s="4" t="s">
        <v>10</v>
      </c>
      <c r="D14994" s="4" t="s">
        <v>10</v>
      </c>
      <c r="E14994" s="4" t="s">
        <v>10</v>
      </c>
    </row>
    <row r="14995" spans="1:8">
      <c r="A14995" t="n">
        <v>124405</v>
      </c>
      <c r="B14995" s="42" t="n">
        <v>61</v>
      </c>
      <c r="C14995" s="7" t="n">
        <v>9</v>
      </c>
      <c r="D14995" s="7" t="n">
        <v>7013</v>
      </c>
      <c r="E14995" s="7" t="n">
        <v>1000</v>
      </c>
    </row>
    <row r="14996" spans="1:8">
      <c r="A14996" t="s">
        <v>4</v>
      </c>
      <c r="B14996" s="4" t="s">
        <v>5</v>
      </c>
      <c r="C14996" s="4" t="s">
        <v>10</v>
      </c>
      <c r="D14996" s="4" t="s">
        <v>10</v>
      </c>
      <c r="E14996" s="4" t="s">
        <v>10</v>
      </c>
    </row>
    <row r="14997" spans="1:8">
      <c r="A14997" t="n">
        <v>124412</v>
      </c>
      <c r="B14997" s="42" t="n">
        <v>61</v>
      </c>
      <c r="C14997" s="7" t="n">
        <v>11</v>
      </c>
      <c r="D14997" s="7" t="n">
        <v>7013</v>
      </c>
      <c r="E14997" s="7" t="n">
        <v>1000</v>
      </c>
    </row>
    <row r="14998" spans="1:8">
      <c r="A14998" t="s">
        <v>4</v>
      </c>
      <c r="B14998" s="4" t="s">
        <v>5</v>
      </c>
      <c r="C14998" s="4" t="s">
        <v>10</v>
      </c>
      <c r="D14998" s="4" t="s">
        <v>10</v>
      </c>
      <c r="E14998" s="4" t="s">
        <v>10</v>
      </c>
    </row>
    <row r="14999" spans="1:8">
      <c r="A14999" t="n">
        <v>124419</v>
      </c>
      <c r="B14999" s="42" t="n">
        <v>61</v>
      </c>
      <c r="C14999" s="7" t="n">
        <v>7032</v>
      </c>
      <c r="D14999" s="7" t="n">
        <v>7013</v>
      </c>
      <c r="E14999" s="7" t="n">
        <v>1000</v>
      </c>
    </row>
    <row r="15000" spans="1:8">
      <c r="A15000" t="s">
        <v>4</v>
      </c>
      <c r="B15000" s="4" t="s">
        <v>5</v>
      </c>
      <c r="C15000" s="4" t="s">
        <v>10</v>
      </c>
      <c r="D15000" s="4" t="s">
        <v>10</v>
      </c>
      <c r="E15000" s="4" t="s">
        <v>21</v>
      </c>
      <c r="F15000" s="4" t="s">
        <v>14</v>
      </c>
    </row>
    <row r="15001" spans="1:8">
      <c r="A15001" t="n">
        <v>124426</v>
      </c>
      <c r="B15001" s="60" t="n">
        <v>53</v>
      </c>
      <c r="C15001" s="7" t="n">
        <v>1</v>
      </c>
      <c r="D15001" s="7" t="n">
        <v>7013</v>
      </c>
      <c r="E15001" s="7" t="n">
        <v>10</v>
      </c>
      <c r="F15001" s="7" t="n">
        <v>0</v>
      </c>
    </row>
    <row r="15002" spans="1:8">
      <c r="A15002" t="s">
        <v>4</v>
      </c>
      <c r="B15002" s="4" t="s">
        <v>5</v>
      </c>
      <c r="C15002" s="4" t="s">
        <v>10</v>
      </c>
      <c r="D15002" s="4" t="s">
        <v>10</v>
      </c>
      <c r="E15002" s="4" t="s">
        <v>21</v>
      </c>
      <c r="F15002" s="4" t="s">
        <v>14</v>
      </c>
    </row>
    <row r="15003" spans="1:8">
      <c r="A15003" t="n">
        <v>124436</v>
      </c>
      <c r="B15003" s="60" t="n">
        <v>53</v>
      </c>
      <c r="C15003" s="7" t="n">
        <v>2</v>
      </c>
      <c r="D15003" s="7" t="n">
        <v>7013</v>
      </c>
      <c r="E15003" s="7" t="n">
        <v>10</v>
      </c>
      <c r="F15003" s="7" t="n">
        <v>0</v>
      </c>
    </row>
    <row r="15004" spans="1:8">
      <c r="A15004" t="s">
        <v>4</v>
      </c>
      <c r="B15004" s="4" t="s">
        <v>5</v>
      </c>
      <c r="C15004" s="4" t="s">
        <v>10</v>
      </c>
      <c r="D15004" s="4" t="s">
        <v>10</v>
      </c>
      <c r="E15004" s="4" t="s">
        <v>21</v>
      </c>
      <c r="F15004" s="4" t="s">
        <v>14</v>
      </c>
    </row>
    <row r="15005" spans="1:8">
      <c r="A15005" t="n">
        <v>124446</v>
      </c>
      <c r="B15005" s="60" t="n">
        <v>53</v>
      </c>
      <c r="C15005" s="7" t="n">
        <v>3</v>
      </c>
      <c r="D15005" s="7" t="n">
        <v>7013</v>
      </c>
      <c r="E15005" s="7" t="n">
        <v>10</v>
      </c>
      <c r="F15005" s="7" t="n">
        <v>0</v>
      </c>
    </row>
    <row r="15006" spans="1:8">
      <c r="A15006" t="s">
        <v>4</v>
      </c>
      <c r="B15006" s="4" t="s">
        <v>5</v>
      </c>
      <c r="C15006" s="4" t="s">
        <v>10</v>
      </c>
      <c r="D15006" s="4" t="s">
        <v>10</v>
      </c>
      <c r="E15006" s="4" t="s">
        <v>21</v>
      </c>
      <c r="F15006" s="4" t="s">
        <v>14</v>
      </c>
    </row>
    <row r="15007" spans="1:8">
      <c r="A15007" t="n">
        <v>124456</v>
      </c>
      <c r="B15007" s="60" t="n">
        <v>53</v>
      </c>
      <c r="C15007" s="7" t="n">
        <v>4</v>
      </c>
      <c r="D15007" s="7" t="n">
        <v>7013</v>
      </c>
      <c r="E15007" s="7" t="n">
        <v>10</v>
      </c>
      <c r="F15007" s="7" t="n">
        <v>0</v>
      </c>
    </row>
    <row r="15008" spans="1:8">
      <c r="A15008" t="s">
        <v>4</v>
      </c>
      <c r="B15008" s="4" t="s">
        <v>5</v>
      </c>
      <c r="C15008" s="4" t="s">
        <v>10</v>
      </c>
      <c r="D15008" s="4" t="s">
        <v>10</v>
      </c>
      <c r="E15008" s="4" t="s">
        <v>21</v>
      </c>
      <c r="F15008" s="4" t="s">
        <v>14</v>
      </c>
    </row>
    <row r="15009" spans="1:6">
      <c r="A15009" t="n">
        <v>124466</v>
      </c>
      <c r="B15009" s="60" t="n">
        <v>53</v>
      </c>
      <c r="C15009" s="7" t="n">
        <v>5</v>
      </c>
      <c r="D15009" s="7" t="n">
        <v>7013</v>
      </c>
      <c r="E15009" s="7" t="n">
        <v>10</v>
      </c>
      <c r="F15009" s="7" t="n">
        <v>0</v>
      </c>
    </row>
    <row r="15010" spans="1:6">
      <c r="A15010" t="s">
        <v>4</v>
      </c>
      <c r="B15010" s="4" t="s">
        <v>5</v>
      </c>
      <c r="C15010" s="4" t="s">
        <v>10</v>
      </c>
      <c r="D15010" s="4" t="s">
        <v>10</v>
      </c>
      <c r="E15010" s="4" t="s">
        <v>21</v>
      </c>
      <c r="F15010" s="4" t="s">
        <v>14</v>
      </c>
    </row>
    <row r="15011" spans="1:6">
      <c r="A15011" t="n">
        <v>124476</v>
      </c>
      <c r="B15011" s="60" t="n">
        <v>53</v>
      </c>
      <c r="C15011" s="7" t="n">
        <v>6</v>
      </c>
      <c r="D15011" s="7" t="n">
        <v>7013</v>
      </c>
      <c r="E15011" s="7" t="n">
        <v>10</v>
      </c>
      <c r="F15011" s="7" t="n">
        <v>0</v>
      </c>
    </row>
    <row r="15012" spans="1:6">
      <c r="A15012" t="s">
        <v>4</v>
      </c>
      <c r="B15012" s="4" t="s">
        <v>5</v>
      </c>
      <c r="C15012" s="4" t="s">
        <v>10</v>
      </c>
      <c r="D15012" s="4" t="s">
        <v>10</v>
      </c>
      <c r="E15012" s="4" t="s">
        <v>21</v>
      </c>
      <c r="F15012" s="4" t="s">
        <v>14</v>
      </c>
    </row>
    <row r="15013" spans="1:6">
      <c r="A15013" t="n">
        <v>124486</v>
      </c>
      <c r="B15013" s="60" t="n">
        <v>53</v>
      </c>
      <c r="C15013" s="7" t="n">
        <v>7</v>
      </c>
      <c r="D15013" s="7" t="n">
        <v>7013</v>
      </c>
      <c r="E15013" s="7" t="n">
        <v>10</v>
      </c>
      <c r="F15013" s="7" t="n">
        <v>0</v>
      </c>
    </row>
    <row r="15014" spans="1:6">
      <c r="A15014" t="s">
        <v>4</v>
      </c>
      <c r="B15014" s="4" t="s">
        <v>5</v>
      </c>
      <c r="C15014" s="4" t="s">
        <v>10</v>
      </c>
      <c r="D15014" s="4" t="s">
        <v>10</v>
      </c>
      <c r="E15014" s="4" t="s">
        <v>21</v>
      </c>
      <c r="F15014" s="4" t="s">
        <v>14</v>
      </c>
    </row>
    <row r="15015" spans="1:6">
      <c r="A15015" t="n">
        <v>124496</v>
      </c>
      <c r="B15015" s="60" t="n">
        <v>53</v>
      </c>
      <c r="C15015" s="7" t="n">
        <v>8</v>
      </c>
      <c r="D15015" s="7" t="n">
        <v>7013</v>
      </c>
      <c r="E15015" s="7" t="n">
        <v>10</v>
      </c>
      <c r="F15015" s="7" t="n">
        <v>0</v>
      </c>
    </row>
    <row r="15016" spans="1:6">
      <c r="A15016" t="s">
        <v>4</v>
      </c>
      <c r="B15016" s="4" t="s">
        <v>5</v>
      </c>
      <c r="C15016" s="4" t="s">
        <v>10</v>
      </c>
      <c r="D15016" s="4" t="s">
        <v>10</v>
      </c>
      <c r="E15016" s="4" t="s">
        <v>21</v>
      </c>
      <c r="F15016" s="4" t="s">
        <v>14</v>
      </c>
    </row>
    <row r="15017" spans="1:6">
      <c r="A15017" t="n">
        <v>124506</v>
      </c>
      <c r="B15017" s="60" t="n">
        <v>53</v>
      </c>
      <c r="C15017" s="7" t="n">
        <v>9</v>
      </c>
      <c r="D15017" s="7" t="n">
        <v>7013</v>
      </c>
      <c r="E15017" s="7" t="n">
        <v>10</v>
      </c>
      <c r="F15017" s="7" t="n">
        <v>0</v>
      </c>
    </row>
    <row r="15018" spans="1:6">
      <c r="A15018" t="s">
        <v>4</v>
      </c>
      <c r="B15018" s="4" t="s">
        <v>5</v>
      </c>
      <c r="C15018" s="4" t="s">
        <v>10</v>
      </c>
      <c r="D15018" s="4" t="s">
        <v>10</v>
      </c>
      <c r="E15018" s="4" t="s">
        <v>21</v>
      </c>
      <c r="F15018" s="4" t="s">
        <v>14</v>
      </c>
    </row>
    <row r="15019" spans="1:6">
      <c r="A15019" t="n">
        <v>124516</v>
      </c>
      <c r="B15019" s="60" t="n">
        <v>53</v>
      </c>
      <c r="C15019" s="7" t="n">
        <v>11</v>
      </c>
      <c r="D15019" s="7" t="n">
        <v>7013</v>
      </c>
      <c r="E15019" s="7" t="n">
        <v>10</v>
      </c>
      <c r="F15019" s="7" t="n">
        <v>0</v>
      </c>
    </row>
    <row r="15020" spans="1:6">
      <c r="A15020" t="s">
        <v>4</v>
      </c>
      <c r="B15020" s="4" t="s">
        <v>5</v>
      </c>
      <c r="C15020" s="4" t="s">
        <v>10</v>
      </c>
      <c r="D15020" s="4" t="s">
        <v>10</v>
      </c>
      <c r="E15020" s="4" t="s">
        <v>21</v>
      </c>
      <c r="F15020" s="4" t="s">
        <v>14</v>
      </c>
    </row>
    <row r="15021" spans="1:6">
      <c r="A15021" t="n">
        <v>124526</v>
      </c>
      <c r="B15021" s="60" t="n">
        <v>53</v>
      </c>
      <c r="C15021" s="7" t="n">
        <v>7032</v>
      </c>
      <c r="D15021" s="7" t="n">
        <v>7013</v>
      </c>
      <c r="E15021" s="7" t="n">
        <v>10</v>
      </c>
      <c r="F15021" s="7" t="n">
        <v>0</v>
      </c>
    </row>
    <row r="15022" spans="1:6">
      <c r="A15022" t="s">
        <v>4</v>
      </c>
      <c r="B15022" s="4" t="s">
        <v>5</v>
      </c>
      <c r="C15022" s="4" t="s">
        <v>14</v>
      </c>
      <c r="D15022" s="4" t="s">
        <v>10</v>
      </c>
      <c r="E15022" s="4" t="s">
        <v>14</v>
      </c>
    </row>
    <row r="15023" spans="1:6">
      <c r="A15023" t="n">
        <v>124536</v>
      </c>
      <c r="B15023" s="31" t="n">
        <v>39</v>
      </c>
      <c r="C15023" s="7" t="n">
        <v>13</v>
      </c>
      <c r="D15023" s="7" t="n">
        <v>65533</v>
      </c>
      <c r="E15023" s="7" t="n">
        <v>116</v>
      </c>
    </row>
    <row r="15024" spans="1:6">
      <c r="A15024" t="s">
        <v>4</v>
      </c>
      <c r="B15024" s="4" t="s">
        <v>5</v>
      </c>
      <c r="C15024" s="4" t="s">
        <v>14</v>
      </c>
      <c r="D15024" s="4" t="s">
        <v>10</v>
      </c>
      <c r="E15024" s="4" t="s">
        <v>14</v>
      </c>
    </row>
    <row r="15025" spans="1:6">
      <c r="A15025" t="n">
        <v>124541</v>
      </c>
      <c r="B15025" s="31" t="n">
        <v>39</v>
      </c>
      <c r="C15025" s="7" t="n">
        <v>13</v>
      </c>
      <c r="D15025" s="7" t="n">
        <v>65533</v>
      </c>
      <c r="E15025" s="7" t="n">
        <v>117</v>
      </c>
    </row>
    <row r="15026" spans="1:6">
      <c r="A15026" t="s">
        <v>4</v>
      </c>
      <c r="B15026" s="4" t="s">
        <v>5</v>
      </c>
      <c r="C15026" s="4" t="s">
        <v>14</v>
      </c>
      <c r="D15026" s="4" t="s">
        <v>10</v>
      </c>
      <c r="E15026" s="4" t="s">
        <v>14</v>
      </c>
    </row>
    <row r="15027" spans="1:6">
      <c r="A15027" t="n">
        <v>124546</v>
      </c>
      <c r="B15027" s="31" t="n">
        <v>39</v>
      </c>
      <c r="C15027" s="7" t="n">
        <v>13</v>
      </c>
      <c r="D15027" s="7" t="n">
        <v>65533</v>
      </c>
      <c r="E15027" s="7" t="n">
        <v>120</v>
      </c>
    </row>
    <row r="15028" spans="1:6">
      <c r="A15028" t="s">
        <v>4</v>
      </c>
      <c r="B15028" s="4" t="s">
        <v>5</v>
      </c>
      <c r="C15028" s="4" t="s">
        <v>14</v>
      </c>
      <c r="D15028" s="4" t="s">
        <v>10</v>
      </c>
      <c r="E15028" s="4" t="s">
        <v>14</v>
      </c>
    </row>
    <row r="15029" spans="1:6">
      <c r="A15029" t="n">
        <v>124551</v>
      </c>
      <c r="B15029" s="31" t="n">
        <v>39</v>
      </c>
      <c r="C15029" s="7" t="n">
        <v>13</v>
      </c>
      <c r="D15029" s="7" t="n">
        <v>65533</v>
      </c>
      <c r="E15029" s="7" t="n">
        <v>121</v>
      </c>
    </row>
    <row r="15030" spans="1:6">
      <c r="A15030" t="s">
        <v>4</v>
      </c>
      <c r="B15030" s="4" t="s">
        <v>5</v>
      </c>
      <c r="C15030" s="4" t="s">
        <v>14</v>
      </c>
    </row>
    <row r="15031" spans="1:6">
      <c r="A15031" t="n">
        <v>124556</v>
      </c>
      <c r="B15031" s="35" t="n">
        <v>116</v>
      </c>
      <c r="C15031" s="7" t="n">
        <v>0</v>
      </c>
    </row>
    <row r="15032" spans="1:6">
      <c r="A15032" t="s">
        <v>4</v>
      </c>
      <c r="B15032" s="4" t="s">
        <v>5</v>
      </c>
      <c r="C15032" s="4" t="s">
        <v>14</v>
      </c>
      <c r="D15032" s="4" t="s">
        <v>10</v>
      </c>
    </row>
    <row r="15033" spans="1:6">
      <c r="A15033" t="n">
        <v>124558</v>
      </c>
      <c r="B15033" s="35" t="n">
        <v>116</v>
      </c>
      <c r="C15033" s="7" t="n">
        <v>2</v>
      </c>
      <c r="D15033" s="7" t="n">
        <v>1</v>
      </c>
    </row>
    <row r="15034" spans="1:6">
      <c r="A15034" t="s">
        <v>4</v>
      </c>
      <c r="B15034" s="4" t="s">
        <v>5</v>
      </c>
      <c r="C15034" s="4" t="s">
        <v>14</v>
      </c>
      <c r="D15034" s="4" t="s">
        <v>9</v>
      </c>
    </row>
    <row r="15035" spans="1:6">
      <c r="A15035" t="n">
        <v>124562</v>
      </c>
      <c r="B15035" s="35" t="n">
        <v>116</v>
      </c>
      <c r="C15035" s="7" t="n">
        <v>5</v>
      </c>
      <c r="D15035" s="7" t="n">
        <v>1101004800</v>
      </c>
    </row>
    <row r="15036" spans="1:6">
      <c r="A15036" t="s">
        <v>4</v>
      </c>
      <c r="B15036" s="4" t="s">
        <v>5</v>
      </c>
      <c r="C15036" s="4" t="s">
        <v>14</v>
      </c>
      <c r="D15036" s="4" t="s">
        <v>10</v>
      </c>
    </row>
    <row r="15037" spans="1:6">
      <c r="A15037" t="n">
        <v>124568</v>
      </c>
      <c r="B15037" s="35" t="n">
        <v>116</v>
      </c>
      <c r="C15037" s="7" t="n">
        <v>6</v>
      </c>
      <c r="D15037" s="7" t="n">
        <v>1</v>
      </c>
    </row>
    <row r="15038" spans="1:6">
      <c r="A15038" t="s">
        <v>4</v>
      </c>
      <c r="B15038" s="4" t="s">
        <v>5</v>
      </c>
      <c r="C15038" s="4" t="s">
        <v>14</v>
      </c>
      <c r="D15038" s="4" t="s">
        <v>14</v>
      </c>
      <c r="E15038" s="4" t="s">
        <v>21</v>
      </c>
      <c r="F15038" s="4" t="s">
        <v>21</v>
      </c>
      <c r="G15038" s="4" t="s">
        <v>21</v>
      </c>
      <c r="H15038" s="4" t="s">
        <v>10</v>
      </c>
    </row>
    <row r="15039" spans="1:6">
      <c r="A15039" t="n">
        <v>124572</v>
      </c>
      <c r="B15039" s="45" t="n">
        <v>45</v>
      </c>
      <c r="C15039" s="7" t="n">
        <v>2</v>
      </c>
      <c r="D15039" s="7" t="n">
        <v>3</v>
      </c>
      <c r="E15039" s="7" t="n">
        <v>-1.5</v>
      </c>
      <c r="F15039" s="7" t="n">
        <v>20.0499992370605</v>
      </c>
      <c r="G15039" s="7" t="n">
        <v>40</v>
      </c>
      <c r="H15039" s="7" t="n">
        <v>0</v>
      </c>
    </row>
    <row r="15040" spans="1:6">
      <c r="A15040" t="s">
        <v>4</v>
      </c>
      <c r="B15040" s="4" t="s">
        <v>5</v>
      </c>
      <c r="C15040" s="4" t="s">
        <v>14</v>
      </c>
      <c r="D15040" s="4" t="s">
        <v>14</v>
      </c>
      <c r="E15040" s="4" t="s">
        <v>21</v>
      </c>
      <c r="F15040" s="4" t="s">
        <v>21</v>
      </c>
      <c r="G15040" s="4" t="s">
        <v>21</v>
      </c>
      <c r="H15040" s="4" t="s">
        <v>10</v>
      </c>
      <c r="I15040" s="4" t="s">
        <v>14</v>
      </c>
    </row>
    <row r="15041" spans="1:9">
      <c r="A15041" t="n">
        <v>124589</v>
      </c>
      <c r="B15041" s="45" t="n">
        <v>45</v>
      </c>
      <c r="C15041" s="7" t="n">
        <v>4</v>
      </c>
      <c r="D15041" s="7" t="n">
        <v>3</v>
      </c>
      <c r="E15041" s="7" t="n">
        <v>5</v>
      </c>
      <c r="F15041" s="7" t="n">
        <v>359</v>
      </c>
      <c r="G15041" s="7" t="n">
        <v>5</v>
      </c>
      <c r="H15041" s="7" t="n">
        <v>0</v>
      </c>
      <c r="I15041" s="7" t="n">
        <v>0</v>
      </c>
    </row>
    <row r="15042" spans="1:9">
      <c r="A15042" t="s">
        <v>4</v>
      </c>
      <c r="B15042" s="4" t="s">
        <v>5</v>
      </c>
      <c r="C15042" s="4" t="s">
        <v>14</v>
      </c>
      <c r="D15042" s="4" t="s">
        <v>14</v>
      </c>
      <c r="E15042" s="4" t="s">
        <v>21</v>
      </c>
      <c r="F15042" s="4" t="s">
        <v>10</v>
      </c>
    </row>
    <row r="15043" spans="1:9">
      <c r="A15043" t="n">
        <v>124607</v>
      </c>
      <c r="B15043" s="45" t="n">
        <v>45</v>
      </c>
      <c r="C15043" s="7" t="n">
        <v>5</v>
      </c>
      <c r="D15043" s="7" t="n">
        <v>3</v>
      </c>
      <c r="E15043" s="7" t="n">
        <v>2.70000004768372</v>
      </c>
      <c r="F15043" s="7" t="n">
        <v>0</v>
      </c>
    </row>
    <row r="15044" spans="1:9">
      <c r="A15044" t="s">
        <v>4</v>
      </c>
      <c r="B15044" s="4" t="s">
        <v>5</v>
      </c>
      <c r="C15044" s="4" t="s">
        <v>14</v>
      </c>
      <c r="D15044" s="4" t="s">
        <v>14</v>
      </c>
      <c r="E15044" s="4" t="s">
        <v>21</v>
      </c>
      <c r="F15044" s="4" t="s">
        <v>10</v>
      </c>
    </row>
    <row r="15045" spans="1:9">
      <c r="A15045" t="n">
        <v>124616</v>
      </c>
      <c r="B15045" s="45" t="n">
        <v>45</v>
      </c>
      <c r="C15045" s="7" t="n">
        <v>11</v>
      </c>
      <c r="D15045" s="7" t="n">
        <v>3</v>
      </c>
      <c r="E15045" s="7" t="n">
        <v>37.7999992370605</v>
      </c>
      <c r="F15045" s="7" t="n">
        <v>0</v>
      </c>
    </row>
    <row r="15046" spans="1:9">
      <c r="A15046" t="s">
        <v>4</v>
      </c>
      <c r="B15046" s="4" t="s">
        <v>5</v>
      </c>
      <c r="C15046" s="4" t="s">
        <v>14</v>
      </c>
      <c r="D15046" s="4" t="s">
        <v>14</v>
      </c>
      <c r="E15046" s="4" t="s">
        <v>21</v>
      </c>
      <c r="F15046" s="4" t="s">
        <v>21</v>
      </c>
      <c r="G15046" s="4" t="s">
        <v>21</v>
      </c>
      <c r="H15046" s="4" t="s">
        <v>10</v>
      </c>
    </row>
    <row r="15047" spans="1:9">
      <c r="A15047" t="n">
        <v>124625</v>
      </c>
      <c r="B15047" s="45" t="n">
        <v>45</v>
      </c>
      <c r="C15047" s="7" t="n">
        <v>2</v>
      </c>
      <c r="D15047" s="7" t="n">
        <v>3</v>
      </c>
      <c r="E15047" s="7" t="n">
        <v>1.5</v>
      </c>
      <c r="F15047" s="7" t="n">
        <v>20.9500007629395</v>
      </c>
      <c r="G15047" s="7" t="n">
        <v>31</v>
      </c>
      <c r="H15047" s="7" t="n">
        <v>3000</v>
      </c>
    </row>
    <row r="15048" spans="1:9">
      <c r="A15048" t="s">
        <v>4</v>
      </c>
      <c r="B15048" s="4" t="s">
        <v>5</v>
      </c>
      <c r="C15048" s="4" t="s">
        <v>14</v>
      </c>
      <c r="D15048" s="4" t="s">
        <v>14</v>
      </c>
      <c r="E15048" s="4" t="s">
        <v>21</v>
      </c>
      <c r="F15048" s="4" t="s">
        <v>21</v>
      </c>
      <c r="G15048" s="4" t="s">
        <v>21</v>
      </c>
      <c r="H15048" s="4" t="s">
        <v>10</v>
      </c>
      <c r="I15048" s="4" t="s">
        <v>14</v>
      </c>
    </row>
    <row r="15049" spans="1:9">
      <c r="A15049" t="n">
        <v>124642</v>
      </c>
      <c r="B15049" s="45" t="n">
        <v>45</v>
      </c>
      <c r="C15049" s="7" t="n">
        <v>4</v>
      </c>
      <c r="D15049" s="7" t="n">
        <v>3</v>
      </c>
      <c r="E15049" s="7" t="n">
        <v>5</v>
      </c>
      <c r="F15049" s="7" t="n">
        <v>359</v>
      </c>
      <c r="G15049" s="7" t="n">
        <v>10</v>
      </c>
      <c r="H15049" s="7" t="n">
        <v>3000</v>
      </c>
      <c r="I15049" s="7" t="n">
        <v>0</v>
      </c>
    </row>
    <row r="15050" spans="1:9">
      <c r="A15050" t="s">
        <v>4</v>
      </c>
      <c r="B15050" s="4" t="s">
        <v>5</v>
      </c>
      <c r="C15050" s="4" t="s">
        <v>14</v>
      </c>
      <c r="D15050" s="4" t="s">
        <v>14</v>
      </c>
      <c r="E15050" s="4" t="s">
        <v>21</v>
      </c>
      <c r="F15050" s="4" t="s">
        <v>10</v>
      </c>
    </row>
    <row r="15051" spans="1:9">
      <c r="A15051" t="n">
        <v>124660</v>
      </c>
      <c r="B15051" s="45" t="n">
        <v>45</v>
      </c>
      <c r="C15051" s="7" t="n">
        <v>5</v>
      </c>
      <c r="D15051" s="7" t="n">
        <v>3</v>
      </c>
      <c r="E15051" s="7" t="n">
        <v>1.70000004768372</v>
      </c>
      <c r="F15051" s="7" t="n">
        <v>3000</v>
      </c>
    </row>
    <row r="15052" spans="1:9">
      <c r="A15052" t="s">
        <v>4</v>
      </c>
      <c r="B15052" s="4" t="s">
        <v>5</v>
      </c>
      <c r="C15052" s="4" t="s">
        <v>14</v>
      </c>
      <c r="D15052" s="4" t="s">
        <v>10</v>
      </c>
    </row>
    <row r="15053" spans="1:9">
      <c r="A15053" t="n">
        <v>124669</v>
      </c>
      <c r="B15053" s="45" t="n">
        <v>45</v>
      </c>
      <c r="C15053" s="7" t="n">
        <v>7</v>
      </c>
      <c r="D15053" s="7" t="n">
        <v>255</v>
      </c>
    </row>
    <row r="15054" spans="1:9">
      <c r="A15054" t="s">
        <v>4</v>
      </c>
      <c r="B15054" s="4" t="s">
        <v>5</v>
      </c>
      <c r="C15054" s="4" t="s">
        <v>14</v>
      </c>
      <c r="D15054" s="4" t="s">
        <v>10</v>
      </c>
    </row>
    <row r="15055" spans="1:9">
      <c r="A15055" t="n">
        <v>124673</v>
      </c>
      <c r="B15055" s="21" t="n">
        <v>58</v>
      </c>
      <c r="C15055" s="7" t="n">
        <v>255</v>
      </c>
      <c r="D15055" s="7" t="n">
        <v>0</v>
      </c>
    </row>
    <row r="15056" spans="1:9">
      <c r="A15056" t="s">
        <v>4</v>
      </c>
      <c r="B15056" s="4" t="s">
        <v>5</v>
      </c>
      <c r="C15056" s="4" t="s">
        <v>14</v>
      </c>
      <c r="D15056" s="4" t="s">
        <v>10</v>
      </c>
      <c r="E15056" s="4" t="s">
        <v>6</v>
      </c>
    </row>
    <row r="15057" spans="1:9">
      <c r="A15057" t="n">
        <v>124677</v>
      </c>
      <c r="B15057" s="41" t="n">
        <v>51</v>
      </c>
      <c r="C15057" s="7" t="n">
        <v>4</v>
      </c>
      <c r="D15057" s="7" t="n">
        <v>7013</v>
      </c>
      <c r="E15057" s="7" t="s">
        <v>550</v>
      </c>
    </row>
    <row r="15058" spans="1:9">
      <c r="A15058" t="s">
        <v>4</v>
      </c>
      <c r="B15058" s="4" t="s">
        <v>5</v>
      </c>
      <c r="C15058" s="4" t="s">
        <v>10</v>
      </c>
    </row>
    <row r="15059" spans="1:9">
      <c r="A15059" t="n">
        <v>124691</v>
      </c>
      <c r="B15059" s="28" t="n">
        <v>16</v>
      </c>
      <c r="C15059" s="7" t="n">
        <v>0</v>
      </c>
    </row>
    <row r="15060" spans="1:9">
      <c r="A15060" t="s">
        <v>4</v>
      </c>
      <c r="B15060" s="4" t="s">
        <v>5</v>
      </c>
      <c r="C15060" s="4" t="s">
        <v>10</v>
      </c>
      <c r="D15060" s="4" t="s">
        <v>14</v>
      </c>
      <c r="E15060" s="4" t="s">
        <v>9</v>
      </c>
      <c r="F15060" s="4" t="s">
        <v>112</v>
      </c>
      <c r="G15060" s="4" t="s">
        <v>14</v>
      </c>
      <c r="H15060" s="4" t="s">
        <v>14</v>
      </c>
      <c r="I15060" s="4" t="s">
        <v>14</v>
      </c>
      <c r="J15060" s="4" t="s">
        <v>9</v>
      </c>
      <c r="K15060" s="4" t="s">
        <v>112</v>
      </c>
      <c r="L15060" s="4" t="s">
        <v>14</v>
      </c>
      <c r="M15060" s="4" t="s">
        <v>14</v>
      </c>
    </row>
    <row r="15061" spans="1:9">
      <c r="A15061" t="n">
        <v>124694</v>
      </c>
      <c r="B15061" s="49" t="n">
        <v>26</v>
      </c>
      <c r="C15061" s="7" t="n">
        <v>7013</v>
      </c>
      <c r="D15061" s="7" t="n">
        <v>17</v>
      </c>
      <c r="E15061" s="7" t="n">
        <v>37422</v>
      </c>
      <c r="F15061" s="7" t="s">
        <v>949</v>
      </c>
      <c r="G15061" s="7" t="n">
        <v>2</v>
      </c>
      <c r="H15061" s="7" t="n">
        <v>3</v>
      </c>
      <c r="I15061" s="7" t="n">
        <v>17</v>
      </c>
      <c r="J15061" s="7" t="n">
        <v>37423</v>
      </c>
      <c r="K15061" s="7" t="s">
        <v>950</v>
      </c>
      <c r="L15061" s="7" t="n">
        <v>2</v>
      </c>
      <c r="M15061" s="7" t="n">
        <v>0</v>
      </c>
    </row>
    <row r="15062" spans="1:9">
      <c r="A15062" t="s">
        <v>4</v>
      </c>
      <c r="B15062" s="4" t="s">
        <v>5</v>
      </c>
    </row>
    <row r="15063" spans="1:9">
      <c r="A15063" t="n">
        <v>124909</v>
      </c>
      <c r="B15063" s="50" t="n">
        <v>28</v>
      </c>
    </row>
    <row r="15064" spans="1:9">
      <c r="A15064" t="s">
        <v>4</v>
      </c>
      <c r="B15064" s="4" t="s">
        <v>5</v>
      </c>
      <c r="C15064" s="4" t="s">
        <v>10</v>
      </c>
      <c r="D15064" s="4" t="s">
        <v>14</v>
      </c>
    </row>
    <row r="15065" spans="1:9">
      <c r="A15065" t="n">
        <v>124910</v>
      </c>
      <c r="B15065" s="51" t="n">
        <v>89</v>
      </c>
      <c r="C15065" s="7" t="n">
        <v>65533</v>
      </c>
      <c r="D15065" s="7" t="n">
        <v>1</v>
      </c>
    </row>
    <row r="15066" spans="1:9">
      <c r="A15066" t="s">
        <v>4</v>
      </c>
      <c r="B15066" s="4" t="s">
        <v>5</v>
      </c>
      <c r="C15066" s="4" t="s">
        <v>14</v>
      </c>
      <c r="D15066" s="4" t="s">
        <v>10</v>
      </c>
      <c r="E15066" s="4" t="s">
        <v>10</v>
      </c>
      <c r="F15066" s="4" t="s">
        <v>14</v>
      </c>
    </row>
    <row r="15067" spans="1:9">
      <c r="A15067" t="n">
        <v>124914</v>
      </c>
      <c r="B15067" s="59" t="n">
        <v>25</v>
      </c>
      <c r="C15067" s="7" t="n">
        <v>1</v>
      </c>
      <c r="D15067" s="7" t="n">
        <v>60</v>
      </c>
      <c r="E15067" s="7" t="n">
        <v>640</v>
      </c>
      <c r="F15067" s="7" t="n">
        <v>1</v>
      </c>
    </row>
    <row r="15068" spans="1:9">
      <c r="A15068" t="s">
        <v>4</v>
      </c>
      <c r="B15068" s="4" t="s">
        <v>5</v>
      </c>
      <c r="C15068" s="4" t="s">
        <v>14</v>
      </c>
      <c r="D15068" s="4" t="s">
        <v>10</v>
      </c>
      <c r="E15068" s="4" t="s">
        <v>6</v>
      </c>
    </row>
    <row r="15069" spans="1:9">
      <c r="A15069" t="n">
        <v>124921</v>
      </c>
      <c r="B15069" s="41" t="n">
        <v>51</v>
      </c>
      <c r="C15069" s="7" t="n">
        <v>4</v>
      </c>
      <c r="D15069" s="7" t="n">
        <v>3</v>
      </c>
      <c r="E15069" s="7" t="s">
        <v>583</v>
      </c>
    </row>
    <row r="15070" spans="1:9">
      <c r="A15070" t="s">
        <v>4</v>
      </c>
      <c r="B15070" s="4" t="s">
        <v>5</v>
      </c>
      <c r="C15070" s="4" t="s">
        <v>10</v>
      </c>
    </row>
    <row r="15071" spans="1:9">
      <c r="A15071" t="n">
        <v>124935</v>
      </c>
      <c r="B15071" s="28" t="n">
        <v>16</v>
      </c>
      <c r="C15071" s="7" t="n">
        <v>0</v>
      </c>
    </row>
    <row r="15072" spans="1:9">
      <c r="A15072" t="s">
        <v>4</v>
      </c>
      <c r="B15072" s="4" t="s">
        <v>5</v>
      </c>
      <c r="C15072" s="4" t="s">
        <v>10</v>
      </c>
      <c r="D15072" s="4" t="s">
        <v>14</v>
      </c>
      <c r="E15072" s="4" t="s">
        <v>9</v>
      </c>
      <c r="F15072" s="4" t="s">
        <v>112</v>
      </c>
      <c r="G15072" s="4" t="s">
        <v>14</v>
      </c>
      <c r="H15072" s="4" t="s">
        <v>14</v>
      </c>
    </row>
    <row r="15073" spans="1:13">
      <c r="A15073" t="n">
        <v>124938</v>
      </c>
      <c r="B15073" s="49" t="n">
        <v>26</v>
      </c>
      <c r="C15073" s="7" t="n">
        <v>3</v>
      </c>
      <c r="D15073" s="7" t="n">
        <v>17</v>
      </c>
      <c r="E15073" s="7" t="n">
        <v>2458</v>
      </c>
      <c r="F15073" s="7" t="s">
        <v>951</v>
      </c>
      <c r="G15073" s="7" t="n">
        <v>2</v>
      </c>
      <c r="H15073" s="7" t="n">
        <v>0</v>
      </c>
    </row>
    <row r="15074" spans="1:13">
      <c r="A15074" t="s">
        <v>4</v>
      </c>
      <c r="B15074" s="4" t="s">
        <v>5</v>
      </c>
    </row>
    <row r="15075" spans="1:13">
      <c r="A15075" t="n">
        <v>124974</v>
      </c>
      <c r="B15075" s="50" t="n">
        <v>28</v>
      </c>
    </row>
    <row r="15076" spans="1:13">
      <c r="A15076" t="s">
        <v>4</v>
      </c>
      <c r="B15076" s="4" t="s">
        <v>5</v>
      </c>
      <c r="C15076" s="4" t="s">
        <v>10</v>
      </c>
      <c r="D15076" s="4" t="s">
        <v>14</v>
      </c>
    </row>
    <row r="15077" spans="1:13">
      <c r="A15077" t="n">
        <v>124975</v>
      </c>
      <c r="B15077" s="51" t="n">
        <v>89</v>
      </c>
      <c r="C15077" s="7" t="n">
        <v>65533</v>
      </c>
      <c r="D15077" s="7" t="n">
        <v>1</v>
      </c>
    </row>
    <row r="15078" spans="1:13">
      <c r="A15078" t="s">
        <v>4</v>
      </c>
      <c r="B15078" s="4" t="s">
        <v>5</v>
      </c>
      <c r="C15078" s="4" t="s">
        <v>14</v>
      </c>
      <c r="D15078" s="4" t="s">
        <v>10</v>
      </c>
      <c r="E15078" s="4" t="s">
        <v>10</v>
      </c>
      <c r="F15078" s="4" t="s">
        <v>14</v>
      </c>
    </row>
    <row r="15079" spans="1:13">
      <c r="A15079" t="n">
        <v>124979</v>
      </c>
      <c r="B15079" s="59" t="n">
        <v>25</v>
      </c>
      <c r="C15079" s="7" t="n">
        <v>1</v>
      </c>
      <c r="D15079" s="7" t="n">
        <v>260</v>
      </c>
      <c r="E15079" s="7" t="n">
        <v>640</v>
      </c>
      <c r="F15079" s="7" t="n">
        <v>1</v>
      </c>
    </row>
    <row r="15080" spans="1:13">
      <c r="A15080" t="s">
        <v>4</v>
      </c>
      <c r="B15080" s="4" t="s">
        <v>5</v>
      </c>
      <c r="C15080" s="4" t="s">
        <v>14</v>
      </c>
      <c r="D15080" s="4" t="s">
        <v>10</v>
      </c>
      <c r="E15080" s="4" t="s">
        <v>6</v>
      </c>
    </row>
    <row r="15081" spans="1:13">
      <c r="A15081" t="n">
        <v>124986</v>
      </c>
      <c r="B15081" s="41" t="n">
        <v>51</v>
      </c>
      <c r="C15081" s="7" t="n">
        <v>4</v>
      </c>
      <c r="D15081" s="7" t="n">
        <v>7</v>
      </c>
      <c r="E15081" s="7" t="s">
        <v>583</v>
      </c>
    </row>
    <row r="15082" spans="1:13">
      <c r="A15082" t="s">
        <v>4</v>
      </c>
      <c r="B15082" s="4" t="s">
        <v>5</v>
      </c>
      <c r="C15082" s="4" t="s">
        <v>10</v>
      </c>
    </row>
    <row r="15083" spans="1:13">
      <c r="A15083" t="n">
        <v>125000</v>
      </c>
      <c r="B15083" s="28" t="n">
        <v>16</v>
      </c>
      <c r="C15083" s="7" t="n">
        <v>0</v>
      </c>
    </row>
    <row r="15084" spans="1:13">
      <c r="A15084" t="s">
        <v>4</v>
      </c>
      <c r="B15084" s="4" t="s">
        <v>5</v>
      </c>
      <c r="C15084" s="4" t="s">
        <v>10</v>
      </c>
      <c r="D15084" s="4" t="s">
        <v>14</v>
      </c>
      <c r="E15084" s="4" t="s">
        <v>9</v>
      </c>
      <c r="F15084" s="4" t="s">
        <v>112</v>
      </c>
      <c r="G15084" s="4" t="s">
        <v>14</v>
      </c>
      <c r="H15084" s="4" t="s">
        <v>14</v>
      </c>
    </row>
    <row r="15085" spans="1:13">
      <c r="A15085" t="n">
        <v>125003</v>
      </c>
      <c r="B15085" s="49" t="n">
        <v>26</v>
      </c>
      <c r="C15085" s="7" t="n">
        <v>7</v>
      </c>
      <c r="D15085" s="7" t="n">
        <v>17</v>
      </c>
      <c r="E15085" s="7" t="n">
        <v>4491</v>
      </c>
      <c r="F15085" s="7" t="s">
        <v>952</v>
      </c>
      <c r="G15085" s="7" t="n">
        <v>2</v>
      </c>
      <c r="H15085" s="7" t="n">
        <v>0</v>
      </c>
    </row>
    <row r="15086" spans="1:13">
      <c r="A15086" t="s">
        <v>4</v>
      </c>
      <c r="B15086" s="4" t="s">
        <v>5</v>
      </c>
    </row>
    <row r="15087" spans="1:13">
      <c r="A15087" t="n">
        <v>125056</v>
      </c>
      <c r="B15087" s="50" t="n">
        <v>28</v>
      </c>
    </row>
    <row r="15088" spans="1:13">
      <c r="A15088" t="s">
        <v>4</v>
      </c>
      <c r="B15088" s="4" t="s">
        <v>5</v>
      </c>
      <c r="C15088" s="4" t="s">
        <v>10</v>
      </c>
      <c r="D15088" s="4" t="s">
        <v>14</v>
      </c>
    </row>
    <row r="15089" spans="1:8">
      <c r="A15089" t="n">
        <v>125057</v>
      </c>
      <c r="B15089" s="51" t="n">
        <v>89</v>
      </c>
      <c r="C15089" s="7" t="n">
        <v>65533</v>
      </c>
      <c r="D15089" s="7" t="n">
        <v>1</v>
      </c>
    </row>
    <row r="15090" spans="1:8">
      <c r="A15090" t="s">
        <v>4</v>
      </c>
      <c r="B15090" s="4" t="s">
        <v>5</v>
      </c>
      <c r="C15090" s="4" t="s">
        <v>14</v>
      </c>
      <c r="D15090" s="4" t="s">
        <v>10</v>
      </c>
      <c r="E15090" s="4" t="s">
        <v>10</v>
      </c>
      <c r="F15090" s="4" t="s">
        <v>14</v>
      </c>
    </row>
    <row r="15091" spans="1:8">
      <c r="A15091" t="n">
        <v>125061</v>
      </c>
      <c r="B15091" s="59" t="n">
        <v>25</v>
      </c>
      <c r="C15091" s="7" t="n">
        <v>1</v>
      </c>
      <c r="D15091" s="7" t="n">
        <v>65535</v>
      </c>
      <c r="E15091" s="7" t="n">
        <v>65535</v>
      </c>
      <c r="F15091" s="7" t="n">
        <v>0</v>
      </c>
    </row>
    <row r="15092" spans="1:8">
      <c r="A15092" t="s">
        <v>4</v>
      </c>
      <c r="B15092" s="4" t="s">
        <v>5</v>
      </c>
      <c r="C15092" s="4" t="s">
        <v>14</v>
      </c>
      <c r="D15092" s="4" t="s">
        <v>10</v>
      </c>
      <c r="E15092" s="4" t="s">
        <v>21</v>
      </c>
    </row>
    <row r="15093" spans="1:8">
      <c r="A15093" t="n">
        <v>125068</v>
      </c>
      <c r="B15093" s="21" t="n">
        <v>58</v>
      </c>
      <c r="C15093" s="7" t="n">
        <v>101</v>
      </c>
      <c r="D15093" s="7" t="n">
        <v>300</v>
      </c>
      <c r="E15093" s="7" t="n">
        <v>1</v>
      </c>
    </row>
    <row r="15094" spans="1:8">
      <c r="A15094" t="s">
        <v>4</v>
      </c>
      <c r="B15094" s="4" t="s">
        <v>5</v>
      </c>
      <c r="C15094" s="4" t="s">
        <v>14</v>
      </c>
      <c r="D15094" s="4" t="s">
        <v>10</v>
      </c>
    </row>
    <row r="15095" spans="1:8">
      <c r="A15095" t="n">
        <v>125076</v>
      </c>
      <c r="B15095" s="21" t="n">
        <v>58</v>
      </c>
      <c r="C15095" s="7" t="n">
        <v>254</v>
      </c>
      <c r="D15095" s="7" t="n">
        <v>0</v>
      </c>
    </row>
    <row r="15096" spans="1:8">
      <c r="A15096" t="s">
        <v>4</v>
      </c>
      <c r="B15096" s="4" t="s">
        <v>5</v>
      </c>
      <c r="C15096" s="4" t="s">
        <v>14</v>
      </c>
      <c r="D15096" s="4" t="s">
        <v>14</v>
      </c>
      <c r="E15096" s="4" t="s">
        <v>21</v>
      </c>
      <c r="F15096" s="4" t="s">
        <v>21</v>
      </c>
      <c r="G15096" s="4" t="s">
        <v>21</v>
      </c>
      <c r="H15096" s="4" t="s">
        <v>10</v>
      </c>
    </row>
    <row r="15097" spans="1:8">
      <c r="A15097" t="n">
        <v>125080</v>
      </c>
      <c r="B15097" s="45" t="n">
        <v>45</v>
      </c>
      <c r="C15097" s="7" t="n">
        <v>2</v>
      </c>
      <c r="D15097" s="7" t="n">
        <v>3</v>
      </c>
      <c r="E15097" s="7" t="n">
        <v>1.5</v>
      </c>
      <c r="F15097" s="7" t="n">
        <v>21.0499992370605</v>
      </c>
      <c r="G15097" s="7" t="n">
        <v>31</v>
      </c>
      <c r="H15097" s="7" t="n">
        <v>0</v>
      </c>
    </row>
    <row r="15098" spans="1:8">
      <c r="A15098" t="s">
        <v>4</v>
      </c>
      <c r="B15098" s="4" t="s">
        <v>5</v>
      </c>
      <c r="C15098" s="4" t="s">
        <v>14</v>
      </c>
      <c r="D15098" s="4" t="s">
        <v>14</v>
      </c>
      <c r="E15098" s="4" t="s">
        <v>21</v>
      </c>
      <c r="F15098" s="4" t="s">
        <v>21</v>
      </c>
      <c r="G15098" s="4" t="s">
        <v>21</v>
      </c>
      <c r="H15098" s="4" t="s">
        <v>10</v>
      </c>
      <c r="I15098" s="4" t="s">
        <v>14</v>
      </c>
    </row>
    <row r="15099" spans="1:8">
      <c r="A15099" t="n">
        <v>125097</v>
      </c>
      <c r="B15099" s="45" t="n">
        <v>45</v>
      </c>
      <c r="C15099" s="7" t="n">
        <v>4</v>
      </c>
      <c r="D15099" s="7" t="n">
        <v>3</v>
      </c>
      <c r="E15099" s="7" t="n">
        <v>357</v>
      </c>
      <c r="F15099" s="7" t="n">
        <v>304</v>
      </c>
      <c r="G15099" s="7" t="n">
        <v>10</v>
      </c>
      <c r="H15099" s="7" t="n">
        <v>0</v>
      </c>
      <c r="I15099" s="7" t="n">
        <v>0</v>
      </c>
    </row>
    <row r="15100" spans="1:8">
      <c r="A15100" t="s">
        <v>4</v>
      </c>
      <c r="B15100" s="4" t="s">
        <v>5</v>
      </c>
      <c r="C15100" s="4" t="s">
        <v>14</v>
      </c>
      <c r="D15100" s="4" t="s">
        <v>14</v>
      </c>
      <c r="E15100" s="4" t="s">
        <v>21</v>
      </c>
      <c r="F15100" s="4" t="s">
        <v>10</v>
      </c>
    </row>
    <row r="15101" spans="1:8">
      <c r="A15101" t="n">
        <v>125115</v>
      </c>
      <c r="B15101" s="45" t="n">
        <v>45</v>
      </c>
      <c r="C15101" s="7" t="n">
        <v>5</v>
      </c>
      <c r="D15101" s="7" t="n">
        <v>3</v>
      </c>
      <c r="E15101" s="7" t="n">
        <v>1.10000002384186</v>
      </c>
      <c r="F15101" s="7" t="n">
        <v>0</v>
      </c>
    </row>
    <row r="15102" spans="1:8">
      <c r="A15102" t="s">
        <v>4</v>
      </c>
      <c r="B15102" s="4" t="s">
        <v>5</v>
      </c>
      <c r="C15102" s="4" t="s">
        <v>14</v>
      </c>
      <c r="D15102" s="4" t="s">
        <v>14</v>
      </c>
      <c r="E15102" s="4" t="s">
        <v>21</v>
      </c>
      <c r="F15102" s="4" t="s">
        <v>10</v>
      </c>
    </row>
    <row r="15103" spans="1:8">
      <c r="A15103" t="n">
        <v>125124</v>
      </c>
      <c r="B15103" s="45" t="n">
        <v>45</v>
      </c>
      <c r="C15103" s="7" t="n">
        <v>11</v>
      </c>
      <c r="D15103" s="7" t="n">
        <v>3</v>
      </c>
      <c r="E15103" s="7" t="n">
        <v>37.7999992370605</v>
      </c>
      <c r="F15103" s="7" t="n">
        <v>0</v>
      </c>
    </row>
    <row r="15104" spans="1:8">
      <c r="A15104" t="s">
        <v>4</v>
      </c>
      <c r="B15104" s="4" t="s">
        <v>5</v>
      </c>
      <c r="C15104" s="4" t="s">
        <v>14</v>
      </c>
      <c r="D15104" s="4" t="s">
        <v>14</v>
      </c>
      <c r="E15104" s="4" t="s">
        <v>21</v>
      </c>
      <c r="F15104" s="4" t="s">
        <v>21</v>
      </c>
      <c r="G15104" s="4" t="s">
        <v>21</v>
      </c>
      <c r="H15104" s="4" t="s">
        <v>10</v>
      </c>
      <c r="I15104" s="4" t="s">
        <v>14</v>
      </c>
    </row>
    <row r="15105" spans="1:9">
      <c r="A15105" t="n">
        <v>125133</v>
      </c>
      <c r="B15105" s="45" t="n">
        <v>45</v>
      </c>
      <c r="C15105" s="7" t="n">
        <v>4</v>
      </c>
      <c r="D15105" s="7" t="n">
        <v>3</v>
      </c>
      <c r="E15105" s="7" t="n">
        <v>357</v>
      </c>
      <c r="F15105" s="7" t="n">
        <v>299</v>
      </c>
      <c r="G15105" s="7" t="n">
        <v>10</v>
      </c>
      <c r="H15105" s="7" t="n">
        <v>12000</v>
      </c>
      <c r="I15105" s="7" t="n">
        <v>0</v>
      </c>
    </row>
    <row r="15106" spans="1:9">
      <c r="A15106" t="s">
        <v>4</v>
      </c>
      <c r="B15106" s="4" t="s">
        <v>5</v>
      </c>
      <c r="C15106" s="4" t="s">
        <v>14</v>
      </c>
      <c r="D15106" s="4" t="s">
        <v>10</v>
      </c>
    </row>
    <row r="15107" spans="1:9">
      <c r="A15107" t="n">
        <v>125151</v>
      </c>
      <c r="B15107" s="21" t="n">
        <v>58</v>
      </c>
      <c r="C15107" s="7" t="n">
        <v>255</v>
      </c>
      <c r="D15107" s="7" t="n">
        <v>0</v>
      </c>
    </row>
    <row r="15108" spans="1:9">
      <c r="A15108" t="s">
        <v>4</v>
      </c>
      <c r="B15108" s="4" t="s">
        <v>5</v>
      </c>
      <c r="C15108" s="4" t="s">
        <v>14</v>
      </c>
      <c r="D15108" s="4" t="s">
        <v>10</v>
      </c>
      <c r="E15108" s="4" t="s">
        <v>6</v>
      </c>
    </row>
    <row r="15109" spans="1:9">
      <c r="A15109" t="n">
        <v>125155</v>
      </c>
      <c r="B15109" s="41" t="n">
        <v>51</v>
      </c>
      <c r="C15109" s="7" t="n">
        <v>4</v>
      </c>
      <c r="D15109" s="7" t="n">
        <v>7013</v>
      </c>
      <c r="E15109" s="7" t="s">
        <v>953</v>
      </c>
    </row>
    <row r="15110" spans="1:9">
      <c r="A15110" t="s">
        <v>4</v>
      </c>
      <c r="B15110" s="4" t="s">
        <v>5</v>
      </c>
      <c r="C15110" s="4" t="s">
        <v>10</v>
      </c>
    </row>
    <row r="15111" spans="1:9">
      <c r="A15111" t="n">
        <v>125169</v>
      </c>
      <c r="B15111" s="28" t="n">
        <v>16</v>
      </c>
      <c r="C15111" s="7" t="n">
        <v>0</v>
      </c>
    </row>
    <row r="15112" spans="1:9">
      <c r="A15112" t="s">
        <v>4</v>
      </c>
      <c r="B15112" s="4" t="s">
        <v>5</v>
      </c>
      <c r="C15112" s="4" t="s">
        <v>10</v>
      </c>
      <c r="D15112" s="4" t="s">
        <v>14</v>
      </c>
      <c r="E15112" s="4" t="s">
        <v>9</v>
      </c>
      <c r="F15112" s="4" t="s">
        <v>112</v>
      </c>
      <c r="G15112" s="4" t="s">
        <v>14</v>
      </c>
      <c r="H15112" s="4" t="s">
        <v>14</v>
      </c>
    </row>
    <row r="15113" spans="1:9">
      <c r="A15113" t="n">
        <v>125172</v>
      </c>
      <c r="B15113" s="49" t="n">
        <v>26</v>
      </c>
      <c r="C15113" s="7" t="n">
        <v>7013</v>
      </c>
      <c r="D15113" s="7" t="n">
        <v>17</v>
      </c>
      <c r="E15113" s="7" t="n">
        <v>37424</v>
      </c>
      <c r="F15113" s="7" t="s">
        <v>954</v>
      </c>
      <c r="G15113" s="7" t="n">
        <v>2</v>
      </c>
      <c r="H15113" s="7" t="n">
        <v>0</v>
      </c>
    </row>
    <row r="15114" spans="1:9">
      <c r="A15114" t="s">
        <v>4</v>
      </c>
      <c r="B15114" s="4" t="s">
        <v>5</v>
      </c>
    </row>
    <row r="15115" spans="1:9">
      <c r="A15115" t="n">
        <v>125285</v>
      </c>
      <c r="B15115" s="50" t="n">
        <v>28</v>
      </c>
    </row>
    <row r="15116" spans="1:9">
      <c r="A15116" t="s">
        <v>4</v>
      </c>
      <c r="B15116" s="4" t="s">
        <v>5</v>
      </c>
      <c r="C15116" s="4" t="s">
        <v>10</v>
      </c>
    </row>
    <row r="15117" spans="1:9">
      <c r="A15117" t="n">
        <v>125286</v>
      </c>
      <c r="B15117" s="28" t="n">
        <v>16</v>
      </c>
      <c r="C15117" s="7" t="n">
        <v>500</v>
      </c>
    </row>
    <row r="15118" spans="1:9">
      <c r="A15118" t="s">
        <v>4</v>
      </c>
      <c r="B15118" s="4" t="s">
        <v>5</v>
      </c>
      <c r="C15118" s="4" t="s">
        <v>14</v>
      </c>
      <c r="D15118" s="4" t="s">
        <v>21</v>
      </c>
      <c r="E15118" s="4" t="s">
        <v>21</v>
      </c>
      <c r="F15118" s="4" t="s">
        <v>21</v>
      </c>
    </row>
    <row r="15119" spans="1:9">
      <c r="A15119" t="n">
        <v>125289</v>
      </c>
      <c r="B15119" s="45" t="n">
        <v>45</v>
      </c>
      <c r="C15119" s="7" t="n">
        <v>9</v>
      </c>
      <c r="D15119" s="7" t="n">
        <v>0.0500000007450581</v>
      </c>
      <c r="E15119" s="7" t="n">
        <v>0.0500000007450581</v>
      </c>
      <c r="F15119" s="7" t="n">
        <v>0.200000002980232</v>
      </c>
    </row>
    <row r="15120" spans="1:9">
      <c r="A15120" t="s">
        <v>4</v>
      </c>
      <c r="B15120" s="4" t="s">
        <v>5</v>
      </c>
      <c r="C15120" s="4" t="s">
        <v>14</v>
      </c>
      <c r="D15120" s="4" t="s">
        <v>10</v>
      </c>
      <c r="E15120" s="4" t="s">
        <v>6</v>
      </c>
    </row>
    <row r="15121" spans="1:9">
      <c r="A15121" t="n">
        <v>125303</v>
      </c>
      <c r="B15121" s="41" t="n">
        <v>51</v>
      </c>
      <c r="C15121" s="7" t="n">
        <v>4</v>
      </c>
      <c r="D15121" s="7" t="n">
        <v>7013</v>
      </c>
      <c r="E15121" s="7" t="s">
        <v>550</v>
      </c>
    </row>
    <row r="15122" spans="1:9">
      <c r="A15122" t="s">
        <v>4</v>
      </c>
      <c r="B15122" s="4" t="s">
        <v>5</v>
      </c>
      <c r="C15122" s="4" t="s">
        <v>10</v>
      </c>
    </row>
    <row r="15123" spans="1:9">
      <c r="A15123" t="n">
        <v>125317</v>
      </c>
      <c r="B15123" s="28" t="n">
        <v>16</v>
      </c>
      <c r="C15123" s="7" t="n">
        <v>0</v>
      </c>
    </row>
    <row r="15124" spans="1:9">
      <c r="A15124" t="s">
        <v>4</v>
      </c>
      <c r="B15124" s="4" t="s">
        <v>5</v>
      </c>
      <c r="C15124" s="4" t="s">
        <v>10</v>
      </c>
      <c r="D15124" s="4" t="s">
        <v>14</v>
      </c>
      <c r="E15124" s="4" t="s">
        <v>9</v>
      </c>
      <c r="F15124" s="4" t="s">
        <v>112</v>
      </c>
      <c r="G15124" s="4" t="s">
        <v>14</v>
      </c>
      <c r="H15124" s="4" t="s">
        <v>14</v>
      </c>
    </row>
    <row r="15125" spans="1:9">
      <c r="A15125" t="n">
        <v>125320</v>
      </c>
      <c r="B15125" s="49" t="n">
        <v>26</v>
      </c>
      <c r="C15125" s="7" t="n">
        <v>7013</v>
      </c>
      <c r="D15125" s="7" t="n">
        <v>17</v>
      </c>
      <c r="E15125" s="7" t="n">
        <v>37425</v>
      </c>
      <c r="F15125" s="7" t="s">
        <v>955</v>
      </c>
      <c r="G15125" s="7" t="n">
        <v>2</v>
      </c>
      <c r="H15125" s="7" t="n">
        <v>0</v>
      </c>
    </row>
    <row r="15126" spans="1:9">
      <c r="A15126" t="s">
        <v>4</v>
      </c>
      <c r="B15126" s="4" t="s">
        <v>5</v>
      </c>
    </row>
    <row r="15127" spans="1:9">
      <c r="A15127" t="n">
        <v>125420</v>
      </c>
      <c r="B15127" s="50" t="n">
        <v>28</v>
      </c>
    </row>
    <row r="15128" spans="1:9">
      <c r="A15128" t="s">
        <v>4</v>
      </c>
      <c r="B15128" s="4" t="s">
        <v>5</v>
      </c>
      <c r="C15128" s="4" t="s">
        <v>10</v>
      </c>
      <c r="D15128" s="4" t="s">
        <v>14</v>
      </c>
    </row>
    <row r="15129" spans="1:9">
      <c r="A15129" t="n">
        <v>125421</v>
      </c>
      <c r="B15129" s="51" t="n">
        <v>89</v>
      </c>
      <c r="C15129" s="7" t="n">
        <v>65533</v>
      </c>
      <c r="D15129" s="7" t="n">
        <v>1</v>
      </c>
    </row>
    <row r="15130" spans="1:9">
      <c r="A15130" t="s">
        <v>4</v>
      </c>
      <c r="B15130" s="4" t="s">
        <v>5</v>
      </c>
      <c r="C15130" s="4" t="s">
        <v>14</v>
      </c>
      <c r="D15130" s="4" t="s">
        <v>10</v>
      </c>
      <c r="E15130" s="4" t="s">
        <v>10</v>
      </c>
      <c r="F15130" s="4" t="s">
        <v>14</v>
      </c>
    </row>
    <row r="15131" spans="1:9">
      <c r="A15131" t="n">
        <v>125425</v>
      </c>
      <c r="B15131" s="59" t="n">
        <v>25</v>
      </c>
      <c r="C15131" s="7" t="n">
        <v>1</v>
      </c>
      <c r="D15131" s="7" t="n">
        <v>260</v>
      </c>
      <c r="E15131" s="7" t="n">
        <v>640</v>
      </c>
      <c r="F15131" s="7" t="n">
        <v>2</v>
      </c>
    </row>
    <row r="15132" spans="1:9">
      <c r="A15132" t="s">
        <v>4</v>
      </c>
      <c r="B15132" s="4" t="s">
        <v>5</v>
      </c>
      <c r="C15132" s="4" t="s">
        <v>14</v>
      </c>
      <c r="D15132" s="4" t="s">
        <v>10</v>
      </c>
      <c r="E15132" s="4" t="s">
        <v>6</v>
      </c>
    </row>
    <row r="15133" spans="1:9">
      <c r="A15133" t="n">
        <v>125432</v>
      </c>
      <c r="B15133" s="41" t="n">
        <v>51</v>
      </c>
      <c r="C15133" s="7" t="n">
        <v>4</v>
      </c>
      <c r="D15133" s="7" t="n">
        <v>6</v>
      </c>
      <c r="E15133" s="7" t="s">
        <v>956</v>
      </c>
    </row>
    <row r="15134" spans="1:9">
      <c r="A15134" t="s">
        <v>4</v>
      </c>
      <c r="B15134" s="4" t="s">
        <v>5</v>
      </c>
      <c r="C15134" s="4" t="s">
        <v>10</v>
      </c>
    </row>
    <row r="15135" spans="1:9">
      <c r="A15135" t="n">
        <v>125446</v>
      </c>
      <c r="B15135" s="28" t="n">
        <v>16</v>
      </c>
      <c r="C15135" s="7" t="n">
        <v>0</v>
      </c>
    </row>
    <row r="15136" spans="1:9">
      <c r="A15136" t="s">
        <v>4</v>
      </c>
      <c r="B15136" s="4" t="s">
        <v>5</v>
      </c>
      <c r="C15136" s="4" t="s">
        <v>10</v>
      </c>
      <c r="D15136" s="4" t="s">
        <v>14</v>
      </c>
      <c r="E15136" s="4" t="s">
        <v>9</v>
      </c>
      <c r="F15136" s="4" t="s">
        <v>112</v>
      </c>
      <c r="G15136" s="4" t="s">
        <v>14</v>
      </c>
      <c r="H15136" s="4" t="s">
        <v>14</v>
      </c>
    </row>
    <row r="15137" spans="1:8">
      <c r="A15137" t="n">
        <v>125449</v>
      </c>
      <c r="B15137" s="49" t="n">
        <v>26</v>
      </c>
      <c r="C15137" s="7" t="n">
        <v>6</v>
      </c>
      <c r="D15137" s="7" t="n">
        <v>17</v>
      </c>
      <c r="E15137" s="7" t="n">
        <v>8498</v>
      </c>
      <c r="F15137" s="7" t="s">
        <v>957</v>
      </c>
      <c r="G15137" s="7" t="n">
        <v>2</v>
      </c>
      <c r="H15137" s="7" t="n">
        <v>0</v>
      </c>
    </row>
    <row r="15138" spans="1:8">
      <c r="A15138" t="s">
        <v>4</v>
      </c>
      <c r="B15138" s="4" t="s">
        <v>5</v>
      </c>
    </row>
    <row r="15139" spans="1:8">
      <c r="A15139" t="n">
        <v>125491</v>
      </c>
      <c r="B15139" s="50" t="n">
        <v>28</v>
      </c>
    </row>
    <row r="15140" spans="1:8">
      <c r="A15140" t="s">
        <v>4</v>
      </c>
      <c r="B15140" s="4" t="s">
        <v>5</v>
      </c>
      <c r="C15140" s="4" t="s">
        <v>10</v>
      </c>
      <c r="D15140" s="4" t="s">
        <v>14</v>
      </c>
    </row>
    <row r="15141" spans="1:8">
      <c r="A15141" t="n">
        <v>125492</v>
      </c>
      <c r="B15141" s="51" t="n">
        <v>89</v>
      </c>
      <c r="C15141" s="7" t="n">
        <v>65533</v>
      </c>
      <c r="D15141" s="7" t="n">
        <v>1</v>
      </c>
    </row>
    <row r="15142" spans="1:8">
      <c r="A15142" t="s">
        <v>4</v>
      </c>
      <c r="B15142" s="4" t="s">
        <v>5</v>
      </c>
      <c r="C15142" s="4" t="s">
        <v>14</v>
      </c>
      <c r="D15142" s="4" t="s">
        <v>10</v>
      </c>
      <c r="E15142" s="4" t="s">
        <v>10</v>
      </c>
      <c r="F15142" s="4" t="s">
        <v>14</v>
      </c>
    </row>
    <row r="15143" spans="1:8">
      <c r="A15143" t="n">
        <v>125496</v>
      </c>
      <c r="B15143" s="59" t="n">
        <v>25</v>
      </c>
      <c r="C15143" s="7" t="n">
        <v>1</v>
      </c>
      <c r="D15143" s="7" t="n">
        <v>60</v>
      </c>
      <c r="E15143" s="7" t="n">
        <v>640</v>
      </c>
      <c r="F15143" s="7" t="n">
        <v>2</v>
      </c>
    </row>
    <row r="15144" spans="1:8">
      <c r="A15144" t="s">
        <v>4</v>
      </c>
      <c r="B15144" s="4" t="s">
        <v>5</v>
      </c>
      <c r="C15144" s="4" t="s">
        <v>14</v>
      </c>
      <c r="D15144" s="4" t="s">
        <v>10</v>
      </c>
      <c r="E15144" s="4" t="s">
        <v>6</v>
      </c>
    </row>
    <row r="15145" spans="1:8">
      <c r="A15145" t="n">
        <v>125503</v>
      </c>
      <c r="B15145" s="41" t="n">
        <v>51</v>
      </c>
      <c r="C15145" s="7" t="n">
        <v>4</v>
      </c>
      <c r="D15145" s="7" t="n">
        <v>5</v>
      </c>
      <c r="E15145" s="7" t="s">
        <v>583</v>
      </c>
    </row>
    <row r="15146" spans="1:8">
      <c r="A15146" t="s">
        <v>4</v>
      </c>
      <c r="B15146" s="4" t="s">
        <v>5</v>
      </c>
      <c r="C15146" s="4" t="s">
        <v>10</v>
      </c>
    </row>
    <row r="15147" spans="1:8">
      <c r="A15147" t="n">
        <v>125517</v>
      </c>
      <c r="B15147" s="28" t="n">
        <v>16</v>
      </c>
      <c r="C15147" s="7" t="n">
        <v>0</v>
      </c>
    </row>
    <row r="15148" spans="1:8">
      <c r="A15148" t="s">
        <v>4</v>
      </c>
      <c r="B15148" s="4" t="s">
        <v>5</v>
      </c>
      <c r="C15148" s="4" t="s">
        <v>10</v>
      </c>
      <c r="D15148" s="4" t="s">
        <v>14</v>
      </c>
      <c r="E15148" s="4" t="s">
        <v>9</v>
      </c>
      <c r="F15148" s="4" t="s">
        <v>112</v>
      </c>
      <c r="G15148" s="4" t="s">
        <v>14</v>
      </c>
      <c r="H15148" s="4" t="s">
        <v>14</v>
      </c>
    </row>
    <row r="15149" spans="1:8">
      <c r="A15149" t="n">
        <v>125520</v>
      </c>
      <c r="B15149" s="49" t="n">
        <v>26</v>
      </c>
      <c r="C15149" s="7" t="n">
        <v>5</v>
      </c>
      <c r="D15149" s="7" t="n">
        <v>17</v>
      </c>
      <c r="E15149" s="7" t="n">
        <v>3479</v>
      </c>
      <c r="F15149" s="7" t="s">
        <v>958</v>
      </c>
      <c r="G15149" s="7" t="n">
        <v>2</v>
      </c>
      <c r="H15149" s="7" t="n">
        <v>0</v>
      </c>
    </row>
    <row r="15150" spans="1:8">
      <c r="A15150" t="s">
        <v>4</v>
      </c>
      <c r="B15150" s="4" t="s">
        <v>5</v>
      </c>
    </row>
    <row r="15151" spans="1:8">
      <c r="A15151" t="n">
        <v>125578</v>
      </c>
      <c r="B15151" s="50" t="n">
        <v>28</v>
      </c>
    </row>
    <row r="15152" spans="1:8">
      <c r="A15152" t="s">
        <v>4</v>
      </c>
      <c r="B15152" s="4" t="s">
        <v>5</v>
      </c>
      <c r="C15152" s="4" t="s">
        <v>10</v>
      </c>
      <c r="D15152" s="4" t="s">
        <v>14</v>
      </c>
    </row>
    <row r="15153" spans="1:8">
      <c r="A15153" t="n">
        <v>125579</v>
      </c>
      <c r="B15153" s="51" t="n">
        <v>89</v>
      </c>
      <c r="C15153" s="7" t="n">
        <v>65533</v>
      </c>
      <c r="D15153" s="7" t="n">
        <v>1</v>
      </c>
    </row>
    <row r="15154" spans="1:8">
      <c r="A15154" t="s">
        <v>4</v>
      </c>
      <c r="B15154" s="4" t="s">
        <v>5</v>
      </c>
      <c r="C15154" s="4" t="s">
        <v>14</v>
      </c>
      <c r="D15154" s="4" t="s">
        <v>10</v>
      </c>
      <c r="E15154" s="4" t="s">
        <v>10</v>
      </c>
      <c r="F15154" s="4" t="s">
        <v>14</v>
      </c>
    </row>
    <row r="15155" spans="1:8">
      <c r="A15155" t="n">
        <v>125583</v>
      </c>
      <c r="B15155" s="59" t="n">
        <v>25</v>
      </c>
      <c r="C15155" s="7" t="n">
        <v>1</v>
      </c>
      <c r="D15155" s="7" t="n">
        <v>260</v>
      </c>
      <c r="E15155" s="7" t="n">
        <v>640</v>
      </c>
      <c r="F15155" s="7" t="n">
        <v>1</v>
      </c>
    </row>
    <row r="15156" spans="1:8">
      <c r="A15156" t="s">
        <v>4</v>
      </c>
      <c r="B15156" s="4" t="s">
        <v>5</v>
      </c>
      <c r="C15156" s="4" t="s">
        <v>14</v>
      </c>
      <c r="D15156" s="4" t="s">
        <v>10</v>
      </c>
      <c r="E15156" s="4" t="s">
        <v>6</v>
      </c>
    </row>
    <row r="15157" spans="1:8">
      <c r="A15157" t="n">
        <v>125590</v>
      </c>
      <c r="B15157" s="41" t="n">
        <v>51</v>
      </c>
      <c r="C15157" s="7" t="n">
        <v>4</v>
      </c>
      <c r="D15157" s="7" t="n">
        <v>2</v>
      </c>
      <c r="E15157" s="7" t="s">
        <v>583</v>
      </c>
    </row>
    <row r="15158" spans="1:8">
      <c r="A15158" t="s">
        <v>4</v>
      </c>
      <c r="B15158" s="4" t="s">
        <v>5</v>
      </c>
      <c r="C15158" s="4" t="s">
        <v>10</v>
      </c>
    </row>
    <row r="15159" spans="1:8">
      <c r="A15159" t="n">
        <v>125604</v>
      </c>
      <c r="B15159" s="28" t="n">
        <v>16</v>
      </c>
      <c r="C15159" s="7" t="n">
        <v>0</v>
      </c>
    </row>
    <row r="15160" spans="1:8">
      <c r="A15160" t="s">
        <v>4</v>
      </c>
      <c r="B15160" s="4" t="s">
        <v>5</v>
      </c>
      <c r="C15160" s="4" t="s">
        <v>10</v>
      </c>
      <c r="D15160" s="4" t="s">
        <v>14</v>
      </c>
      <c r="E15160" s="4" t="s">
        <v>9</v>
      </c>
      <c r="F15160" s="4" t="s">
        <v>112</v>
      </c>
      <c r="G15160" s="4" t="s">
        <v>14</v>
      </c>
      <c r="H15160" s="4" t="s">
        <v>14</v>
      </c>
    </row>
    <row r="15161" spans="1:8">
      <c r="A15161" t="n">
        <v>125607</v>
      </c>
      <c r="B15161" s="49" t="n">
        <v>26</v>
      </c>
      <c r="C15161" s="7" t="n">
        <v>2</v>
      </c>
      <c r="D15161" s="7" t="n">
        <v>17</v>
      </c>
      <c r="E15161" s="7" t="n">
        <v>6483</v>
      </c>
      <c r="F15161" s="7" t="s">
        <v>959</v>
      </c>
      <c r="G15161" s="7" t="n">
        <v>2</v>
      </c>
      <c r="H15161" s="7" t="n">
        <v>0</v>
      </c>
    </row>
    <row r="15162" spans="1:8">
      <c r="A15162" t="s">
        <v>4</v>
      </c>
      <c r="B15162" s="4" t="s">
        <v>5</v>
      </c>
    </row>
    <row r="15163" spans="1:8">
      <c r="A15163" t="n">
        <v>125650</v>
      </c>
      <c r="B15163" s="50" t="n">
        <v>28</v>
      </c>
    </row>
    <row r="15164" spans="1:8">
      <c r="A15164" t="s">
        <v>4</v>
      </c>
      <c r="B15164" s="4" t="s">
        <v>5</v>
      </c>
      <c r="C15164" s="4" t="s">
        <v>10</v>
      </c>
      <c r="D15164" s="4" t="s">
        <v>14</v>
      </c>
    </row>
    <row r="15165" spans="1:8">
      <c r="A15165" t="n">
        <v>125651</v>
      </c>
      <c r="B15165" s="51" t="n">
        <v>89</v>
      </c>
      <c r="C15165" s="7" t="n">
        <v>65533</v>
      </c>
      <c r="D15165" s="7" t="n">
        <v>1</v>
      </c>
    </row>
    <row r="15166" spans="1:8">
      <c r="A15166" t="s">
        <v>4</v>
      </c>
      <c r="B15166" s="4" t="s">
        <v>5</v>
      </c>
      <c r="C15166" s="4" t="s">
        <v>14</v>
      </c>
      <c r="D15166" s="4" t="s">
        <v>10</v>
      </c>
      <c r="E15166" s="4" t="s">
        <v>10</v>
      </c>
      <c r="F15166" s="4" t="s">
        <v>14</v>
      </c>
    </row>
    <row r="15167" spans="1:8">
      <c r="A15167" t="n">
        <v>125655</v>
      </c>
      <c r="B15167" s="59" t="n">
        <v>25</v>
      </c>
      <c r="C15167" s="7" t="n">
        <v>1</v>
      </c>
      <c r="D15167" s="7" t="n">
        <v>60</v>
      </c>
      <c r="E15167" s="7" t="n">
        <v>660</v>
      </c>
      <c r="F15167" s="7" t="n">
        <v>2</v>
      </c>
    </row>
    <row r="15168" spans="1:8">
      <c r="A15168" t="s">
        <v>4</v>
      </c>
      <c r="B15168" s="4" t="s">
        <v>5</v>
      </c>
      <c r="C15168" s="4" t="s">
        <v>14</v>
      </c>
      <c r="D15168" s="4" t="s">
        <v>10</v>
      </c>
      <c r="E15168" s="4" t="s">
        <v>6</v>
      </c>
    </row>
    <row r="15169" spans="1:8">
      <c r="A15169" t="n">
        <v>125662</v>
      </c>
      <c r="B15169" s="41" t="n">
        <v>51</v>
      </c>
      <c r="C15169" s="7" t="n">
        <v>4</v>
      </c>
      <c r="D15169" s="7" t="n">
        <v>8</v>
      </c>
      <c r="E15169" s="7" t="s">
        <v>960</v>
      </c>
    </row>
    <row r="15170" spans="1:8">
      <c r="A15170" t="s">
        <v>4</v>
      </c>
      <c r="B15170" s="4" t="s">
        <v>5</v>
      </c>
      <c r="C15170" s="4" t="s">
        <v>10</v>
      </c>
    </row>
    <row r="15171" spans="1:8">
      <c r="A15171" t="n">
        <v>125677</v>
      </c>
      <c r="B15171" s="28" t="n">
        <v>16</v>
      </c>
      <c r="C15171" s="7" t="n">
        <v>0</v>
      </c>
    </row>
    <row r="15172" spans="1:8">
      <c r="A15172" t="s">
        <v>4</v>
      </c>
      <c r="B15172" s="4" t="s">
        <v>5</v>
      </c>
      <c r="C15172" s="4" t="s">
        <v>10</v>
      </c>
      <c r="D15172" s="4" t="s">
        <v>14</v>
      </c>
      <c r="E15172" s="4" t="s">
        <v>9</v>
      </c>
      <c r="F15172" s="4" t="s">
        <v>112</v>
      </c>
      <c r="G15172" s="4" t="s">
        <v>14</v>
      </c>
      <c r="H15172" s="4" t="s">
        <v>14</v>
      </c>
    </row>
    <row r="15173" spans="1:8">
      <c r="A15173" t="n">
        <v>125680</v>
      </c>
      <c r="B15173" s="49" t="n">
        <v>26</v>
      </c>
      <c r="C15173" s="7" t="n">
        <v>8</v>
      </c>
      <c r="D15173" s="7" t="n">
        <v>17</v>
      </c>
      <c r="E15173" s="7" t="n">
        <v>9956</v>
      </c>
      <c r="F15173" s="7" t="s">
        <v>161</v>
      </c>
      <c r="G15173" s="7" t="n">
        <v>2</v>
      </c>
      <c r="H15173" s="7" t="n">
        <v>0</v>
      </c>
    </row>
    <row r="15174" spans="1:8">
      <c r="A15174" t="s">
        <v>4</v>
      </c>
      <c r="B15174" s="4" t="s">
        <v>5</v>
      </c>
    </row>
    <row r="15175" spans="1:8">
      <c r="A15175" t="n">
        <v>125703</v>
      </c>
      <c r="B15175" s="50" t="n">
        <v>28</v>
      </c>
    </row>
    <row r="15176" spans="1:8">
      <c r="A15176" t="s">
        <v>4</v>
      </c>
      <c r="B15176" s="4" t="s">
        <v>5</v>
      </c>
      <c r="C15176" s="4" t="s">
        <v>10</v>
      </c>
      <c r="D15176" s="4" t="s">
        <v>14</v>
      </c>
    </row>
    <row r="15177" spans="1:8">
      <c r="A15177" t="n">
        <v>125704</v>
      </c>
      <c r="B15177" s="51" t="n">
        <v>89</v>
      </c>
      <c r="C15177" s="7" t="n">
        <v>65533</v>
      </c>
      <c r="D15177" s="7" t="n">
        <v>1</v>
      </c>
    </row>
    <row r="15178" spans="1:8">
      <c r="A15178" t="s">
        <v>4</v>
      </c>
      <c r="B15178" s="4" t="s">
        <v>5</v>
      </c>
      <c r="C15178" s="4" t="s">
        <v>14</v>
      </c>
      <c r="D15178" s="4" t="s">
        <v>10</v>
      </c>
      <c r="E15178" s="4" t="s">
        <v>10</v>
      </c>
      <c r="F15178" s="4" t="s">
        <v>14</v>
      </c>
    </row>
    <row r="15179" spans="1:8">
      <c r="A15179" t="n">
        <v>125708</v>
      </c>
      <c r="B15179" s="59" t="n">
        <v>25</v>
      </c>
      <c r="C15179" s="7" t="n">
        <v>1</v>
      </c>
      <c r="D15179" s="7" t="n">
        <v>65535</v>
      </c>
      <c r="E15179" s="7" t="n">
        <v>65535</v>
      </c>
      <c r="F15179" s="7" t="n">
        <v>0</v>
      </c>
    </row>
    <row r="15180" spans="1:8">
      <c r="A15180" t="s">
        <v>4</v>
      </c>
      <c r="B15180" s="4" t="s">
        <v>5</v>
      </c>
      <c r="C15180" s="4" t="s">
        <v>14</v>
      </c>
      <c r="D15180" s="4" t="s">
        <v>10</v>
      </c>
      <c r="E15180" s="4" t="s">
        <v>21</v>
      </c>
    </row>
    <row r="15181" spans="1:8">
      <c r="A15181" t="n">
        <v>125715</v>
      </c>
      <c r="B15181" s="21" t="n">
        <v>58</v>
      </c>
      <c r="C15181" s="7" t="n">
        <v>101</v>
      </c>
      <c r="D15181" s="7" t="n">
        <v>1000</v>
      </c>
      <c r="E15181" s="7" t="n">
        <v>1</v>
      </c>
    </row>
    <row r="15182" spans="1:8">
      <c r="A15182" t="s">
        <v>4</v>
      </c>
      <c r="B15182" s="4" t="s">
        <v>5</v>
      </c>
      <c r="C15182" s="4" t="s">
        <v>14</v>
      </c>
      <c r="D15182" s="4" t="s">
        <v>10</v>
      </c>
    </row>
    <row r="15183" spans="1:8">
      <c r="A15183" t="n">
        <v>125723</v>
      </c>
      <c r="B15183" s="21" t="n">
        <v>58</v>
      </c>
      <c r="C15183" s="7" t="n">
        <v>254</v>
      </c>
      <c r="D15183" s="7" t="n">
        <v>0</v>
      </c>
    </row>
    <row r="15184" spans="1:8">
      <c r="A15184" t="s">
        <v>4</v>
      </c>
      <c r="B15184" s="4" t="s">
        <v>5</v>
      </c>
      <c r="C15184" s="4" t="s">
        <v>14</v>
      </c>
    </row>
    <row r="15185" spans="1:8">
      <c r="A15185" t="n">
        <v>125727</v>
      </c>
      <c r="B15185" s="45" t="n">
        <v>45</v>
      </c>
      <c r="C15185" s="7" t="n">
        <v>0</v>
      </c>
    </row>
    <row r="15186" spans="1:8">
      <c r="A15186" t="s">
        <v>4</v>
      </c>
      <c r="B15186" s="4" t="s">
        <v>5</v>
      </c>
      <c r="C15186" s="4" t="s">
        <v>14</v>
      </c>
      <c r="D15186" s="4" t="s">
        <v>14</v>
      </c>
      <c r="E15186" s="4" t="s">
        <v>21</v>
      </c>
      <c r="F15186" s="4" t="s">
        <v>21</v>
      </c>
      <c r="G15186" s="4" t="s">
        <v>21</v>
      </c>
      <c r="H15186" s="4" t="s">
        <v>10</v>
      </c>
    </row>
    <row r="15187" spans="1:8">
      <c r="A15187" t="n">
        <v>125729</v>
      </c>
      <c r="B15187" s="45" t="n">
        <v>45</v>
      </c>
      <c r="C15187" s="7" t="n">
        <v>2</v>
      </c>
      <c r="D15187" s="7" t="n">
        <v>3</v>
      </c>
      <c r="E15187" s="7" t="n">
        <v>-2.25</v>
      </c>
      <c r="F15187" s="7" t="n">
        <v>19.7900009155273</v>
      </c>
      <c r="G15187" s="7" t="n">
        <v>44.0999984741211</v>
      </c>
      <c r="H15187" s="7" t="n">
        <v>0</v>
      </c>
    </row>
    <row r="15188" spans="1:8">
      <c r="A15188" t="s">
        <v>4</v>
      </c>
      <c r="B15188" s="4" t="s">
        <v>5</v>
      </c>
      <c r="C15188" s="4" t="s">
        <v>14</v>
      </c>
      <c r="D15188" s="4" t="s">
        <v>14</v>
      </c>
      <c r="E15188" s="4" t="s">
        <v>21</v>
      </c>
      <c r="F15188" s="4" t="s">
        <v>21</v>
      </c>
      <c r="G15188" s="4" t="s">
        <v>21</v>
      </c>
      <c r="H15188" s="4" t="s">
        <v>10</v>
      </c>
      <c r="I15188" s="4" t="s">
        <v>14</v>
      </c>
    </row>
    <row r="15189" spans="1:8">
      <c r="A15189" t="n">
        <v>125746</v>
      </c>
      <c r="B15189" s="45" t="n">
        <v>45</v>
      </c>
      <c r="C15189" s="7" t="n">
        <v>4</v>
      </c>
      <c r="D15189" s="7" t="n">
        <v>3</v>
      </c>
      <c r="E15189" s="7" t="n">
        <v>355</v>
      </c>
      <c r="F15189" s="7" t="n">
        <v>206</v>
      </c>
      <c r="G15189" s="7" t="n">
        <v>5</v>
      </c>
      <c r="H15189" s="7" t="n">
        <v>0</v>
      </c>
      <c r="I15189" s="7" t="n">
        <v>0</v>
      </c>
    </row>
    <row r="15190" spans="1:8">
      <c r="A15190" t="s">
        <v>4</v>
      </c>
      <c r="B15190" s="4" t="s">
        <v>5</v>
      </c>
      <c r="C15190" s="4" t="s">
        <v>14</v>
      </c>
      <c r="D15190" s="4" t="s">
        <v>14</v>
      </c>
      <c r="E15190" s="4" t="s">
        <v>21</v>
      </c>
      <c r="F15190" s="4" t="s">
        <v>10</v>
      </c>
    </row>
    <row r="15191" spans="1:8">
      <c r="A15191" t="n">
        <v>125764</v>
      </c>
      <c r="B15191" s="45" t="n">
        <v>45</v>
      </c>
      <c r="C15191" s="7" t="n">
        <v>5</v>
      </c>
      <c r="D15191" s="7" t="n">
        <v>3</v>
      </c>
      <c r="E15191" s="7" t="n">
        <v>1.70000004768372</v>
      </c>
      <c r="F15191" s="7" t="n">
        <v>0</v>
      </c>
    </row>
    <row r="15192" spans="1:8">
      <c r="A15192" t="s">
        <v>4</v>
      </c>
      <c r="B15192" s="4" t="s">
        <v>5</v>
      </c>
      <c r="C15192" s="4" t="s">
        <v>14</v>
      </c>
      <c r="D15192" s="4" t="s">
        <v>14</v>
      </c>
      <c r="E15192" s="4" t="s">
        <v>21</v>
      </c>
      <c r="F15192" s="4" t="s">
        <v>10</v>
      </c>
    </row>
    <row r="15193" spans="1:8">
      <c r="A15193" t="n">
        <v>125773</v>
      </c>
      <c r="B15193" s="45" t="n">
        <v>45</v>
      </c>
      <c r="C15193" s="7" t="n">
        <v>11</v>
      </c>
      <c r="D15193" s="7" t="n">
        <v>3</v>
      </c>
      <c r="E15193" s="7" t="n">
        <v>34.2999992370605</v>
      </c>
      <c r="F15193" s="7" t="n">
        <v>0</v>
      </c>
    </row>
    <row r="15194" spans="1:8">
      <c r="A15194" t="s">
        <v>4</v>
      </c>
      <c r="B15194" s="4" t="s">
        <v>5</v>
      </c>
      <c r="C15194" s="4" t="s">
        <v>14</v>
      </c>
      <c r="D15194" s="4" t="s">
        <v>14</v>
      </c>
      <c r="E15194" s="4" t="s">
        <v>21</v>
      </c>
      <c r="F15194" s="4" t="s">
        <v>21</v>
      </c>
      <c r="G15194" s="4" t="s">
        <v>21</v>
      </c>
      <c r="H15194" s="4" t="s">
        <v>10</v>
      </c>
    </row>
    <row r="15195" spans="1:8">
      <c r="A15195" t="n">
        <v>125782</v>
      </c>
      <c r="B15195" s="45" t="n">
        <v>45</v>
      </c>
      <c r="C15195" s="7" t="n">
        <v>2</v>
      </c>
      <c r="D15195" s="7" t="n">
        <v>3</v>
      </c>
      <c r="E15195" s="7" t="n">
        <v>-1.75</v>
      </c>
      <c r="F15195" s="7" t="n">
        <v>19.7900009155273</v>
      </c>
      <c r="G15195" s="7" t="n">
        <v>44.0999984741211</v>
      </c>
      <c r="H15195" s="7" t="n">
        <v>2500</v>
      </c>
    </row>
    <row r="15196" spans="1:8">
      <c r="A15196" t="s">
        <v>4</v>
      </c>
      <c r="B15196" s="4" t="s">
        <v>5</v>
      </c>
      <c r="C15196" s="4" t="s">
        <v>14</v>
      </c>
      <c r="D15196" s="4" t="s">
        <v>14</v>
      </c>
      <c r="E15196" s="4" t="s">
        <v>21</v>
      </c>
      <c r="F15196" s="4" t="s">
        <v>21</v>
      </c>
      <c r="G15196" s="4" t="s">
        <v>21</v>
      </c>
      <c r="H15196" s="4" t="s">
        <v>10</v>
      </c>
      <c r="I15196" s="4" t="s">
        <v>14</v>
      </c>
    </row>
    <row r="15197" spans="1:8">
      <c r="A15197" t="n">
        <v>125799</v>
      </c>
      <c r="B15197" s="45" t="n">
        <v>45</v>
      </c>
      <c r="C15197" s="7" t="n">
        <v>4</v>
      </c>
      <c r="D15197" s="7" t="n">
        <v>3</v>
      </c>
      <c r="E15197" s="7" t="n">
        <v>355</v>
      </c>
      <c r="F15197" s="7" t="n">
        <v>206</v>
      </c>
      <c r="G15197" s="7" t="n">
        <v>10</v>
      </c>
      <c r="H15197" s="7" t="n">
        <v>2500</v>
      </c>
      <c r="I15197" s="7" t="n">
        <v>0</v>
      </c>
    </row>
    <row r="15198" spans="1:8">
      <c r="A15198" t="s">
        <v>4</v>
      </c>
      <c r="B15198" s="4" t="s">
        <v>5</v>
      </c>
      <c r="C15198" s="4" t="s">
        <v>14</v>
      </c>
      <c r="D15198" s="4" t="s">
        <v>14</v>
      </c>
      <c r="E15198" s="4" t="s">
        <v>21</v>
      </c>
      <c r="F15198" s="4" t="s">
        <v>10</v>
      </c>
    </row>
    <row r="15199" spans="1:8">
      <c r="A15199" t="n">
        <v>125817</v>
      </c>
      <c r="B15199" s="45" t="n">
        <v>45</v>
      </c>
      <c r="C15199" s="7" t="n">
        <v>5</v>
      </c>
      <c r="D15199" s="7" t="n">
        <v>3</v>
      </c>
      <c r="E15199" s="7" t="n">
        <v>1.20000004768372</v>
      </c>
      <c r="F15199" s="7" t="n">
        <v>2500</v>
      </c>
    </row>
    <row r="15200" spans="1:8">
      <c r="A15200" t="s">
        <v>4</v>
      </c>
      <c r="B15200" s="4" t="s">
        <v>5</v>
      </c>
      <c r="C15200" s="4" t="s">
        <v>10</v>
      </c>
      <c r="D15200" s="4" t="s">
        <v>21</v>
      </c>
      <c r="E15200" s="4" t="s">
        <v>21</v>
      </c>
      <c r="F15200" s="4" t="s">
        <v>21</v>
      </c>
      <c r="G15200" s="4" t="s">
        <v>21</v>
      </c>
    </row>
    <row r="15201" spans="1:9">
      <c r="A15201" t="n">
        <v>125826</v>
      </c>
      <c r="B15201" s="36" t="n">
        <v>46</v>
      </c>
      <c r="C15201" s="7" t="n">
        <v>7024</v>
      </c>
      <c r="D15201" s="7" t="n">
        <v>-1.29999995231628</v>
      </c>
      <c r="E15201" s="7" t="n">
        <v>20.6700000762939</v>
      </c>
      <c r="F15201" s="7" t="n">
        <v>44.6500015258789</v>
      </c>
      <c r="G15201" s="7" t="n">
        <v>165</v>
      </c>
    </row>
    <row r="15202" spans="1:9">
      <c r="A15202" t="s">
        <v>4</v>
      </c>
      <c r="B15202" s="4" t="s">
        <v>5</v>
      </c>
      <c r="C15202" s="4" t="s">
        <v>10</v>
      </c>
      <c r="D15202" s="4" t="s">
        <v>14</v>
      </c>
      <c r="E15202" s="4" t="s">
        <v>6</v>
      </c>
      <c r="F15202" s="4" t="s">
        <v>21</v>
      </c>
      <c r="G15202" s="4" t="s">
        <v>21</v>
      </c>
      <c r="H15202" s="4" t="s">
        <v>21</v>
      </c>
    </row>
    <row r="15203" spans="1:9">
      <c r="A15203" t="n">
        <v>125845</v>
      </c>
      <c r="B15203" s="37" t="n">
        <v>48</v>
      </c>
      <c r="C15203" s="7" t="n">
        <v>7024</v>
      </c>
      <c r="D15203" s="7" t="n">
        <v>0</v>
      </c>
      <c r="E15203" s="7" t="s">
        <v>91</v>
      </c>
      <c r="F15203" s="7" t="n">
        <v>-1</v>
      </c>
      <c r="G15203" s="7" t="n">
        <v>1</v>
      </c>
      <c r="H15203" s="7" t="n">
        <v>0</v>
      </c>
    </row>
    <row r="15204" spans="1:9">
      <c r="A15204" t="s">
        <v>4</v>
      </c>
      <c r="B15204" s="4" t="s">
        <v>5</v>
      </c>
      <c r="C15204" s="4" t="s">
        <v>10</v>
      </c>
      <c r="D15204" s="4" t="s">
        <v>14</v>
      </c>
      <c r="E15204" s="4" t="s">
        <v>14</v>
      </c>
      <c r="F15204" s="4" t="s">
        <v>6</v>
      </c>
    </row>
    <row r="15205" spans="1:9">
      <c r="A15205" t="n">
        <v>125871</v>
      </c>
      <c r="B15205" s="18" t="n">
        <v>20</v>
      </c>
      <c r="C15205" s="7" t="n">
        <v>7024</v>
      </c>
      <c r="D15205" s="7" t="n">
        <v>2</v>
      </c>
      <c r="E15205" s="7" t="n">
        <v>11</v>
      </c>
      <c r="F15205" s="7" t="s">
        <v>961</v>
      </c>
    </row>
    <row r="15206" spans="1:9">
      <c r="A15206" t="s">
        <v>4</v>
      </c>
      <c r="B15206" s="4" t="s">
        <v>5</v>
      </c>
      <c r="C15206" s="4" t="s">
        <v>14</v>
      </c>
      <c r="D15206" s="4" t="s">
        <v>10</v>
      </c>
      <c r="E15206" s="4" t="s">
        <v>10</v>
      </c>
      <c r="F15206" s="4" t="s">
        <v>10</v>
      </c>
      <c r="G15206" s="4" t="s">
        <v>10</v>
      </c>
      <c r="H15206" s="4" t="s">
        <v>10</v>
      </c>
      <c r="I15206" s="4" t="s">
        <v>6</v>
      </c>
      <c r="J15206" s="4" t="s">
        <v>21</v>
      </c>
      <c r="K15206" s="4" t="s">
        <v>21</v>
      </c>
      <c r="L15206" s="4" t="s">
        <v>21</v>
      </c>
      <c r="M15206" s="4" t="s">
        <v>9</v>
      </c>
      <c r="N15206" s="4" t="s">
        <v>9</v>
      </c>
      <c r="O15206" s="4" t="s">
        <v>21</v>
      </c>
      <c r="P15206" s="4" t="s">
        <v>21</v>
      </c>
      <c r="Q15206" s="4" t="s">
        <v>21</v>
      </c>
      <c r="R15206" s="4" t="s">
        <v>21</v>
      </c>
      <c r="S15206" s="4" t="s">
        <v>14</v>
      </c>
    </row>
    <row r="15207" spans="1:9">
      <c r="A15207" t="n">
        <v>125897</v>
      </c>
      <c r="B15207" s="31" t="n">
        <v>39</v>
      </c>
      <c r="C15207" s="7" t="n">
        <v>12</v>
      </c>
      <c r="D15207" s="7" t="n">
        <v>65533</v>
      </c>
      <c r="E15207" s="7" t="n">
        <v>201</v>
      </c>
      <c r="F15207" s="7" t="n">
        <v>0</v>
      </c>
      <c r="G15207" s="7" t="n">
        <v>7024</v>
      </c>
      <c r="H15207" s="7" t="n">
        <v>3</v>
      </c>
      <c r="I15207" s="7" t="s">
        <v>13</v>
      </c>
      <c r="J15207" s="7" t="n">
        <v>0</v>
      </c>
      <c r="K15207" s="7" t="n">
        <v>0</v>
      </c>
      <c r="L15207" s="7" t="n">
        <v>0</v>
      </c>
      <c r="M15207" s="7" t="n">
        <v>0</v>
      </c>
      <c r="N15207" s="7" t="n">
        <v>0</v>
      </c>
      <c r="O15207" s="7" t="n">
        <v>0</v>
      </c>
      <c r="P15207" s="7" t="n">
        <v>1</v>
      </c>
      <c r="Q15207" s="7" t="n">
        <v>1</v>
      </c>
      <c r="R15207" s="7" t="n">
        <v>1</v>
      </c>
      <c r="S15207" s="7" t="n">
        <v>101</v>
      </c>
    </row>
    <row r="15208" spans="1:9">
      <c r="A15208" t="s">
        <v>4</v>
      </c>
      <c r="B15208" s="4" t="s">
        <v>5</v>
      </c>
      <c r="C15208" s="4" t="s">
        <v>10</v>
      </c>
      <c r="D15208" s="4" t="s">
        <v>10</v>
      </c>
      <c r="E15208" s="4" t="s">
        <v>21</v>
      </c>
      <c r="F15208" s="4" t="s">
        <v>21</v>
      </c>
      <c r="G15208" s="4" t="s">
        <v>21</v>
      </c>
      <c r="H15208" s="4" t="s">
        <v>21</v>
      </c>
      <c r="I15208" s="4" t="s">
        <v>14</v>
      </c>
      <c r="J15208" s="4" t="s">
        <v>10</v>
      </c>
    </row>
    <row r="15209" spans="1:9">
      <c r="A15209" t="n">
        <v>125947</v>
      </c>
      <c r="B15209" s="52" t="n">
        <v>55</v>
      </c>
      <c r="C15209" s="7" t="n">
        <v>7024</v>
      </c>
      <c r="D15209" s="7" t="n">
        <v>65533</v>
      </c>
      <c r="E15209" s="7" t="n">
        <v>-1.29999995231628</v>
      </c>
      <c r="F15209" s="7" t="n">
        <v>19.6700000762939</v>
      </c>
      <c r="G15209" s="7" t="n">
        <v>44.6500015258789</v>
      </c>
      <c r="H15209" s="7" t="n">
        <v>1.20000004768372</v>
      </c>
      <c r="I15209" s="7" t="n">
        <v>0</v>
      </c>
      <c r="J15209" s="7" t="n">
        <v>1</v>
      </c>
    </row>
    <row r="15210" spans="1:9">
      <c r="A15210" t="s">
        <v>4</v>
      </c>
      <c r="B15210" s="4" t="s">
        <v>5</v>
      </c>
      <c r="C15210" s="4" t="s">
        <v>14</v>
      </c>
      <c r="D15210" s="4" t="s">
        <v>10</v>
      </c>
      <c r="E15210" s="4" t="s">
        <v>6</v>
      </c>
      <c r="F15210" s="4" t="s">
        <v>6</v>
      </c>
      <c r="G15210" s="4" t="s">
        <v>6</v>
      </c>
      <c r="H15210" s="4" t="s">
        <v>6</v>
      </c>
    </row>
    <row r="15211" spans="1:9">
      <c r="A15211" t="n">
        <v>125971</v>
      </c>
      <c r="B15211" s="41" t="n">
        <v>51</v>
      </c>
      <c r="C15211" s="7" t="n">
        <v>3</v>
      </c>
      <c r="D15211" s="7" t="n">
        <v>19</v>
      </c>
      <c r="E15211" s="7" t="s">
        <v>110</v>
      </c>
      <c r="F15211" s="7" t="s">
        <v>95</v>
      </c>
      <c r="G15211" s="7" t="s">
        <v>96</v>
      </c>
      <c r="H15211" s="7" t="s">
        <v>97</v>
      </c>
    </row>
    <row r="15212" spans="1:9">
      <c r="A15212" t="s">
        <v>4</v>
      </c>
      <c r="B15212" s="4" t="s">
        <v>5</v>
      </c>
      <c r="C15212" s="4" t="s">
        <v>10</v>
      </c>
      <c r="D15212" s="4" t="s">
        <v>21</v>
      </c>
      <c r="E15212" s="4" t="s">
        <v>21</v>
      </c>
      <c r="F15212" s="4" t="s">
        <v>21</v>
      </c>
      <c r="G15212" s="4" t="s">
        <v>21</v>
      </c>
    </row>
    <row r="15213" spans="1:9">
      <c r="A15213" t="n">
        <v>125984</v>
      </c>
      <c r="B15213" s="36" t="n">
        <v>46</v>
      </c>
      <c r="C15213" s="7" t="n">
        <v>19</v>
      </c>
      <c r="D15213" s="7" t="n">
        <v>-3.79999995231628</v>
      </c>
      <c r="E15213" s="7" t="n">
        <v>18.3700008392334</v>
      </c>
      <c r="F15213" s="7" t="n">
        <v>44.7999992370605</v>
      </c>
      <c r="G15213" s="7" t="n">
        <v>90</v>
      </c>
    </row>
    <row r="15214" spans="1:9">
      <c r="A15214" t="s">
        <v>4</v>
      </c>
      <c r="B15214" s="4" t="s">
        <v>5</v>
      </c>
      <c r="C15214" s="4" t="s">
        <v>10</v>
      </c>
      <c r="D15214" s="4" t="s">
        <v>10</v>
      </c>
      <c r="E15214" s="4" t="s">
        <v>10</v>
      </c>
    </row>
    <row r="15215" spans="1:9">
      <c r="A15215" t="n">
        <v>126003</v>
      </c>
      <c r="B15215" s="42" t="n">
        <v>61</v>
      </c>
      <c r="C15215" s="7" t="n">
        <v>19</v>
      </c>
      <c r="D15215" s="7" t="n">
        <v>65533</v>
      </c>
      <c r="E15215" s="7" t="n">
        <v>1000</v>
      </c>
    </row>
    <row r="15216" spans="1:9">
      <c r="A15216" t="s">
        <v>4</v>
      </c>
      <c r="B15216" s="4" t="s">
        <v>5</v>
      </c>
      <c r="C15216" s="4" t="s">
        <v>10</v>
      </c>
      <c r="D15216" s="4" t="s">
        <v>10</v>
      </c>
      <c r="E15216" s="4" t="s">
        <v>21</v>
      </c>
      <c r="F15216" s="4" t="s">
        <v>21</v>
      </c>
      <c r="G15216" s="4" t="s">
        <v>21</v>
      </c>
      <c r="H15216" s="4" t="s">
        <v>21</v>
      </c>
      <c r="I15216" s="4" t="s">
        <v>14</v>
      </c>
      <c r="J15216" s="4" t="s">
        <v>10</v>
      </c>
    </row>
    <row r="15217" spans="1:19">
      <c r="A15217" t="n">
        <v>126010</v>
      </c>
      <c r="B15217" s="52" t="n">
        <v>55</v>
      </c>
      <c r="C15217" s="7" t="n">
        <v>19</v>
      </c>
      <c r="D15217" s="7" t="n">
        <v>65533</v>
      </c>
      <c r="E15217" s="7" t="n">
        <v>-1.79999995231628</v>
      </c>
      <c r="F15217" s="7" t="n">
        <v>18.3700008392334</v>
      </c>
      <c r="G15217" s="7" t="n">
        <v>44.2000007629395</v>
      </c>
      <c r="H15217" s="7" t="n">
        <v>1.20000004768372</v>
      </c>
      <c r="I15217" s="7" t="n">
        <v>1</v>
      </c>
      <c r="J15217" s="7" t="n">
        <v>0</v>
      </c>
    </row>
    <row r="15218" spans="1:19">
      <c r="A15218" t="s">
        <v>4</v>
      </c>
      <c r="B15218" s="4" t="s">
        <v>5</v>
      </c>
      <c r="C15218" s="4" t="s">
        <v>10</v>
      </c>
      <c r="D15218" s="4" t="s">
        <v>14</v>
      </c>
    </row>
    <row r="15219" spans="1:19">
      <c r="A15219" t="n">
        <v>126034</v>
      </c>
      <c r="B15219" s="53" t="n">
        <v>56</v>
      </c>
      <c r="C15219" s="7" t="n">
        <v>19</v>
      </c>
      <c r="D15219" s="7" t="n">
        <v>0</v>
      </c>
    </row>
    <row r="15220" spans="1:19">
      <c r="A15220" t="s">
        <v>4</v>
      </c>
      <c r="B15220" s="4" t="s">
        <v>5</v>
      </c>
      <c r="C15220" s="4" t="s">
        <v>10</v>
      </c>
      <c r="D15220" s="4" t="s">
        <v>10</v>
      </c>
      <c r="E15220" s="4" t="s">
        <v>10</v>
      </c>
    </row>
    <row r="15221" spans="1:19">
      <c r="A15221" t="n">
        <v>126038</v>
      </c>
      <c r="B15221" s="42" t="n">
        <v>61</v>
      </c>
      <c r="C15221" s="7" t="n">
        <v>19</v>
      </c>
      <c r="D15221" s="7" t="n">
        <v>7013</v>
      </c>
      <c r="E15221" s="7" t="n">
        <v>1000</v>
      </c>
    </row>
    <row r="15222" spans="1:19">
      <c r="A15222" t="s">
        <v>4</v>
      </c>
      <c r="B15222" s="4" t="s">
        <v>5</v>
      </c>
      <c r="C15222" s="4" t="s">
        <v>10</v>
      </c>
      <c r="D15222" s="4" t="s">
        <v>10</v>
      </c>
      <c r="E15222" s="4" t="s">
        <v>21</v>
      </c>
      <c r="F15222" s="4" t="s">
        <v>14</v>
      </c>
    </row>
    <row r="15223" spans="1:19">
      <c r="A15223" t="n">
        <v>126045</v>
      </c>
      <c r="B15223" s="60" t="n">
        <v>53</v>
      </c>
      <c r="C15223" s="7" t="n">
        <v>19</v>
      </c>
      <c r="D15223" s="7" t="n">
        <v>7013</v>
      </c>
      <c r="E15223" s="7" t="n">
        <v>15</v>
      </c>
      <c r="F15223" s="7" t="n">
        <v>0</v>
      </c>
    </row>
    <row r="15224" spans="1:19">
      <c r="A15224" t="s">
        <v>4</v>
      </c>
      <c r="B15224" s="4" t="s">
        <v>5</v>
      </c>
      <c r="C15224" s="4" t="s">
        <v>10</v>
      </c>
    </row>
    <row r="15225" spans="1:19">
      <c r="A15225" t="n">
        <v>126055</v>
      </c>
      <c r="B15225" s="56" t="n">
        <v>54</v>
      </c>
      <c r="C15225" s="7" t="n">
        <v>19</v>
      </c>
    </row>
    <row r="15226" spans="1:19">
      <c r="A15226" t="s">
        <v>4</v>
      </c>
      <c r="B15226" s="4" t="s">
        <v>5</v>
      </c>
      <c r="C15226" s="4" t="s">
        <v>14</v>
      </c>
      <c r="D15226" s="4" t="s">
        <v>10</v>
      </c>
    </row>
    <row r="15227" spans="1:19">
      <c r="A15227" t="n">
        <v>126058</v>
      </c>
      <c r="B15227" s="21" t="n">
        <v>58</v>
      </c>
      <c r="C15227" s="7" t="n">
        <v>255</v>
      </c>
      <c r="D15227" s="7" t="n">
        <v>0</v>
      </c>
    </row>
    <row r="15228" spans="1:19">
      <c r="A15228" t="s">
        <v>4</v>
      </c>
      <c r="B15228" s="4" t="s">
        <v>5</v>
      </c>
      <c r="C15228" s="4" t="s">
        <v>14</v>
      </c>
      <c r="D15228" s="4" t="s">
        <v>10</v>
      </c>
    </row>
    <row r="15229" spans="1:19">
      <c r="A15229" t="n">
        <v>126062</v>
      </c>
      <c r="B15229" s="45" t="n">
        <v>45</v>
      </c>
      <c r="C15229" s="7" t="n">
        <v>7</v>
      </c>
      <c r="D15229" s="7" t="n">
        <v>255</v>
      </c>
    </row>
    <row r="15230" spans="1:19">
      <c r="A15230" t="s">
        <v>4</v>
      </c>
      <c r="B15230" s="4" t="s">
        <v>5</v>
      </c>
      <c r="C15230" s="4" t="s">
        <v>14</v>
      </c>
      <c r="D15230" s="4" t="s">
        <v>10</v>
      </c>
      <c r="E15230" s="4" t="s">
        <v>6</v>
      </c>
    </row>
    <row r="15231" spans="1:19">
      <c r="A15231" t="n">
        <v>126066</v>
      </c>
      <c r="B15231" s="41" t="n">
        <v>51</v>
      </c>
      <c r="C15231" s="7" t="n">
        <v>4</v>
      </c>
      <c r="D15231" s="7" t="n">
        <v>19</v>
      </c>
      <c r="E15231" s="7" t="s">
        <v>179</v>
      </c>
    </row>
    <row r="15232" spans="1:19">
      <c r="A15232" t="s">
        <v>4</v>
      </c>
      <c r="B15232" s="4" t="s">
        <v>5</v>
      </c>
      <c r="C15232" s="4" t="s">
        <v>10</v>
      </c>
    </row>
    <row r="15233" spans="1:10">
      <c r="A15233" t="n">
        <v>126079</v>
      </c>
      <c r="B15233" s="28" t="n">
        <v>16</v>
      </c>
      <c r="C15233" s="7" t="n">
        <v>0</v>
      </c>
    </row>
    <row r="15234" spans="1:10">
      <c r="A15234" t="s">
        <v>4</v>
      </c>
      <c r="B15234" s="4" t="s">
        <v>5</v>
      </c>
      <c r="C15234" s="4" t="s">
        <v>10</v>
      </c>
      <c r="D15234" s="4" t="s">
        <v>14</v>
      </c>
      <c r="E15234" s="4" t="s">
        <v>9</v>
      </c>
      <c r="F15234" s="4" t="s">
        <v>112</v>
      </c>
      <c r="G15234" s="4" t="s">
        <v>14</v>
      </c>
      <c r="H15234" s="4" t="s">
        <v>14</v>
      </c>
      <c r="I15234" s="4" t="s">
        <v>14</v>
      </c>
      <c r="J15234" s="4" t="s">
        <v>9</v>
      </c>
      <c r="K15234" s="4" t="s">
        <v>112</v>
      </c>
      <c r="L15234" s="4" t="s">
        <v>14</v>
      </c>
      <c r="M15234" s="4" t="s">
        <v>14</v>
      </c>
    </row>
    <row r="15235" spans="1:10">
      <c r="A15235" t="n">
        <v>126082</v>
      </c>
      <c r="B15235" s="49" t="n">
        <v>26</v>
      </c>
      <c r="C15235" s="7" t="n">
        <v>19</v>
      </c>
      <c r="D15235" s="7" t="n">
        <v>17</v>
      </c>
      <c r="E15235" s="7" t="n">
        <v>29495</v>
      </c>
      <c r="F15235" s="7" t="s">
        <v>962</v>
      </c>
      <c r="G15235" s="7" t="n">
        <v>2</v>
      </c>
      <c r="H15235" s="7" t="n">
        <v>3</v>
      </c>
      <c r="I15235" s="7" t="n">
        <v>17</v>
      </c>
      <c r="J15235" s="7" t="n">
        <v>29496</v>
      </c>
      <c r="K15235" s="7" t="s">
        <v>963</v>
      </c>
      <c r="L15235" s="7" t="n">
        <v>2</v>
      </c>
      <c r="M15235" s="7" t="n">
        <v>0</v>
      </c>
    </row>
    <row r="15236" spans="1:10">
      <c r="A15236" t="s">
        <v>4</v>
      </c>
      <c r="B15236" s="4" t="s">
        <v>5</v>
      </c>
    </row>
    <row r="15237" spans="1:10">
      <c r="A15237" t="n">
        <v>126199</v>
      </c>
      <c r="B15237" s="50" t="n">
        <v>28</v>
      </c>
    </row>
    <row r="15238" spans="1:10">
      <c r="A15238" t="s">
        <v>4</v>
      </c>
      <c r="B15238" s="4" t="s">
        <v>5</v>
      </c>
      <c r="C15238" s="4" t="s">
        <v>14</v>
      </c>
      <c r="D15238" s="4" t="s">
        <v>10</v>
      </c>
      <c r="E15238" s="4" t="s">
        <v>10</v>
      </c>
      <c r="F15238" s="4" t="s">
        <v>9</v>
      </c>
    </row>
    <row r="15239" spans="1:10">
      <c r="A15239" t="n">
        <v>126200</v>
      </c>
      <c r="B15239" s="46" t="n">
        <v>84</v>
      </c>
      <c r="C15239" s="7" t="n">
        <v>0</v>
      </c>
      <c r="D15239" s="7" t="n">
        <v>2</v>
      </c>
      <c r="E15239" s="7" t="n">
        <v>300</v>
      </c>
      <c r="F15239" s="7" t="n">
        <v>1053609165</v>
      </c>
    </row>
    <row r="15240" spans="1:10">
      <c r="A15240" t="s">
        <v>4</v>
      </c>
      <c r="B15240" s="4" t="s">
        <v>5</v>
      </c>
      <c r="C15240" s="4" t="s">
        <v>14</v>
      </c>
      <c r="D15240" s="4" t="s">
        <v>14</v>
      </c>
      <c r="E15240" s="4" t="s">
        <v>21</v>
      </c>
      <c r="F15240" s="4" t="s">
        <v>10</v>
      </c>
    </row>
    <row r="15241" spans="1:10">
      <c r="A15241" t="n">
        <v>126210</v>
      </c>
      <c r="B15241" s="45" t="n">
        <v>45</v>
      </c>
      <c r="C15241" s="7" t="n">
        <v>5</v>
      </c>
      <c r="D15241" s="7" t="n">
        <v>3</v>
      </c>
      <c r="E15241" s="7" t="n">
        <v>0.899999976158142</v>
      </c>
      <c r="F15241" s="7" t="n">
        <v>800</v>
      </c>
    </row>
    <row r="15242" spans="1:10">
      <c r="A15242" t="s">
        <v>4</v>
      </c>
      <c r="B15242" s="4" t="s">
        <v>5</v>
      </c>
      <c r="C15242" s="4" t="s">
        <v>14</v>
      </c>
      <c r="D15242" s="4" t="s">
        <v>10</v>
      </c>
      <c r="E15242" s="4" t="s">
        <v>21</v>
      </c>
      <c r="F15242" s="4" t="s">
        <v>10</v>
      </c>
      <c r="G15242" s="4" t="s">
        <v>9</v>
      </c>
      <c r="H15242" s="4" t="s">
        <v>9</v>
      </c>
      <c r="I15242" s="4" t="s">
        <v>10</v>
      </c>
      <c r="J15242" s="4" t="s">
        <v>10</v>
      </c>
      <c r="K15242" s="4" t="s">
        <v>9</v>
      </c>
      <c r="L15242" s="4" t="s">
        <v>9</v>
      </c>
      <c r="M15242" s="4" t="s">
        <v>9</v>
      </c>
      <c r="N15242" s="4" t="s">
        <v>9</v>
      </c>
      <c r="O15242" s="4" t="s">
        <v>6</v>
      </c>
    </row>
    <row r="15243" spans="1:10">
      <c r="A15243" t="n">
        <v>126219</v>
      </c>
      <c r="B15243" s="14" t="n">
        <v>50</v>
      </c>
      <c r="C15243" s="7" t="n">
        <v>0</v>
      </c>
      <c r="D15243" s="7" t="n">
        <v>4255</v>
      </c>
      <c r="E15243" s="7" t="n">
        <v>0.5</v>
      </c>
      <c r="F15243" s="7" t="n">
        <v>0</v>
      </c>
      <c r="G15243" s="7" t="n">
        <v>0</v>
      </c>
      <c r="H15243" s="7" t="n">
        <v>-1056964608</v>
      </c>
      <c r="I15243" s="7" t="n">
        <v>0</v>
      </c>
      <c r="J15243" s="7" t="n">
        <v>65533</v>
      </c>
      <c r="K15243" s="7" t="n">
        <v>0</v>
      </c>
      <c r="L15243" s="7" t="n">
        <v>0</v>
      </c>
      <c r="M15243" s="7" t="n">
        <v>0</v>
      </c>
      <c r="N15243" s="7" t="n">
        <v>0</v>
      </c>
      <c r="O15243" s="7" t="s">
        <v>13</v>
      </c>
    </row>
    <row r="15244" spans="1:10">
      <c r="A15244" t="s">
        <v>4</v>
      </c>
      <c r="B15244" s="4" t="s">
        <v>5</v>
      </c>
      <c r="C15244" s="4" t="s">
        <v>10</v>
      </c>
    </row>
    <row r="15245" spans="1:10">
      <c r="A15245" t="n">
        <v>126258</v>
      </c>
      <c r="B15245" s="28" t="n">
        <v>16</v>
      </c>
      <c r="C15245" s="7" t="n">
        <v>500</v>
      </c>
    </row>
    <row r="15246" spans="1:10">
      <c r="A15246" t="s">
        <v>4</v>
      </c>
      <c r="B15246" s="4" t="s">
        <v>5</v>
      </c>
      <c r="C15246" s="4" t="s">
        <v>14</v>
      </c>
      <c r="D15246" s="4" t="s">
        <v>10</v>
      </c>
      <c r="E15246" s="4" t="s">
        <v>6</v>
      </c>
    </row>
    <row r="15247" spans="1:10">
      <c r="A15247" t="n">
        <v>126261</v>
      </c>
      <c r="B15247" s="41" t="n">
        <v>51</v>
      </c>
      <c r="C15247" s="7" t="n">
        <v>4</v>
      </c>
      <c r="D15247" s="7" t="n">
        <v>19</v>
      </c>
      <c r="E15247" s="7" t="s">
        <v>583</v>
      </c>
    </row>
    <row r="15248" spans="1:10">
      <c r="A15248" t="s">
        <v>4</v>
      </c>
      <c r="B15248" s="4" t="s">
        <v>5</v>
      </c>
      <c r="C15248" s="4" t="s">
        <v>10</v>
      </c>
    </row>
    <row r="15249" spans="1:15">
      <c r="A15249" t="n">
        <v>126275</v>
      </c>
      <c r="B15249" s="28" t="n">
        <v>16</v>
      </c>
      <c r="C15249" s="7" t="n">
        <v>0</v>
      </c>
    </row>
    <row r="15250" spans="1:15">
      <c r="A15250" t="s">
        <v>4</v>
      </c>
      <c r="B15250" s="4" t="s">
        <v>5</v>
      </c>
      <c r="C15250" s="4" t="s">
        <v>10</v>
      </c>
      <c r="D15250" s="4" t="s">
        <v>14</v>
      </c>
      <c r="E15250" s="4" t="s">
        <v>9</v>
      </c>
      <c r="F15250" s="4" t="s">
        <v>112</v>
      </c>
      <c r="G15250" s="4" t="s">
        <v>14</v>
      </c>
      <c r="H15250" s="4" t="s">
        <v>14</v>
      </c>
    </row>
    <row r="15251" spans="1:15">
      <c r="A15251" t="n">
        <v>126278</v>
      </c>
      <c r="B15251" s="49" t="n">
        <v>26</v>
      </c>
      <c r="C15251" s="7" t="n">
        <v>19</v>
      </c>
      <c r="D15251" s="7" t="n">
        <v>17</v>
      </c>
      <c r="E15251" s="7" t="n">
        <v>29497</v>
      </c>
      <c r="F15251" s="7" t="s">
        <v>964</v>
      </c>
      <c r="G15251" s="7" t="n">
        <v>2</v>
      </c>
      <c r="H15251" s="7" t="n">
        <v>0</v>
      </c>
    </row>
    <row r="15252" spans="1:15">
      <c r="A15252" t="s">
        <v>4</v>
      </c>
      <c r="B15252" s="4" t="s">
        <v>5</v>
      </c>
    </row>
    <row r="15253" spans="1:15">
      <c r="A15253" t="n">
        <v>126346</v>
      </c>
      <c r="B15253" s="50" t="n">
        <v>28</v>
      </c>
    </row>
    <row r="15254" spans="1:15">
      <c r="A15254" t="s">
        <v>4</v>
      </c>
      <c r="B15254" s="4" t="s">
        <v>5</v>
      </c>
      <c r="C15254" s="4" t="s">
        <v>10</v>
      </c>
      <c r="D15254" s="4" t="s">
        <v>14</v>
      </c>
    </row>
    <row r="15255" spans="1:15">
      <c r="A15255" t="n">
        <v>126347</v>
      </c>
      <c r="B15255" s="51" t="n">
        <v>89</v>
      </c>
      <c r="C15255" s="7" t="n">
        <v>65533</v>
      </c>
      <c r="D15255" s="7" t="n">
        <v>1</v>
      </c>
    </row>
    <row r="15256" spans="1:15">
      <c r="A15256" t="s">
        <v>4</v>
      </c>
      <c r="B15256" s="4" t="s">
        <v>5</v>
      </c>
      <c r="C15256" s="4" t="s">
        <v>14</v>
      </c>
      <c r="D15256" s="4" t="s">
        <v>10</v>
      </c>
    </row>
    <row r="15257" spans="1:15">
      <c r="A15257" t="n">
        <v>126351</v>
      </c>
      <c r="B15257" s="45" t="n">
        <v>45</v>
      </c>
      <c r="C15257" s="7" t="n">
        <v>7</v>
      </c>
      <c r="D15257" s="7" t="n">
        <v>255</v>
      </c>
    </row>
    <row r="15258" spans="1:15">
      <c r="A15258" t="s">
        <v>4</v>
      </c>
      <c r="B15258" s="4" t="s">
        <v>5</v>
      </c>
      <c r="C15258" s="4" t="s">
        <v>14</v>
      </c>
      <c r="D15258" s="4" t="s">
        <v>10</v>
      </c>
      <c r="E15258" s="4" t="s">
        <v>21</v>
      </c>
    </row>
    <row r="15259" spans="1:15">
      <c r="A15259" t="n">
        <v>126355</v>
      </c>
      <c r="B15259" s="21" t="n">
        <v>58</v>
      </c>
      <c r="C15259" s="7" t="n">
        <v>101</v>
      </c>
      <c r="D15259" s="7" t="n">
        <v>300</v>
      </c>
      <c r="E15259" s="7" t="n">
        <v>1</v>
      </c>
    </row>
    <row r="15260" spans="1:15">
      <c r="A15260" t="s">
        <v>4</v>
      </c>
      <c r="B15260" s="4" t="s">
        <v>5</v>
      </c>
      <c r="C15260" s="4" t="s">
        <v>14</v>
      </c>
      <c r="D15260" s="4" t="s">
        <v>10</v>
      </c>
    </row>
    <row r="15261" spans="1:15">
      <c r="A15261" t="n">
        <v>126363</v>
      </c>
      <c r="B15261" s="21" t="n">
        <v>58</v>
      </c>
      <c r="C15261" s="7" t="n">
        <v>254</v>
      </c>
      <c r="D15261" s="7" t="n">
        <v>0</v>
      </c>
    </row>
    <row r="15262" spans="1:15">
      <c r="A15262" t="s">
        <v>4</v>
      </c>
      <c r="B15262" s="4" t="s">
        <v>5</v>
      </c>
      <c r="C15262" s="4" t="s">
        <v>14</v>
      </c>
    </row>
    <row r="15263" spans="1:15">
      <c r="A15263" t="n">
        <v>126367</v>
      </c>
      <c r="B15263" s="45" t="n">
        <v>45</v>
      </c>
      <c r="C15263" s="7" t="n">
        <v>0</v>
      </c>
    </row>
    <row r="15264" spans="1:15">
      <c r="A15264" t="s">
        <v>4</v>
      </c>
      <c r="B15264" s="4" t="s">
        <v>5</v>
      </c>
      <c r="C15264" s="4" t="s">
        <v>14</v>
      </c>
      <c r="D15264" s="4" t="s">
        <v>10</v>
      </c>
      <c r="E15264" s="4" t="s">
        <v>10</v>
      </c>
      <c r="F15264" s="4" t="s">
        <v>9</v>
      </c>
    </row>
    <row r="15265" spans="1:8">
      <c r="A15265" t="n">
        <v>126369</v>
      </c>
      <c r="B15265" s="46" t="n">
        <v>84</v>
      </c>
      <c r="C15265" s="7" t="n">
        <v>1</v>
      </c>
      <c r="D15265" s="7" t="n">
        <v>0</v>
      </c>
      <c r="E15265" s="7" t="n">
        <v>0</v>
      </c>
      <c r="F15265" s="7" t="n">
        <v>0</v>
      </c>
    </row>
    <row r="15266" spans="1:8">
      <c r="A15266" t="s">
        <v>4</v>
      </c>
      <c r="B15266" s="4" t="s">
        <v>5</v>
      </c>
      <c r="C15266" s="4" t="s">
        <v>14</v>
      </c>
      <c r="D15266" s="4" t="s">
        <v>14</v>
      </c>
      <c r="E15266" s="4" t="s">
        <v>21</v>
      </c>
      <c r="F15266" s="4" t="s">
        <v>21</v>
      </c>
      <c r="G15266" s="4" t="s">
        <v>21</v>
      </c>
      <c r="H15266" s="4" t="s">
        <v>10</v>
      </c>
    </row>
    <row r="15267" spans="1:8">
      <c r="A15267" t="n">
        <v>126379</v>
      </c>
      <c r="B15267" s="45" t="n">
        <v>45</v>
      </c>
      <c r="C15267" s="7" t="n">
        <v>2</v>
      </c>
      <c r="D15267" s="7" t="n">
        <v>3</v>
      </c>
      <c r="E15267" s="7" t="n">
        <v>-1.6599999666214</v>
      </c>
      <c r="F15267" s="7" t="n">
        <v>19.8299999237061</v>
      </c>
      <c r="G15267" s="7" t="n">
        <v>43.5699996948242</v>
      </c>
      <c r="H15267" s="7" t="n">
        <v>0</v>
      </c>
    </row>
    <row r="15268" spans="1:8">
      <c r="A15268" t="s">
        <v>4</v>
      </c>
      <c r="B15268" s="4" t="s">
        <v>5</v>
      </c>
      <c r="C15268" s="4" t="s">
        <v>14</v>
      </c>
      <c r="D15268" s="4" t="s">
        <v>14</v>
      </c>
      <c r="E15268" s="4" t="s">
        <v>21</v>
      </c>
      <c r="F15268" s="4" t="s">
        <v>21</v>
      </c>
      <c r="G15268" s="4" t="s">
        <v>21</v>
      </c>
      <c r="H15268" s="4" t="s">
        <v>10</v>
      </c>
      <c r="I15268" s="4" t="s">
        <v>14</v>
      </c>
    </row>
    <row r="15269" spans="1:8">
      <c r="A15269" t="n">
        <v>126396</v>
      </c>
      <c r="B15269" s="45" t="n">
        <v>45</v>
      </c>
      <c r="C15269" s="7" t="n">
        <v>4</v>
      </c>
      <c r="D15269" s="7" t="n">
        <v>3</v>
      </c>
      <c r="E15269" s="7" t="n">
        <v>353.730010986328</v>
      </c>
      <c r="F15269" s="7" t="n">
        <v>334.929992675781</v>
      </c>
      <c r="G15269" s="7" t="n">
        <v>350</v>
      </c>
      <c r="H15269" s="7" t="n">
        <v>0</v>
      </c>
      <c r="I15269" s="7" t="n">
        <v>0</v>
      </c>
    </row>
    <row r="15270" spans="1:8">
      <c r="A15270" t="s">
        <v>4</v>
      </c>
      <c r="B15270" s="4" t="s">
        <v>5</v>
      </c>
      <c r="C15270" s="4" t="s">
        <v>14</v>
      </c>
      <c r="D15270" s="4" t="s">
        <v>14</v>
      </c>
      <c r="E15270" s="4" t="s">
        <v>21</v>
      </c>
      <c r="F15270" s="4" t="s">
        <v>10</v>
      </c>
    </row>
    <row r="15271" spans="1:8">
      <c r="A15271" t="n">
        <v>126414</v>
      </c>
      <c r="B15271" s="45" t="n">
        <v>45</v>
      </c>
      <c r="C15271" s="7" t="n">
        <v>5</v>
      </c>
      <c r="D15271" s="7" t="n">
        <v>3</v>
      </c>
      <c r="E15271" s="7" t="n">
        <v>2.20000004768372</v>
      </c>
      <c r="F15271" s="7" t="n">
        <v>0</v>
      </c>
    </row>
    <row r="15272" spans="1:8">
      <c r="A15272" t="s">
        <v>4</v>
      </c>
      <c r="B15272" s="4" t="s">
        <v>5</v>
      </c>
      <c r="C15272" s="4" t="s">
        <v>14</v>
      </c>
      <c r="D15272" s="4" t="s">
        <v>14</v>
      </c>
      <c r="E15272" s="4" t="s">
        <v>21</v>
      </c>
      <c r="F15272" s="4" t="s">
        <v>10</v>
      </c>
    </row>
    <row r="15273" spans="1:8">
      <c r="A15273" t="n">
        <v>126423</v>
      </c>
      <c r="B15273" s="45" t="n">
        <v>45</v>
      </c>
      <c r="C15273" s="7" t="n">
        <v>11</v>
      </c>
      <c r="D15273" s="7" t="n">
        <v>3</v>
      </c>
      <c r="E15273" s="7" t="n">
        <v>34.2999992370605</v>
      </c>
      <c r="F15273" s="7" t="n">
        <v>0</v>
      </c>
    </row>
    <row r="15274" spans="1:8">
      <c r="A15274" t="s">
        <v>4</v>
      </c>
      <c r="B15274" s="4" t="s">
        <v>5</v>
      </c>
      <c r="C15274" s="4" t="s">
        <v>10</v>
      </c>
      <c r="D15274" s="4" t="s">
        <v>14</v>
      </c>
      <c r="E15274" s="4" t="s">
        <v>6</v>
      </c>
      <c r="F15274" s="4" t="s">
        <v>21</v>
      </c>
      <c r="G15274" s="4" t="s">
        <v>21</v>
      </c>
      <c r="H15274" s="4" t="s">
        <v>21</v>
      </c>
    </row>
    <row r="15275" spans="1:8">
      <c r="A15275" t="n">
        <v>126432</v>
      </c>
      <c r="B15275" s="37" t="n">
        <v>48</v>
      </c>
      <c r="C15275" s="7" t="n">
        <v>7012</v>
      </c>
      <c r="D15275" s="7" t="n">
        <v>0</v>
      </c>
      <c r="E15275" s="7" t="s">
        <v>776</v>
      </c>
      <c r="F15275" s="7" t="n">
        <v>-1</v>
      </c>
      <c r="G15275" s="7" t="n">
        <v>1</v>
      </c>
      <c r="H15275" s="7" t="n">
        <v>0</v>
      </c>
    </row>
    <row r="15276" spans="1:8">
      <c r="A15276" t="s">
        <v>4</v>
      </c>
      <c r="B15276" s="4" t="s">
        <v>5</v>
      </c>
      <c r="C15276" s="4" t="s">
        <v>10</v>
      </c>
      <c r="D15276" s="4" t="s">
        <v>14</v>
      </c>
      <c r="E15276" s="4" t="s">
        <v>6</v>
      </c>
      <c r="F15276" s="4" t="s">
        <v>21</v>
      </c>
      <c r="G15276" s="4" t="s">
        <v>21</v>
      </c>
      <c r="H15276" s="4" t="s">
        <v>21</v>
      </c>
    </row>
    <row r="15277" spans="1:8">
      <c r="A15277" t="n">
        <v>126458</v>
      </c>
      <c r="B15277" s="37" t="n">
        <v>48</v>
      </c>
      <c r="C15277" s="7" t="n">
        <v>7013</v>
      </c>
      <c r="D15277" s="7" t="n">
        <v>0</v>
      </c>
      <c r="E15277" s="7" t="s">
        <v>776</v>
      </c>
      <c r="F15277" s="7" t="n">
        <v>-1</v>
      </c>
      <c r="G15277" s="7" t="n">
        <v>1</v>
      </c>
      <c r="H15277" s="7" t="n">
        <v>0</v>
      </c>
    </row>
    <row r="15278" spans="1:8">
      <c r="A15278" t="s">
        <v>4</v>
      </c>
      <c r="B15278" s="4" t="s">
        <v>5</v>
      </c>
      <c r="C15278" s="4" t="s">
        <v>10</v>
      </c>
      <c r="D15278" s="4" t="s">
        <v>10</v>
      </c>
      <c r="E15278" s="4" t="s">
        <v>10</v>
      </c>
    </row>
    <row r="15279" spans="1:8">
      <c r="A15279" t="n">
        <v>126484</v>
      </c>
      <c r="B15279" s="42" t="n">
        <v>61</v>
      </c>
      <c r="C15279" s="7" t="n">
        <v>7013</v>
      </c>
      <c r="D15279" s="7" t="n">
        <v>19</v>
      </c>
      <c r="E15279" s="7" t="n">
        <v>1000</v>
      </c>
    </row>
    <row r="15280" spans="1:8">
      <c r="A15280" t="s">
        <v>4</v>
      </c>
      <c r="B15280" s="4" t="s">
        <v>5</v>
      </c>
      <c r="C15280" s="4" t="s">
        <v>14</v>
      </c>
      <c r="D15280" s="4" t="s">
        <v>10</v>
      </c>
    </row>
    <row r="15281" spans="1:9">
      <c r="A15281" t="n">
        <v>126491</v>
      </c>
      <c r="B15281" s="21" t="n">
        <v>58</v>
      </c>
      <c r="C15281" s="7" t="n">
        <v>255</v>
      </c>
      <c r="D15281" s="7" t="n">
        <v>0</v>
      </c>
    </row>
    <row r="15282" spans="1:9">
      <c r="A15282" t="s">
        <v>4</v>
      </c>
      <c r="B15282" s="4" t="s">
        <v>5</v>
      </c>
      <c r="C15282" s="4" t="s">
        <v>14</v>
      </c>
      <c r="D15282" s="4" t="s">
        <v>10</v>
      </c>
      <c r="E15282" s="4" t="s">
        <v>6</v>
      </c>
    </row>
    <row r="15283" spans="1:9">
      <c r="A15283" t="n">
        <v>126495</v>
      </c>
      <c r="B15283" s="41" t="n">
        <v>51</v>
      </c>
      <c r="C15283" s="7" t="n">
        <v>4</v>
      </c>
      <c r="D15283" s="7" t="n">
        <v>7013</v>
      </c>
      <c r="E15283" s="7" t="s">
        <v>965</v>
      </c>
    </row>
    <row r="15284" spans="1:9">
      <c r="A15284" t="s">
        <v>4</v>
      </c>
      <c r="B15284" s="4" t="s">
        <v>5</v>
      </c>
      <c r="C15284" s="4" t="s">
        <v>10</v>
      </c>
    </row>
    <row r="15285" spans="1:9">
      <c r="A15285" t="n">
        <v>126510</v>
      </c>
      <c r="B15285" s="28" t="n">
        <v>16</v>
      </c>
      <c r="C15285" s="7" t="n">
        <v>0</v>
      </c>
    </row>
    <row r="15286" spans="1:9">
      <c r="A15286" t="s">
        <v>4</v>
      </c>
      <c r="B15286" s="4" t="s">
        <v>5</v>
      </c>
      <c r="C15286" s="4" t="s">
        <v>10</v>
      </c>
      <c r="D15286" s="4" t="s">
        <v>14</v>
      </c>
      <c r="E15286" s="4" t="s">
        <v>9</v>
      </c>
      <c r="F15286" s="4" t="s">
        <v>112</v>
      </c>
      <c r="G15286" s="4" t="s">
        <v>14</v>
      </c>
      <c r="H15286" s="4" t="s">
        <v>14</v>
      </c>
    </row>
    <row r="15287" spans="1:9">
      <c r="A15287" t="n">
        <v>126513</v>
      </c>
      <c r="B15287" s="49" t="n">
        <v>26</v>
      </c>
      <c r="C15287" s="7" t="n">
        <v>7013</v>
      </c>
      <c r="D15287" s="7" t="n">
        <v>17</v>
      </c>
      <c r="E15287" s="7" t="n">
        <v>37426</v>
      </c>
      <c r="F15287" s="7" t="s">
        <v>966</v>
      </c>
      <c r="G15287" s="7" t="n">
        <v>2</v>
      </c>
      <c r="H15287" s="7" t="n">
        <v>0</v>
      </c>
    </row>
    <row r="15288" spans="1:9">
      <c r="A15288" t="s">
        <v>4</v>
      </c>
      <c r="B15288" s="4" t="s">
        <v>5</v>
      </c>
    </row>
    <row r="15289" spans="1:9">
      <c r="A15289" t="n">
        <v>126531</v>
      </c>
      <c r="B15289" s="50" t="n">
        <v>28</v>
      </c>
    </row>
    <row r="15290" spans="1:9">
      <c r="A15290" t="s">
        <v>4</v>
      </c>
      <c r="B15290" s="4" t="s">
        <v>5</v>
      </c>
      <c r="C15290" s="4" t="s">
        <v>14</v>
      </c>
      <c r="D15290" s="4" t="s">
        <v>10</v>
      </c>
      <c r="E15290" s="4" t="s">
        <v>14</v>
      </c>
    </row>
    <row r="15291" spans="1:9">
      <c r="A15291" t="n">
        <v>126532</v>
      </c>
      <c r="B15291" s="16" t="n">
        <v>49</v>
      </c>
      <c r="C15291" s="7" t="n">
        <v>1</v>
      </c>
      <c r="D15291" s="7" t="n">
        <v>4000</v>
      </c>
      <c r="E15291" s="7" t="n">
        <v>0</v>
      </c>
    </row>
    <row r="15292" spans="1:9">
      <c r="A15292" t="s">
        <v>4</v>
      </c>
      <c r="B15292" s="4" t="s">
        <v>5</v>
      </c>
      <c r="C15292" s="4" t="s">
        <v>10</v>
      </c>
    </row>
    <row r="15293" spans="1:9">
      <c r="A15293" t="n">
        <v>126537</v>
      </c>
      <c r="B15293" s="28" t="n">
        <v>16</v>
      </c>
      <c r="C15293" s="7" t="n">
        <v>300</v>
      </c>
    </row>
    <row r="15294" spans="1:9">
      <c r="A15294" t="s">
        <v>4</v>
      </c>
      <c r="B15294" s="4" t="s">
        <v>5</v>
      </c>
      <c r="C15294" s="4" t="s">
        <v>14</v>
      </c>
      <c r="D15294" s="4" t="s">
        <v>10</v>
      </c>
      <c r="E15294" s="4" t="s">
        <v>10</v>
      </c>
      <c r="F15294" s="4" t="s">
        <v>14</v>
      </c>
    </row>
    <row r="15295" spans="1:9">
      <c r="A15295" t="n">
        <v>126540</v>
      </c>
      <c r="B15295" s="59" t="n">
        <v>25</v>
      </c>
      <c r="C15295" s="7" t="n">
        <v>1</v>
      </c>
      <c r="D15295" s="7" t="n">
        <v>60</v>
      </c>
      <c r="E15295" s="7" t="n">
        <v>500</v>
      </c>
      <c r="F15295" s="7" t="n">
        <v>2</v>
      </c>
    </row>
    <row r="15296" spans="1:9">
      <c r="A15296" t="s">
        <v>4</v>
      </c>
      <c r="B15296" s="4" t="s">
        <v>5</v>
      </c>
      <c r="C15296" s="4" t="s">
        <v>6</v>
      </c>
      <c r="D15296" s="4" t="s">
        <v>10</v>
      </c>
    </row>
    <row r="15297" spans="1:8">
      <c r="A15297" t="n">
        <v>126547</v>
      </c>
      <c r="B15297" s="61" t="n">
        <v>29</v>
      </c>
      <c r="C15297" s="7" t="s">
        <v>967</v>
      </c>
      <c r="D15297" s="7" t="n">
        <v>65533</v>
      </c>
    </row>
    <row r="15298" spans="1:8">
      <c r="A15298" t="s">
        <v>4</v>
      </c>
      <c r="B15298" s="4" t="s">
        <v>5</v>
      </c>
      <c r="C15298" s="4" t="s">
        <v>14</v>
      </c>
      <c r="D15298" s="4" t="s">
        <v>10</v>
      </c>
      <c r="E15298" s="4" t="s">
        <v>6</v>
      </c>
    </row>
    <row r="15299" spans="1:8">
      <c r="A15299" t="n">
        <v>126568</v>
      </c>
      <c r="B15299" s="41" t="n">
        <v>51</v>
      </c>
      <c r="C15299" s="7" t="n">
        <v>4</v>
      </c>
      <c r="D15299" s="7" t="n">
        <v>26</v>
      </c>
      <c r="E15299" s="7" t="s">
        <v>179</v>
      </c>
    </row>
    <row r="15300" spans="1:8">
      <c r="A15300" t="s">
        <v>4</v>
      </c>
      <c r="B15300" s="4" t="s">
        <v>5</v>
      </c>
      <c r="C15300" s="4" t="s">
        <v>10</v>
      </c>
    </row>
    <row r="15301" spans="1:8">
      <c r="A15301" t="n">
        <v>126581</v>
      </c>
      <c r="B15301" s="28" t="n">
        <v>16</v>
      </c>
      <c r="C15301" s="7" t="n">
        <v>0</v>
      </c>
    </row>
    <row r="15302" spans="1:8">
      <c r="A15302" t="s">
        <v>4</v>
      </c>
      <c r="B15302" s="4" t="s">
        <v>5</v>
      </c>
      <c r="C15302" s="4" t="s">
        <v>10</v>
      </c>
      <c r="D15302" s="4" t="s">
        <v>14</v>
      </c>
      <c r="E15302" s="4" t="s">
        <v>9</v>
      </c>
      <c r="F15302" s="4" t="s">
        <v>112</v>
      </c>
      <c r="G15302" s="4" t="s">
        <v>14</v>
      </c>
      <c r="H15302" s="4" t="s">
        <v>14</v>
      </c>
    </row>
    <row r="15303" spans="1:8">
      <c r="A15303" t="n">
        <v>126584</v>
      </c>
      <c r="B15303" s="49" t="n">
        <v>26</v>
      </c>
      <c r="C15303" s="7" t="n">
        <v>26</v>
      </c>
      <c r="D15303" s="7" t="n">
        <v>17</v>
      </c>
      <c r="E15303" s="7" t="n">
        <v>40383</v>
      </c>
      <c r="F15303" s="7" t="s">
        <v>968</v>
      </c>
      <c r="G15303" s="7" t="n">
        <v>2</v>
      </c>
      <c r="H15303" s="7" t="n">
        <v>0</v>
      </c>
    </row>
    <row r="15304" spans="1:8">
      <c r="A15304" t="s">
        <v>4</v>
      </c>
      <c r="B15304" s="4" t="s">
        <v>5</v>
      </c>
    </row>
    <row r="15305" spans="1:8">
      <c r="A15305" t="n">
        <v>126630</v>
      </c>
      <c r="B15305" s="50" t="n">
        <v>28</v>
      </c>
    </row>
    <row r="15306" spans="1:8">
      <c r="A15306" t="s">
        <v>4</v>
      </c>
      <c r="B15306" s="4" t="s">
        <v>5</v>
      </c>
      <c r="C15306" s="4" t="s">
        <v>14</v>
      </c>
      <c r="D15306" s="4" t="s">
        <v>10</v>
      </c>
      <c r="E15306" s="4" t="s">
        <v>10</v>
      </c>
      <c r="F15306" s="4" t="s">
        <v>14</v>
      </c>
    </row>
    <row r="15307" spans="1:8">
      <c r="A15307" t="n">
        <v>126631</v>
      </c>
      <c r="B15307" s="59" t="n">
        <v>25</v>
      </c>
      <c r="C15307" s="7" t="n">
        <v>1</v>
      </c>
      <c r="D15307" s="7" t="n">
        <v>65535</v>
      </c>
      <c r="E15307" s="7" t="n">
        <v>65535</v>
      </c>
      <c r="F15307" s="7" t="n">
        <v>0</v>
      </c>
    </row>
    <row r="15308" spans="1:8">
      <c r="A15308" t="s">
        <v>4</v>
      </c>
      <c r="B15308" s="4" t="s">
        <v>5</v>
      </c>
      <c r="C15308" s="4" t="s">
        <v>6</v>
      </c>
      <c r="D15308" s="4" t="s">
        <v>10</v>
      </c>
    </row>
    <row r="15309" spans="1:8">
      <c r="A15309" t="n">
        <v>126638</v>
      </c>
      <c r="B15309" s="61" t="n">
        <v>29</v>
      </c>
      <c r="C15309" s="7" t="s">
        <v>13</v>
      </c>
      <c r="D15309" s="7" t="n">
        <v>65533</v>
      </c>
    </row>
    <row r="15310" spans="1:8">
      <c r="A15310" t="s">
        <v>4</v>
      </c>
      <c r="B15310" s="4" t="s">
        <v>5</v>
      </c>
      <c r="C15310" s="4" t="s">
        <v>10</v>
      </c>
      <c r="D15310" s="4" t="s">
        <v>14</v>
      </c>
      <c r="E15310" s="4" t="s">
        <v>21</v>
      </c>
      <c r="F15310" s="4" t="s">
        <v>10</v>
      </c>
    </row>
    <row r="15311" spans="1:8">
      <c r="A15311" t="n">
        <v>126642</v>
      </c>
      <c r="B15311" s="57" t="n">
        <v>59</v>
      </c>
      <c r="C15311" s="7" t="n">
        <v>19</v>
      </c>
      <c r="D15311" s="7" t="n">
        <v>16</v>
      </c>
      <c r="E15311" s="7" t="n">
        <v>0.150000005960464</v>
      </c>
      <c r="F15311" s="7" t="n">
        <v>0</v>
      </c>
    </row>
    <row r="15312" spans="1:8">
      <c r="A15312" t="s">
        <v>4</v>
      </c>
      <c r="B15312" s="4" t="s">
        <v>5</v>
      </c>
      <c r="C15312" s="4" t="s">
        <v>10</v>
      </c>
    </row>
    <row r="15313" spans="1:8">
      <c r="A15313" t="n">
        <v>126652</v>
      </c>
      <c r="B15313" s="28" t="n">
        <v>16</v>
      </c>
      <c r="C15313" s="7" t="n">
        <v>1000</v>
      </c>
    </row>
    <row r="15314" spans="1:8">
      <c r="A15314" t="s">
        <v>4</v>
      </c>
      <c r="B15314" s="4" t="s">
        <v>5</v>
      </c>
      <c r="C15314" s="4" t="s">
        <v>14</v>
      </c>
      <c r="D15314" s="4" t="s">
        <v>10</v>
      </c>
      <c r="E15314" s="4" t="s">
        <v>6</v>
      </c>
      <c r="F15314" s="4" t="s">
        <v>6</v>
      </c>
      <c r="G15314" s="4" t="s">
        <v>6</v>
      </c>
      <c r="H15314" s="4" t="s">
        <v>6</v>
      </c>
    </row>
    <row r="15315" spans="1:8">
      <c r="A15315" t="n">
        <v>126655</v>
      </c>
      <c r="B15315" s="41" t="n">
        <v>51</v>
      </c>
      <c r="C15315" s="7" t="n">
        <v>3</v>
      </c>
      <c r="D15315" s="7" t="n">
        <v>0</v>
      </c>
      <c r="E15315" s="7" t="s">
        <v>898</v>
      </c>
      <c r="F15315" s="7" t="s">
        <v>174</v>
      </c>
      <c r="G15315" s="7" t="s">
        <v>96</v>
      </c>
      <c r="H15315" s="7" t="s">
        <v>97</v>
      </c>
    </row>
    <row r="15316" spans="1:8">
      <c r="A15316" t="s">
        <v>4</v>
      </c>
      <c r="B15316" s="4" t="s">
        <v>5</v>
      </c>
      <c r="C15316" s="4" t="s">
        <v>14</v>
      </c>
      <c r="D15316" s="4" t="s">
        <v>10</v>
      </c>
      <c r="E15316" s="4" t="s">
        <v>6</v>
      </c>
      <c r="F15316" s="4" t="s">
        <v>6</v>
      </c>
      <c r="G15316" s="4" t="s">
        <v>6</v>
      </c>
      <c r="H15316" s="4" t="s">
        <v>6</v>
      </c>
    </row>
    <row r="15317" spans="1:8">
      <c r="A15317" t="n">
        <v>126668</v>
      </c>
      <c r="B15317" s="41" t="n">
        <v>51</v>
      </c>
      <c r="C15317" s="7" t="n">
        <v>3</v>
      </c>
      <c r="D15317" s="7" t="n">
        <v>1</v>
      </c>
      <c r="E15317" s="7" t="s">
        <v>133</v>
      </c>
      <c r="F15317" s="7" t="s">
        <v>174</v>
      </c>
      <c r="G15317" s="7" t="s">
        <v>96</v>
      </c>
      <c r="H15317" s="7" t="s">
        <v>97</v>
      </c>
    </row>
    <row r="15318" spans="1:8">
      <c r="A15318" t="s">
        <v>4</v>
      </c>
      <c r="B15318" s="4" t="s">
        <v>5</v>
      </c>
      <c r="C15318" s="4" t="s">
        <v>14</v>
      </c>
      <c r="D15318" s="4" t="s">
        <v>10</v>
      </c>
      <c r="E15318" s="4" t="s">
        <v>6</v>
      </c>
      <c r="F15318" s="4" t="s">
        <v>6</v>
      </c>
      <c r="G15318" s="4" t="s">
        <v>6</v>
      </c>
      <c r="H15318" s="4" t="s">
        <v>6</v>
      </c>
    </row>
    <row r="15319" spans="1:8">
      <c r="A15319" t="n">
        <v>126681</v>
      </c>
      <c r="B15319" s="41" t="n">
        <v>51</v>
      </c>
      <c r="C15319" s="7" t="n">
        <v>3</v>
      </c>
      <c r="D15319" s="7" t="n">
        <v>2</v>
      </c>
      <c r="E15319" s="7" t="s">
        <v>133</v>
      </c>
      <c r="F15319" s="7" t="s">
        <v>174</v>
      </c>
      <c r="G15319" s="7" t="s">
        <v>96</v>
      </c>
      <c r="H15319" s="7" t="s">
        <v>97</v>
      </c>
    </row>
    <row r="15320" spans="1:8">
      <c r="A15320" t="s">
        <v>4</v>
      </c>
      <c r="B15320" s="4" t="s">
        <v>5</v>
      </c>
      <c r="C15320" s="4" t="s">
        <v>14</v>
      </c>
      <c r="D15320" s="4" t="s">
        <v>10</v>
      </c>
      <c r="E15320" s="4" t="s">
        <v>6</v>
      </c>
      <c r="F15320" s="4" t="s">
        <v>6</v>
      </c>
      <c r="G15320" s="4" t="s">
        <v>6</v>
      </c>
      <c r="H15320" s="4" t="s">
        <v>6</v>
      </c>
    </row>
    <row r="15321" spans="1:8">
      <c r="A15321" t="n">
        <v>126694</v>
      </c>
      <c r="B15321" s="41" t="n">
        <v>51</v>
      </c>
      <c r="C15321" s="7" t="n">
        <v>3</v>
      </c>
      <c r="D15321" s="7" t="n">
        <v>3</v>
      </c>
      <c r="E15321" s="7" t="s">
        <v>133</v>
      </c>
      <c r="F15321" s="7" t="s">
        <v>174</v>
      </c>
      <c r="G15321" s="7" t="s">
        <v>96</v>
      </c>
      <c r="H15321" s="7" t="s">
        <v>97</v>
      </c>
    </row>
    <row r="15322" spans="1:8">
      <c r="A15322" t="s">
        <v>4</v>
      </c>
      <c r="B15322" s="4" t="s">
        <v>5</v>
      </c>
      <c r="C15322" s="4" t="s">
        <v>14</v>
      </c>
      <c r="D15322" s="4" t="s">
        <v>10</v>
      </c>
      <c r="E15322" s="4" t="s">
        <v>6</v>
      </c>
      <c r="F15322" s="4" t="s">
        <v>6</v>
      </c>
      <c r="G15322" s="4" t="s">
        <v>6</v>
      </c>
      <c r="H15322" s="4" t="s">
        <v>6</v>
      </c>
    </row>
    <row r="15323" spans="1:8">
      <c r="A15323" t="n">
        <v>126707</v>
      </c>
      <c r="B15323" s="41" t="n">
        <v>51</v>
      </c>
      <c r="C15323" s="7" t="n">
        <v>3</v>
      </c>
      <c r="D15323" s="7" t="n">
        <v>4</v>
      </c>
      <c r="E15323" s="7" t="s">
        <v>133</v>
      </c>
      <c r="F15323" s="7" t="s">
        <v>174</v>
      </c>
      <c r="G15323" s="7" t="s">
        <v>96</v>
      </c>
      <c r="H15323" s="7" t="s">
        <v>97</v>
      </c>
    </row>
    <row r="15324" spans="1:8">
      <c r="A15324" t="s">
        <v>4</v>
      </c>
      <c r="B15324" s="4" t="s">
        <v>5</v>
      </c>
      <c r="C15324" s="4" t="s">
        <v>14</v>
      </c>
      <c r="D15324" s="4" t="s">
        <v>10</v>
      </c>
      <c r="E15324" s="4" t="s">
        <v>6</v>
      </c>
      <c r="F15324" s="4" t="s">
        <v>6</v>
      </c>
      <c r="G15324" s="4" t="s">
        <v>6</v>
      </c>
      <c r="H15324" s="4" t="s">
        <v>6</v>
      </c>
    </row>
    <row r="15325" spans="1:8">
      <c r="A15325" t="n">
        <v>126720</v>
      </c>
      <c r="B15325" s="41" t="n">
        <v>51</v>
      </c>
      <c r="C15325" s="7" t="n">
        <v>3</v>
      </c>
      <c r="D15325" s="7" t="n">
        <v>5</v>
      </c>
      <c r="E15325" s="7" t="s">
        <v>133</v>
      </c>
      <c r="F15325" s="7" t="s">
        <v>174</v>
      </c>
      <c r="G15325" s="7" t="s">
        <v>96</v>
      </c>
      <c r="H15325" s="7" t="s">
        <v>97</v>
      </c>
    </row>
    <row r="15326" spans="1:8">
      <c r="A15326" t="s">
        <v>4</v>
      </c>
      <c r="B15326" s="4" t="s">
        <v>5</v>
      </c>
      <c r="C15326" s="4" t="s">
        <v>14</v>
      </c>
      <c r="D15326" s="4" t="s">
        <v>10</v>
      </c>
      <c r="E15326" s="4" t="s">
        <v>6</v>
      </c>
      <c r="F15326" s="4" t="s">
        <v>6</v>
      </c>
      <c r="G15326" s="4" t="s">
        <v>6</v>
      </c>
      <c r="H15326" s="4" t="s">
        <v>6</v>
      </c>
    </row>
    <row r="15327" spans="1:8">
      <c r="A15327" t="n">
        <v>126733</v>
      </c>
      <c r="B15327" s="41" t="n">
        <v>51</v>
      </c>
      <c r="C15327" s="7" t="n">
        <v>3</v>
      </c>
      <c r="D15327" s="7" t="n">
        <v>6</v>
      </c>
      <c r="E15327" s="7" t="s">
        <v>133</v>
      </c>
      <c r="F15327" s="7" t="s">
        <v>174</v>
      </c>
      <c r="G15327" s="7" t="s">
        <v>96</v>
      </c>
      <c r="H15327" s="7" t="s">
        <v>97</v>
      </c>
    </row>
    <row r="15328" spans="1:8">
      <c r="A15328" t="s">
        <v>4</v>
      </c>
      <c r="B15328" s="4" t="s">
        <v>5</v>
      </c>
      <c r="C15328" s="4" t="s">
        <v>14</v>
      </c>
      <c r="D15328" s="4" t="s">
        <v>10</v>
      </c>
      <c r="E15328" s="4" t="s">
        <v>6</v>
      </c>
      <c r="F15328" s="4" t="s">
        <v>6</v>
      </c>
      <c r="G15328" s="4" t="s">
        <v>6</v>
      </c>
      <c r="H15328" s="4" t="s">
        <v>6</v>
      </c>
    </row>
    <row r="15329" spans="1:8">
      <c r="A15329" t="n">
        <v>126746</v>
      </c>
      <c r="B15329" s="41" t="n">
        <v>51</v>
      </c>
      <c r="C15329" s="7" t="n">
        <v>3</v>
      </c>
      <c r="D15329" s="7" t="n">
        <v>7</v>
      </c>
      <c r="E15329" s="7" t="s">
        <v>133</v>
      </c>
      <c r="F15329" s="7" t="s">
        <v>174</v>
      </c>
      <c r="G15329" s="7" t="s">
        <v>96</v>
      </c>
      <c r="H15329" s="7" t="s">
        <v>97</v>
      </c>
    </row>
    <row r="15330" spans="1:8">
      <c r="A15330" t="s">
        <v>4</v>
      </c>
      <c r="B15330" s="4" t="s">
        <v>5</v>
      </c>
      <c r="C15330" s="4" t="s">
        <v>14</v>
      </c>
      <c r="D15330" s="4" t="s">
        <v>10</v>
      </c>
      <c r="E15330" s="4" t="s">
        <v>6</v>
      </c>
      <c r="F15330" s="4" t="s">
        <v>6</v>
      </c>
      <c r="G15330" s="4" t="s">
        <v>6</v>
      </c>
      <c r="H15330" s="4" t="s">
        <v>6</v>
      </c>
    </row>
    <row r="15331" spans="1:8">
      <c r="A15331" t="n">
        <v>126759</v>
      </c>
      <c r="B15331" s="41" t="n">
        <v>51</v>
      </c>
      <c r="C15331" s="7" t="n">
        <v>3</v>
      </c>
      <c r="D15331" s="7" t="n">
        <v>8</v>
      </c>
      <c r="E15331" s="7" t="s">
        <v>133</v>
      </c>
      <c r="F15331" s="7" t="s">
        <v>174</v>
      </c>
      <c r="G15331" s="7" t="s">
        <v>96</v>
      </c>
      <c r="H15331" s="7" t="s">
        <v>97</v>
      </c>
    </row>
    <row r="15332" spans="1:8">
      <c r="A15332" t="s">
        <v>4</v>
      </c>
      <c r="B15332" s="4" t="s">
        <v>5</v>
      </c>
      <c r="C15332" s="4" t="s">
        <v>14</v>
      </c>
      <c r="D15332" s="4" t="s">
        <v>10</v>
      </c>
      <c r="E15332" s="4" t="s">
        <v>6</v>
      </c>
      <c r="F15332" s="4" t="s">
        <v>6</v>
      </c>
      <c r="G15332" s="4" t="s">
        <v>6</v>
      </c>
      <c r="H15332" s="4" t="s">
        <v>6</v>
      </c>
    </row>
    <row r="15333" spans="1:8">
      <c r="A15333" t="n">
        <v>126772</v>
      </c>
      <c r="B15333" s="41" t="n">
        <v>51</v>
      </c>
      <c r="C15333" s="7" t="n">
        <v>3</v>
      </c>
      <c r="D15333" s="7" t="n">
        <v>9</v>
      </c>
      <c r="E15333" s="7" t="s">
        <v>133</v>
      </c>
      <c r="F15333" s="7" t="s">
        <v>174</v>
      </c>
      <c r="G15333" s="7" t="s">
        <v>96</v>
      </c>
      <c r="H15333" s="7" t="s">
        <v>97</v>
      </c>
    </row>
    <row r="15334" spans="1:8">
      <c r="A15334" t="s">
        <v>4</v>
      </c>
      <c r="B15334" s="4" t="s">
        <v>5</v>
      </c>
      <c r="C15334" s="4" t="s">
        <v>14</v>
      </c>
      <c r="D15334" s="4" t="s">
        <v>10</v>
      </c>
      <c r="E15334" s="4" t="s">
        <v>6</v>
      </c>
      <c r="F15334" s="4" t="s">
        <v>6</v>
      </c>
      <c r="G15334" s="4" t="s">
        <v>6</v>
      </c>
      <c r="H15334" s="4" t="s">
        <v>6</v>
      </c>
    </row>
    <row r="15335" spans="1:8">
      <c r="A15335" t="n">
        <v>126785</v>
      </c>
      <c r="B15335" s="41" t="n">
        <v>51</v>
      </c>
      <c r="C15335" s="7" t="n">
        <v>3</v>
      </c>
      <c r="D15335" s="7" t="n">
        <v>7032</v>
      </c>
      <c r="E15335" s="7" t="s">
        <v>133</v>
      </c>
      <c r="F15335" s="7" t="s">
        <v>174</v>
      </c>
      <c r="G15335" s="7" t="s">
        <v>96</v>
      </c>
      <c r="H15335" s="7" t="s">
        <v>97</v>
      </c>
    </row>
    <row r="15336" spans="1:8">
      <c r="A15336" t="s">
        <v>4</v>
      </c>
      <c r="B15336" s="4" t="s">
        <v>5</v>
      </c>
      <c r="C15336" s="4" t="s">
        <v>14</v>
      </c>
      <c r="D15336" s="4" t="s">
        <v>10</v>
      </c>
      <c r="E15336" s="4" t="s">
        <v>6</v>
      </c>
      <c r="F15336" s="4" t="s">
        <v>6</v>
      </c>
      <c r="G15336" s="4" t="s">
        <v>6</v>
      </c>
      <c r="H15336" s="4" t="s">
        <v>6</v>
      </c>
    </row>
    <row r="15337" spans="1:8">
      <c r="A15337" t="n">
        <v>126798</v>
      </c>
      <c r="B15337" s="41" t="n">
        <v>51</v>
      </c>
      <c r="C15337" s="7" t="n">
        <v>3</v>
      </c>
      <c r="D15337" s="7" t="n">
        <v>11</v>
      </c>
      <c r="E15337" s="7" t="s">
        <v>133</v>
      </c>
      <c r="F15337" s="7" t="s">
        <v>174</v>
      </c>
      <c r="G15337" s="7" t="s">
        <v>96</v>
      </c>
      <c r="H15337" s="7" t="s">
        <v>97</v>
      </c>
    </row>
    <row r="15338" spans="1:8">
      <c r="A15338" t="s">
        <v>4</v>
      </c>
      <c r="B15338" s="4" t="s">
        <v>5</v>
      </c>
      <c r="C15338" s="4" t="s">
        <v>10</v>
      </c>
      <c r="D15338" s="4" t="s">
        <v>14</v>
      </c>
    </row>
    <row r="15339" spans="1:8">
      <c r="A15339" t="n">
        <v>126811</v>
      </c>
      <c r="B15339" s="75" t="n">
        <v>21</v>
      </c>
      <c r="C15339" s="7" t="n">
        <v>7024</v>
      </c>
      <c r="D15339" s="7" t="n">
        <v>2</v>
      </c>
    </row>
    <row r="15340" spans="1:8">
      <c r="A15340" t="s">
        <v>4</v>
      </c>
      <c r="B15340" s="4" t="s">
        <v>5</v>
      </c>
      <c r="C15340" s="4" t="s">
        <v>14</v>
      </c>
      <c r="D15340" s="4" t="s">
        <v>10</v>
      </c>
      <c r="E15340" s="4" t="s">
        <v>21</v>
      </c>
    </row>
    <row r="15341" spans="1:8">
      <c r="A15341" t="n">
        <v>126815</v>
      </c>
      <c r="B15341" s="21" t="n">
        <v>58</v>
      </c>
      <c r="C15341" s="7" t="n">
        <v>101</v>
      </c>
      <c r="D15341" s="7" t="n">
        <v>100</v>
      </c>
      <c r="E15341" s="7" t="n">
        <v>1</v>
      </c>
    </row>
    <row r="15342" spans="1:8">
      <c r="A15342" t="s">
        <v>4</v>
      </c>
      <c r="B15342" s="4" t="s">
        <v>5</v>
      </c>
      <c r="C15342" s="4" t="s">
        <v>14</v>
      </c>
      <c r="D15342" s="4" t="s">
        <v>10</v>
      </c>
    </row>
    <row r="15343" spans="1:8">
      <c r="A15343" t="n">
        <v>126823</v>
      </c>
      <c r="B15343" s="21" t="n">
        <v>58</v>
      </c>
      <c r="C15343" s="7" t="n">
        <v>254</v>
      </c>
      <c r="D15343" s="7" t="n">
        <v>0</v>
      </c>
    </row>
    <row r="15344" spans="1:8">
      <c r="A15344" t="s">
        <v>4</v>
      </c>
      <c r="B15344" s="4" t="s">
        <v>5</v>
      </c>
      <c r="C15344" s="4" t="s">
        <v>14</v>
      </c>
    </row>
    <row r="15345" spans="1:8">
      <c r="A15345" t="n">
        <v>126827</v>
      </c>
      <c r="B15345" s="35" t="n">
        <v>116</v>
      </c>
      <c r="C15345" s="7" t="n">
        <v>0</v>
      </c>
    </row>
    <row r="15346" spans="1:8">
      <c r="A15346" t="s">
        <v>4</v>
      </c>
      <c r="B15346" s="4" t="s">
        <v>5</v>
      </c>
      <c r="C15346" s="4" t="s">
        <v>14</v>
      </c>
      <c r="D15346" s="4" t="s">
        <v>10</v>
      </c>
    </row>
    <row r="15347" spans="1:8">
      <c r="A15347" t="n">
        <v>126829</v>
      </c>
      <c r="B15347" s="35" t="n">
        <v>116</v>
      </c>
      <c r="C15347" s="7" t="n">
        <v>2</v>
      </c>
      <c r="D15347" s="7" t="n">
        <v>1</v>
      </c>
    </row>
    <row r="15348" spans="1:8">
      <c r="A15348" t="s">
        <v>4</v>
      </c>
      <c r="B15348" s="4" t="s">
        <v>5</v>
      </c>
      <c r="C15348" s="4" t="s">
        <v>14</v>
      </c>
      <c r="D15348" s="4" t="s">
        <v>9</v>
      </c>
    </row>
    <row r="15349" spans="1:8">
      <c r="A15349" t="n">
        <v>126833</v>
      </c>
      <c r="B15349" s="35" t="n">
        <v>116</v>
      </c>
      <c r="C15349" s="7" t="n">
        <v>5</v>
      </c>
      <c r="D15349" s="7" t="n">
        <v>1112014848</v>
      </c>
    </row>
    <row r="15350" spans="1:8">
      <c r="A15350" t="s">
        <v>4</v>
      </c>
      <c r="B15350" s="4" t="s">
        <v>5</v>
      </c>
      <c r="C15350" s="4" t="s">
        <v>14</v>
      </c>
      <c r="D15350" s="4" t="s">
        <v>10</v>
      </c>
    </row>
    <row r="15351" spans="1:8">
      <c r="A15351" t="n">
        <v>126839</v>
      </c>
      <c r="B15351" s="35" t="n">
        <v>116</v>
      </c>
      <c r="C15351" s="7" t="n">
        <v>6</v>
      </c>
      <c r="D15351" s="7" t="n">
        <v>1</v>
      </c>
    </row>
    <row r="15352" spans="1:8">
      <c r="A15352" t="s">
        <v>4</v>
      </c>
      <c r="B15352" s="4" t="s">
        <v>5</v>
      </c>
      <c r="C15352" s="4" t="s">
        <v>14</v>
      </c>
      <c r="D15352" s="4" t="s">
        <v>10</v>
      </c>
      <c r="E15352" s="4" t="s">
        <v>10</v>
      </c>
      <c r="F15352" s="4" t="s">
        <v>9</v>
      </c>
    </row>
    <row r="15353" spans="1:8">
      <c r="A15353" t="n">
        <v>126843</v>
      </c>
      <c r="B15353" s="46" t="n">
        <v>84</v>
      </c>
      <c r="C15353" s="7" t="n">
        <v>0</v>
      </c>
      <c r="D15353" s="7" t="n">
        <v>0</v>
      </c>
      <c r="E15353" s="7" t="n">
        <v>0</v>
      </c>
      <c r="F15353" s="7" t="n">
        <v>1056964608</v>
      </c>
    </row>
    <row r="15354" spans="1:8">
      <c r="A15354" t="s">
        <v>4</v>
      </c>
      <c r="B15354" s="4" t="s">
        <v>5</v>
      </c>
      <c r="C15354" s="4" t="s">
        <v>14</v>
      </c>
      <c r="D15354" s="4" t="s">
        <v>14</v>
      </c>
      <c r="E15354" s="4" t="s">
        <v>21</v>
      </c>
      <c r="F15354" s="4" t="s">
        <v>21</v>
      </c>
      <c r="G15354" s="4" t="s">
        <v>21</v>
      </c>
      <c r="H15354" s="4" t="s">
        <v>10</v>
      </c>
    </row>
    <row r="15355" spans="1:8">
      <c r="A15355" t="n">
        <v>126853</v>
      </c>
      <c r="B15355" s="45" t="n">
        <v>45</v>
      </c>
      <c r="C15355" s="7" t="n">
        <v>2</v>
      </c>
      <c r="D15355" s="7" t="n">
        <v>3</v>
      </c>
      <c r="E15355" s="7" t="n">
        <v>0.600000023841858</v>
      </c>
      <c r="F15355" s="7" t="n">
        <v>19.3700008392334</v>
      </c>
      <c r="G15355" s="7" t="n">
        <v>61.6399993896484</v>
      </c>
      <c r="H15355" s="7" t="n">
        <v>0</v>
      </c>
    </row>
    <row r="15356" spans="1:8">
      <c r="A15356" t="s">
        <v>4</v>
      </c>
      <c r="B15356" s="4" t="s">
        <v>5</v>
      </c>
      <c r="C15356" s="4" t="s">
        <v>14</v>
      </c>
      <c r="D15356" s="4" t="s">
        <v>14</v>
      </c>
      <c r="E15356" s="4" t="s">
        <v>21</v>
      </c>
      <c r="F15356" s="4" t="s">
        <v>21</v>
      </c>
      <c r="G15356" s="4" t="s">
        <v>21</v>
      </c>
      <c r="H15356" s="4" t="s">
        <v>10</v>
      </c>
      <c r="I15356" s="4" t="s">
        <v>14</v>
      </c>
    </row>
    <row r="15357" spans="1:8">
      <c r="A15357" t="n">
        <v>126870</v>
      </c>
      <c r="B15357" s="45" t="n">
        <v>45</v>
      </c>
      <c r="C15357" s="7" t="n">
        <v>4</v>
      </c>
      <c r="D15357" s="7" t="n">
        <v>3</v>
      </c>
      <c r="E15357" s="7" t="n">
        <v>15</v>
      </c>
      <c r="F15357" s="7" t="n">
        <v>25</v>
      </c>
      <c r="G15357" s="7" t="n">
        <v>10</v>
      </c>
      <c r="H15357" s="7" t="n">
        <v>0</v>
      </c>
      <c r="I15357" s="7" t="n">
        <v>0</v>
      </c>
    </row>
    <row r="15358" spans="1:8">
      <c r="A15358" t="s">
        <v>4</v>
      </c>
      <c r="B15358" s="4" t="s">
        <v>5</v>
      </c>
      <c r="C15358" s="4" t="s">
        <v>14</v>
      </c>
      <c r="D15358" s="4" t="s">
        <v>14</v>
      </c>
      <c r="E15358" s="4" t="s">
        <v>21</v>
      </c>
      <c r="F15358" s="4" t="s">
        <v>10</v>
      </c>
    </row>
    <row r="15359" spans="1:8">
      <c r="A15359" t="n">
        <v>126888</v>
      </c>
      <c r="B15359" s="45" t="n">
        <v>45</v>
      </c>
      <c r="C15359" s="7" t="n">
        <v>5</v>
      </c>
      <c r="D15359" s="7" t="n">
        <v>3</v>
      </c>
      <c r="E15359" s="7" t="n">
        <v>5</v>
      </c>
      <c r="F15359" s="7" t="n">
        <v>0</v>
      </c>
    </row>
    <row r="15360" spans="1:8">
      <c r="A15360" t="s">
        <v>4</v>
      </c>
      <c r="B15360" s="4" t="s">
        <v>5</v>
      </c>
      <c r="C15360" s="4" t="s">
        <v>14</v>
      </c>
      <c r="D15360" s="4" t="s">
        <v>14</v>
      </c>
      <c r="E15360" s="4" t="s">
        <v>21</v>
      </c>
      <c r="F15360" s="4" t="s">
        <v>10</v>
      </c>
    </row>
    <row r="15361" spans="1:9">
      <c r="A15361" t="n">
        <v>126897</v>
      </c>
      <c r="B15361" s="45" t="n">
        <v>45</v>
      </c>
      <c r="C15361" s="7" t="n">
        <v>11</v>
      </c>
      <c r="D15361" s="7" t="n">
        <v>3</v>
      </c>
      <c r="E15361" s="7" t="n">
        <v>45.7999992370605</v>
      </c>
      <c r="F15361" s="7" t="n">
        <v>0</v>
      </c>
    </row>
    <row r="15362" spans="1:9">
      <c r="A15362" t="s">
        <v>4</v>
      </c>
      <c r="B15362" s="4" t="s">
        <v>5</v>
      </c>
      <c r="C15362" s="4" t="s">
        <v>14</v>
      </c>
      <c r="D15362" s="4" t="s">
        <v>14</v>
      </c>
      <c r="E15362" s="4" t="s">
        <v>21</v>
      </c>
      <c r="F15362" s="4" t="s">
        <v>21</v>
      </c>
      <c r="G15362" s="4" t="s">
        <v>21</v>
      </c>
      <c r="H15362" s="4" t="s">
        <v>10</v>
      </c>
      <c r="I15362" s="4" t="s">
        <v>14</v>
      </c>
    </row>
    <row r="15363" spans="1:9">
      <c r="A15363" t="n">
        <v>126906</v>
      </c>
      <c r="B15363" s="45" t="n">
        <v>45</v>
      </c>
      <c r="C15363" s="7" t="n">
        <v>4</v>
      </c>
      <c r="D15363" s="7" t="n">
        <v>3</v>
      </c>
      <c r="E15363" s="7" t="n">
        <v>5</v>
      </c>
      <c r="F15363" s="7" t="n">
        <v>20</v>
      </c>
      <c r="G15363" s="7" t="n">
        <v>15</v>
      </c>
      <c r="H15363" s="7" t="n">
        <v>2000</v>
      </c>
      <c r="I15363" s="7" t="n">
        <v>0</v>
      </c>
    </row>
    <row r="15364" spans="1:9">
      <c r="A15364" t="s">
        <v>4</v>
      </c>
      <c r="B15364" s="4" t="s">
        <v>5</v>
      </c>
      <c r="C15364" s="4" t="s">
        <v>14</v>
      </c>
      <c r="D15364" s="4" t="s">
        <v>14</v>
      </c>
      <c r="E15364" s="4" t="s">
        <v>21</v>
      </c>
      <c r="F15364" s="4" t="s">
        <v>10</v>
      </c>
    </row>
    <row r="15365" spans="1:9">
      <c r="A15365" t="n">
        <v>126924</v>
      </c>
      <c r="B15365" s="45" t="n">
        <v>45</v>
      </c>
      <c r="C15365" s="7" t="n">
        <v>5</v>
      </c>
      <c r="D15365" s="7" t="n">
        <v>3</v>
      </c>
      <c r="E15365" s="7" t="n">
        <v>1.70000004768372</v>
      </c>
      <c r="F15365" s="7" t="n">
        <v>2000</v>
      </c>
    </row>
    <row r="15366" spans="1:9">
      <c r="A15366" t="s">
        <v>4</v>
      </c>
      <c r="B15366" s="4" t="s">
        <v>5</v>
      </c>
      <c r="C15366" s="4" t="s">
        <v>10</v>
      </c>
      <c r="D15366" s="4" t="s">
        <v>9</v>
      </c>
    </row>
    <row r="15367" spans="1:9">
      <c r="A15367" t="n">
        <v>126933</v>
      </c>
      <c r="B15367" s="63" t="n">
        <v>44</v>
      </c>
      <c r="C15367" s="7" t="n">
        <v>26</v>
      </c>
      <c r="D15367" s="7" t="n">
        <v>128</v>
      </c>
    </row>
    <row r="15368" spans="1:9">
      <c r="A15368" t="s">
        <v>4</v>
      </c>
      <c r="B15368" s="4" t="s">
        <v>5</v>
      </c>
      <c r="C15368" s="4" t="s">
        <v>10</v>
      </c>
      <c r="D15368" s="4" t="s">
        <v>21</v>
      </c>
      <c r="E15368" s="4" t="s">
        <v>21</v>
      </c>
      <c r="F15368" s="4" t="s">
        <v>21</v>
      </c>
      <c r="G15368" s="4" t="s">
        <v>21</v>
      </c>
    </row>
    <row r="15369" spans="1:9">
      <c r="A15369" t="n">
        <v>126940</v>
      </c>
      <c r="B15369" s="36" t="n">
        <v>46</v>
      </c>
      <c r="C15369" s="7" t="n">
        <v>26</v>
      </c>
      <c r="D15369" s="7" t="n">
        <v>1.11000001430511</v>
      </c>
      <c r="E15369" s="7" t="n">
        <v>18.3700008392334</v>
      </c>
      <c r="F15369" s="7" t="n">
        <v>65</v>
      </c>
      <c r="G15369" s="7" t="n">
        <v>188.600006103516</v>
      </c>
    </row>
    <row r="15370" spans="1:9">
      <c r="A15370" t="s">
        <v>4</v>
      </c>
      <c r="B15370" s="4" t="s">
        <v>5</v>
      </c>
      <c r="C15370" s="4" t="s">
        <v>10</v>
      </c>
      <c r="D15370" s="4" t="s">
        <v>14</v>
      </c>
      <c r="E15370" s="4" t="s">
        <v>6</v>
      </c>
      <c r="F15370" s="4" t="s">
        <v>21</v>
      </c>
      <c r="G15370" s="4" t="s">
        <v>21</v>
      </c>
      <c r="H15370" s="4" t="s">
        <v>21</v>
      </c>
    </row>
    <row r="15371" spans="1:9">
      <c r="A15371" t="n">
        <v>126959</v>
      </c>
      <c r="B15371" s="37" t="n">
        <v>48</v>
      </c>
      <c r="C15371" s="7" t="n">
        <v>26</v>
      </c>
      <c r="D15371" s="7" t="n">
        <v>0</v>
      </c>
      <c r="E15371" s="7" t="s">
        <v>786</v>
      </c>
      <c r="F15371" s="7" t="n">
        <v>0</v>
      </c>
      <c r="G15371" s="7" t="n">
        <v>1</v>
      </c>
      <c r="H15371" s="7" t="n">
        <v>0</v>
      </c>
    </row>
    <row r="15372" spans="1:9">
      <c r="A15372" t="s">
        <v>4</v>
      </c>
      <c r="B15372" s="4" t="s">
        <v>5</v>
      </c>
      <c r="C15372" s="4" t="s">
        <v>10</v>
      </c>
      <c r="D15372" s="4" t="s">
        <v>10</v>
      </c>
      <c r="E15372" s="4" t="s">
        <v>21</v>
      </c>
      <c r="F15372" s="4" t="s">
        <v>21</v>
      </c>
      <c r="G15372" s="4" t="s">
        <v>21</v>
      </c>
      <c r="H15372" s="4" t="s">
        <v>21</v>
      </c>
      <c r="I15372" s="4" t="s">
        <v>14</v>
      </c>
      <c r="J15372" s="4" t="s">
        <v>10</v>
      </c>
    </row>
    <row r="15373" spans="1:9">
      <c r="A15373" t="n">
        <v>126985</v>
      </c>
      <c r="B15373" s="52" t="n">
        <v>55</v>
      </c>
      <c r="C15373" s="7" t="n">
        <v>26</v>
      </c>
      <c r="D15373" s="7" t="n">
        <v>65533</v>
      </c>
      <c r="E15373" s="7" t="n">
        <v>-1.52999997138977</v>
      </c>
      <c r="F15373" s="7" t="n">
        <v>18.3700008392334</v>
      </c>
      <c r="G15373" s="7" t="n">
        <v>46.6399993896484</v>
      </c>
      <c r="H15373" s="7" t="n">
        <v>4</v>
      </c>
      <c r="I15373" s="7" t="n">
        <v>0</v>
      </c>
      <c r="J15373" s="7" t="n">
        <v>0</v>
      </c>
    </row>
    <row r="15374" spans="1:9">
      <c r="A15374" t="s">
        <v>4</v>
      </c>
      <c r="B15374" s="4" t="s">
        <v>5</v>
      </c>
      <c r="C15374" s="4" t="s">
        <v>10</v>
      </c>
      <c r="D15374" s="4" t="s">
        <v>10</v>
      </c>
      <c r="E15374" s="4" t="s">
        <v>10</v>
      </c>
    </row>
    <row r="15375" spans="1:9">
      <c r="A15375" t="n">
        <v>127009</v>
      </c>
      <c r="B15375" s="42" t="n">
        <v>61</v>
      </c>
      <c r="C15375" s="7" t="n">
        <v>19</v>
      </c>
      <c r="D15375" s="7" t="n">
        <v>26</v>
      </c>
      <c r="E15375" s="7" t="n">
        <v>1000</v>
      </c>
    </row>
    <row r="15376" spans="1:9">
      <c r="A15376" t="s">
        <v>4</v>
      </c>
      <c r="B15376" s="4" t="s">
        <v>5</v>
      </c>
      <c r="C15376" s="4" t="s">
        <v>10</v>
      </c>
      <c r="D15376" s="4" t="s">
        <v>21</v>
      </c>
      <c r="E15376" s="4" t="s">
        <v>21</v>
      </c>
      <c r="F15376" s="4" t="s">
        <v>21</v>
      </c>
      <c r="G15376" s="4" t="s">
        <v>10</v>
      </c>
      <c r="H15376" s="4" t="s">
        <v>10</v>
      </c>
    </row>
    <row r="15377" spans="1:10">
      <c r="A15377" t="n">
        <v>127016</v>
      </c>
      <c r="B15377" s="54" t="n">
        <v>60</v>
      </c>
      <c r="C15377" s="7" t="n">
        <v>19</v>
      </c>
      <c r="D15377" s="7" t="n">
        <v>-20</v>
      </c>
      <c r="E15377" s="7" t="n">
        <v>0</v>
      </c>
      <c r="F15377" s="7" t="n">
        <v>0</v>
      </c>
      <c r="G15377" s="7" t="n">
        <v>300</v>
      </c>
      <c r="H15377" s="7" t="n">
        <v>0</v>
      </c>
    </row>
    <row r="15378" spans="1:10">
      <c r="A15378" t="s">
        <v>4</v>
      </c>
      <c r="B15378" s="4" t="s">
        <v>5</v>
      </c>
      <c r="C15378" s="4" t="s">
        <v>10</v>
      </c>
      <c r="D15378" s="4" t="s">
        <v>21</v>
      </c>
      <c r="E15378" s="4" t="s">
        <v>21</v>
      </c>
      <c r="F15378" s="4" t="s">
        <v>14</v>
      </c>
    </row>
    <row r="15379" spans="1:10">
      <c r="A15379" t="n">
        <v>127035</v>
      </c>
      <c r="B15379" s="55" t="n">
        <v>52</v>
      </c>
      <c r="C15379" s="7" t="n">
        <v>19</v>
      </c>
      <c r="D15379" s="7" t="n">
        <v>120</v>
      </c>
      <c r="E15379" s="7" t="n">
        <v>5</v>
      </c>
      <c r="F15379" s="7" t="n">
        <v>0</v>
      </c>
    </row>
    <row r="15380" spans="1:10">
      <c r="A15380" t="s">
        <v>4</v>
      </c>
      <c r="B15380" s="4" t="s">
        <v>5</v>
      </c>
      <c r="C15380" s="4" t="s">
        <v>14</v>
      </c>
      <c r="D15380" s="4" t="s">
        <v>10</v>
      </c>
    </row>
    <row r="15381" spans="1:10">
      <c r="A15381" t="n">
        <v>127047</v>
      </c>
      <c r="B15381" s="21" t="n">
        <v>58</v>
      </c>
      <c r="C15381" s="7" t="n">
        <v>255</v>
      </c>
      <c r="D15381" s="7" t="n">
        <v>0</v>
      </c>
    </row>
    <row r="15382" spans="1:10">
      <c r="A15382" t="s">
        <v>4</v>
      </c>
      <c r="B15382" s="4" t="s">
        <v>5</v>
      </c>
      <c r="C15382" s="4" t="s">
        <v>14</v>
      </c>
      <c r="D15382" s="4" t="s">
        <v>14</v>
      </c>
      <c r="E15382" s="4" t="s">
        <v>14</v>
      </c>
      <c r="F15382" s="4" t="s">
        <v>14</v>
      </c>
    </row>
    <row r="15383" spans="1:10">
      <c r="A15383" t="n">
        <v>127051</v>
      </c>
      <c r="B15383" s="19" t="n">
        <v>14</v>
      </c>
      <c r="C15383" s="7" t="n">
        <v>0</v>
      </c>
      <c r="D15383" s="7" t="n">
        <v>1</v>
      </c>
      <c r="E15383" s="7" t="n">
        <v>0</v>
      </c>
      <c r="F15383" s="7" t="n">
        <v>0</v>
      </c>
    </row>
    <row r="15384" spans="1:10">
      <c r="A15384" t="s">
        <v>4</v>
      </c>
      <c r="B15384" s="4" t="s">
        <v>5</v>
      </c>
      <c r="C15384" s="4" t="s">
        <v>14</v>
      </c>
      <c r="D15384" s="4" t="s">
        <v>10</v>
      </c>
      <c r="E15384" s="4" t="s">
        <v>6</v>
      </c>
    </row>
    <row r="15385" spans="1:10">
      <c r="A15385" t="n">
        <v>127056</v>
      </c>
      <c r="B15385" s="41" t="n">
        <v>51</v>
      </c>
      <c r="C15385" s="7" t="n">
        <v>4</v>
      </c>
      <c r="D15385" s="7" t="n">
        <v>19</v>
      </c>
      <c r="E15385" s="7" t="s">
        <v>956</v>
      </c>
    </row>
    <row r="15386" spans="1:10">
      <c r="A15386" t="s">
        <v>4</v>
      </c>
      <c r="B15386" s="4" t="s">
        <v>5</v>
      </c>
      <c r="C15386" s="4" t="s">
        <v>10</v>
      </c>
    </row>
    <row r="15387" spans="1:10">
      <c r="A15387" t="n">
        <v>127070</v>
      </c>
      <c r="B15387" s="28" t="n">
        <v>16</v>
      </c>
      <c r="C15387" s="7" t="n">
        <v>0</v>
      </c>
    </row>
    <row r="15388" spans="1:10">
      <c r="A15388" t="s">
        <v>4</v>
      </c>
      <c r="B15388" s="4" t="s">
        <v>5</v>
      </c>
      <c r="C15388" s="4" t="s">
        <v>10</v>
      </c>
      <c r="D15388" s="4" t="s">
        <v>14</v>
      </c>
      <c r="E15388" s="4" t="s">
        <v>9</v>
      </c>
      <c r="F15388" s="4" t="s">
        <v>112</v>
      </c>
      <c r="G15388" s="4" t="s">
        <v>14</v>
      </c>
      <c r="H15388" s="4" t="s">
        <v>14</v>
      </c>
      <c r="I15388" s="4" t="s">
        <v>14</v>
      </c>
    </row>
    <row r="15389" spans="1:10">
      <c r="A15389" t="n">
        <v>127073</v>
      </c>
      <c r="B15389" s="49" t="n">
        <v>26</v>
      </c>
      <c r="C15389" s="7" t="n">
        <v>19</v>
      </c>
      <c r="D15389" s="7" t="n">
        <v>17</v>
      </c>
      <c r="E15389" s="7" t="n">
        <v>29498</v>
      </c>
      <c r="F15389" s="7" t="s">
        <v>969</v>
      </c>
      <c r="G15389" s="7" t="n">
        <v>8</v>
      </c>
      <c r="H15389" s="7" t="n">
        <v>2</v>
      </c>
      <c r="I15389" s="7" t="n">
        <v>0</v>
      </c>
    </row>
    <row r="15390" spans="1:10">
      <c r="A15390" t="s">
        <v>4</v>
      </c>
      <c r="B15390" s="4" t="s">
        <v>5</v>
      </c>
      <c r="C15390" s="4" t="s">
        <v>10</v>
      </c>
    </row>
    <row r="15391" spans="1:10">
      <c r="A15391" t="n">
        <v>127094</v>
      </c>
      <c r="B15391" s="28" t="n">
        <v>16</v>
      </c>
      <c r="C15391" s="7" t="n">
        <v>1200</v>
      </c>
    </row>
    <row r="15392" spans="1:10">
      <c r="A15392" t="s">
        <v>4</v>
      </c>
      <c r="B15392" s="4" t="s">
        <v>5</v>
      </c>
      <c r="C15392" s="4" t="s">
        <v>10</v>
      </c>
      <c r="D15392" s="4" t="s">
        <v>14</v>
      </c>
    </row>
    <row r="15393" spans="1:9">
      <c r="A15393" t="n">
        <v>127097</v>
      </c>
      <c r="B15393" s="51" t="n">
        <v>89</v>
      </c>
      <c r="C15393" s="7" t="n">
        <v>19</v>
      </c>
      <c r="D15393" s="7" t="n">
        <v>0</v>
      </c>
    </row>
    <row r="15394" spans="1:9">
      <c r="A15394" t="s">
        <v>4</v>
      </c>
      <c r="B15394" s="4" t="s">
        <v>5</v>
      </c>
      <c r="C15394" s="4" t="s">
        <v>10</v>
      </c>
      <c r="D15394" s="4" t="s">
        <v>14</v>
      </c>
    </row>
    <row r="15395" spans="1:9">
      <c r="A15395" t="n">
        <v>127101</v>
      </c>
      <c r="B15395" s="51" t="n">
        <v>89</v>
      </c>
      <c r="C15395" s="7" t="n">
        <v>65533</v>
      </c>
      <c r="D15395" s="7" t="n">
        <v>1</v>
      </c>
    </row>
    <row r="15396" spans="1:9">
      <c r="A15396" t="s">
        <v>4</v>
      </c>
      <c r="B15396" s="4" t="s">
        <v>5</v>
      </c>
      <c r="C15396" s="4" t="s">
        <v>14</v>
      </c>
      <c r="D15396" s="4" t="s">
        <v>10</v>
      </c>
    </row>
    <row r="15397" spans="1:9">
      <c r="A15397" t="n">
        <v>127105</v>
      </c>
      <c r="B15397" s="45" t="n">
        <v>45</v>
      </c>
      <c r="C15397" s="7" t="n">
        <v>7</v>
      </c>
      <c r="D15397" s="7" t="n">
        <v>255</v>
      </c>
    </row>
    <row r="15398" spans="1:9">
      <c r="A15398" t="s">
        <v>4</v>
      </c>
      <c r="B15398" s="4" t="s">
        <v>5</v>
      </c>
      <c r="C15398" s="4" t="s">
        <v>14</v>
      </c>
      <c r="D15398" s="4" t="s">
        <v>14</v>
      </c>
      <c r="E15398" s="4" t="s">
        <v>21</v>
      </c>
      <c r="F15398" s="4" t="s">
        <v>21</v>
      </c>
      <c r="G15398" s="4" t="s">
        <v>21</v>
      </c>
      <c r="H15398" s="4" t="s">
        <v>10</v>
      </c>
    </row>
    <row r="15399" spans="1:9">
      <c r="A15399" t="n">
        <v>127109</v>
      </c>
      <c r="B15399" s="45" t="n">
        <v>45</v>
      </c>
      <c r="C15399" s="7" t="n">
        <v>2</v>
      </c>
      <c r="D15399" s="7" t="n">
        <v>3</v>
      </c>
      <c r="E15399" s="7" t="n">
        <v>-1.26999998092651</v>
      </c>
      <c r="F15399" s="7" t="n">
        <v>19.7900009155273</v>
      </c>
      <c r="G15399" s="7" t="n">
        <v>44.560001373291</v>
      </c>
      <c r="H15399" s="7" t="n">
        <v>0</v>
      </c>
    </row>
    <row r="15400" spans="1:9">
      <c r="A15400" t="s">
        <v>4</v>
      </c>
      <c r="B15400" s="4" t="s">
        <v>5</v>
      </c>
      <c r="C15400" s="4" t="s">
        <v>14</v>
      </c>
      <c r="D15400" s="4" t="s">
        <v>14</v>
      </c>
      <c r="E15400" s="4" t="s">
        <v>21</v>
      </c>
      <c r="F15400" s="4" t="s">
        <v>21</v>
      </c>
      <c r="G15400" s="4" t="s">
        <v>21</v>
      </c>
      <c r="H15400" s="4" t="s">
        <v>10</v>
      </c>
      <c r="I15400" s="4" t="s">
        <v>14</v>
      </c>
    </row>
    <row r="15401" spans="1:9">
      <c r="A15401" t="n">
        <v>127126</v>
      </c>
      <c r="B15401" s="45" t="n">
        <v>45</v>
      </c>
      <c r="C15401" s="7" t="n">
        <v>4</v>
      </c>
      <c r="D15401" s="7" t="n">
        <v>3</v>
      </c>
      <c r="E15401" s="7" t="n">
        <v>353</v>
      </c>
      <c r="F15401" s="7" t="n">
        <v>120</v>
      </c>
      <c r="G15401" s="7" t="n">
        <v>345</v>
      </c>
      <c r="H15401" s="7" t="n">
        <v>0</v>
      </c>
      <c r="I15401" s="7" t="n">
        <v>0</v>
      </c>
    </row>
    <row r="15402" spans="1:9">
      <c r="A15402" t="s">
        <v>4</v>
      </c>
      <c r="B15402" s="4" t="s">
        <v>5</v>
      </c>
      <c r="C15402" s="4" t="s">
        <v>14</v>
      </c>
      <c r="D15402" s="4" t="s">
        <v>14</v>
      </c>
      <c r="E15402" s="4" t="s">
        <v>21</v>
      </c>
      <c r="F15402" s="4" t="s">
        <v>10</v>
      </c>
    </row>
    <row r="15403" spans="1:9">
      <c r="A15403" t="n">
        <v>127144</v>
      </c>
      <c r="B15403" s="45" t="n">
        <v>45</v>
      </c>
      <c r="C15403" s="7" t="n">
        <v>5</v>
      </c>
      <c r="D15403" s="7" t="n">
        <v>3</v>
      </c>
      <c r="E15403" s="7" t="n">
        <v>1.10000002384186</v>
      </c>
      <c r="F15403" s="7" t="n">
        <v>0</v>
      </c>
    </row>
    <row r="15404" spans="1:9">
      <c r="A15404" t="s">
        <v>4</v>
      </c>
      <c r="B15404" s="4" t="s">
        <v>5</v>
      </c>
      <c r="C15404" s="4" t="s">
        <v>14</v>
      </c>
      <c r="D15404" s="4" t="s">
        <v>14</v>
      </c>
      <c r="E15404" s="4" t="s">
        <v>21</v>
      </c>
      <c r="F15404" s="4" t="s">
        <v>10</v>
      </c>
    </row>
    <row r="15405" spans="1:9">
      <c r="A15405" t="n">
        <v>127153</v>
      </c>
      <c r="B15405" s="45" t="n">
        <v>45</v>
      </c>
      <c r="C15405" s="7" t="n">
        <v>11</v>
      </c>
      <c r="D15405" s="7" t="n">
        <v>3</v>
      </c>
      <c r="E15405" s="7" t="n">
        <v>45.7999992370605</v>
      </c>
      <c r="F15405" s="7" t="n">
        <v>0</v>
      </c>
    </row>
    <row r="15406" spans="1:9">
      <c r="A15406" t="s">
        <v>4</v>
      </c>
      <c r="B15406" s="4" t="s">
        <v>5</v>
      </c>
      <c r="C15406" s="4" t="s">
        <v>14</v>
      </c>
      <c r="D15406" s="4" t="s">
        <v>10</v>
      </c>
      <c r="E15406" s="4" t="s">
        <v>6</v>
      </c>
      <c r="F15406" s="4" t="s">
        <v>6</v>
      </c>
      <c r="G15406" s="4" t="s">
        <v>6</v>
      </c>
      <c r="H15406" s="4" t="s">
        <v>6</v>
      </c>
    </row>
    <row r="15407" spans="1:9">
      <c r="A15407" t="n">
        <v>127162</v>
      </c>
      <c r="B15407" s="41" t="n">
        <v>51</v>
      </c>
      <c r="C15407" s="7" t="n">
        <v>3</v>
      </c>
      <c r="D15407" s="7" t="n">
        <v>19</v>
      </c>
      <c r="E15407" s="7" t="s">
        <v>294</v>
      </c>
      <c r="F15407" s="7" t="s">
        <v>95</v>
      </c>
      <c r="G15407" s="7" t="s">
        <v>96</v>
      </c>
      <c r="H15407" s="7" t="s">
        <v>97</v>
      </c>
    </row>
    <row r="15408" spans="1:9">
      <c r="A15408" t="s">
        <v>4</v>
      </c>
      <c r="B15408" s="4" t="s">
        <v>5</v>
      </c>
      <c r="C15408" s="4" t="s">
        <v>14</v>
      </c>
      <c r="D15408" s="4" t="s">
        <v>10</v>
      </c>
      <c r="E15408" s="4" t="s">
        <v>10</v>
      </c>
      <c r="F15408" s="4" t="s">
        <v>9</v>
      </c>
    </row>
    <row r="15409" spans="1:9">
      <c r="A15409" t="n">
        <v>127175</v>
      </c>
      <c r="B15409" s="46" t="n">
        <v>84</v>
      </c>
      <c r="C15409" s="7" t="n">
        <v>0</v>
      </c>
      <c r="D15409" s="7" t="n">
        <v>0</v>
      </c>
      <c r="E15409" s="7" t="n">
        <v>0</v>
      </c>
      <c r="F15409" s="7" t="n">
        <v>1050253722</v>
      </c>
    </row>
    <row r="15410" spans="1:9">
      <c r="A15410" t="s">
        <v>4</v>
      </c>
      <c r="B15410" s="4" t="s">
        <v>5</v>
      </c>
      <c r="C15410" s="4" t="s">
        <v>14</v>
      </c>
      <c r="D15410" s="4" t="s">
        <v>14</v>
      </c>
      <c r="E15410" s="4" t="s">
        <v>21</v>
      </c>
      <c r="F15410" s="4" t="s">
        <v>21</v>
      </c>
      <c r="G15410" s="4" t="s">
        <v>21</v>
      </c>
      <c r="H15410" s="4" t="s">
        <v>10</v>
      </c>
    </row>
    <row r="15411" spans="1:9">
      <c r="A15411" t="n">
        <v>127185</v>
      </c>
      <c r="B15411" s="45" t="n">
        <v>45</v>
      </c>
      <c r="C15411" s="7" t="n">
        <v>2</v>
      </c>
      <c r="D15411" s="7" t="n">
        <v>1</v>
      </c>
      <c r="E15411" s="7" t="n">
        <v>-0.769999980926514</v>
      </c>
      <c r="F15411" s="7" t="n">
        <v>19.4300003051758</v>
      </c>
      <c r="G15411" s="7" t="n">
        <v>51.7599983215332</v>
      </c>
      <c r="H15411" s="7" t="n">
        <v>1700</v>
      </c>
    </row>
    <row r="15412" spans="1:9">
      <c r="A15412" t="s">
        <v>4</v>
      </c>
      <c r="B15412" s="4" t="s">
        <v>5</v>
      </c>
      <c r="C15412" s="4" t="s">
        <v>14</v>
      </c>
      <c r="D15412" s="4" t="s">
        <v>14</v>
      </c>
      <c r="E15412" s="4" t="s">
        <v>21</v>
      </c>
      <c r="F15412" s="4" t="s">
        <v>21</v>
      </c>
      <c r="G15412" s="4" t="s">
        <v>21</v>
      </c>
      <c r="H15412" s="4" t="s">
        <v>10</v>
      </c>
      <c r="I15412" s="4" t="s">
        <v>14</v>
      </c>
    </row>
    <row r="15413" spans="1:9">
      <c r="A15413" t="n">
        <v>127202</v>
      </c>
      <c r="B15413" s="45" t="n">
        <v>45</v>
      </c>
      <c r="C15413" s="7" t="n">
        <v>4</v>
      </c>
      <c r="D15413" s="7" t="n">
        <v>1</v>
      </c>
      <c r="E15413" s="7" t="n">
        <v>348</v>
      </c>
      <c r="F15413" s="7" t="n">
        <v>150</v>
      </c>
      <c r="G15413" s="7" t="n">
        <v>335</v>
      </c>
      <c r="H15413" s="7" t="n">
        <v>1700</v>
      </c>
      <c r="I15413" s="7" t="n">
        <v>0</v>
      </c>
    </row>
    <row r="15414" spans="1:9">
      <c r="A15414" t="s">
        <v>4</v>
      </c>
      <c r="B15414" s="4" t="s">
        <v>5</v>
      </c>
      <c r="C15414" s="4" t="s">
        <v>14</v>
      </c>
      <c r="D15414" s="4" t="s">
        <v>14</v>
      </c>
      <c r="E15414" s="4" t="s">
        <v>21</v>
      </c>
      <c r="F15414" s="4" t="s">
        <v>10</v>
      </c>
    </row>
    <row r="15415" spans="1:9">
      <c r="A15415" t="n">
        <v>127220</v>
      </c>
      <c r="B15415" s="45" t="n">
        <v>45</v>
      </c>
      <c r="C15415" s="7" t="n">
        <v>5</v>
      </c>
      <c r="D15415" s="7" t="n">
        <v>1</v>
      </c>
      <c r="E15415" s="7" t="n">
        <v>2.09999990463257</v>
      </c>
      <c r="F15415" s="7" t="n">
        <v>1700</v>
      </c>
    </row>
    <row r="15416" spans="1:9">
      <c r="A15416" t="s">
        <v>4</v>
      </c>
      <c r="B15416" s="4" t="s">
        <v>5</v>
      </c>
      <c r="C15416" s="4" t="s">
        <v>10</v>
      </c>
      <c r="D15416" s="4" t="s">
        <v>21</v>
      </c>
      <c r="E15416" s="4" t="s">
        <v>21</v>
      </c>
      <c r="F15416" s="4" t="s">
        <v>21</v>
      </c>
      <c r="G15416" s="4" t="s">
        <v>21</v>
      </c>
    </row>
    <row r="15417" spans="1:9">
      <c r="A15417" t="n">
        <v>127229</v>
      </c>
      <c r="B15417" s="36" t="n">
        <v>46</v>
      </c>
      <c r="C15417" s="7" t="n">
        <v>26</v>
      </c>
      <c r="D15417" s="7" t="n">
        <v>0.430000007152557</v>
      </c>
      <c r="E15417" s="7" t="n">
        <v>18.3700008392334</v>
      </c>
      <c r="F15417" s="7" t="n">
        <v>60.4500007629395</v>
      </c>
      <c r="G15417" s="7" t="n">
        <v>-171.899993896484</v>
      </c>
    </row>
    <row r="15418" spans="1:9">
      <c r="A15418" t="s">
        <v>4</v>
      </c>
      <c r="B15418" s="4" t="s">
        <v>5</v>
      </c>
      <c r="C15418" s="4" t="s">
        <v>10</v>
      </c>
      <c r="D15418" s="4" t="s">
        <v>14</v>
      </c>
      <c r="E15418" s="4" t="s">
        <v>6</v>
      </c>
      <c r="F15418" s="4" t="s">
        <v>21</v>
      </c>
      <c r="G15418" s="4" t="s">
        <v>21</v>
      </c>
      <c r="H15418" s="4" t="s">
        <v>21</v>
      </c>
    </row>
    <row r="15419" spans="1:9">
      <c r="A15419" t="n">
        <v>127248</v>
      </c>
      <c r="B15419" s="37" t="n">
        <v>48</v>
      </c>
      <c r="C15419" s="7" t="n">
        <v>26</v>
      </c>
      <c r="D15419" s="7" t="n">
        <v>0</v>
      </c>
      <c r="E15419" s="7" t="s">
        <v>786</v>
      </c>
      <c r="F15419" s="7" t="n">
        <v>-1</v>
      </c>
      <c r="G15419" s="7" t="n">
        <v>1</v>
      </c>
      <c r="H15419" s="7" t="n">
        <v>0</v>
      </c>
    </row>
    <row r="15420" spans="1:9">
      <c r="A15420" t="s">
        <v>4</v>
      </c>
      <c r="B15420" s="4" t="s">
        <v>5</v>
      </c>
      <c r="C15420" s="4" t="s">
        <v>10</v>
      </c>
      <c r="D15420" s="4" t="s">
        <v>10</v>
      </c>
      <c r="E15420" s="4" t="s">
        <v>21</v>
      </c>
      <c r="F15420" s="4" t="s">
        <v>21</v>
      </c>
      <c r="G15420" s="4" t="s">
        <v>21</v>
      </c>
      <c r="H15420" s="4" t="s">
        <v>21</v>
      </c>
      <c r="I15420" s="4" t="s">
        <v>14</v>
      </c>
      <c r="J15420" s="4" t="s">
        <v>10</v>
      </c>
    </row>
    <row r="15421" spans="1:9">
      <c r="A15421" t="n">
        <v>127274</v>
      </c>
      <c r="B15421" s="52" t="n">
        <v>55</v>
      </c>
      <c r="C15421" s="7" t="n">
        <v>26</v>
      </c>
      <c r="D15421" s="7" t="n">
        <v>65533</v>
      </c>
      <c r="E15421" s="7" t="n">
        <v>-1.52999997138977</v>
      </c>
      <c r="F15421" s="7" t="n">
        <v>18.3700008392334</v>
      </c>
      <c r="G15421" s="7" t="n">
        <v>46.6399993896484</v>
      </c>
      <c r="H15421" s="7" t="n">
        <v>4</v>
      </c>
      <c r="I15421" s="7" t="n">
        <v>0</v>
      </c>
      <c r="J15421" s="7" t="n">
        <v>0</v>
      </c>
    </row>
    <row r="15422" spans="1:9">
      <c r="A15422" t="s">
        <v>4</v>
      </c>
      <c r="B15422" s="4" t="s">
        <v>5</v>
      </c>
      <c r="C15422" s="4" t="s">
        <v>10</v>
      </c>
      <c r="D15422" s="4" t="s">
        <v>10</v>
      </c>
      <c r="E15422" s="4" t="s">
        <v>10</v>
      </c>
    </row>
    <row r="15423" spans="1:9">
      <c r="A15423" t="n">
        <v>127298</v>
      </c>
      <c r="B15423" s="42" t="n">
        <v>61</v>
      </c>
      <c r="C15423" s="7" t="n">
        <v>19</v>
      </c>
      <c r="D15423" s="7" t="n">
        <v>26</v>
      </c>
      <c r="E15423" s="7" t="n">
        <v>0</v>
      </c>
    </row>
    <row r="15424" spans="1:9">
      <c r="A15424" t="s">
        <v>4</v>
      </c>
      <c r="B15424" s="4" t="s">
        <v>5</v>
      </c>
      <c r="C15424" s="4" t="s">
        <v>10</v>
      </c>
      <c r="D15424" s="4" t="s">
        <v>21</v>
      </c>
      <c r="E15424" s="4" t="s">
        <v>21</v>
      </c>
      <c r="F15424" s="4" t="s">
        <v>21</v>
      </c>
      <c r="G15424" s="4" t="s">
        <v>10</v>
      </c>
      <c r="H15424" s="4" t="s">
        <v>10</v>
      </c>
    </row>
    <row r="15425" spans="1:10">
      <c r="A15425" t="n">
        <v>127305</v>
      </c>
      <c r="B15425" s="54" t="n">
        <v>60</v>
      </c>
      <c r="C15425" s="7" t="n">
        <v>19</v>
      </c>
      <c r="D15425" s="7" t="n">
        <v>-20</v>
      </c>
      <c r="E15425" s="7" t="n">
        <v>0</v>
      </c>
      <c r="F15425" s="7" t="n">
        <v>0</v>
      </c>
      <c r="G15425" s="7" t="n">
        <v>0</v>
      </c>
      <c r="H15425" s="7" t="n">
        <v>0</v>
      </c>
    </row>
    <row r="15426" spans="1:10">
      <c r="A15426" t="s">
        <v>4</v>
      </c>
      <c r="B15426" s="4" t="s">
        <v>5</v>
      </c>
      <c r="C15426" s="4" t="s">
        <v>10</v>
      </c>
      <c r="D15426" s="4" t="s">
        <v>21</v>
      </c>
      <c r="E15426" s="4" t="s">
        <v>21</v>
      </c>
      <c r="F15426" s="4" t="s">
        <v>14</v>
      </c>
    </row>
    <row r="15427" spans="1:10">
      <c r="A15427" t="n">
        <v>127324</v>
      </c>
      <c r="B15427" s="55" t="n">
        <v>52</v>
      </c>
      <c r="C15427" s="7" t="n">
        <v>19</v>
      </c>
      <c r="D15427" s="7" t="n">
        <v>120</v>
      </c>
      <c r="E15427" s="7" t="n">
        <v>0</v>
      </c>
      <c r="F15427" s="7" t="n">
        <v>0</v>
      </c>
    </row>
    <row r="15428" spans="1:10">
      <c r="A15428" t="s">
        <v>4</v>
      </c>
      <c r="B15428" s="4" t="s">
        <v>5</v>
      </c>
      <c r="C15428" s="4" t="s">
        <v>10</v>
      </c>
      <c r="D15428" s="4" t="s">
        <v>21</v>
      </c>
      <c r="E15428" s="4" t="s">
        <v>21</v>
      </c>
      <c r="F15428" s="4" t="s">
        <v>14</v>
      </c>
    </row>
    <row r="15429" spans="1:10">
      <c r="A15429" t="n">
        <v>127336</v>
      </c>
      <c r="B15429" s="55" t="n">
        <v>52</v>
      </c>
      <c r="C15429" s="7" t="n">
        <v>7024</v>
      </c>
      <c r="D15429" s="7" t="n">
        <v>5</v>
      </c>
      <c r="E15429" s="7" t="n">
        <v>0</v>
      </c>
      <c r="F15429" s="7" t="n">
        <v>0</v>
      </c>
    </row>
    <row r="15430" spans="1:10">
      <c r="A15430" t="s">
        <v>4</v>
      </c>
      <c r="B15430" s="4" t="s">
        <v>5</v>
      </c>
      <c r="C15430" s="4" t="s">
        <v>10</v>
      </c>
      <c r="D15430" s="4" t="s">
        <v>9</v>
      </c>
      <c r="E15430" s="4" t="s">
        <v>9</v>
      </c>
      <c r="F15430" s="4" t="s">
        <v>9</v>
      </c>
    </row>
    <row r="15431" spans="1:10">
      <c r="A15431" t="n">
        <v>127348</v>
      </c>
      <c r="B15431" s="97" t="n">
        <v>156</v>
      </c>
      <c r="C15431" s="7" t="n">
        <v>7024</v>
      </c>
      <c r="D15431" s="7" t="n">
        <v>0</v>
      </c>
      <c r="E15431" s="7" t="n">
        <v>0</v>
      </c>
      <c r="F15431" s="7" t="n">
        <v>-1046478848</v>
      </c>
    </row>
    <row r="15432" spans="1:10">
      <c r="A15432" t="s">
        <v>4</v>
      </c>
      <c r="B15432" s="4" t="s">
        <v>5</v>
      </c>
      <c r="C15432" s="4" t="s">
        <v>10</v>
      </c>
      <c r="D15432" s="4" t="s">
        <v>14</v>
      </c>
      <c r="E15432" s="4" t="s">
        <v>6</v>
      </c>
      <c r="F15432" s="4" t="s">
        <v>21</v>
      </c>
      <c r="G15432" s="4" t="s">
        <v>21</v>
      </c>
      <c r="H15432" s="4" t="s">
        <v>21</v>
      </c>
    </row>
    <row r="15433" spans="1:10">
      <c r="A15433" t="n">
        <v>127363</v>
      </c>
      <c r="B15433" s="37" t="n">
        <v>48</v>
      </c>
      <c r="C15433" s="7" t="n">
        <v>7024</v>
      </c>
      <c r="D15433" s="7" t="n">
        <v>0</v>
      </c>
      <c r="E15433" s="7" t="s">
        <v>782</v>
      </c>
      <c r="F15433" s="7" t="n">
        <v>-1</v>
      </c>
      <c r="G15433" s="7" t="n">
        <v>1</v>
      </c>
      <c r="H15433" s="7" t="n">
        <v>0</v>
      </c>
    </row>
    <row r="15434" spans="1:10">
      <c r="A15434" t="s">
        <v>4</v>
      </c>
      <c r="B15434" s="4" t="s">
        <v>5</v>
      </c>
      <c r="C15434" s="4" t="s">
        <v>10</v>
      </c>
      <c r="D15434" s="4" t="s">
        <v>10</v>
      </c>
      <c r="E15434" s="4" t="s">
        <v>21</v>
      </c>
      <c r="F15434" s="4" t="s">
        <v>21</v>
      </c>
      <c r="G15434" s="4" t="s">
        <v>21</v>
      </c>
      <c r="H15434" s="4" t="s">
        <v>21</v>
      </c>
      <c r="I15434" s="4" t="s">
        <v>14</v>
      </c>
      <c r="J15434" s="4" t="s">
        <v>10</v>
      </c>
    </row>
    <row r="15435" spans="1:10">
      <c r="A15435" t="n">
        <v>127389</v>
      </c>
      <c r="B15435" s="52" t="n">
        <v>55</v>
      </c>
      <c r="C15435" s="7" t="n">
        <v>7024</v>
      </c>
      <c r="D15435" s="7" t="n">
        <v>65533</v>
      </c>
      <c r="E15435" s="7" t="n">
        <v>-0.740000009536743</v>
      </c>
      <c r="F15435" s="7" t="n">
        <v>19.2700004577637</v>
      </c>
      <c r="G15435" s="7" t="n">
        <v>51.8400001525879</v>
      </c>
      <c r="H15435" s="7" t="n">
        <v>4</v>
      </c>
      <c r="I15435" s="7" t="n">
        <v>0</v>
      </c>
      <c r="J15435" s="7" t="n">
        <v>129</v>
      </c>
    </row>
    <row r="15436" spans="1:10">
      <c r="A15436" t="s">
        <v>4</v>
      </c>
      <c r="B15436" s="4" t="s">
        <v>5</v>
      </c>
      <c r="C15436" s="4" t="s">
        <v>14</v>
      </c>
      <c r="D15436" s="4" t="s">
        <v>10</v>
      </c>
      <c r="E15436" s="4" t="s">
        <v>21</v>
      </c>
      <c r="F15436" s="4" t="s">
        <v>10</v>
      </c>
      <c r="G15436" s="4" t="s">
        <v>9</v>
      </c>
      <c r="H15436" s="4" t="s">
        <v>9</v>
      </c>
      <c r="I15436" s="4" t="s">
        <v>10</v>
      </c>
      <c r="J15436" s="4" t="s">
        <v>10</v>
      </c>
      <c r="K15436" s="4" t="s">
        <v>9</v>
      </c>
      <c r="L15436" s="4" t="s">
        <v>9</v>
      </c>
      <c r="M15436" s="4" t="s">
        <v>9</v>
      </c>
      <c r="N15436" s="4" t="s">
        <v>9</v>
      </c>
      <c r="O15436" s="4" t="s">
        <v>6</v>
      </c>
    </row>
    <row r="15437" spans="1:10">
      <c r="A15437" t="n">
        <v>127413</v>
      </c>
      <c r="B15437" s="14" t="n">
        <v>50</v>
      </c>
      <c r="C15437" s="7" t="n">
        <v>0</v>
      </c>
      <c r="D15437" s="7" t="n">
        <v>4334</v>
      </c>
      <c r="E15437" s="7" t="n">
        <v>1</v>
      </c>
      <c r="F15437" s="7" t="n">
        <v>200</v>
      </c>
      <c r="G15437" s="7" t="n">
        <v>0</v>
      </c>
      <c r="H15437" s="7" t="n">
        <v>0</v>
      </c>
      <c r="I15437" s="7" t="n">
        <v>0</v>
      </c>
      <c r="J15437" s="7" t="n">
        <v>65533</v>
      </c>
      <c r="K15437" s="7" t="n">
        <v>0</v>
      </c>
      <c r="L15437" s="7" t="n">
        <v>0</v>
      </c>
      <c r="M15437" s="7" t="n">
        <v>0</v>
      </c>
      <c r="N15437" s="7" t="n">
        <v>0</v>
      </c>
      <c r="O15437" s="7" t="s">
        <v>13</v>
      </c>
    </row>
    <row r="15438" spans="1:10">
      <c r="A15438" t="s">
        <v>4</v>
      </c>
      <c r="B15438" s="4" t="s">
        <v>5</v>
      </c>
      <c r="C15438" s="4" t="s">
        <v>10</v>
      </c>
    </row>
    <row r="15439" spans="1:10">
      <c r="A15439" t="n">
        <v>127452</v>
      </c>
      <c r="B15439" s="28" t="n">
        <v>16</v>
      </c>
      <c r="C15439" s="7" t="n">
        <v>1500</v>
      </c>
    </row>
    <row r="15440" spans="1:10">
      <c r="A15440" t="s">
        <v>4</v>
      </c>
      <c r="B15440" s="4" t="s">
        <v>5</v>
      </c>
      <c r="C15440" s="4" t="s">
        <v>10</v>
      </c>
      <c r="D15440" s="4" t="s">
        <v>14</v>
      </c>
      <c r="E15440" s="4" t="s">
        <v>14</v>
      </c>
      <c r="F15440" s="4" t="s">
        <v>6</v>
      </c>
    </row>
    <row r="15441" spans="1:15">
      <c r="A15441" t="n">
        <v>127455</v>
      </c>
      <c r="B15441" s="18" t="n">
        <v>20</v>
      </c>
      <c r="C15441" s="7" t="n">
        <v>26</v>
      </c>
      <c r="D15441" s="7" t="n">
        <v>2</v>
      </c>
      <c r="E15441" s="7" t="n">
        <v>11</v>
      </c>
      <c r="F15441" s="7" t="s">
        <v>970</v>
      </c>
    </row>
    <row r="15442" spans="1:15">
      <c r="A15442" t="s">
        <v>4</v>
      </c>
      <c r="B15442" s="4" t="s">
        <v>5</v>
      </c>
      <c r="C15442" s="4" t="s">
        <v>10</v>
      </c>
      <c r="D15442" s="4" t="s">
        <v>14</v>
      </c>
    </row>
    <row r="15443" spans="1:15">
      <c r="A15443" t="n">
        <v>127486</v>
      </c>
      <c r="B15443" s="53" t="n">
        <v>56</v>
      </c>
      <c r="C15443" s="7" t="n">
        <v>7024</v>
      </c>
      <c r="D15443" s="7" t="n">
        <v>0</v>
      </c>
    </row>
    <row r="15444" spans="1:15">
      <c r="A15444" t="s">
        <v>4</v>
      </c>
      <c r="B15444" s="4" t="s">
        <v>5</v>
      </c>
      <c r="C15444" s="4" t="s">
        <v>10</v>
      </c>
      <c r="D15444" s="4" t="s">
        <v>9</v>
      </c>
    </row>
    <row r="15445" spans="1:15">
      <c r="A15445" t="n">
        <v>127490</v>
      </c>
      <c r="B15445" s="33" t="n">
        <v>43</v>
      </c>
      <c r="C15445" s="7" t="n">
        <v>7024</v>
      </c>
      <c r="D15445" s="7" t="n">
        <v>128</v>
      </c>
    </row>
    <row r="15446" spans="1:15">
      <c r="A15446" t="s">
        <v>4</v>
      </c>
      <c r="B15446" s="4" t="s">
        <v>5</v>
      </c>
      <c r="C15446" s="4" t="s">
        <v>10</v>
      </c>
      <c r="D15446" s="4" t="s">
        <v>10</v>
      </c>
      <c r="E15446" s="4" t="s">
        <v>21</v>
      </c>
      <c r="F15446" s="4" t="s">
        <v>21</v>
      </c>
      <c r="G15446" s="4" t="s">
        <v>21</v>
      </c>
      <c r="H15446" s="4" t="s">
        <v>21</v>
      </c>
      <c r="I15446" s="4" t="s">
        <v>14</v>
      </c>
      <c r="J15446" s="4" t="s">
        <v>10</v>
      </c>
    </row>
    <row r="15447" spans="1:15">
      <c r="A15447" t="n">
        <v>127497</v>
      </c>
      <c r="B15447" s="52" t="n">
        <v>55</v>
      </c>
      <c r="C15447" s="7" t="n">
        <v>7024</v>
      </c>
      <c r="D15447" s="7" t="n">
        <v>65533</v>
      </c>
      <c r="E15447" s="7" t="n">
        <v>-0.600000023841858</v>
      </c>
      <c r="F15447" s="7" t="n">
        <v>19.2700004577637</v>
      </c>
      <c r="G15447" s="7" t="n">
        <v>52.9000015258789</v>
      </c>
      <c r="H15447" s="7" t="n">
        <v>1</v>
      </c>
      <c r="I15447" s="7" t="n">
        <v>0</v>
      </c>
      <c r="J15447" s="7" t="n">
        <v>129</v>
      </c>
    </row>
    <row r="15448" spans="1:15">
      <c r="A15448" t="s">
        <v>4</v>
      </c>
      <c r="B15448" s="4" t="s">
        <v>5</v>
      </c>
      <c r="C15448" s="4" t="s">
        <v>14</v>
      </c>
      <c r="D15448" s="4" t="s">
        <v>10</v>
      </c>
      <c r="E15448" s="4" t="s">
        <v>14</v>
      </c>
    </row>
    <row r="15449" spans="1:15">
      <c r="A15449" t="n">
        <v>127521</v>
      </c>
      <c r="B15449" s="31" t="n">
        <v>39</v>
      </c>
      <c r="C15449" s="7" t="n">
        <v>14</v>
      </c>
      <c r="D15449" s="7" t="n">
        <v>65533</v>
      </c>
      <c r="E15449" s="7" t="n">
        <v>101</v>
      </c>
    </row>
    <row r="15450" spans="1:15">
      <c r="A15450" t="s">
        <v>4</v>
      </c>
      <c r="B15450" s="4" t="s">
        <v>5</v>
      </c>
      <c r="C15450" s="4" t="s">
        <v>14</v>
      </c>
      <c r="D15450" s="4" t="s">
        <v>10</v>
      </c>
      <c r="E15450" s="4" t="s">
        <v>10</v>
      </c>
      <c r="F15450" s="4" t="s">
        <v>10</v>
      </c>
      <c r="G15450" s="4" t="s">
        <v>10</v>
      </c>
      <c r="H15450" s="4" t="s">
        <v>10</v>
      </c>
      <c r="I15450" s="4" t="s">
        <v>6</v>
      </c>
      <c r="J15450" s="4" t="s">
        <v>21</v>
      </c>
      <c r="K15450" s="4" t="s">
        <v>21</v>
      </c>
      <c r="L15450" s="4" t="s">
        <v>21</v>
      </c>
      <c r="M15450" s="4" t="s">
        <v>9</v>
      </c>
      <c r="N15450" s="4" t="s">
        <v>9</v>
      </c>
      <c r="O15450" s="4" t="s">
        <v>21</v>
      </c>
      <c r="P15450" s="4" t="s">
        <v>21</v>
      </c>
      <c r="Q15450" s="4" t="s">
        <v>21</v>
      </c>
      <c r="R15450" s="4" t="s">
        <v>21</v>
      </c>
      <c r="S15450" s="4" t="s">
        <v>14</v>
      </c>
    </row>
    <row r="15451" spans="1:15">
      <c r="A15451" t="n">
        <v>127526</v>
      </c>
      <c r="B15451" s="31" t="n">
        <v>39</v>
      </c>
      <c r="C15451" s="7" t="n">
        <v>12</v>
      </c>
      <c r="D15451" s="7" t="n">
        <v>65533</v>
      </c>
      <c r="E15451" s="7" t="n">
        <v>212</v>
      </c>
      <c r="F15451" s="7" t="n">
        <v>0</v>
      </c>
      <c r="G15451" s="7" t="n">
        <v>7024</v>
      </c>
      <c r="H15451" s="7" t="n">
        <v>3</v>
      </c>
      <c r="I15451" s="7" t="s">
        <v>13</v>
      </c>
      <c r="J15451" s="7" t="n">
        <v>0</v>
      </c>
      <c r="K15451" s="7" t="n">
        <v>0</v>
      </c>
      <c r="L15451" s="7" t="n">
        <v>0</v>
      </c>
      <c r="M15451" s="7" t="n">
        <v>0</v>
      </c>
      <c r="N15451" s="7" t="n">
        <v>0</v>
      </c>
      <c r="O15451" s="7" t="n">
        <v>0</v>
      </c>
      <c r="P15451" s="7" t="n">
        <v>1</v>
      </c>
      <c r="Q15451" s="7" t="n">
        <v>1</v>
      </c>
      <c r="R15451" s="7" t="n">
        <v>1</v>
      </c>
      <c r="S15451" s="7" t="n">
        <v>112</v>
      </c>
    </row>
    <row r="15452" spans="1:15">
      <c r="A15452" t="s">
        <v>4</v>
      </c>
      <c r="B15452" s="4" t="s">
        <v>5</v>
      </c>
      <c r="C15452" s="4" t="s">
        <v>14</v>
      </c>
      <c r="D15452" s="4" t="s">
        <v>10</v>
      </c>
      <c r="E15452" s="4" t="s">
        <v>21</v>
      </c>
      <c r="F15452" s="4" t="s">
        <v>10</v>
      </c>
      <c r="G15452" s="4" t="s">
        <v>9</v>
      </c>
      <c r="H15452" s="4" t="s">
        <v>9</v>
      </c>
      <c r="I15452" s="4" t="s">
        <v>10</v>
      </c>
      <c r="J15452" s="4" t="s">
        <v>10</v>
      </c>
      <c r="K15452" s="4" t="s">
        <v>9</v>
      </c>
      <c r="L15452" s="4" t="s">
        <v>9</v>
      </c>
      <c r="M15452" s="4" t="s">
        <v>9</v>
      </c>
      <c r="N15452" s="4" t="s">
        <v>9</v>
      </c>
      <c r="O15452" s="4" t="s">
        <v>6</v>
      </c>
    </row>
    <row r="15453" spans="1:15">
      <c r="A15453" t="n">
        <v>127576</v>
      </c>
      <c r="B15453" s="14" t="n">
        <v>50</v>
      </c>
      <c r="C15453" s="7" t="n">
        <v>0</v>
      </c>
      <c r="D15453" s="7" t="n">
        <v>2118</v>
      </c>
      <c r="E15453" s="7" t="n">
        <v>0.5</v>
      </c>
      <c r="F15453" s="7" t="n">
        <v>0</v>
      </c>
      <c r="G15453" s="7" t="n">
        <v>0</v>
      </c>
      <c r="H15453" s="7" t="n">
        <v>-1063256064</v>
      </c>
      <c r="I15453" s="7" t="n">
        <v>0</v>
      </c>
      <c r="J15453" s="7" t="n">
        <v>65533</v>
      </c>
      <c r="K15453" s="7" t="n">
        <v>0</v>
      </c>
      <c r="L15453" s="7" t="n">
        <v>0</v>
      </c>
      <c r="M15453" s="7" t="n">
        <v>0</v>
      </c>
      <c r="N15453" s="7" t="n">
        <v>0</v>
      </c>
      <c r="O15453" s="7" t="s">
        <v>13</v>
      </c>
    </row>
    <row r="15454" spans="1:15">
      <c r="A15454" t="s">
        <v>4</v>
      </c>
      <c r="B15454" s="4" t="s">
        <v>5</v>
      </c>
      <c r="C15454" s="4" t="s">
        <v>14</v>
      </c>
      <c r="D15454" s="4" t="s">
        <v>10</v>
      </c>
      <c r="E15454" s="4" t="s">
        <v>21</v>
      </c>
      <c r="F15454" s="4" t="s">
        <v>10</v>
      </c>
      <c r="G15454" s="4" t="s">
        <v>9</v>
      </c>
      <c r="H15454" s="4" t="s">
        <v>9</v>
      </c>
      <c r="I15454" s="4" t="s">
        <v>10</v>
      </c>
      <c r="J15454" s="4" t="s">
        <v>10</v>
      </c>
      <c r="K15454" s="4" t="s">
        <v>9</v>
      </c>
      <c r="L15454" s="4" t="s">
        <v>9</v>
      </c>
      <c r="M15454" s="4" t="s">
        <v>9</v>
      </c>
      <c r="N15454" s="4" t="s">
        <v>9</v>
      </c>
      <c r="O15454" s="4" t="s">
        <v>6</v>
      </c>
    </row>
    <row r="15455" spans="1:15">
      <c r="A15455" t="n">
        <v>127615</v>
      </c>
      <c r="B15455" s="14" t="n">
        <v>50</v>
      </c>
      <c r="C15455" s="7" t="n">
        <v>0</v>
      </c>
      <c r="D15455" s="7" t="n">
        <v>4181</v>
      </c>
      <c r="E15455" s="7" t="n">
        <v>1</v>
      </c>
      <c r="F15455" s="7" t="n">
        <v>0</v>
      </c>
      <c r="G15455" s="7" t="n">
        <v>0</v>
      </c>
      <c r="H15455" s="7" t="n">
        <v>0</v>
      </c>
      <c r="I15455" s="7" t="n">
        <v>0</v>
      </c>
      <c r="J15455" s="7" t="n">
        <v>65533</v>
      </c>
      <c r="K15455" s="7" t="n">
        <v>0</v>
      </c>
      <c r="L15455" s="7" t="n">
        <v>0</v>
      </c>
      <c r="M15455" s="7" t="n">
        <v>0</v>
      </c>
      <c r="N15455" s="7" t="n">
        <v>0</v>
      </c>
      <c r="O15455" s="7" t="s">
        <v>13</v>
      </c>
    </row>
    <row r="15456" spans="1:15">
      <c r="A15456" t="s">
        <v>4</v>
      </c>
      <c r="B15456" s="4" t="s">
        <v>5</v>
      </c>
      <c r="C15456" s="4" t="s">
        <v>14</v>
      </c>
      <c r="D15456" s="4" t="s">
        <v>10</v>
      </c>
      <c r="E15456" s="4" t="s">
        <v>21</v>
      </c>
      <c r="F15456" s="4" t="s">
        <v>10</v>
      </c>
      <c r="G15456" s="4" t="s">
        <v>9</v>
      </c>
      <c r="H15456" s="4" t="s">
        <v>9</v>
      </c>
      <c r="I15456" s="4" t="s">
        <v>10</v>
      </c>
      <c r="J15456" s="4" t="s">
        <v>10</v>
      </c>
      <c r="K15456" s="4" t="s">
        <v>9</v>
      </c>
      <c r="L15456" s="4" t="s">
        <v>9</v>
      </c>
      <c r="M15456" s="4" t="s">
        <v>9</v>
      </c>
      <c r="N15456" s="4" t="s">
        <v>9</v>
      </c>
      <c r="O15456" s="4" t="s">
        <v>6</v>
      </c>
    </row>
    <row r="15457" spans="1:19">
      <c r="A15457" t="n">
        <v>127654</v>
      </c>
      <c r="B15457" s="14" t="n">
        <v>50</v>
      </c>
      <c r="C15457" s="7" t="n">
        <v>0</v>
      </c>
      <c r="D15457" s="7" t="n">
        <v>4178</v>
      </c>
      <c r="E15457" s="7" t="n">
        <v>1</v>
      </c>
      <c r="F15457" s="7" t="n">
        <v>0</v>
      </c>
      <c r="G15457" s="7" t="n">
        <v>0</v>
      </c>
      <c r="H15457" s="7" t="n">
        <v>0</v>
      </c>
      <c r="I15457" s="7" t="n">
        <v>0</v>
      </c>
      <c r="J15457" s="7" t="n">
        <v>65533</v>
      </c>
      <c r="K15457" s="7" t="n">
        <v>0</v>
      </c>
      <c r="L15457" s="7" t="n">
        <v>0</v>
      </c>
      <c r="M15457" s="7" t="n">
        <v>0</v>
      </c>
      <c r="N15457" s="7" t="n">
        <v>0</v>
      </c>
      <c r="O15457" s="7" t="s">
        <v>13</v>
      </c>
    </row>
    <row r="15458" spans="1:19">
      <c r="A15458" t="s">
        <v>4</v>
      </c>
      <c r="B15458" s="4" t="s">
        <v>5</v>
      </c>
      <c r="C15458" s="4" t="s">
        <v>14</v>
      </c>
      <c r="D15458" s="4" t="s">
        <v>10</v>
      </c>
      <c r="E15458" s="4" t="s">
        <v>21</v>
      </c>
      <c r="F15458" s="4" t="s">
        <v>10</v>
      </c>
      <c r="G15458" s="4" t="s">
        <v>9</v>
      </c>
      <c r="H15458" s="4" t="s">
        <v>9</v>
      </c>
      <c r="I15458" s="4" t="s">
        <v>10</v>
      </c>
      <c r="J15458" s="4" t="s">
        <v>10</v>
      </c>
      <c r="K15458" s="4" t="s">
        <v>9</v>
      </c>
      <c r="L15458" s="4" t="s">
        <v>9</v>
      </c>
      <c r="M15458" s="4" t="s">
        <v>9</v>
      </c>
      <c r="N15458" s="4" t="s">
        <v>9</v>
      </c>
      <c r="O15458" s="4" t="s">
        <v>6</v>
      </c>
    </row>
    <row r="15459" spans="1:19">
      <c r="A15459" t="n">
        <v>127693</v>
      </c>
      <c r="B15459" s="14" t="n">
        <v>50</v>
      </c>
      <c r="C15459" s="7" t="n">
        <v>0</v>
      </c>
      <c r="D15459" s="7" t="n">
        <v>2125</v>
      </c>
      <c r="E15459" s="7" t="n">
        <v>1</v>
      </c>
      <c r="F15459" s="7" t="n">
        <v>0</v>
      </c>
      <c r="G15459" s="7" t="n">
        <v>0</v>
      </c>
      <c r="H15459" s="7" t="n">
        <v>-1063256064</v>
      </c>
      <c r="I15459" s="7" t="n">
        <v>0</v>
      </c>
      <c r="J15459" s="7" t="n">
        <v>65533</v>
      </c>
      <c r="K15459" s="7" t="n">
        <v>0</v>
      </c>
      <c r="L15459" s="7" t="n">
        <v>0</v>
      </c>
      <c r="M15459" s="7" t="n">
        <v>0</v>
      </c>
      <c r="N15459" s="7" t="n">
        <v>0</v>
      </c>
      <c r="O15459" s="7" t="s">
        <v>13</v>
      </c>
    </row>
    <row r="15460" spans="1:19">
      <c r="A15460" t="s">
        <v>4</v>
      </c>
      <c r="B15460" s="4" t="s">
        <v>5</v>
      </c>
      <c r="C15460" s="4" t="s">
        <v>10</v>
      </c>
    </row>
    <row r="15461" spans="1:19">
      <c r="A15461" t="n">
        <v>127732</v>
      </c>
      <c r="B15461" s="28" t="n">
        <v>16</v>
      </c>
      <c r="C15461" s="7" t="n">
        <v>1200</v>
      </c>
    </row>
    <row r="15462" spans="1:19">
      <c r="A15462" t="s">
        <v>4</v>
      </c>
      <c r="B15462" s="4" t="s">
        <v>5</v>
      </c>
      <c r="C15462" s="4" t="s">
        <v>14</v>
      </c>
      <c r="D15462" s="4" t="s">
        <v>10</v>
      </c>
      <c r="E15462" s="4" t="s">
        <v>10</v>
      </c>
    </row>
    <row r="15463" spans="1:19">
      <c r="A15463" t="n">
        <v>127735</v>
      </c>
      <c r="B15463" s="14" t="n">
        <v>50</v>
      </c>
      <c r="C15463" s="7" t="n">
        <v>1</v>
      </c>
      <c r="D15463" s="7" t="n">
        <v>2118</v>
      </c>
      <c r="E15463" s="7" t="n">
        <v>2000</v>
      </c>
    </row>
    <row r="15464" spans="1:19">
      <c r="A15464" t="s">
        <v>4</v>
      </c>
      <c r="B15464" s="4" t="s">
        <v>5</v>
      </c>
      <c r="C15464" s="4" t="s">
        <v>14</v>
      </c>
      <c r="D15464" s="4" t="s">
        <v>10</v>
      </c>
    </row>
    <row r="15465" spans="1:19">
      <c r="A15465" t="n">
        <v>127741</v>
      </c>
      <c r="B15465" s="45" t="n">
        <v>45</v>
      </c>
      <c r="C15465" s="7" t="n">
        <v>7</v>
      </c>
      <c r="D15465" s="7" t="n">
        <v>255</v>
      </c>
    </row>
    <row r="15466" spans="1:19">
      <c r="A15466" t="s">
        <v>4</v>
      </c>
      <c r="B15466" s="4" t="s">
        <v>5</v>
      </c>
      <c r="C15466" s="4" t="s">
        <v>10</v>
      </c>
    </row>
    <row r="15467" spans="1:19">
      <c r="A15467" t="n">
        <v>127745</v>
      </c>
      <c r="B15467" s="28" t="n">
        <v>16</v>
      </c>
      <c r="C15467" s="7" t="n">
        <v>500</v>
      </c>
    </row>
    <row r="15468" spans="1:19">
      <c r="A15468" t="s">
        <v>4</v>
      </c>
      <c r="B15468" s="4" t="s">
        <v>5</v>
      </c>
      <c r="C15468" s="4" t="s">
        <v>14</v>
      </c>
      <c r="D15468" s="4" t="s">
        <v>10</v>
      </c>
      <c r="E15468" s="4" t="s">
        <v>21</v>
      </c>
    </row>
    <row r="15469" spans="1:19">
      <c r="A15469" t="n">
        <v>127748</v>
      </c>
      <c r="B15469" s="21" t="n">
        <v>58</v>
      </c>
      <c r="C15469" s="7" t="n">
        <v>101</v>
      </c>
      <c r="D15469" s="7" t="n">
        <v>300</v>
      </c>
      <c r="E15469" s="7" t="n">
        <v>1</v>
      </c>
    </row>
    <row r="15470" spans="1:19">
      <c r="A15470" t="s">
        <v>4</v>
      </c>
      <c r="B15470" s="4" t="s">
        <v>5</v>
      </c>
      <c r="C15470" s="4" t="s">
        <v>14</v>
      </c>
      <c r="D15470" s="4" t="s">
        <v>10</v>
      </c>
    </row>
    <row r="15471" spans="1:19">
      <c r="A15471" t="n">
        <v>127756</v>
      </c>
      <c r="B15471" s="21" t="n">
        <v>58</v>
      </c>
      <c r="C15471" s="7" t="n">
        <v>254</v>
      </c>
      <c r="D15471" s="7" t="n">
        <v>0</v>
      </c>
    </row>
    <row r="15472" spans="1:19">
      <c r="A15472" t="s">
        <v>4</v>
      </c>
      <c r="B15472" s="4" t="s">
        <v>5</v>
      </c>
      <c r="C15472" s="4" t="s">
        <v>14</v>
      </c>
      <c r="D15472" s="4" t="s">
        <v>10</v>
      </c>
      <c r="E15472" s="4" t="s">
        <v>14</v>
      </c>
    </row>
    <row r="15473" spans="1:15">
      <c r="A15473" t="n">
        <v>127760</v>
      </c>
      <c r="B15473" s="31" t="n">
        <v>39</v>
      </c>
      <c r="C15473" s="7" t="n">
        <v>13</v>
      </c>
      <c r="D15473" s="7" t="n">
        <v>65533</v>
      </c>
      <c r="E15473" s="7" t="n">
        <v>112</v>
      </c>
    </row>
    <row r="15474" spans="1:15">
      <c r="A15474" t="s">
        <v>4</v>
      </c>
      <c r="B15474" s="4" t="s">
        <v>5</v>
      </c>
      <c r="C15474" s="4" t="s">
        <v>14</v>
      </c>
      <c r="D15474" s="4" t="s">
        <v>10</v>
      </c>
      <c r="E15474" s="4" t="s">
        <v>10</v>
      </c>
      <c r="F15474" s="4" t="s">
        <v>9</v>
      </c>
    </row>
    <row r="15475" spans="1:15">
      <c r="A15475" t="n">
        <v>127765</v>
      </c>
      <c r="B15475" s="46" t="n">
        <v>84</v>
      </c>
      <c r="C15475" s="7" t="n">
        <v>0</v>
      </c>
      <c r="D15475" s="7" t="n">
        <v>0</v>
      </c>
      <c r="E15475" s="7" t="n">
        <v>0</v>
      </c>
      <c r="F15475" s="7" t="n">
        <v>1056964608</v>
      </c>
    </row>
    <row r="15476" spans="1:15">
      <c r="A15476" t="s">
        <v>4</v>
      </c>
      <c r="B15476" s="4" t="s">
        <v>5</v>
      </c>
      <c r="C15476" s="4" t="s">
        <v>14</v>
      </c>
    </row>
    <row r="15477" spans="1:15">
      <c r="A15477" t="n">
        <v>127775</v>
      </c>
      <c r="B15477" s="35" t="n">
        <v>116</v>
      </c>
      <c r="C15477" s="7" t="n">
        <v>0</v>
      </c>
    </row>
    <row r="15478" spans="1:15">
      <c r="A15478" t="s">
        <v>4</v>
      </c>
      <c r="B15478" s="4" t="s">
        <v>5</v>
      </c>
      <c r="C15478" s="4" t="s">
        <v>14</v>
      </c>
      <c r="D15478" s="4" t="s">
        <v>10</v>
      </c>
    </row>
    <row r="15479" spans="1:15">
      <c r="A15479" t="n">
        <v>127777</v>
      </c>
      <c r="B15479" s="35" t="n">
        <v>116</v>
      </c>
      <c r="C15479" s="7" t="n">
        <v>2</v>
      </c>
      <c r="D15479" s="7" t="n">
        <v>1</v>
      </c>
    </row>
    <row r="15480" spans="1:15">
      <c r="A15480" t="s">
        <v>4</v>
      </c>
      <c r="B15480" s="4" t="s">
        <v>5</v>
      </c>
      <c r="C15480" s="4" t="s">
        <v>14</v>
      </c>
      <c r="D15480" s="4" t="s">
        <v>9</v>
      </c>
    </row>
    <row r="15481" spans="1:15">
      <c r="A15481" t="n">
        <v>127781</v>
      </c>
      <c r="B15481" s="35" t="n">
        <v>116</v>
      </c>
      <c r="C15481" s="7" t="n">
        <v>5</v>
      </c>
      <c r="D15481" s="7" t="n">
        <v>1101004800</v>
      </c>
    </row>
    <row r="15482" spans="1:15">
      <c r="A15482" t="s">
        <v>4</v>
      </c>
      <c r="B15482" s="4" t="s">
        <v>5</v>
      </c>
      <c r="C15482" s="4" t="s">
        <v>14</v>
      </c>
      <c r="D15482" s="4" t="s">
        <v>10</v>
      </c>
    </row>
    <row r="15483" spans="1:15">
      <c r="A15483" t="n">
        <v>127787</v>
      </c>
      <c r="B15483" s="35" t="n">
        <v>116</v>
      </c>
      <c r="C15483" s="7" t="n">
        <v>6</v>
      </c>
      <c r="D15483" s="7" t="n">
        <v>1</v>
      </c>
    </row>
    <row r="15484" spans="1:15">
      <c r="A15484" t="s">
        <v>4</v>
      </c>
      <c r="B15484" s="4" t="s">
        <v>5</v>
      </c>
      <c r="C15484" s="4" t="s">
        <v>14</v>
      </c>
      <c r="D15484" s="4" t="s">
        <v>14</v>
      </c>
      <c r="E15484" s="4" t="s">
        <v>21</v>
      </c>
      <c r="F15484" s="4" t="s">
        <v>21</v>
      </c>
      <c r="G15484" s="4" t="s">
        <v>21</v>
      </c>
      <c r="H15484" s="4" t="s">
        <v>10</v>
      </c>
    </row>
    <row r="15485" spans="1:15">
      <c r="A15485" t="n">
        <v>127791</v>
      </c>
      <c r="B15485" s="45" t="n">
        <v>45</v>
      </c>
      <c r="C15485" s="7" t="n">
        <v>2</v>
      </c>
      <c r="D15485" s="7" t="n">
        <v>3</v>
      </c>
      <c r="E15485" s="7" t="n">
        <v>-1.64999997615814</v>
      </c>
      <c r="F15485" s="7" t="n">
        <v>19.5499992370605</v>
      </c>
      <c r="G15485" s="7" t="n">
        <v>46.25</v>
      </c>
      <c r="H15485" s="7" t="n">
        <v>0</v>
      </c>
    </row>
    <row r="15486" spans="1:15">
      <c r="A15486" t="s">
        <v>4</v>
      </c>
      <c r="B15486" s="4" t="s">
        <v>5</v>
      </c>
      <c r="C15486" s="4" t="s">
        <v>14</v>
      </c>
      <c r="D15486" s="4" t="s">
        <v>14</v>
      </c>
      <c r="E15486" s="4" t="s">
        <v>21</v>
      </c>
      <c r="F15486" s="4" t="s">
        <v>21</v>
      </c>
      <c r="G15486" s="4" t="s">
        <v>21</v>
      </c>
      <c r="H15486" s="4" t="s">
        <v>10</v>
      </c>
      <c r="I15486" s="4" t="s">
        <v>14</v>
      </c>
    </row>
    <row r="15487" spans="1:15">
      <c r="A15487" t="n">
        <v>127808</v>
      </c>
      <c r="B15487" s="45" t="n">
        <v>45</v>
      </c>
      <c r="C15487" s="7" t="n">
        <v>4</v>
      </c>
      <c r="D15487" s="7" t="n">
        <v>3</v>
      </c>
      <c r="E15487" s="7" t="n">
        <v>7</v>
      </c>
      <c r="F15487" s="7" t="n">
        <v>140</v>
      </c>
      <c r="G15487" s="7" t="n">
        <v>10</v>
      </c>
      <c r="H15487" s="7" t="n">
        <v>0</v>
      </c>
      <c r="I15487" s="7" t="n">
        <v>0</v>
      </c>
    </row>
    <row r="15488" spans="1:15">
      <c r="A15488" t="s">
        <v>4</v>
      </c>
      <c r="B15488" s="4" t="s">
        <v>5</v>
      </c>
      <c r="C15488" s="4" t="s">
        <v>14</v>
      </c>
      <c r="D15488" s="4" t="s">
        <v>14</v>
      </c>
      <c r="E15488" s="4" t="s">
        <v>21</v>
      </c>
      <c r="F15488" s="4" t="s">
        <v>10</v>
      </c>
    </row>
    <row r="15489" spans="1:9">
      <c r="A15489" t="n">
        <v>127826</v>
      </c>
      <c r="B15489" s="45" t="n">
        <v>45</v>
      </c>
      <c r="C15489" s="7" t="n">
        <v>5</v>
      </c>
      <c r="D15489" s="7" t="n">
        <v>3</v>
      </c>
      <c r="E15489" s="7" t="n">
        <v>2.5</v>
      </c>
      <c r="F15489" s="7" t="n">
        <v>0</v>
      </c>
    </row>
    <row r="15490" spans="1:9">
      <c r="A15490" t="s">
        <v>4</v>
      </c>
      <c r="B15490" s="4" t="s">
        <v>5</v>
      </c>
      <c r="C15490" s="4" t="s">
        <v>14</v>
      </c>
      <c r="D15490" s="4" t="s">
        <v>14</v>
      </c>
      <c r="E15490" s="4" t="s">
        <v>21</v>
      </c>
      <c r="F15490" s="4" t="s">
        <v>10</v>
      </c>
    </row>
    <row r="15491" spans="1:9">
      <c r="A15491" t="n">
        <v>127835</v>
      </c>
      <c r="B15491" s="45" t="n">
        <v>45</v>
      </c>
      <c r="C15491" s="7" t="n">
        <v>11</v>
      </c>
      <c r="D15491" s="7" t="n">
        <v>3</v>
      </c>
      <c r="E15491" s="7" t="n">
        <v>45.7999992370605</v>
      </c>
      <c r="F15491" s="7" t="n">
        <v>0</v>
      </c>
    </row>
    <row r="15492" spans="1:9">
      <c r="A15492" t="s">
        <v>4</v>
      </c>
      <c r="B15492" s="4" t="s">
        <v>5</v>
      </c>
      <c r="C15492" s="4" t="s">
        <v>14</v>
      </c>
      <c r="D15492" s="4" t="s">
        <v>14</v>
      </c>
      <c r="E15492" s="4" t="s">
        <v>21</v>
      </c>
      <c r="F15492" s="4" t="s">
        <v>21</v>
      </c>
      <c r="G15492" s="4" t="s">
        <v>21</v>
      </c>
      <c r="H15492" s="4" t="s">
        <v>10</v>
      </c>
    </row>
    <row r="15493" spans="1:9">
      <c r="A15493" t="n">
        <v>127844</v>
      </c>
      <c r="B15493" s="45" t="n">
        <v>45</v>
      </c>
      <c r="C15493" s="7" t="n">
        <v>2</v>
      </c>
      <c r="D15493" s="7" t="n">
        <v>3</v>
      </c>
      <c r="E15493" s="7" t="n">
        <v>-1.95000004768372</v>
      </c>
      <c r="F15493" s="7" t="n">
        <v>19.5699996948242</v>
      </c>
      <c r="G15493" s="7" t="n">
        <v>44.9500007629395</v>
      </c>
      <c r="H15493" s="7" t="n">
        <v>1100</v>
      </c>
    </row>
    <row r="15494" spans="1:9">
      <c r="A15494" t="s">
        <v>4</v>
      </c>
      <c r="B15494" s="4" t="s">
        <v>5</v>
      </c>
      <c r="C15494" s="4" t="s">
        <v>14</v>
      </c>
      <c r="D15494" s="4" t="s">
        <v>14</v>
      </c>
      <c r="E15494" s="4" t="s">
        <v>21</v>
      </c>
      <c r="F15494" s="4" t="s">
        <v>21</v>
      </c>
      <c r="G15494" s="4" t="s">
        <v>21</v>
      </c>
      <c r="H15494" s="4" t="s">
        <v>10</v>
      </c>
      <c r="I15494" s="4" t="s">
        <v>14</v>
      </c>
    </row>
    <row r="15495" spans="1:9">
      <c r="A15495" t="n">
        <v>127861</v>
      </c>
      <c r="B15495" s="45" t="n">
        <v>45</v>
      </c>
      <c r="C15495" s="7" t="n">
        <v>4</v>
      </c>
      <c r="D15495" s="7" t="n">
        <v>3</v>
      </c>
      <c r="E15495" s="7" t="n">
        <v>-3</v>
      </c>
      <c r="F15495" s="7" t="n">
        <v>155</v>
      </c>
      <c r="G15495" s="7" t="n">
        <v>20</v>
      </c>
      <c r="H15495" s="7" t="n">
        <v>1100</v>
      </c>
      <c r="I15495" s="7" t="n">
        <v>0</v>
      </c>
    </row>
    <row r="15496" spans="1:9">
      <c r="A15496" t="s">
        <v>4</v>
      </c>
      <c r="B15496" s="4" t="s">
        <v>5</v>
      </c>
      <c r="C15496" s="4" t="s">
        <v>14</v>
      </c>
      <c r="D15496" s="4" t="s">
        <v>14</v>
      </c>
      <c r="E15496" s="4" t="s">
        <v>21</v>
      </c>
      <c r="F15496" s="4" t="s">
        <v>10</v>
      </c>
    </row>
    <row r="15497" spans="1:9">
      <c r="A15497" t="n">
        <v>127879</v>
      </c>
      <c r="B15497" s="45" t="n">
        <v>45</v>
      </c>
      <c r="C15497" s="7" t="n">
        <v>5</v>
      </c>
      <c r="D15497" s="7" t="n">
        <v>3</v>
      </c>
      <c r="E15497" s="7" t="n">
        <v>1.5</v>
      </c>
      <c r="F15497" s="7" t="n">
        <v>1500</v>
      </c>
    </row>
    <row r="15498" spans="1:9">
      <c r="A15498" t="s">
        <v>4</v>
      </c>
      <c r="B15498" s="4" t="s">
        <v>5</v>
      </c>
      <c r="C15498" s="4" t="s">
        <v>10</v>
      </c>
      <c r="D15498" s="4" t="s">
        <v>21</v>
      </c>
      <c r="E15498" s="4" t="s">
        <v>21</v>
      </c>
      <c r="F15498" s="4" t="s">
        <v>21</v>
      </c>
      <c r="G15498" s="4" t="s">
        <v>21</v>
      </c>
    </row>
    <row r="15499" spans="1:9">
      <c r="A15499" t="n">
        <v>127888</v>
      </c>
      <c r="B15499" s="36" t="n">
        <v>46</v>
      </c>
      <c r="C15499" s="7" t="n">
        <v>26</v>
      </c>
      <c r="D15499" s="7" t="n">
        <v>-0.920000016689301</v>
      </c>
      <c r="E15499" s="7" t="n">
        <v>18.3700008392334</v>
      </c>
      <c r="F15499" s="7" t="n">
        <v>50.9500007629395</v>
      </c>
      <c r="G15499" s="7" t="n">
        <v>-171.899993896484</v>
      </c>
    </row>
    <row r="15500" spans="1:9">
      <c r="A15500" t="s">
        <v>4</v>
      </c>
      <c r="B15500" s="4" t="s">
        <v>5</v>
      </c>
      <c r="C15500" s="4" t="s">
        <v>10</v>
      </c>
      <c r="D15500" s="4" t="s">
        <v>14</v>
      </c>
      <c r="E15500" s="4" t="s">
        <v>6</v>
      </c>
      <c r="F15500" s="4" t="s">
        <v>21</v>
      </c>
      <c r="G15500" s="4" t="s">
        <v>21</v>
      </c>
      <c r="H15500" s="4" t="s">
        <v>21</v>
      </c>
    </row>
    <row r="15501" spans="1:9">
      <c r="A15501" t="n">
        <v>127907</v>
      </c>
      <c r="B15501" s="37" t="n">
        <v>48</v>
      </c>
      <c r="C15501" s="7" t="n">
        <v>26</v>
      </c>
      <c r="D15501" s="7" t="n">
        <v>0</v>
      </c>
      <c r="E15501" s="7" t="s">
        <v>786</v>
      </c>
      <c r="F15501" s="7" t="n">
        <v>-1</v>
      </c>
      <c r="G15501" s="7" t="n">
        <v>1</v>
      </c>
      <c r="H15501" s="7" t="n">
        <v>0</v>
      </c>
    </row>
    <row r="15502" spans="1:9">
      <c r="A15502" t="s">
        <v>4</v>
      </c>
      <c r="B15502" s="4" t="s">
        <v>5</v>
      </c>
      <c r="C15502" s="4" t="s">
        <v>10</v>
      </c>
      <c r="D15502" s="4" t="s">
        <v>21</v>
      </c>
      <c r="E15502" s="4" t="s">
        <v>21</v>
      </c>
      <c r="F15502" s="4" t="s">
        <v>21</v>
      </c>
      <c r="G15502" s="4" t="s">
        <v>21</v>
      </c>
    </row>
    <row r="15503" spans="1:9">
      <c r="A15503" t="n">
        <v>127933</v>
      </c>
      <c r="B15503" s="70" t="n">
        <v>131</v>
      </c>
      <c r="C15503" s="7" t="n">
        <v>26</v>
      </c>
      <c r="D15503" s="7" t="n">
        <v>0</v>
      </c>
      <c r="E15503" s="7" t="n">
        <v>0</v>
      </c>
      <c r="F15503" s="7" t="n">
        <v>1</v>
      </c>
      <c r="G15503" s="7" t="n">
        <v>0.5</v>
      </c>
    </row>
    <row r="15504" spans="1:9">
      <c r="A15504" t="s">
        <v>4</v>
      </c>
      <c r="B15504" s="4" t="s">
        <v>5</v>
      </c>
      <c r="C15504" s="4" t="s">
        <v>10</v>
      </c>
      <c r="D15504" s="4" t="s">
        <v>10</v>
      </c>
      <c r="E15504" s="4" t="s">
        <v>21</v>
      </c>
      <c r="F15504" s="4" t="s">
        <v>21</v>
      </c>
      <c r="G15504" s="4" t="s">
        <v>21</v>
      </c>
      <c r="H15504" s="4" t="s">
        <v>21</v>
      </c>
      <c r="I15504" s="4" t="s">
        <v>14</v>
      </c>
      <c r="J15504" s="4" t="s">
        <v>10</v>
      </c>
    </row>
    <row r="15505" spans="1:10">
      <c r="A15505" t="n">
        <v>127952</v>
      </c>
      <c r="B15505" s="52" t="n">
        <v>55</v>
      </c>
      <c r="C15505" s="7" t="n">
        <v>26</v>
      </c>
      <c r="D15505" s="7" t="n">
        <v>65533</v>
      </c>
      <c r="E15505" s="7" t="n">
        <v>-1.52999997138977</v>
      </c>
      <c r="F15505" s="7" t="n">
        <v>18.3700008392334</v>
      </c>
      <c r="G15505" s="7" t="n">
        <v>46.6399993896484</v>
      </c>
      <c r="H15505" s="7" t="n">
        <v>4.5</v>
      </c>
      <c r="I15505" s="7" t="n">
        <v>0</v>
      </c>
      <c r="J15505" s="7" t="n">
        <v>128</v>
      </c>
    </row>
    <row r="15506" spans="1:10">
      <c r="A15506" t="s">
        <v>4</v>
      </c>
      <c r="B15506" s="4" t="s">
        <v>5</v>
      </c>
      <c r="C15506" s="4" t="s">
        <v>10</v>
      </c>
    </row>
    <row r="15507" spans="1:10">
      <c r="A15507" t="n">
        <v>127976</v>
      </c>
      <c r="B15507" s="28" t="n">
        <v>16</v>
      </c>
      <c r="C15507" s="7" t="n">
        <v>900</v>
      </c>
    </row>
    <row r="15508" spans="1:10">
      <c r="A15508" t="s">
        <v>4</v>
      </c>
      <c r="B15508" s="4" t="s">
        <v>5</v>
      </c>
      <c r="C15508" s="4" t="s">
        <v>10</v>
      </c>
      <c r="D15508" s="4" t="s">
        <v>14</v>
      </c>
      <c r="E15508" s="4" t="s">
        <v>14</v>
      </c>
      <c r="F15508" s="4" t="s">
        <v>6</v>
      </c>
    </row>
    <row r="15509" spans="1:10">
      <c r="A15509" t="n">
        <v>127979</v>
      </c>
      <c r="B15509" s="18" t="n">
        <v>20</v>
      </c>
      <c r="C15509" s="7" t="n">
        <v>26</v>
      </c>
      <c r="D15509" s="7" t="n">
        <v>2</v>
      </c>
      <c r="E15509" s="7" t="n">
        <v>11</v>
      </c>
      <c r="F15509" s="7" t="s">
        <v>971</v>
      </c>
    </row>
    <row r="15510" spans="1:10">
      <c r="A15510" t="s">
        <v>4</v>
      </c>
      <c r="B15510" s="4" t="s">
        <v>5</v>
      </c>
      <c r="C15510" s="4" t="s">
        <v>10</v>
      </c>
    </row>
    <row r="15511" spans="1:10">
      <c r="A15511" t="n">
        <v>128010</v>
      </c>
      <c r="B15511" s="28" t="n">
        <v>16</v>
      </c>
      <c r="C15511" s="7" t="n">
        <v>150</v>
      </c>
    </row>
    <row r="15512" spans="1:10">
      <c r="A15512" t="s">
        <v>4</v>
      </c>
      <c r="B15512" s="4" t="s">
        <v>5</v>
      </c>
      <c r="C15512" s="4" t="s">
        <v>10</v>
      </c>
      <c r="D15512" s="4" t="s">
        <v>10</v>
      </c>
      <c r="E15512" s="4" t="s">
        <v>10</v>
      </c>
    </row>
    <row r="15513" spans="1:10">
      <c r="A15513" t="n">
        <v>128013</v>
      </c>
      <c r="B15513" s="42" t="n">
        <v>61</v>
      </c>
      <c r="C15513" s="7" t="n">
        <v>19</v>
      </c>
      <c r="D15513" s="7" t="n">
        <v>65533</v>
      </c>
      <c r="E15513" s="7" t="n">
        <v>1000</v>
      </c>
    </row>
    <row r="15514" spans="1:10">
      <c r="A15514" t="s">
        <v>4</v>
      </c>
      <c r="B15514" s="4" t="s">
        <v>5</v>
      </c>
      <c r="C15514" s="4" t="s">
        <v>10</v>
      </c>
      <c r="D15514" s="4" t="s">
        <v>21</v>
      </c>
      <c r="E15514" s="4" t="s">
        <v>21</v>
      </c>
      <c r="F15514" s="4" t="s">
        <v>21</v>
      </c>
      <c r="G15514" s="4" t="s">
        <v>10</v>
      </c>
      <c r="H15514" s="4" t="s">
        <v>10</v>
      </c>
    </row>
    <row r="15515" spans="1:10">
      <c r="A15515" t="n">
        <v>128020</v>
      </c>
      <c r="B15515" s="54" t="n">
        <v>60</v>
      </c>
      <c r="C15515" s="7" t="n">
        <v>19</v>
      </c>
      <c r="D15515" s="7" t="n">
        <v>0</v>
      </c>
      <c r="E15515" s="7" t="n">
        <v>0</v>
      </c>
      <c r="F15515" s="7" t="n">
        <v>0</v>
      </c>
      <c r="G15515" s="7" t="n">
        <v>300</v>
      </c>
      <c r="H15515" s="7" t="n">
        <v>0</v>
      </c>
    </row>
    <row r="15516" spans="1:10">
      <c r="A15516" t="s">
        <v>4</v>
      </c>
      <c r="B15516" s="4" t="s">
        <v>5</v>
      </c>
      <c r="C15516" s="4" t="s">
        <v>10</v>
      </c>
      <c r="D15516" s="4" t="s">
        <v>14</v>
      </c>
      <c r="E15516" s="4" t="s">
        <v>6</v>
      </c>
      <c r="F15516" s="4" t="s">
        <v>21</v>
      </c>
      <c r="G15516" s="4" t="s">
        <v>21</v>
      </c>
      <c r="H15516" s="4" t="s">
        <v>21</v>
      </c>
    </row>
    <row r="15517" spans="1:10">
      <c r="A15517" t="n">
        <v>128039</v>
      </c>
      <c r="B15517" s="37" t="n">
        <v>48</v>
      </c>
      <c r="C15517" s="7" t="n">
        <v>19</v>
      </c>
      <c r="D15517" s="7" t="n">
        <v>0</v>
      </c>
      <c r="E15517" s="7" t="s">
        <v>708</v>
      </c>
      <c r="F15517" s="7" t="n">
        <v>-1</v>
      </c>
      <c r="G15517" s="7" t="n">
        <v>1</v>
      </c>
      <c r="H15517" s="7" t="n">
        <v>0</v>
      </c>
    </row>
    <row r="15518" spans="1:10">
      <c r="A15518" t="s">
        <v>4</v>
      </c>
      <c r="B15518" s="4" t="s">
        <v>5</v>
      </c>
      <c r="C15518" s="4" t="s">
        <v>10</v>
      </c>
      <c r="D15518" s="4" t="s">
        <v>9</v>
      </c>
    </row>
    <row r="15519" spans="1:10">
      <c r="A15519" t="n">
        <v>128065</v>
      </c>
      <c r="B15519" s="63" t="n">
        <v>44</v>
      </c>
      <c r="C15519" s="7" t="n">
        <v>19</v>
      </c>
      <c r="D15519" s="7" t="n">
        <v>16</v>
      </c>
    </row>
    <row r="15520" spans="1:10">
      <c r="A15520" t="s">
        <v>4</v>
      </c>
      <c r="B15520" s="4" t="s">
        <v>5</v>
      </c>
      <c r="C15520" s="4" t="s">
        <v>10</v>
      </c>
      <c r="D15520" s="4" t="s">
        <v>14</v>
      </c>
      <c r="E15520" s="4" t="s">
        <v>14</v>
      </c>
      <c r="F15520" s="4" t="s">
        <v>6</v>
      </c>
    </row>
    <row r="15521" spans="1:10">
      <c r="A15521" t="n">
        <v>128072</v>
      </c>
      <c r="B15521" s="22" t="n">
        <v>47</v>
      </c>
      <c r="C15521" s="7" t="n">
        <v>19</v>
      </c>
      <c r="D15521" s="7" t="n">
        <v>0</v>
      </c>
      <c r="E15521" s="7" t="n">
        <v>0</v>
      </c>
      <c r="F15521" s="7" t="s">
        <v>302</v>
      </c>
    </row>
    <row r="15522" spans="1:10">
      <c r="A15522" t="s">
        <v>4</v>
      </c>
      <c r="B15522" s="4" t="s">
        <v>5</v>
      </c>
      <c r="C15522" s="4" t="s">
        <v>10</v>
      </c>
      <c r="D15522" s="4" t="s">
        <v>10</v>
      </c>
      <c r="E15522" s="4" t="s">
        <v>10</v>
      </c>
    </row>
    <row r="15523" spans="1:10">
      <c r="A15523" t="n">
        <v>128094</v>
      </c>
      <c r="B15523" s="42" t="n">
        <v>61</v>
      </c>
      <c r="C15523" s="7" t="n">
        <v>0</v>
      </c>
      <c r="D15523" s="7" t="n">
        <v>19</v>
      </c>
      <c r="E15523" s="7" t="n">
        <v>1000</v>
      </c>
    </row>
    <row r="15524" spans="1:10">
      <c r="A15524" t="s">
        <v>4</v>
      </c>
      <c r="B15524" s="4" t="s">
        <v>5</v>
      </c>
      <c r="C15524" s="4" t="s">
        <v>10</v>
      </c>
      <c r="D15524" s="4" t="s">
        <v>10</v>
      </c>
      <c r="E15524" s="4" t="s">
        <v>10</v>
      </c>
    </row>
    <row r="15525" spans="1:10">
      <c r="A15525" t="n">
        <v>128101</v>
      </c>
      <c r="B15525" s="42" t="n">
        <v>61</v>
      </c>
      <c r="C15525" s="7" t="n">
        <v>1</v>
      </c>
      <c r="D15525" s="7" t="n">
        <v>19</v>
      </c>
      <c r="E15525" s="7" t="n">
        <v>1000</v>
      </c>
    </row>
    <row r="15526" spans="1:10">
      <c r="A15526" t="s">
        <v>4</v>
      </c>
      <c r="B15526" s="4" t="s">
        <v>5</v>
      </c>
      <c r="C15526" s="4" t="s">
        <v>10</v>
      </c>
      <c r="D15526" s="4" t="s">
        <v>10</v>
      </c>
      <c r="E15526" s="4" t="s">
        <v>10</v>
      </c>
    </row>
    <row r="15527" spans="1:10">
      <c r="A15527" t="n">
        <v>128108</v>
      </c>
      <c r="B15527" s="42" t="n">
        <v>61</v>
      </c>
      <c r="C15527" s="7" t="n">
        <v>2</v>
      </c>
      <c r="D15527" s="7" t="n">
        <v>19</v>
      </c>
      <c r="E15527" s="7" t="n">
        <v>1000</v>
      </c>
    </row>
    <row r="15528" spans="1:10">
      <c r="A15528" t="s">
        <v>4</v>
      </c>
      <c r="B15528" s="4" t="s">
        <v>5</v>
      </c>
      <c r="C15528" s="4" t="s">
        <v>10</v>
      </c>
      <c r="D15528" s="4" t="s">
        <v>10</v>
      </c>
      <c r="E15528" s="4" t="s">
        <v>10</v>
      </c>
    </row>
    <row r="15529" spans="1:10">
      <c r="A15529" t="n">
        <v>128115</v>
      </c>
      <c r="B15529" s="42" t="n">
        <v>61</v>
      </c>
      <c r="C15529" s="7" t="n">
        <v>3</v>
      </c>
      <c r="D15529" s="7" t="n">
        <v>19</v>
      </c>
      <c r="E15529" s="7" t="n">
        <v>1000</v>
      </c>
    </row>
    <row r="15530" spans="1:10">
      <c r="A15530" t="s">
        <v>4</v>
      </c>
      <c r="B15530" s="4" t="s">
        <v>5</v>
      </c>
      <c r="C15530" s="4" t="s">
        <v>10</v>
      </c>
      <c r="D15530" s="4" t="s">
        <v>10</v>
      </c>
      <c r="E15530" s="4" t="s">
        <v>10</v>
      </c>
    </row>
    <row r="15531" spans="1:10">
      <c r="A15531" t="n">
        <v>128122</v>
      </c>
      <c r="B15531" s="42" t="n">
        <v>61</v>
      </c>
      <c r="C15531" s="7" t="n">
        <v>4</v>
      </c>
      <c r="D15531" s="7" t="n">
        <v>19</v>
      </c>
      <c r="E15531" s="7" t="n">
        <v>1000</v>
      </c>
    </row>
    <row r="15532" spans="1:10">
      <c r="A15532" t="s">
        <v>4</v>
      </c>
      <c r="B15532" s="4" t="s">
        <v>5</v>
      </c>
      <c r="C15532" s="4" t="s">
        <v>10</v>
      </c>
      <c r="D15532" s="4" t="s">
        <v>10</v>
      </c>
      <c r="E15532" s="4" t="s">
        <v>10</v>
      </c>
    </row>
    <row r="15533" spans="1:10">
      <c r="A15533" t="n">
        <v>128129</v>
      </c>
      <c r="B15533" s="42" t="n">
        <v>61</v>
      </c>
      <c r="C15533" s="7" t="n">
        <v>5</v>
      </c>
      <c r="D15533" s="7" t="n">
        <v>19</v>
      </c>
      <c r="E15533" s="7" t="n">
        <v>1000</v>
      </c>
    </row>
    <row r="15534" spans="1:10">
      <c r="A15534" t="s">
        <v>4</v>
      </c>
      <c r="B15534" s="4" t="s">
        <v>5</v>
      </c>
      <c r="C15534" s="4" t="s">
        <v>10</v>
      </c>
      <c r="D15534" s="4" t="s">
        <v>10</v>
      </c>
      <c r="E15534" s="4" t="s">
        <v>10</v>
      </c>
    </row>
    <row r="15535" spans="1:10">
      <c r="A15535" t="n">
        <v>128136</v>
      </c>
      <c r="B15535" s="42" t="n">
        <v>61</v>
      </c>
      <c r="C15535" s="7" t="n">
        <v>6</v>
      </c>
      <c r="D15535" s="7" t="n">
        <v>19</v>
      </c>
      <c r="E15535" s="7" t="n">
        <v>1000</v>
      </c>
    </row>
    <row r="15536" spans="1:10">
      <c r="A15536" t="s">
        <v>4</v>
      </c>
      <c r="B15536" s="4" t="s">
        <v>5</v>
      </c>
      <c r="C15536" s="4" t="s">
        <v>10</v>
      </c>
      <c r="D15536" s="4" t="s">
        <v>10</v>
      </c>
      <c r="E15536" s="4" t="s">
        <v>10</v>
      </c>
    </row>
    <row r="15537" spans="1:6">
      <c r="A15537" t="n">
        <v>128143</v>
      </c>
      <c r="B15537" s="42" t="n">
        <v>61</v>
      </c>
      <c r="C15537" s="7" t="n">
        <v>7</v>
      </c>
      <c r="D15537" s="7" t="n">
        <v>19</v>
      </c>
      <c r="E15537" s="7" t="n">
        <v>1000</v>
      </c>
    </row>
    <row r="15538" spans="1:6">
      <c r="A15538" t="s">
        <v>4</v>
      </c>
      <c r="B15538" s="4" t="s">
        <v>5</v>
      </c>
      <c r="C15538" s="4" t="s">
        <v>10</v>
      </c>
      <c r="D15538" s="4" t="s">
        <v>10</v>
      </c>
      <c r="E15538" s="4" t="s">
        <v>10</v>
      </c>
    </row>
    <row r="15539" spans="1:6">
      <c r="A15539" t="n">
        <v>128150</v>
      </c>
      <c r="B15539" s="42" t="n">
        <v>61</v>
      </c>
      <c r="C15539" s="7" t="n">
        <v>8</v>
      </c>
      <c r="D15539" s="7" t="n">
        <v>19</v>
      </c>
      <c r="E15539" s="7" t="n">
        <v>1000</v>
      </c>
    </row>
    <row r="15540" spans="1:6">
      <c r="A15540" t="s">
        <v>4</v>
      </c>
      <c r="B15540" s="4" t="s">
        <v>5</v>
      </c>
      <c r="C15540" s="4" t="s">
        <v>10</v>
      </c>
      <c r="D15540" s="4" t="s">
        <v>10</v>
      </c>
      <c r="E15540" s="4" t="s">
        <v>10</v>
      </c>
    </row>
    <row r="15541" spans="1:6">
      <c r="A15541" t="n">
        <v>128157</v>
      </c>
      <c r="B15541" s="42" t="n">
        <v>61</v>
      </c>
      <c r="C15541" s="7" t="n">
        <v>9</v>
      </c>
      <c r="D15541" s="7" t="n">
        <v>19</v>
      </c>
      <c r="E15541" s="7" t="n">
        <v>1000</v>
      </c>
    </row>
    <row r="15542" spans="1:6">
      <c r="A15542" t="s">
        <v>4</v>
      </c>
      <c r="B15542" s="4" t="s">
        <v>5</v>
      </c>
      <c r="C15542" s="4" t="s">
        <v>10</v>
      </c>
      <c r="D15542" s="4" t="s">
        <v>10</v>
      </c>
      <c r="E15542" s="4" t="s">
        <v>10</v>
      </c>
    </row>
    <row r="15543" spans="1:6">
      <c r="A15543" t="n">
        <v>128164</v>
      </c>
      <c r="B15543" s="42" t="n">
        <v>61</v>
      </c>
      <c r="C15543" s="7" t="n">
        <v>11</v>
      </c>
      <c r="D15543" s="7" t="n">
        <v>19</v>
      </c>
      <c r="E15543" s="7" t="n">
        <v>1000</v>
      </c>
    </row>
    <row r="15544" spans="1:6">
      <c r="A15544" t="s">
        <v>4</v>
      </c>
      <c r="B15544" s="4" t="s">
        <v>5</v>
      </c>
      <c r="C15544" s="4" t="s">
        <v>10</v>
      </c>
      <c r="D15544" s="4" t="s">
        <v>10</v>
      </c>
      <c r="E15544" s="4" t="s">
        <v>10</v>
      </c>
    </row>
    <row r="15545" spans="1:6">
      <c r="A15545" t="n">
        <v>128171</v>
      </c>
      <c r="B15545" s="42" t="n">
        <v>61</v>
      </c>
      <c r="C15545" s="7" t="n">
        <v>7032</v>
      </c>
      <c r="D15545" s="7" t="n">
        <v>19</v>
      </c>
      <c r="E15545" s="7" t="n">
        <v>1000</v>
      </c>
    </row>
    <row r="15546" spans="1:6">
      <c r="A15546" t="s">
        <v>4</v>
      </c>
      <c r="B15546" s="4" t="s">
        <v>5</v>
      </c>
      <c r="C15546" s="4" t="s">
        <v>14</v>
      </c>
      <c r="D15546" s="4" t="s">
        <v>21</v>
      </c>
      <c r="E15546" s="4" t="s">
        <v>21</v>
      </c>
      <c r="F15546" s="4" t="s">
        <v>21</v>
      </c>
    </row>
    <row r="15547" spans="1:6">
      <c r="A15547" t="n">
        <v>128178</v>
      </c>
      <c r="B15547" s="45" t="n">
        <v>45</v>
      </c>
      <c r="C15547" s="7" t="n">
        <v>9</v>
      </c>
      <c r="D15547" s="7" t="n">
        <v>0.0599999986588955</v>
      </c>
      <c r="E15547" s="7" t="n">
        <v>0.0599999986588955</v>
      </c>
      <c r="F15547" s="7" t="n">
        <v>0.300000011920929</v>
      </c>
    </row>
    <row r="15548" spans="1:6">
      <c r="A15548" t="s">
        <v>4</v>
      </c>
      <c r="B15548" s="4" t="s">
        <v>5</v>
      </c>
      <c r="C15548" s="4" t="s">
        <v>14</v>
      </c>
      <c r="D15548" s="4" t="s">
        <v>10</v>
      </c>
      <c r="E15548" s="4" t="s">
        <v>6</v>
      </c>
    </row>
    <row r="15549" spans="1:6">
      <c r="A15549" t="n">
        <v>128192</v>
      </c>
      <c r="B15549" s="41" t="n">
        <v>51</v>
      </c>
      <c r="C15549" s="7" t="n">
        <v>4</v>
      </c>
      <c r="D15549" s="7" t="n">
        <v>19</v>
      </c>
      <c r="E15549" s="7" t="s">
        <v>972</v>
      </c>
    </row>
    <row r="15550" spans="1:6">
      <c r="A15550" t="s">
        <v>4</v>
      </c>
      <c r="B15550" s="4" t="s">
        <v>5</v>
      </c>
      <c r="C15550" s="4" t="s">
        <v>10</v>
      </c>
    </row>
    <row r="15551" spans="1:6">
      <c r="A15551" t="n">
        <v>128221</v>
      </c>
      <c r="B15551" s="28" t="n">
        <v>16</v>
      </c>
      <c r="C15551" s="7" t="n">
        <v>0</v>
      </c>
    </row>
    <row r="15552" spans="1:6">
      <c r="A15552" t="s">
        <v>4</v>
      </c>
      <c r="B15552" s="4" t="s">
        <v>5</v>
      </c>
      <c r="C15552" s="4" t="s">
        <v>10</v>
      </c>
      <c r="D15552" s="4" t="s">
        <v>14</v>
      </c>
      <c r="E15552" s="4" t="s">
        <v>9</v>
      </c>
      <c r="F15552" s="4" t="s">
        <v>112</v>
      </c>
      <c r="G15552" s="4" t="s">
        <v>14</v>
      </c>
      <c r="H15552" s="4" t="s">
        <v>14</v>
      </c>
      <c r="I15552" s="4" t="s">
        <v>14</v>
      </c>
    </row>
    <row r="15553" spans="1:9">
      <c r="A15553" t="n">
        <v>128224</v>
      </c>
      <c r="B15553" s="49" t="n">
        <v>26</v>
      </c>
      <c r="C15553" s="7" t="n">
        <v>19</v>
      </c>
      <c r="D15553" s="7" t="n">
        <v>17</v>
      </c>
      <c r="E15553" s="7" t="n">
        <v>29499</v>
      </c>
      <c r="F15553" s="7" t="s">
        <v>973</v>
      </c>
      <c r="G15553" s="7" t="n">
        <v>8</v>
      </c>
      <c r="H15553" s="7" t="n">
        <v>2</v>
      </c>
      <c r="I15553" s="7" t="n">
        <v>0</v>
      </c>
    </row>
    <row r="15554" spans="1:9">
      <c r="A15554" t="s">
        <v>4</v>
      </c>
      <c r="B15554" s="4" t="s">
        <v>5</v>
      </c>
      <c r="C15554" s="4" t="s">
        <v>10</v>
      </c>
    </row>
    <row r="15555" spans="1:9">
      <c r="A15555" t="n">
        <v>128246</v>
      </c>
      <c r="B15555" s="28" t="n">
        <v>16</v>
      </c>
      <c r="C15555" s="7" t="n">
        <v>2000</v>
      </c>
    </row>
    <row r="15556" spans="1:9">
      <c r="A15556" t="s">
        <v>4</v>
      </c>
      <c r="B15556" s="4" t="s">
        <v>5</v>
      </c>
      <c r="C15556" s="4" t="s">
        <v>10</v>
      </c>
      <c r="D15556" s="4" t="s">
        <v>14</v>
      </c>
    </row>
    <row r="15557" spans="1:9">
      <c r="A15557" t="n">
        <v>128249</v>
      </c>
      <c r="B15557" s="51" t="n">
        <v>89</v>
      </c>
      <c r="C15557" s="7" t="n">
        <v>19</v>
      </c>
      <c r="D15557" s="7" t="n">
        <v>0</v>
      </c>
    </row>
    <row r="15558" spans="1:9">
      <c r="A15558" t="s">
        <v>4</v>
      </c>
      <c r="B15558" s="4" t="s">
        <v>5</v>
      </c>
      <c r="C15558" s="4" t="s">
        <v>10</v>
      </c>
      <c r="D15558" s="4" t="s">
        <v>14</v>
      </c>
      <c r="E15558" s="4" t="s">
        <v>6</v>
      </c>
      <c r="F15558" s="4" t="s">
        <v>21</v>
      </c>
      <c r="G15558" s="4" t="s">
        <v>21</v>
      </c>
      <c r="H15558" s="4" t="s">
        <v>21</v>
      </c>
    </row>
    <row r="15559" spans="1:9">
      <c r="A15559" t="n">
        <v>128253</v>
      </c>
      <c r="B15559" s="37" t="n">
        <v>48</v>
      </c>
      <c r="C15559" s="7" t="n">
        <v>26</v>
      </c>
      <c r="D15559" s="7" t="n">
        <v>0</v>
      </c>
      <c r="E15559" s="7" t="s">
        <v>787</v>
      </c>
      <c r="F15559" s="7" t="n">
        <v>-1</v>
      </c>
      <c r="G15559" s="7" t="n">
        <v>1</v>
      </c>
      <c r="H15559" s="7" t="n">
        <v>0</v>
      </c>
    </row>
    <row r="15560" spans="1:9">
      <c r="A15560" t="s">
        <v>4</v>
      </c>
      <c r="B15560" s="4" t="s">
        <v>5</v>
      </c>
      <c r="C15560" s="4" t="s">
        <v>10</v>
      </c>
    </row>
    <row r="15561" spans="1:9">
      <c r="A15561" t="n">
        <v>128279</v>
      </c>
      <c r="B15561" s="28" t="n">
        <v>16</v>
      </c>
      <c r="C15561" s="7" t="n">
        <v>100</v>
      </c>
    </row>
    <row r="15562" spans="1:9">
      <c r="A15562" t="s">
        <v>4</v>
      </c>
      <c r="B15562" s="4" t="s">
        <v>5</v>
      </c>
      <c r="C15562" s="4" t="s">
        <v>14</v>
      </c>
      <c r="D15562" s="4" t="s">
        <v>10</v>
      </c>
      <c r="E15562" s="4" t="s">
        <v>21</v>
      </c>
      <c r="F15562" s="4" t="s">
        <v>10</v>
      </c>
      <c r="G15562" s="4" t="s">
        <v>9</v>
      </c>
      <c r="H15562" s="4" t="s">
        <v>9</v>
      </c>
      <c r="I15562" s="4" t="s">
        <v>10</v>
      </c>
      <c r="J15562" s="4" t="s">
        <v>10</v>
      </c>
      <c r="K15562" s="4" t="s">
        <v>9</v>
      </c>
      <c r="L15562" s="4" t="s">
        <v>9</v>
      </c>
      <c r="M15562" s="4" t="s">
        <v>9</v>
      </c>
      <c r="N15562" s="4" t="s">
        <v>9</v>
      </c>
      <c r="O15562" s="4" t="s">
        <v>6</v>
      </c>
    </row>
    <row r="15563" spans="1:9">
      <c r="A15563" t="n">
        <v>128282</v>
      </c>
      <c r="B15563" s="14" t="n">
        <v>50</v>
      </c>
      <c r="C15563" s="7" t="n">
        <v>0</v>
      </c>
      <c r="D15563" s="7" t="n">
        <v>2032</v>
      </c>
      <c r="E15563" s="7" t="n">
        <v>0.5</v>
      </c>
      <c r="F15563" s="7" t="n">
        <v>0</v>
      </c>
      <c r="G15563" s="7" t="n">
        <v>0</v>
      </c>
      <c r="H15563" s="7" t="n">
        <v>0</v>
      </c>
      <c r="I15563" s="7" t="n">
        <v>0</v>
      </c>
      <c r="J15563" s="7" t="n">
        <v>65533</v>
      </c>
      <c r="K15563" s="7" t="n">
        <v>0</v>
      </c>
      <c r="L15563" s="7" t="n">
        <v>0</v>
      </c>
      <c r="M15563" s="7" t="n">
        <v>0</v>
      </c>
      <c r="N15563" s="7" t="n">
        <v>0</v>
      </c>
      <c r="O15563" s="7" t="s">
        <v>13</v>
      </c>
    </row>
    <row r="15564" spans="1:9">
      <c r="A15564" t="s">
        <v>4</v>
      </c>
      <c r="B15564" s="4" t="s">
        <v>5</v>
      </c>
      <c r="C15564" s="4" t="s">
        <v>14</v>
      </c>
      <c r="D15564" s="4" t="s">
        <v>10</v>
      </c>
      <c r="E15564" s="4" t="s">
        <v>21</v>
      </c>
      <c r="F15564" s="4" t="s">
        <v>10</v>
      </c>
      <c r="G15564" s="4" t="s">
        <v>9</v>
      </c>
      <c r="H15564" s="4" t="s">
        <v>9</v>
      </c>
      <c r="I15564" s="4" t="s">
        <v>10</v>
      </c>
      <c r="J15564" s="4" t="s">
        <v>10</v>
      </c>
      <c r="K15564" s="4" t="s">
        <v>9</v>
      </c>
      <c r="L15564" s="4" t="s">
        <v>9</v>
      </c>
      <c r="M15564" s="4" t="s">
        <v>9</v>
      </c>
      <c r="N15564" s="4" t="s">
        <v>9</v>
      </c>
      <c r="O15564" s="4" t="s">
        <v>6</v>
      </c>
    </row>
    <row r="15565" spans="1:9">
      <c r="A15565" t="n">
        <v>128321</v>
      </c>
      <c r="B15565" s="14" t="n">
        <v>50</v>
      </c>
      <c r="C15565" s="7" t="n">
        <v>0</v>
      </c>
      <c r="D15565" s="7" t="n">
        <v>2031</v>
      </c>
      <c r="E15565" s="7" t="n">
        <v>0.200000002980232</v>
      </c>
      <c r="F15565" s="7" t="n">
        <v>0</v>
      </c>
      <c r="G15565" s="7" t="n">
        <v>0</v>
      </c>
      <c r="H15565" s="7" t="n">
        <v>0</v>
      </c>
      <c r="I15565" s="7" t="n">
        <v>0</v>
      </c>
      <c r="J15565" s="7" t="n">
        <v>65533</v>
      </c>
      <c r="K15565" s="7" t="n">
        <v>0</v>
      </c>
      <c r="L15565" s="7" t="n">
        <v>0</v>
      </c>
      <c r="M15565" s="7" t="n">
        <v>0</v>
      </c>
      <c r="N15565" s="7" t="n">
        <v>0</v>
      </c>
      <c r="O15565" s="7" t="s">
        <v>13</v>
      </c>
    </row>
    <row r="15566" spans="1:9">
      <c r="A15566" t="s">
        <v>4</v>
      </c>
      <c r="B15566" s="4" t="s">
        <v>5</v>
      </c>
      <c r="C15566" s="4" t="s">
        <v>10</v>
      </c>
      <c r="D15566" s="4" t="s">
        <v>21</v>
      </c>
      <c r="E15566" s="4" t="s">
        <v>21</v>
      </c>
      <c r="F15566" s="4" t="s">
        <v>14</v>
      </c>
    </row>
    <row r="15567" spans="1:9">
      <c r="A15567" t="n">
        <v>128360</v>
      </c>
      <c r="B15567" s="55" t="n">
        <v>52</v>
      </c>
      <c r="C15567" s="7" t="n">
        <v>26</v>
      </c>
      <c r="D15567" s="7" t="n">
        <v>237</v>
      </c>
      <c r="E15567" s="7" t="n">
        <v>30</v>
      </c>
      <c r="F15567" s="7" t="n">
        <v>1</v>
      </c>
    </row>
    <row r="15568" spans="1:9">
      <c r="A15568" t="s">
        <v>4</v>
      </c>
      <c r="B15568" s="4" t="s">
        <v>5</v>
      </c>
      <c r="C15568" s="4" t="s">
        <v>10</v>
      </c>
      <c r="D15568" s="4" t="s">
        <v>10</v>
      </c>
      <c r="E15568" s="4" t="s">
        <v>21</v>
      </c>
      <c r="F15568" s="4" t="s">
        <v>21</v>
      </c>
      <c r="G15568" s="4" t="s">
        <v>21</v>
      </c>
      <c r="H15568" s="4" t="s">
        <v>21</v>
      </c>
      <c r="I15568" s="4" t="s">
        <v>21</v>
      </c>
      <c r="J15568" s="4" t="s">
        <v>14</v>
      </c>
      <c r="K15568" s="4" t="s">
        <v>10</v>
      </c>
    </row>
    <row r="15569" spans="1:15">
      <c r="A15569" t="n">
        <v>128372</v>
      </c>
      <c r="B15569" s="52" t="n">
        <v>55</v>
      </c>
      <c r="C15569" s="7" t="n">
        <v>26</v>
      </c>
      <c r="D15569" s="7" t="n">
        <v>65026</v>
      </c>
      <c r="E15569" s="7" t="n">
        <v>2</v>
      </c>
      <c r="F15569" s="7" t="n">
        <v>18.3700008392334</v>
      </c>
      <c r="G15569" s="7" t="n">
        <v>47.439998626709</v>
      </c>
      <c r="H15569" s="7" t="n">
        <v>0.200000002980232</v>
      </c>
      <c r="I15569" s="7" t="n">
        <v>5</v>
      </c>
      <c r="J15569" s="7" t="n">
        <v>0</v>
      </c>
      <c r="K15569" s="7" t="n">
        <v>129</v>
      </c>
    </row>
    <row r="15570" spans="1:15">
      <c r="A15570" t="s">
        <v>4</v>
      </c>
      <c r="B15570" s="4" t="s">
        <v>5</v>
      </c>
      <c r="C15570" s="4" t="s">
        <v>10</v>
      </c>
      <c r="D15570" s="4" t="s">
        <v>14</v>
      </c>
    </row>
    <row r="15571" spans="1:15">
      <c r="A15571" t="n">
        <v>128400</v>
      </c>
      <c r="B15571" s="53" t="n">
        <v>56</v>
      </c>
      <c r="C15571" s="7" t="n">
        <v>26</v>
      </c>
      <c r="D15571" s="7" t="n">
        <v>0</v>
      </c>
    </row>
    <row r="15572" spans="1:15">
      <c r="A15572" t="s">
        <v>4</v>
      </c>
      <c r="B15572" s="4" t="s">
        <v>5</v>
      </c>
      <c r="C15572" s="4" t="s">
        <v>10</v>
      </c>
    </row>
    <row r="15573" spans="1:15">
      <c r="A15573" t="n">
        <v>128404</v>
      </c>
      <c r="B15573" s="56" t="n">
        <v>54</v>
      </c>
      <c r="C15573" s="7" t="n">
        <v>26</v>
      </c>
    </row>
    <row r="15574" spans="1:15">
      <c r="A15574" t="s">
        <v>4</v>
      </c>
      <c r="B15574" s="4" t="s">
        <v>5</v>
      </c>
      <c r="C15574" s="4" t="s">
        <v>14</v>
      </c>
      <c r="D15574" s="4" t="s">
        <v>10</v>
      </c>
    </row>
    <row r="15575" spans="1:15">
      <c r="A15575" t="n">
        <v>128407</v>
      </c>
      <c r="B15575" s="45" t="n">
        <v>45</v>
      </c>
      <c r="C15575" s="7" t="n">
        <v>7</v>
      </c>
      <c r="D15575" s="7" t="n">
        <v>255</v>
      </c>
    </row>
    <row r="15576" spans="1:15">
      <c r="A15576" t="s">
        <v>4</v>
      </c>
      <c r="B15576" s="4" t="s">
        <v>5</v>
      </c>
      <c r="C15576" s="4" t="s">
        <v>14</v>
      </c>
      <c r="D15576" s="4" t="s">
        <v>10</v>
      </c>
      <c r="E15576" s="4" t="s">
        <v>21</v>
      </c>
    </row>
    <row r="15577" spans="1:15">
      <c r="A15577" t="n">
        <v>128411</v>
      </c>
      <c r="B15577" s="21" t="n">
        <v>58</v>
      </c>
      <c r="C15577" s="7" t="n">
        <v>101</v>
      </c>
      <c r="D15577" s="7" t="n">
        <v>300</v>
      </c>
      <c r="E15577" s="7" t="n">
        <v>1</v>
      </c>
    </row>
    <row r="15578" spans="1:15">
      <c r="A15578" t="s">
        <v>4</v>
      </c>
      <c r="B15578" s="4" t="s">
        <v>5</v>
      </c>
      <c r="C15578" s="4" t="s">
        <v>14</v>
      </c>
      <c r="D15578" s="4" t="s">
        <v>10</v>
      </c>
    </row>
    <row r="15579" spans="1:15">
      <c r="A15579" t="n">
        <v>128419</v>
      </c>
      <c r="B15579" s="21" t="n">
        <v>58</v>
      </c>
      <c r="C15579" s="7" t="n">
        <v>254</v>
      </c>
      <c r="D15579" s="7" t="n">
        <v>0</v>
      </c>
    </row>
    <row r="15580" spans="1:15">
      <c r="A15580" t="s">
        <v>4</v>
      </c>
      <c r="B15580" s="4" t="s">
        <v>5</v>
      </c>
      <c r="C15580" s="4" t="s">
        <v>14</v>
      </c>
      <c r="D15580" s="4" t="s">
        <v>10</v>
      </c>
      <c r="E15580" s="4" t="s">
        <v>10</v>
      </c>
      <c r="F15580" s="4" t="s">
        <v>9</v>
      </c>
    </row>
    <row r="15581" spans="1:15">
      <c r="A15581" t="n">
        <v>128423</v>
      </c>
      <c r="B15581" s="46" t="n">
        <v>84</v>
      </c>
      <c r="C15581" s="7" t="n">
        <v>1</v>
      </c>
      <c r="D15581" s="7" t="n">
        <v>0</v>
      </c>
      <c r="E15581" s="7" t="n">
        <v>0</v>
      </c>
      <c r="F15581" s="7" t="n">
        <v>0</v>
      </c>
    </row>
    <row r="15582" spans="1:15">
      <c r="A15582" t="s">
        <v>4</v>
      </c>
      <c r="B15582" s="4" t="s">
        <v>5</v>
      </c>
      <c r="C15582" s="4" t="s">
        <v>14</v>
      </c>
      <c r="D15582" s="4" t="s">
        <v>14</v>
      </c>
      <c r="E15582" s="4" t="s">
        <v>21</v>
      </c>
      <c r="F15582" s="4" t="s">
        <v>21</v>
      </c>
      <c r="G15582" s="4" t="s">
        <v>21</v>
      </c>
      <c r="H15582" s="4" t="s">
        <v>10</v>
      </c>
    </row>
    <row r="15583" spans="1:15">
      <c r="A15583" t="n">
        <v>128433</v>
      </c>
      <c r="B15583" s="45" t="n">
        <v>45</v>
      </c>
      <c r="C15583" s="7" t="n">
        <v>2</v>
      </c>
      <c r="D15583" s="7" t="n">
        <v>3</v>
      </c>
      <c r="E15583" s="7" t="n">
        <v>-4.21000003814697</v>
      </c>
      <c r="F15583" s="7" t="n">
        <v>19.6000003814697</v>
      </c>
      <c r="G15583" s="7" t="n">
        <v>46.2200012207031</v>
      </c>
      <c r="H15583" s="7" t="n">
        <v>0</v>
      </c>
    </row>
    <row r="15584" spans="1:15">
      <c r="A15584" t="s">
        <v>4</v>
      </c>
      <c r="B15584" s="4" t="s">
        <v>5</v>
      </c>
      <c r="C15584" s="4" t="s">
        <v>14</v>
      </c>
      <c r="D15584" s="4" t="s">
        <v>14</v>
      </c>
      <c r="E15584" s="4" t="s">
        <v>21</v>
      </c>
      <c r="F15584" s="4" t="s">
        <v>21</v>
      </c>
      <c r="G15584" s="4" t="s">
        <v>21</v>
      </c>
      <c r="H15584" s="4" t="s">
        <v>10</v>
      </c>
      <c r="I15584" s="4" t="s">
        <v>14</v>
      </c>
    </row>
    <row r="15585" spans="1:11">
      <c r="A15585" t="n">
        <v>128450</v>
      </c>
      <c r="B15585" s="45" t="n">
        <v>45</v>
      </c>
      <c r="C15585" s="7" t="n">
        <v>4</v>
      </c>
      <c r="D15585" s="7" t="n">
        <v>3</v>
      </c>
      <c r="E15585" s="7" t="n">
        <v>357</v>
      </c>
      <c r="F15585" s="7" t="n">
        <v>109</v>
      </c>
      <c r="G15585" s="7" t="n">
        <v>10</v>
      </c>
      <c r="H15585" s="7" t="n">
        <v>0</v>
      </c>
      <c r="I15585" s="7" t="n">
        <v>0</v>
      </c>
    </row>
    <row r="15586" spans="1:11">
      <c r="A15586" t="s">
        <v>4</v>
      </c>
      <c r="B15586" s="4" t="s">
        <v>5</v>
      </c>
      <c r="C15586" s="4" t="s">
        <v>14</v>
      </c>
      <c r="D15586" s="4" t="s">
        <v>14</v>
      </c>
      <c r="E15586" s="4" t="s">
        <v>21</v>
      </c>
      <c r="F15586" s="4" t="s">
        <v>10</v>
      </c>
    </row>
    <row r="15587" spans="1:11">
      <c r="A15587" t="n">
        <v>128468</v>
      </c>
      <c r="B15587" s="45" t="n">
        <v>45</v>
      </c>
      <c r="C15587" s="7" t="n">
        <v>5</v>
      </c>
      <c r="D15587" s="7" t="n">
        <v>3</v>
      </c>
      <c r="E15587" s="7" t="n">
        <v>2</v>
      </c>
      <c r="F15587" s="7" t="n">
        <v>0</v>
      </c>
    </row>
    <row r="15588" spans="1:11">
      <c r="A15588" t="s">
        <v>4</v>
      </c>
      <c r="B15588" s="4" t="s">
        <v>5</v>
      </c>
      <c r="C15588" s="4" t="s">
        <v>14</v>
      </c>
      <c r="D15588" s="4" t="s">
        <v>14</v>
      </c>
      <c r="E15588" s="4" t="s">
        <v>21</v>
      </c>
      <c r="F15588" s="4" t="s">
        <v>10</v>
      </c>
    </row>
    <row r="15589" spans="1:11">
      <c r="A15589" t="n">
        <v>128477</v>
      </c>
      <c r="B15589" s="45" t="n">
        <v>45</v>
      </c>
      <c r="C15589" s="7" t="n">
        <v>11</v>
      </c>
      <c r="D15589" s="7" t="n">
        <v>3</v>
      </c>
      <c r="E15589" s="7" t="n">
        <v>45.7999992370605</v>
      </c>
      <c r="F15589" s="7" t="n">
        <v>0</v>
      </c>
    </row>
    <row r="15590" spans="1:11">
      <c r="A15590" t="s">
        <v>4</v>
      </c>
      <c r="B15590" s="4" t="s">
        <v>5</v>
      </c>
      <c r="C15590" s="4" t="s">
        <v>10</v>
      </c>
      <c r="D15590" s="4" t="s">
        <v>21</v>
      </c>
      <c r="E15590" s="4" t="s">
        <v>21</v>
      </c>
      <c r="F15590" s="4" t="s">
        <v>21</v>
      </c>
      <c r="G15590" s="4" t="s">
        <v>21</v>
      </c>
    </row>
    <row r="15591" spans="1:11">
      <c r="A15591" t="n">
        <v>128486</v>
      </c>
      <c r="B15591" s="36" t="n">
        <v>46</v>
      </c>
      <c r="C15591" s="7" t="n">
        <v>2</v>
      </c>
      <c r="D15591" s="7" t="n">
        <v>-4.13000011444092</v>
      </c>
      <c r="E15591" s="7" t="n">
        <v>18.3700008392334</v>
      </c>
      <c r="F15591" s="7" t="n">
        <v>46.8800010681152</v>
      </c>
      <c r="G15591" s="7" t="n">
        <v>160.699996948242</v>
      </c>
    </row>
    <row r="15592" spans="1:11">
      <c r="A15592" t="s">
        <v>4</v>
      </c>
      <c r="B15592" s="4" t="s">
        <v>5</v>
      </c>
      <c r="C15592" s="4" t="s">
        <v>10</v>
      </c>
      <c r="D15592" s="4" t="s">
        <v>21</v>
      </c>
      <c r="E15592" s="4" t="s">
        <v>21</v>
      </c>
      <c r="F15592" s="4" t="s">
        <v>21</v>
      </c>
      <c r="G15592" s="4" t="s">
        <v>21</v>
      </c>
    </row>
    <row r="15593" spans="1:11">
      <c r="A15593" t="n">
        <v>128505</v>
      </c>
      <c r="B15593" s="36" t="n">
        <v>46</v>
      </c>
      <c r="C15593" s="7" t="n">
        <v>4</v>
      </c>
      <c r="D15593" s="7" t="n">
        <v>-4.19000005722046</v>
      </c>
      <c r="E15593" s="7" t="n">
        <v>18.3700008392334</v>
      </c>
      <c r="F15593" s="7" t="n">
        <v>47.7000007629395</v>
      </c>
      <c r="G15593" s="7" t="n">
        <v>160.600006103516</v>
      </c>
    </row>
    <row r="15594" spans="1:11">
      <c r="A15594" t="s">
        <v>4</v>
      </c>
      <c r="B15594" s="4" t="s">
        <v>5</v>
      </c>
      <c r="C15594" s="4" t="s">
        <v>14</v>
      </c>
      <c r="D15594" s="4" t="s">
        <v>10</v>
      </c>
    </row>
    <row r="15595" spans="1:11">
      <c r="A15595" t="n">
        <v>128524</v>
      </c>
      <c r="B15595" s="21" t="n">
        <v>58</v>
      </c>
      <c r="C15595" s="7" t="n">
        <v>255</v>
      </c>
      <c r="D15595" s="7" t="n">
        <v>0</v>
      </c>
    </row>
    <row r="15596" spans="1:11">
      <c r="A15596" t="s">
        <v>4</v>
      </c>
      <c r="B15596" s="4" t="s">
        <v>5</v>
      </c>
      <c r="C15596" s="4" t="s">
        <v>10</v>
      </c>
      <c r="D15596" s="4" t="s">
        <v>14</v>
      </c>
      <c r="E15596" s="4" t="s">
        <v>6</v>
      </c>
      <c r="F15596" s="4" t="s">
        <v>21</v>
      </c>
      <c r="G15596" s="4" t="s">
        <v>21</v>
      </c>
      <c r="H15596" s="4" t="s">
        <v>21</v>
      </c>
    </row>
    <row r="15597" spans="1:11">
      <c r="A15597" t="n">
        <v>128528</v>
      </c>
      <c r="B15597" s="37" t="n">
        <v>48</v>
      </c>
      <c r="C15597" s="7" t="n">
        <v>5</v>
      </c>
      <c r="D15597" s="7" t="n">
        <v>0</v>
      </c>
      <c r="E15597" s="7" t="s">
        <v>281</v>
      </c>
      <c r="F15597" s="7" t="n">
        <v>-1</v>
      </c>
      <c r="G15597" s="7" t="n">
        <v>1</v>
      </c>
      <c r="H15597" s="7" t="n">
        <v>1.12103877145985e-44</v>
      </c>
    </row>
    <row r="15598" spans="1:11">
      <c r="A15598" t="s">
        <v>4</v>
      </c>
      <c r="B15598" s="4" t="s">
        <v>5</v>
      </c>
      <c r="C15598" s="4" t="s">
        <v>14</v>
      </c>
      <c r="D15598" s="4" t="s">
        <v>10</v>
      </c>
      <c r="E15598" s="4" t="s">
        <v>6</v>
      </c>
    </row>
    <row r="15599" spans="1:11">
      <c r="A15599" t="n">
        <v>128557</v>
      </c>
      <c r="B15599" s="41" t="n">
        <v>51</v>
      </c>
      <c r="C15599" s="7" t="n">
        <v>4</v>
      </c>
      <c r="D15599" s="7" t="n">
        <v>5</v>
      </c>
      <c r="E15599" s="7" t="s">
        <v>204</v>
      </c>
    </row>
    <row r="15600" spans="1:11">
      <c r="A15600" t="s">
        <v>4</v>
      </c>
      <c r="B15600" s="4" t="s">
        <v>5</v>
      </c>
      <c r="C15600" s="4" t="s">
        <v>10</v>
      </c>
    </row>
    <row r="15601" spans="1:9">
      <c r="A15601" t="n">
        <v>128571</v>
      </c>
      <c r="B15601" s="28" t="n">
        <v>16</v>
      </c>
      <c r="C15601" s="7" t="n">
        <v>0</v>
      </c>
    </row>
    <row r="15602" spans="1:9">
      <c r="A15602" t="s">
        <v>4</v>
      </c>
      <c r="B15602" s="4" t="s">
        <v>5</v>
      </c>
      <c r="C15602" s="4" t="s">
        <v>10</v>
      </c>
      <c r="D15602" s="4" t="s">
        <v>14</v>
      </c>
      <c r="E15602" s="4" t="s">
        <v>9</v>
      </c>
      <c r="F15602" s="4" t="s">
        <v>112</v>
      </c>
      <c r="G15602" s="4" t="s">
        <v>14</v>
      </c>
      <c r="H15602" s="4" t="s">
        <v>14</v>
      </c>
    </row>
    <row r="15603" spans="1:9">
      <c r="A15603" t="n">
        <v>128574</v>
      </c>
      <c r="B15603" s="49" t="n">
        <v>26</v>
      </c>
      <c r="C15603" s="7" t="n">
        <v>5</v>
      </c>
      <c r="D15603" s="7" t="n">
        <v>17</v>
      </c>
      <c r="E15603" s="7" t="n">
        <v>3480</v>
      </c>
      <c r="F15603" s="7" t="s">
        <v>974</v>
      </c>
      <c r="G15603" s="7" t="n">
        <v>2</v>
      </c>
      <c r="H15603" s="7" t="n">
        <v>0</v>
      </c>
    </row>
    <row r="15604" spans="1:9">
      <c r="A15604" t="s">
        <v>4</v>
      </c>
      <c r="B15604" s="4" t="s">
        <v>5</v>
      </c>
    </row>
    <row r="15605" spans="1:9">
      <c r="A15605" t="n">
        <v>128592</v>
      </c>
      <c r="B15605" s="50" t="n">
        <v>28</v>
      </c>
    </row>
    <row r="15606" spans="1:9">
      <c r="A15606" t="s">
        <v>4</v>
      </c>
      <c r="B15606" s="4" t="s">
        <v>5</v>
      </c>
      <c r="C15606" s="4" t="s">
        <v>9</v>
      </c>
    </row>
    <row r="15607" spans="1:9">
      <c r="A15607" t="n">
        <v>128593</v>
      </c>
      <c r="B15607" s="48" t="n">
        <v>15</v>
      </c>
      <c r="C15607" s="7" t="n">
        <v>256</v>
      </c>
    </row>
    <row r="15608" spans="1:9">
      <c r="A15608" t="s">
        <v>4</v>
      </c>
      <c r="B15608" s="4" t="s">
        <v>5</v>
      </c>
      <c r="C15608" s="4" t="s">
        <v>14</v>
      </c>
      <c r="D15608" s="4" t="s">
        <v>10</v>
      </c>
      <c r="E15608" s="4" t="s">
        <v>6</v>
      </c>
    </row>
    <row r="15609" spans="1:9">
      <c r="A15609" t="n">
        <v>128598</v>
      </c>
      <c r="B15609" s="41" t="n">
        <v>51</v>
      </c>
      <c r="C15609" s="7" t="n">
        <v>4</v>
      </c>
      <c r="D15609" s="7" t="n">
        <v>7032</v>
      </c>
      <c r="E15609" s="7" t="s">
        <v>181</v>
      </c>
    </row>
    <row r="15610" spans="1:9">
      <c r="A15610" t="s">
        <v>4</v>
      </c>
      <c r="B15610" s="4" t="s">
        <v>5</v>
      </c>
      <c r="C15610" s="4" t="s">
        <v>10</v>
      </c>
    </row>
    <row r="15611" spans="1:9">
      <c r="A15611" t="n">
        <v>128611</v>
      </c>
      <c r="B15611" s="28" t="n">
        <v>16</v>
      </c>
      <c r="C15611" s="7" t="n">
        <v>0</v>
      </c>
    </row>
    <row r="15612" spans="1:9">
      <c r="A15612" t="s">
        <v>4</v>
      </c>
      <c r="B15612" s="4" t="s">
        <v>5</v>
      </c>
      <c r="C15612" s="4" t="s">
        <v>10</v>
      </c>
      <c r="D15612" s="4" t="s">
        <v>14</v>
      </c>
      <c r="E15612" s="4" t="s">
        <v>9</v>
      </c>
      <c r="F15612" s="4" t="s">
        <v>112</v>
      </c>
      <c r="G15612" s="4" t="s">
        <v>14</v>
      </c>
      <c r="H15612" s="4" t="s">
        <v>14</v>
      </c>
    </row>
    <row r="15613" spans="1:9">
      <c r="A15613" t="n">
        <v>128614</v>
      </c>
      <c r="B15613" s="49" t="n">
        <v>26</v>
      </c>
      <c r="C15613" s="7" t="n">
        <v>7032</v>
      </c>
      <c r="D15613" s="7" t="n">
        <v>17</v>
      </c>
      <c r="E15613" s="7" t="n">
        <v>18532</v>
      </c>
      <c r="F15613" s="7" t="s">
        <v>975</v>
      </c>
      <c r="G15613" s="7" t="n">
        <v>2</v>
      </c>
      <c r="H15613" s="7" t="n">
        <v>0</v>
      </c>
    </row>
    <row r="15614" spans="1:9">
      <c r="A15614" t="s">
        <v>4</v>
      </c>
      <c r="B15614" s="4" t="s">
        <v>5</v>
      </c>
    </row>
    <row r="15615" spans="1:9">
      <c r="A15615" t="n">
        <v>128637</v>
      </c>
      <c r="B15615" s="50" t="n">
        <v>28</v>
      </c>
    </row>
    <row r="15616" spans="1:9">
      <c r="A15616" t="s">
        <v>4</v>
      </c>
      <c r="B15616" s="4" t="s">
        <v>5</v>
      </c>
      <c r="C15616" s="4" t="s">
        <v>14</v>
      </c>
      <c r="D15616" s="4" t="s">
        <v>10</v>
      </c>
      <c r="E15616" s="4" t="s">
        <v>6</v>
      </c>
    </row>
    <row r="15617" spans="1:8">
      <c r="A15617" t="n">
        <v>128638</v>
      </c>
      <c r="B15617" s="41" t="n">
        <v>51</v>
      </c>
      <c r="C15617" s="7" t="n">
        <v>4</v>
      </c>
      <c r="D15617" s="7" t="n">
        <v>0</v>
      </c>
      <c r="E15617" s="7" t="s">
        <v>861</v>
      </c>
    </row>
    <row r="15618" spans="1:8">
      <c r="A15618" t="s">
        <v>4</v>
      </c>
      <c r="B15618" s="4" t="s">
        <v>5</v>
      </c>
      <c r="C15618" s="4" t="s">
        <v>10</v>
      </c>
    </row>
    <row r="15619" spans="1:8">
      <c r="A15619" t="n">
        <v>128653</v>
      </c>
      <c r="B15619" s="28" t="n">
        <v>16</v>
      </c>
      <c r="C15619" s="7" t="n">
        <v>0</v>
      </c>
    </row>
    <row r="15620" spans="1:8">
      <c r="A15620" t="s">
        <v>4</v>
      </c>
      <c r="B15620" s="4" t="s">
        <v>5</v>
      </c>
      <c r="C15620" s="4" t="s">
        <v>10</v>
      </c>
      <c r="D15620" s="4" t="s">
        <v>14</v>
      </c>
      <c r="E15620" s="4" t="s">
        <v>9</v>
      </c>
      <c r="F15620" s="4" t="s">
        <v>112</v>
      </c>
      <c r="G15620" s="4" t="s">
        <v>14</v>
      </c>
      <c r="H15620" s="4" t="s">
        <v>14</v>
      </c>
    </row>
    <row r="15621" spans="1:8">
      <c r="A15621" t="n">
        <v>128656</v>
      </c>
      <c r="B15621" s="49" t="n">
        <v>26</v>
      </c>
      <c r="C15621" s="7" t="n">
        <v>0</v>
      </c>
      <c r="D15621" s="7" t="n">
        <v>17</v>
      </c>
      <c r="E15621" s="7" t="n">
        <v>53955</v>
      </c>
      <c r="F15621" s="7" t="s">
        <v>867</v>
      </c>
      <c r="G15621" s="7" t="n">
        <v>2</v>
      </c>
      <c r="H15621" s="7" t="n">
        <v>0</v>
      </c>
    </row>
    <row r="15622" spans="1:8">
      <c r="A15622" t="s">
        <v>4</v>
      </c>
      <c r="B15622" s="4" t="s">
        <v>5</v>
      </c>
    </row>
    <row r="15623" spans="1:8">
      <c r="A15623" t="n">
        <v>128677</v>
      </c>
      <c r="B15623" s="50" t="n">
        <v>28</v>
      </c>
    </row>
    <row r="15624" spans="1:8">
      <c r="A15624" t="s">
        <v>4</v>
      </c>
      <c r="B15624" s="4" t="s">
        <v>5</v>
      </c>
      <c r="C15624" s="4" t="s">
        <v>14</v>
      </c>
      <c r="D15624" s="4" t="s">
        <v>10</v>
      </c>
      <c r="E15624" s="4" t="s">
        <v>6</v>
      </c>
    </row>
    <row r="15625" spans="1:8">
      <c r="A15625" t="n">
        <v>128678</v>
      </c>
      <c r="B15625" s="41" t="n">
        <v>51</v>
      </c>
      <c r="C15625" s="7" t="n">
        <v>4</v>
      </c>
      <c r="D15625" s="7" t="n">
        <v>6</v>
      </c>
      <c r="E15625" s="7" t="s">
        <v>147</v>
      </c>
    </row>
    <row r="15626" spans="1:8">
      <c r="A15626" t="s">
        <v>4</v>
      </c>
      <c r="B15626" s="4" t="s">
        <v>5</v>
      </c>
      <c r="C15626" s="4" t="s">
        <v>10</v>
      </c>
    </row>
    <row r="15627" spans="1:8">
      <c r="A15627" t="n">
        <v>128693</v>
      </c>
      <c r="B15627" s="28" t="n">
        <v>16</v>
      </c>
      <c r="C15627" s="7" t="n">
        <v>0</v>
      </c>
    </row>
    <row r="15628" spans="1:8">
      <c r="A15628" t="s">
        <v>4</v>
      </c>
      <c r="B15628" s="4" t="s">
        <v>5</v>
      </c>
      <c r="C15628" s="4" t="s">
        <v>10</v>
      </c>
      <c r="D15628" s="4" t="s">
        <v>14</v>
      </c>
      <c r="E15628" s="4" t="s">
        <v>9</v>
      </c>
      <c r="F15628" s="4" t="s">
        <v>112</v>
      </c>
      <c r="G15628" s="4" t="s">
        <v>14</v>
      </c>
      <c r="H15628" s="4" t="s">
        <v>14</v>
      </c>
    </row>
    <row r="15629" spans="1:8">
      <c r="A15629" t="n">
        <v>128696</v>
      </c>
      <c r="B15629" s="49" t="n">
        <v>26</v>
      </c>
      <c r="C15629" s="7" t="n">
        <v>6</v>
      </c>
      <c r="D15629" s="7" t="n">
        <v>17</v>
      </c>
      <c r="E15629" s="7" t="n">
        <v>8499</v>
      </c>
      <c r="F15629" s="7" t="s">
        <v>976</v>
      </c>
      <c r="G15629" s="7" t="n">
        <v>2</v>
      </c>
      <c r="H15629" s="7" t="n">
        <v>0</v>
      </c>
    </row>
    <row r="15630" spans="1:8">
      <c r="A15630" t="s">
        <v>4</v>
      </c>
      <c r="B15630" s="4" t="s">
        <v>5</v>
      </c>
    </row>
    <row r="15631" spans="1:8">
      <c r="A15631" t="n">
        <v>128716</v>
      </c>
      <c r="B15631" s="50" t="n">
        <v>28</v>
      </c>
    </row>
    <row r="15632" spans="1:8">
      <c r="A15632" t="s">
        <v>4</v>
      </c>
      <c r="B15632" s="4" t="s">
        <v>5</v>
      </c>
      <c r="C15632" s="4" t="s">
        <v>10</v>
      </c>
      <c r="D15632" s="4" t="s">
        <v>14</v>
      </c>
    </row>
    <row r="15633" spans="1:8">
      <c r="A15633" t="n">
        <v>128717</v>
      </c>
      <c r="B15633" s="51" t="n">
        <v>89</v>
      </c>
      <c r="C15633" s="7" t="n">
        <v>6</v>
      </c>
      <c r="D15633" s="7" t="n">
        <v>1</v>
      </c>
    </row>
    <row r="15634" spans="1:8">
      <c r="A15634" t="s">
        <v>4</v>
      </c>
      <c r="B15634" s="4" t="s">
        <v>5</v>
      </c>
      <c r="C15634" s="4" t="s">
        <v>14</v>
      </c>
      <c r="D15634" s="4" t="s">
        <v>14</v>
      </c>
    </row>
    <row r="15635" spans="1:8">
      <c r="A15635" t="n">
        <v>128721</v>
      </c>
      <c r="B15635" s="16" t="n">
        <v>49</v>
      </c>
      <c r="C15635" s="7" t="n">
        <v>2</v>
      </c>
      <c r="D15635" s="7" t="n">
        <v>0</v>
      </c>
    </row>
    <row r="15636" spans="1:8">
      <c r="A15636" t="s">
        <v>4</v>
      </c>
      <c r="B15636" s="4" t="s">
        <v>5</v>
      </c>
      <c r="C15636" s="4" t="s">
        <v>14</v>
      </c>
      <c r="D15636" s="4" t="s">
        <v>10</v>
      </c>
      <c r="E15636" s="4" t="s">
        <v>9</v>
      </c>
      <c r="F15636" s="4" t="s">
        <v>10</v>
      </c>
      <c r="G15636" s="4" t="s">
        <v>9</v>
      </c>
      <c r="H15636" s="4" t="s">
        <v>14</v>
      </c>
    </row>
    <row r="15637" spans="1:8">
      <c r="A15637" t="n">
        <v>128724</v>
      </c>
      <c r="B15637" s="16" t="n">
        <v>49</v>
      </c>
      <c r="C15637" s="7" t="n">
        <v>0</v>
      </c>
      <c r="D15637" s="7" t="n">
        <v>566</v>
      </c>
      <c r="E15637" s="7" t="n">
        <v>1061997773</v>
      </c>
      <c r="F15637" s="7" t="n">
        <v>0</v>
      </c>
      <c r="G15637" s="7" t="n">
        <v>0</v>
      </c>
      <c r="H15637" s="7" t="n">
        <v>0</v>
      </c>
    </row>
    <row r="15638" spans="1:8">
      <c r="A15638" t="s">
        <v>4</v>
      </c>
      <c r="B15638" s="4" t="s">
        <v>5</v>
      </c>
      <c r="C15638" s="4" t="s">
        <v>14</v>
      </c>
      <c r="D15638" s="4" t="s">
        <v>10</v>
      </c>
      <c r="E15638" s="4" t="s">
        <v>21</v>
      </c>
    </row>
    <row r="15639" spans="1:8">
      <c r="A15639" t="n">
        <v>128739</v>
      </c>
      <c r="B15639" s="21" t="n">
        <v>58</v>
      </c>
      <c r="C15639" s="7" t="n">
        <v>101</v>
      </c>
      <c r="D15639" s="7" t="n">
        <v>1000</v>
      </c>
      <c r="E15639" s="7" t="n">
        <v>1</v>
      </c>
    </row>
    <row r="15640" spans="1:8">
      <c r="A15640" t="s">
        <v>4</v>
      </c>
      <c r="B15640" s="4" t="s">
        <v>5</v>
      </c>
      <c r="C15640" s="4" t="s">
        <v>14</v>
      </c>
      <c r="D15640" s="4" t="s">
        <v>10</v>
      </c>
    </row>
    <row r="15641" spans="1:8">
      <c r="A15641" t="n">
        <v>128747</v>
      </c>
      <c r="B15641" s="21" t="n">
        <v>58</v>
      </c>
      <c r="C15641" s="7" t="n">
        <v>254</v>
      </c>
      <c r="D15641" s="7" t="n">
        <v>0</v>
      </c>
    </row>
    <row r="15642" spans="1:8">
      <c r="A15642" t="s">
        <v>4</v>
      </c>
      <c r="B15642" s="4" t="s">
        <v>5</v>
      </c>
      <c r="C15642" s="4" t="s">
        <v>14</v>
      </c>
      <c r="D15642" s="4" t="s">
        <v>14</v>
      </c>
      <c r="E15642" s="4" t="s">
        <v>21</v>
      </c>
      <c r="F15642" s="4" t="s">
        <v>21</v>
      </c>
      <c r="G15642" s="4" t="s">
        <v>21</v>
      </c>
      <c r="H15642" s="4" t="s">
        <v>10</v>
      </c>
    </row>
    <row r="15643" spans="1:8">
      <c r="A15643" t="n">
        <v>128751</v>
      </c>
      <c r="B15643" s="45" t="n">
        <v>45</v>
      </c>
      <c r="C15643" s="7" t="n">
        <v>2</v>
      </c>
      <c r="D15643" s="7" t="n">
        <v>3</v>
      </c>
      <c r="E15643" s="7" t="n">
        <v>2.09999990463257</v>
      </c>
      <c r="F15643" s="7" t="n">
        <v>19.1499996185303</v>
      </c>
      <c r="G15643" s="7" t="n">
        <v>44.7000007629395</v>
      </c>
      <c r="H15643" s="7" t="n">
        <v>0</v>
      </c>
    </row>
    <row r="15644" spans="1:8">
      <c r="A15644" t="s">
        <v>4</v>
      </c>
      <c r="B15644" s="4" t="s">
        <v>5</v>
      </c>
      <c r="C15644" s="4" t="s">
        <v>14</v>
      </c>
      <c r="D15644" s="4" t="s">
        <v>14</v>
      </c>
      <c r="E15644" s="4" t="s">
        <v>21</v>
      </c>
      <c r="F15644" s="4" t="s">
        <v>21</v>
      </c>
      <c r="G15644" s="4" t="s">
        <v>21</v>
      </c>
      <c r="H15644" s="4" t="s">
        <v>10</v>
      </c>
      <c r="I15644" s="4" t="s">
        <v>14</v>
      </c>
    </row>
    <row r="15645" spans="1:8">
      <c r="A15645" t="n">
        <v>128768</v>
      </c>
      <c r="B15645" s="45" t="n">
        <v>45</v>
      </c>
      <c r="C15645" s="7" t="n">
        <v>4</v>
      </c>
      <c r="D15645" s="7" t="n">
        <v>3</v>
      </c>
      <c r="E15645" s="7" t="n">
        <v>357</v>
      </c>
      <c r="F15645" s="7" t="n">
        <v>247</v>
      </c>
      <c r="G15645" s="7" t="n">
        <v>350</v>
      </c>
      <c r="H15645" s="7" t="n">
        <v>0</v>
      </c>
      <c r="I15645" s="7" t="n">
        <v>0</v>
      </c>
    </row>
    <row r="15646" spans="1:8">
      <c r="A15646" t="s">
        <v>4</v>
      </c>
      <c r="B15646" s="4" t="s">
        <v>5</v>
      </c>
      <c r="C15646" s="4" t="s">
        <v>14</v>
      </c>
      <c r="D15646" s="4" t="s">
        <v>14</v>
      </c>
      <c r="E15646" s="4" t="s">
        <v>21</v>
      </c>
      <c r="F15646" s="4" t="s">
        <v>10</v>
      </c>
    </row>
    <row r="15647" spans="1:8">
      <c r="A15647" t="n">
        <v>128786</v>
      </c>
      <c r="B15647" s="45" t="n">
        <v>45</v>
      </c>
      <c r="C15647" s="7" t="n">
        <v>5</v>
      </c>
      <c r="D15647" s="7" t="n">
        <v>3</v>
      </c>
      <c r="E15647" s="7" t="n">
        <v>1.70000004768372</v>
      </c>
      <c r="F15647" s="7" t="n">
        <v>0</v>
      </c>
    </row>
    <row r="15648" spans="1:8">
      <c r="A15648" t="s">
        <v>4</v>
      </c>
      <c r="B15648" s="4" t="s">
        <v>5</v>
      </c>
      <c r="C15648" s="4" t="s">
        <v>14</v>
      </c>
      <c r="D15648" s="4" t="s">
        <v>14</v>
      </c>
      <c r="E15648" s="4" t="s">
        <v>21</v>
      </c>
      <c r="F15648" s="4" t="s">
        <v>10</v>
      </c>
    </row>
    <row r="15649" spans="1:9">
      <c r="A15649" t="n">
        <v>128795</v>
      </c>
      <c r="B15649" s="45" t="n">
        <v>45</v>
      </c>
      <c r="C15649" s="7" t="n">
        <v>11</v>
      </c>
      <c r="D15649" s="7" t="n">
        <v>3</v>
      </c>
      <c r="E15649" s="7" t="n">
        <v>37.7999992370605</v>
      </c>
      <c r="F15649" s="7" t="n">
        <v>0</v>
      </c>
    </row>
    <row r="15650" spans="1:9">
      <c r="A15650" t="s">
        <v>4</v>
      </c>
      <c r="B15650" s="4" t="s">
        <v>5</v>
      </c>
      <c r="C15650" s="4" t="s">
        <v>14</v>
      </c>
      <c r="D15650" s="4" t="s">
        <v>14</v>
      </c>
      <c r="E15650" s="4" t="s">
        <v>21</v>
      </c>
      <c r="F15650" s="4" t="s">
        <v>21</v>
      </c>
      <c r="G15650" s="4" t="s">
        <v>21</v>
      </c>
      <c r="H15650" s="4" t="s">
        <v>10</v>
      </c>
    </row>
    <row r="15651" spans="1:9">
      <c r="A15651" t="n">
        <v>128804</v>
      </c>
      <c r="B15651" s="45" t="n">
        <v>45</v>
      </c>
      <c r="C15651" s="7" t="n">
        <v>2</v>
      </c>
      <c r="D15651" s="7" t="n">
        <v>3</v>
      </c>
      <c r="E15651" s="7" t="n">
        <v>2.14000010490417</v>
      </c>
      <c r="F15651" s="7" t="n">
        <v>19.75</v>
      </c>
      <c r="G15651" s="7" t="n">
        <v>44.7000007629395</v>
      </c>
      <c r="H15651" s="7" t="n">
        <v>4000</v>
      </c>
    </row>
    <row r="15652" spans="1:9">
      <c r="A15652" t="s">
        <v>4</v>
      </c>
      <c r="B15652" s="4" t="s">
        <v>5</v>
      </c>
      <c r="C15652" s="4" t="s">
        <v>14</v>
      </c>
      <c r="D15652" s="4" t="s">
        <v>14</v>
      </c>
      <c r="E15652" s="4" t="s">
        <v>21</v>
      </c>
      <c r="F15652" s="4" t="s">
        <v>21</v>
      </c>
      <c r="G15652" s="4" t="s">
        <v>21</v>
      </c>
      <c r="H15652" s="4" t="s">
        <v>10</v>
      </c>
      <c r="I15652" s="4" t="s">
        <v>14</v>
      </c>
    </row>
    <row r="15653" spans="1:9">
      <c r="A15653" t="n">
        <v>128821</v>
      </c>
      <c r="B15653" s="45" t="n">
        <v>45</v>
      </c>
      <c r="C15653" s="7" t="n">
        <v>4</v>
      </c>
      <c r="D15653" s="7" t="n">
        <v>3</v>
      </c>
      <c r="E15653" s="7" t="n">
        <v>353</v>
      </c>
      <c r="F15653" s="7" t="n">
        <v>247</v>
      </c>
      <c r="G15653" s="7" t="n">
        <v>350</v>
      </c>
      <c r="H15653" s="7" t="n">
        <v>4000</v>
      </c>
      <c r="I15653" s="7" t="n">
        <v>0</v>
      </c>
    </row>
    <row r="15654" spans="1:9">
      <c r="A15654" t="s">
        <v>4</v>
      </c>
      <c r="B15654" s="4" t="s">
        <v>5</v>
      </c>
      <c r="C15654" s="4" t="s">
        <v>14</v>
      </c>
      <c r="D15654" s="4" t="s">
        <v>14</v>
      </c>
      <c r="E15654" s="4" t="s">
        <v>21</v>
      </c>
      <c r="F15654" s="4" t="s">
        <v>10</v>
      </c>
    </row>
    <row r="15655" spans="1:9">
      <c r="A15655" t="n">
        <v>128839</v>
      </c>
      <c r="B15655" s="45" t="n">
        <v>45</v>
      </c>
      <c r="C15655" s="7" t="n">
        <v>5</v>
      </c>
      <c r="D15655" s="7" t="n">
        <v>3</v>
      </c>
      <c r="E15655" s="7" t="n">
        <v>1.5</v>
      </c>
      <c r="F15655" s="7" t="n">
        <v>4000</v>
      </c>
    </row>
    <row r="15656" spans="1:9">
      <c r="A15656" t="s">
        <v>4</v>
      </c>
      <c r="B15656" s="4" t="s">
        <v>5</v>
      </c>
      <c r="C15656" s="4" t="s">
        <v>10</v>
      </c>
      <c r="D15656" s="4" t="s">
        <v>14</v>
      </c>
      <c r="E15656" s="4" t="s">
        <v>6</v>
      </c>
      <c r="F15656" s="4" t="s">
        <v>21</v>
      </c>
      <c r="G15656" s="4" t="s">
        <v>21</v>
      </c>
      <c r="H15656" s="4" t="s">
        <v>21</v>
      </c>
    </row>
    <row r="15657" spans="1:9">
      <c r="A15657" t="n">
        <v>128848</v>
      </c>
      <c r="B15657" s="37" t="n">
        <v>48</v>
      </c>
      <c r="C15657" s="7" t="n">
        <v>19</v>
      </c>
      <c r="D15657" s="7" t="n">
        <v>0</v>
      </c>
      <c r="E15657" s="7" t="s">
        <v>772</v>
      </c>
      <c r="F15657" s="7" t="n">
        <v>-1</v>
      </c>
      <c r="G15657" s="7" t="n">
        <v>1</v>
      </c>
      <c r="H15657" s="7" t="n">
        <v>0</v>
      </c>
    </row>
    <row r="15658" spans="1:9">
      <c r="A15658" t="s">
        <v>4</v>
      </c>
      <c r="B15658" s="4" t="s">
        <v>5</v>
      </c>
      <c r="C15658" s="4" t="s">
        <v>14</v>
      </c>
      <c r="D15658" s="4" t="s">
        <v>10</v>
      </c>
      <c r="E15658" s="4" t="s">
        <v>6</v>
      </c>
      <c r="F15658" s="4" t="s">
        <v>6</v>
      </c>
      <c r="G15658" s="4" t="s">
        <v>6</v>
      </c>
      <c r="H15658" s="4" t="s">
        <v>6</v>
      </c>
    </row>
    <row r="15659" spans="1:9">
      <c r="A15659" t="n">
        <v>128874</v>
      </c>
      <c r="B15659" s="41" t="n">
        <v>51</v>
      </c>
      <c r="C15659" s="7" t="n">
        <v>3</v>
      </c>
      <c r="D15659" s="7" t="n">
        <v>26</v>
      </c>
      <c r="E15659" s="7" t="s">
        <v>110</v>
      </c>
      <c r="F15659" s="7" t="s">
        <v>97</v>
      </c>
      <c r="G15659" s="7" t="s">
        <v>96</v>
      </c>
      <c r="H15659" s="7" t="s">
        <v>97</v>
      </c>
    </row>
    <row r="15660" spans="1:9">
      <c r="A15660" t="s">
        <v>4</v>
      </c>
      <c r="B15660" s="4" t="s">
        <v>5</v>
      </c>
      <c r="C15660" s="4" t="s">
        <v>10</v>
      </c>
      <c r="D15660" s="4" t="s">
        <v>21</v>
      </c>
      <c r="E15660" s="4" t="s">
        <v>21</v>
      </c>
      <c r="F15660" s="4" t="s">
        <v>21</v>
      </c>
      <c r="G15660" s="4" t="s">
        <v>21</v>
      </c>
    </row>
    <row r="15661" spans="1:9">
      <c r="A15661" t="n">
        <v>128887</v>
      </c>
      <c r="B15661" s="36" t="n">
        <v>46</v>
      </c>
      <c r="C15661" s="7" t="n">
        <v>26</v>
      </c>
      <c r="D15661" s="7" t="n">
        <v>2.25</v>
      </c>
      <c r="E15661" s="7" t="n">
        <v>18.3700008392334</v>
      </c>
      <c r="F15661" s="7" t="n">
        <v>44.7000007629395</v>
      </c>
      <c r="G15661" s="7" t="n">
        <v>270</v>
      </c>
    </row>
    <row r="15662" spans="1:9">
      <c r="A15662" t="s">
        <v>4</v>
      </c>
      <c r="B15662" s="4" t="s">
        <v>5</v>
      </c>
      <c r="C15662" s="4" t="s">
        <v>10</v>
      </c>
      <c r="D15662" s="4" t="s">
        <v>10</v>
      </c>
      <c r="E15662" s="4" t="s">
        <v>21</v>
      </c>
      <c r="F15662" s="4" t="s">
        <v>14</v>
      </c>
    </row>
    <row r="15663" spans="1:9">
      <c r="A15663" t="n">
        <v>128906</v>
      </c>
      <c r="B15663" s="60" t="n">
        <v>53</v>
      </c>
      <c r="C15663" s="7" t="n">
        <v>26</v>
      </c>
      <c r="D15663" s="7" t="n">
        <v>19</v>
      </c>
      <c r="E15663" s="7" t="n">
        <v>0</v>
      </c>
      <c r="F15663" s="7" t="n">
        <v>0</v>
      </c>
    </row>
    <row r="15664" spans="1:9">
      <c r="A15664" t="s">
        <v>4</v>
      </c>
      <c r="B15664" s="4" t="s">
        <v>5</v>
      </c>
      <c r="C15664" s="4" t="s">
        <v>10</v>
      </c>
    </row>
    <row r="15665" spans="1:9">
      <c r="A15665" t="n">
        <v>128916</v>
      </c>
      <c r="B15665" s="28" t="n">
        <v>16</v>
      </c>
      <c r="C15665" s="7" t="n">
        <v>0</v>
      </c>
    </row>
    <row r="15666" spans="1:9">
      <c r="A15666" t="s">
        <v>4</v>
      </c>
      <c r="B15666" s="4" t="s">
        <v>5</v>
      </c>
      <c r="C15666" s="4" t="s">
        <v>10</v>
      </c>
      <c r="D15666" s="4" t="s">
        <v>10</v>
      </c>
      <c r="E15666" s="4" t="s">
        <v>10</v>
      </c>
    </row>
    <row r="15667" spans="1:9">
      <c r="A15667" t="n">
        <v>128919</v>
      </c>
      <c r="B15667" s="42" t="n">
        <v>61</v>
      </c>
      <c r="C15667" s="7" t="n">
        <v>0</v>
      </c>
      <c r="D15667" s="7" t="n">
        <v>26</v>
      </c>
      <c r="E15667" s="7" t="n">
        <v>1000</v>
      </c>
    </row>
    <row r="15668" spans="1:9">
      <c r="A15668" t="s">
        <v>4</v>
      </c>
      <c r="B15668" s="4" t="s">
        <v>5</v>
      </c>
      <c r="C15668" s="4" t="s">
        <v>10</v>
      </c>
      <c r="D15668" s="4" t="s">
        <v>10</v>
      </c>
      <c r="E15668" s="4" t="s">
        <v>10</v>
      </c>
    </row>
    <row r="15669" spans="1:9">
      <c r="A15669" t="n">
        <v>128926</v>
      </c>
      <c r="B15669" s="42" t="n">
        <v>61</v>
      </c>
      <c r="C15669" s="7" t="n">
        <v>1</v>
      </c>
      <c r="D15669" s="7" t="n">
        <v>26</v>
      </c>
      <c r="E15669" s="7" t="n">
        <v>1000</v>
      </c>
    </row>
    <row r="15670" spans="1:9">
      <c r="A15670" t="s">
        <v>4</v>
      </c>
      <c r="B15670" s="4" t="s">
        <v>5</v>
      </c>
      <c r="C15670" s="4" t="s">
        <v>10</v>
      </c>
      <c r="D15670" s="4" t="s">
        <v>10</v>
      </c>
      <c r="E15670" s="4" t="s">
        <v>10</v>
      </c>
    </row>
    <row r="15671" spans="1:9">
      <c r="A15671" t="n">
        <v>128933</v>
      </c>
      <c r="B15671" s="42" t="n">
        <v>61</v>
      </c>
      <c r="C15671" s="7" t="n">
        <v>2</v>
      </c>
      <c r="D15671" s="7" t="n">
        <v>26</v>
      </c>
      <c r="E15671" s="7" t="n">
        <v>1000</v>
      </c>
    </row>
    <row r="15672" spans="1:9">
      <c r="A15672" t="s">
        <v>4</v>
      </c>
      <c r="B15672" s="4" t="s">
        <v>5</v>
      </c>
      <c r="C15672" s="4" t="s">
        <v>10</v>
      </c>
      <c r="D15672" s="4" t="s">
        <v>10</v>
      </c>
      <c r="E15672" s="4" t="s">
        <v>10</v>
      </c>
    </row>
    <row r="15673" spans="1:9">
      <c r="A15673" t="n">
        <v>128940</v>
      </c>
      <c r="B15673" s="42" t="n">
        <v>61</v>
      </c>
      <c r="C15673" s="7" t="n">
        <v>3</v>
      </c>
      <c r="D15673" s="7" t="n">
        <v>26</v>
      </c>
      <c r="E15673" s="7" t="n">
        <v>1000</v>
      </c>
    </row>
    <row r="15674" spans="1:9">
      <c r="A15674" t="s">
        <v>4</v>
      </c>
      <c r="B15674" s="4" t="s">
        <v>5</v>
      </c>
      <c r="C15674" s="4" t="s">
        <v>10</v>
      </c>
      <c r="D15674" s="4" t="s">
        <v>10</v>
      </c>
      <c r="E15674" s="4" t="s">
        <v>10</v>
      </c>
    </row>
    <row r="15675" spans="1:9">
      <c r="A15675" t="n">
        <v>128947</v>
      </c>
      <c r="B15675" s="42" t="n">
        <v>61</v>
      </c>
      <c r="C15675" s="7" t="n">
        <v>4</v>
      </c>
      <c r="D15675" s="7" t="n">
        <v>26</v>
      </c>
      <c r="E15675" s="7" t="n">
        <v>1000</v>
      </c>
    </row>
    <row r="15676" spans="1:9">
      <c r="A15676" t="s">
        <v>4</v>
      </c>
      <c r="B15676" s="4" t="s">
        <v>5</v>
      </c>
      <c r="C15676" s="4" t="s">
        <v>10</v>
      </c>
      <c r="D15676" s="4" t="s">
        <v>10</v>
      </c>
      <c r="E15676" s="4" t="s">
        <v>10</v>
      </c>
    </row>
    <row r="15677" spans="1:9">
      <c r="A15677" t="n">
        <v>128954</v>
      </c>
      <c r="B15677" s="42" t="n">
        <v>61</v>
      </c>
      <c r="C15677" s="7" t="n">
        <v>5</v>
      </c>
      <c r="D15677" s="7" t="n">
        <v>26</v>
      </c>
      <c r="E15677" s="7" t="n">
        <v>1000</v>
      </c>
    </row>
    <row r="15678" spans="1:9">
      <c r="A15678" t="s">
        <v>4</v>
      </c>
      <c r="B15678" s="4" t="s">
        <v>5</v>
      </c>
      <c r="C15678" s="4" t="s">
        <v>10</v>
      </c>
      <c r="D15678" s="4" t="s">
        <v>10</v>
      </c>
      <c r="E15678" s="4" t="s">
        <v>10</v>
      </c>
    </row>
    <row r="15679" spans="1:9">
      <c r="A15679" t="n">
        <v>128961</v>
      </c>
      <c r="B15679" s="42" t="n">
        <v>61</v>
      </c>
      <c r="C15679" s="7" t="n">
        <v>6</v>
      </c>
      <c r="D15679" s="7" t="n">
        <v>26</v>
      </c>
      <c r="E15679" s="7" t="n">
        <v>1000</v>
      </c>
    </row>
    <row r="15680" spans="1:9">
      <c r="A15680" t="s">
        <v>4</v>
      </c>
      <c r="B15680" s="4" t="s">
        <v>5</v>
      </c>
      <c r="C15680" s="4" t="s">
        <v>10</v>
      </c>
      <c r="D15680" s="4" t="s">
        <v>10</v>
      </c>
      <c r="E15680" s="4" t="s">
        <v>10</v>
      </c>
    </row>
    <row r="15681" spans="1:5">
      <c r="A15681" t="n">
        <v>128968</v>
      </c>
      <c r="B15681" s="42" t="n">
        <v>61</v>
      </c>
      <c r="C15681" s="7" t="n">
        <v>7</v>
      </c>
      <c r="D15681" s="7" t="n">
        <v>26</v>
      </c>
      <c r="E15681" s="7" t="n">
        <v>1000</v>
      </c>
    </row>
    <row r="15682" spans="1:5">
      <c r="A15682" t="s">
        <v>4</v>
      </c>
      <c r="B15682" s="4" t="s">
        <v>5</v>
      </c>
      <c r="C15682" s="4" t="s">
        <v>10</v>
      </c>
      <c r="D15682" s="4" t="s">
        <v>10</v>
      </c>
      <c r="E15682" s="4" t="s">
        <v>10</v>
      </c>
    </row>
    <row r="15683" spans="1:5">
      <c r="A15683" t="n">
        <v>128975</v>
      </c>
      <c r="B15683" s="42" t="n">
        <v>61</v>
      </c>
      <c r="C15683" s="7" t="n">
        <v>8</v>
      </c>
      <c r="D15683" s="7" t="n">
        <v>26</v>
      </c>
      <c r="E15683" s="7" t="n">
        <v>1000</v>
      </c>
    </row>
    <row r="15684" spans="1:5">
      <c r="A15684" t="s">
        <v>4</v>
      </c>
      <c r="B15684" s="4" t="s">
        <v>5</v>
      </c>
      <c r="C15684" s="4" t="s">
        <v>10</v>
      </c>
      <c r="D15684" s="4" t="s">
        <v>10</v>
      </c>
      <c r="E15684" s="4" t="s">
        <v>10</v>
      </c>
    </row>
    <row r="15685" spans="1:5">
      <c r="A15685" t="n">
        <v>128982</v>
      </c>
      <c r="B15685" s="42" t="n">
        <v>61</v>
      </c>
      <c r="C15685" s="7" t="n">
        <v>9</v>
      </c>
      <c r="D15685" s="7" t="n">
        <v>26</v>
      </c>
      <c r="E15685" s="7" t="n">
        <v>1000</v>
      </c>
    </row>
    <row r="15686" spans="1:5">
      <c r="A15686" t="s">
        <v>4</v>
      </c>
      <c r="B15686" s="4" t="s">
        <v>5</v>
      </c>
      <c r="C15686" s="4" t="s">
        <v>10</v>
      </c>
      <c r="D15686" s="4" t="s">
        <v>10</v>
      </c>
      <c r="E15686" s="4" t="s">
        <v>10</v>
      </c>
    </row>
    <row r="15687" spans="1:5">
      <c r="A15687" t="n">
        <v>128989</v>
      </c>
      <c r="B15687" s="42" t="n">
        <v>61</v>
      </c>
      <c r="C15687" s="7" t="n">
        <v>11</v>
      </c>
      <c r="D15687" s="7" t="n">
        <v>26</v>
      </c>
      <c r="E15687" s="7" t="n">
        <v>1000</v>
      </c>
    </row>
    <row r="15688" spans="1:5">
      <c r="A15688" t="s">
        <v>4</v>
      </c>
      <c r="B15688" s="4" t="s">
        <v>5</v>
      </c>
      <c r="C15688" s="4" t="s">
        <v>10</v>
      </c>
      <c r="D15688" s="4" t="s">
        <v>10</v>
      </c>
      <c r="E15688" s="4" t="s">
        <v>10</v>
      </c>
    </row>
    <row r="15689" spans="1:5">
      <c r="A15689" t="n">
        <v>128996</v>
      </c>
      <c r="B15689" s="42" t="n">
        <v>61</v>
      </c>
      <c r="C15689" s="7" t="n">
        <v>7032</v>
      </c>
      <c r="D15689" s="7" t="n">
        <v>26</v>
      </c>
      <c r="E15689" s="7" t="n">
        <v>1000</v>
      </c>
    </row>
    <row r="15690" spans="1:5">
      <c r="A15690" t="s">
        <v>4</v>
      </c>
      <c r="B15690" s="4" t="s">
        <v>5</v>
      </c>
      <c r="C15690" s="4" t="s">
        <v>10</v>
      </c>
      <c r="D15690" s="4" t="s">
        <v>10</v>
      </c>
      <c r="E15690" s="4" t="s">
        <v>21</v>
      </c>
      <c r="F15690" s="4" t="s">
        <v>14</v>
      </c>
    </row>
    <row r="15691" spans="1:5">
      <c r="A15691" t="n">
        <v>129003</v>
      </c>
      <c r="B15691" s="60" t="n">
        <v>53</v>
      </c>
      <c r="C15691" s="7" t="n">
        <v>1</v>
      </c>
      <c r="D15691" s="7" t="n">
        <v>26</v>
      </c>
      <c r="E15691" s="7" t="n">
        <v>10</v>
      </c>
      <c r="F15691" s="7" t="n">
        <v>0</v>
      </c>
    </row>
    <row r="15692" spans="1:5">
      <c r="A15692" t="s">
        <v>4</v>
      </c>
      <c r="B15692" s="4" t="s">
        <v>5</v>
      </c>
      <c r="C15692" s="4" t="s">
        <v>10</v>
      </c>
      <c r="D15692" s="4" t="s">
        <v>10</v>
      </c>
      <c r="E15692" s="4" t="s">
        <v>21</v>
      </c>
      <c r="F15692" s="4" t="s">
        <v>14</v>
      </c>
    </row>
    <row r="15693" spans="1:5">
      <c r="A15693" t="n">
        <v>129013</v>
      </c>
      <c r="B15693" s="60" t="n">
        <v>53</v>
      </c>
      <c r="C15693" s="7" t="n">
        <v>2</v>
      </c>
      <c r="D15693" s="7" t="n">
        <v>26</v>
      </c>
      <c r="E15693" s="7" t="n">
        <v>10</v>
      </c>
      <c r="F15693" s="7" t="n">
        <v>0</v>
      </c>
    </row>
    <row r="15694" spans="1:5">
      <c r="A15694" t="s">
        <v>4</v>
      </c>
      <c r="B15694" s="4" t="s">
        <v>5</v>
      </c>
      <c r="C15694" s="4" t="s">
        <v>10</v>
      </c>
      <c r="D15694" s="4" t="s">
        <v>10</v>
      </c>
      <c r="E15694" s="4" t="s">
        <v>21</v>
      </c>
      <c r="F15694" s="4" t="s">
        <v>14</v>
      </c>
    </row>
    <row r="15695" spans="1:5">
      <c r="A15695" t="n">
        <v>129023</v>
      </c>
      <c r="B15695" s="60" t="n">
        <v>53</v>
      </c>
      <c r="C15695" s="7" t="n">
        <v>3</v>
      </c>
      <c r="D15695" s="7" t="n">
        <v>26</v>
      </c>
      <c r="E15695" s="7" t="n">
        <v>10</v>
      </c>
      <c r="F15695" s="7" t="n">
        <v>0</v>
      </c>
    </row>
    <row r="15696" spans="1:5">
      <c r="A15696" t="s">
        <v>4</v>
      </c>
      <c r="B15696" s="4" t="s">
        <v>5</v>
      </c>
      <c r="C15696" s="4" t="s">
        <v>10</v>
      </c>
      <c r="D15696" s="4" t="s">
        <v>10</v>
      </c>
      <c r="E15696" s="4" t="s">
        <v>21</v>
      </c>
      <c r="F15696" s="4" t="s">
        <v>14</v>
      </c>
    </row>
    <row r="15697" spans="1:6">
      <c r="A15697" t="n">
        <v>129033</v>
      </c>
      <c r="B15697" s="60" t="n">
        <v>53</v>
      </c>
      <c r="C15697" s="7" t="n">
        <v>4</v>
      </c>
      <c r="D15697" s="7" t="n">
        <v>26</v>
      </c>
      <c r="E15697" s="7" t="n">
        <v>10</v>
      </c>
      <c r="F15697" s="7" t="n">
        <v>0</v>
      </c>
    </row>
    <row r="15698" spans="1:6">
      <c r="A15698" t="s">
        <v>4</v>
      </c>
      <c r="B15698" s="4" t="s">
        <v>5</v>
      </c>
      <c r="C15698" s="4" t="s">
        <v>10</v>
      </c>
      <c r="D15698" s="4" t="s">
        <v>10</v>
      </c>
      <c r="E15698" s="4" t="s">
        <v>21</v>
      </c>
      <c r="F15698" s="4" t="s">
        <v>14</v>
      </c>
    </row>
    <row r="15699" spans="1:6">
      <c r="A15699" t="n">
        <v>129043</v>
      </c>
      <c r="B15699" s="60" t="n">
        <v>53</v>
      </c>
      <c r="C15699" s="7" t="n">
        <v>5</v>
      </c>
      <c r="D15699" s="7" t="n">
        <v>26</v>
      </c>
      <c r="E15699" s="7" t="n">
        <v>10</v>
      </c>
      <c r="F15699" s="7" t="n">
        <v>0</v>
      </c>
    </row>
    <row r="15700" spans="1:6">
      <c r="A15700" t="s">
        <v>4</v>
      </c>
      <c r="B15700" s="4" t="s">
        <v>5</v>
      </c>
      <c r="C15700" s="4" t="s">
        <v>10</v>
      </c>
      <c r="D15700" s="4" t="s">
        <v>10</v>
      </c>
      <c r="E15700" s="4" t="s">
        <v>21</v>
      </c>
      <c r="F15700" s="4" t="s">
        <v>14</v>
      </c>
    </row>
    <row r="15701" spans="1:6">
      <c r="A15701" t="n">
        <v>129053</v>
      </c>
      <c r="B15701" s="60" t="n">
        <v>53</v>
      </c>
      <c r="C15701" s="7" t="n">
        <v>6</v>
      </c>
      <c r="D15701" s="7" t="n">
        <v>26</v>
      </c>
      <c r="E15701" s="7" t="n">
        <v>10</v>
      </c>
      <c r="F15701" s="7" t="n">
        <v>0</v>
      </c>
    </row>
    <row r="15702" spans="1:6">
      <c r="A15702" t="s">
        <v>4</v>
      </c>
      <c r="B15702" s="4" t="s">
        <v>5</v>
      </c>
      <c r="C15702" s="4" t="s">
        <v>10</v>
      </c>
      <c r="D15702" s="4" t="s">
        <v>10</v>
      </c>
      <c r="E15702" s="4" t="s">
        <v>21</v>
      </c>
      <c r="F15702" s="4" t="s">
        <v>14</v>
      </c>
    </row>
    <row r="15703" spans="1:6">
      <c r="A15703" t="n">
        <v>129063</v>
      </c>
      <c r="B15703" s="60" t="n">
        <v>53</v>
      </c>
      <c r="C15703" s="7" t="n">
        <v>7</v>
      </c>
      <c r="D15703" s="7" t="n">
        <v>26</v>
      </c>
      <c r="E15703" s="7" t="n">
        <v>10</v>
      </c>
      <c r="F15703" s="7" t="n">
        <v>0</v>
      </c>
    </row>
    <row r="15704" spans="1:6">
      <c r="A15704" t="s">
        <v>4</v>
      </c>
      <c r="B15704" s="4" t="s">
        <v>5</v>
      </c>
      <c r="C15704" s="4" t="s">
        <v>10</v>
      </c>
      <c r="D15704" s="4" t="s">
        <v>10</v>
      </c>
      <c r="E15704" s="4" t="s">
        <v>21</v>
      </c>
      <c r="F15704" s="4" t="s">
        <v>14</v>
      </c>
    </row>
    <row r="15705" spans="1:6">
      <c r="A15705" t="n">
        <v>129073</v>
      </c>
      <c r="B15705" s="60" t="n">
        <v>53</v>
      </c>
      <c r="C15705" s="7" t="n">
        <v>8</v>
      </c>
      <c r="D15705" s="7" t="n">
        <v>26</v>
      </c>
      <c r="E15705" s="7" t="n">
        <v>10</v>
      </c>
      <c r="F15705" s="7" t="n">
        <v>0</v>
      </c>
    </row>
    <row r="15706" spans="1:6">
      <c r="A15706" t="s">
        <v>4</v>
      </c>
      <c r="B15706" s="4" t="s">
        <v>5</v>
      </c>
      <c r="C15706" s="4" t="s">
        <v>10</v>
      </c>
      <c r="D15706" s="4" t="s">
        <v>10</v>
      </c>
      <c r="E15706" s="4" t="s">
        <v>21</v>
      </c>
      <c r="F15706" s="4" t="s">
        <v>14</v>
      </c>
    </row>
    <row r="15707" spans="1:6">
      <c r="A15707" t="n">
        <v>129083</v>
      </c>
      <c r="B15707" s="60" t="n">
        <v>53</v>
      </c>
      <c r="C15707" s="7" t="n">
        <v>9</v>
      </c>
      <c r="D15707" s="7" t="n">
        <v>26</v>
      </c>
      <c r="E15707" s="7" t="n">
        <v>10</v>
      </c>
      <c r="F15707" s="7" t="n">
        <v>0</v>
      </c>
    </row>
    <row r="15708" spans="1:6">
      <c r="A15708" t="s">
        <v>4</v>
      </c>
      <c r="B15708" s="4" t="s">
        <v>5</v>
      </c>
      <c r="C15708" s="4" t="s">
        <v>10</v>
      </c>
      <c r="D15708" s="4" t="s">
        <v>10</v>
      </c>
      <c r="E15708" s="4" t="s">
        <v>21</v>
      </c>
      <c r="F15708" s="4" t="s">
        <v>14</v>
      </c>
    </row>
    <row r="15709" spans="1:6">
      <c r="A15709" t="n">
        <v>129093</v>
      </c>
      <c r="B15709" s="60" t="n">
        <v>53</v>
      </c>
      <c r="C15709" s="7" t="n">
        <v>11</v>
      </c>
      <c r="D15709" s="7" t="n">
        <v>26</v>
      </c>
      <c r="E15709" s="7" t="n">
        <v>10</v>
      </c>
      <c r="F15709" s="7" t="n">
        <v>0</v>
      </c>
    </row>
    <row r="15710" spans="1:6">
      <c r="A15710" t="s">
        <v>4</v>
      </c>
      <c r="B15710" s="4" t="s">
        <v>5</v>
      </c>
      <c r="C15710" s="4" t="s">
        <v>10</v>
      </c>
      <c r="D15710" s="4" t="s">
        <v>10</v>
      </c>
      <c r="E15710" s="4" t="s">
        <v>21</v>
      </c>
      <c r="F15710" s="4" t="s">
        <v>14</v>
      </c>
    </row>
    <row r="15711" spans="1:6">
      <c r="A15711" t="n">
        <v>129103</v>
      </c>
      <c r="B15711" s="60" t="n">
        <v>53</v>
      </c>
      <c r="C15711" s="7" t="n">
        <v>7032</v>
      </c>
      <c r="D15711" s="7" t="n">
        <v>26</v>
      </c>
      <c r="E15711" s="7" t="n">
        <v>10</v>
      </c>
      <c r="F15711" s="7" t="n">
        <v>0</v>
      </c>
    </row>
    <row r="15712" spans="1:6">
      <c r="A15712" t="s">
        <v>4</v>
      </c>
      <c r="B15712" s="4" t="s">
        <v>5</v>
      </c>
      <c r="C15712" s="4" t="s">
        <v>10</v>
      </c>
      <c r="D15712" s="4" t="s">
        <v>14</v>
      </c>
      <c r="E15712" s="4" t="s">
        <v>6</v>
      </c>
      <c r="F15712" s="4" t="s">
        <v>21</v>
      </c>
      <c r="G15712" s="4" t="s">
        <v>21</v>
      </c>
      <c r="H15712" s="4" t="s">
        <v>21</v>
      </c>
    </row>
    <row r="15713" spans="1:8">
      <c r="A15713" t="n">
        <v>129113</v>
      </c>
      <c r="B15713" s="37" t="n">
        <v>48</v>
      </c>
      <c r="C15713" s="7" t="n">
        <v>26</v>
      </c>
      <c r="D15713" s="7" t="n">
        <v>0</v>
      </c>
      <c r="E15713" s="7" t="s">
        <v>788</v>
      </c>
      <c r="F15713" s="7" t="n">
        <v>-1</v>
      </c>
      <c r="G15713" s="7" t="n">
        <v>0.5</v>
      </c>
      <c r="H15713" s="7" t="n">
        <v>0</v>
      </c>
    </row>
    <row r="15714" spans="1:8">
      <c r="A15714" t="s">
        <v>4</v>
      </c>
      <c r="B15714" s="4" t="s">
        <v>5</v>
      </c>
      <c r="C15714" s="4" t="s">
        <v>14</v>
      </c>
      <c r="D15714" s="4" t="s">
        <v>10</v>
      </c>
    </row>
    <row r="15715" spans="1:8">
      <c r="A15715" t="n">
        <v>129139</v>
      </c>
      <c r="B15715" s="21" t="n">
        <v>58</v>
      </c>
      <c r="C15715" s="7" t="n">
        <v>255</v>
      </c>
      <c r="D15715" s="7" t="n">
        <v>0</v>
      </c>
    </row>
    <row r="15716" spans="1:8">
      <c r="A15716" t="s">
        <v>4</v>
      </c>
      <c r="B15716" s="4" t="s">
        <v>5</v>
      </c>
      <c r="C15716" s="4" t="s">
        <v>10</v>
      </c>
    </row>
    <row r="15717" spans="1:8">
      <c r="A15717" t="n">
        <v>129143</v>
      </c>
      <c r="B15717" s="28" t="n">
        <v>16</v>
      </c>
      <c r="C15717" s="7" t="n">
        <v>200</v>
      </c>
    </row>
    <row r="15718" spans="1:8">
      <c r="A15718" t="s">
        <v>4</v>
      </c>
      <c r="B15718" s="4" t="s">
        <v>5</v>
      </c>
      <c r="C15718" s="4" t="s">
        <v>14</v>
      </c>
      <c r="D15718" s="4" t="s">
        <v>10</v>
      </c>
      <c r="E15718" s="4" t="s">
        <v>21</v>
      </c>
      <c r="F15718" s="4" t="s">
        <v>10</v>
      </c>
      <c r="G15718" s="4" t="s">
        <v>9</v>
      </c>
      <c r="H15718" s="4" t="s">
        <v>9</v>
      </c>
      <c r="I15718" s="4" t="s">
        <v>10</v>
      </c>
      <c r="J15718" s="4" t="s">
        <v>10</v>
      </c>
      <c r="K15718" s="4" t="s">
        <v>9</v>
      </c>
      <c r="L15718" s="4" t="s">
        <v>9</v>
      </c>
      <c r="M15718" s="4" t="s">
        <v>9</v>
      </c>
      <c r="N15718" s="4" t="s">
        <v>9</v>
      </c>
      <c r="O15718" s="4" t="s">
        <v>6</v>
      </c>
    </row>
    <row r="15719" spans="1:8">
      <c r="A15719" t="n">
        <v>129146</v>
      </c>
      <c r="B15719" s="14" t="n">
        <v>50</v>
      </c>
      <c r="C15719" s="7" t="n">
        <v>0</v>
      </c>
      <c r="D15719" s="7" t="n">
        <v>4020</v>
      </c>
      <c r="E15719" s="7" t="n">
        <v>0.600000023841858</v>
      </c>
      <c r="F15719" s="7" t="n">
        <v>0</v>
      </c>
      <c r="G15719" s="7" t="n">
        <v>0</v>
      </c>
      <c r="H15719" s="7" t="n">
        <v>-1073741824</v>
      </c>
      <c r="I15719" s="7" t="n">
        <v>0</v>
      </c>
      <c r="J15719" s="7" t="n">
        <v>65533</v>
      </c>
      <c r="K15719" s="7" t="n">
        <v>0</v>
      </c>
      <c r="L15719" s="7" t="n">
        <v>0</v>
      </c>
      <c r="M15719" s="7" t="n">
        <v>0</v>
      </c>
      <c r="N15719" s="7" t="n">
        <v>0</v>
      </c>
      <c r="O15719" s="7" t="s">
        <v>13</v>
      </c>
    </row>
    <row r="15720" spans="1:8">
      <c r="A15720" t="s">
        <v>4</v>
      </c>
      <c r="B15720" s="4" t="s">
        <v>5</v>
      </c>
      <c r="C15720" s="4" t="s">
        <v>14</v>
      </c>
      <c r="D15720" s="4" t="s">
        <v>10</v>
      </c>
    </row>
    <row r="15721" spans="1:8">
      <c r="A15721" t="n">
        <v>129185</v>
      </c>
      <c r="B15721" s="45" t="n">
        <v>45</v>
      </c>
      <c r="C15721" s="7" t="n">
        <v>7</v>
      </c>
      <c r="D15721" s="7" t="n">
        <v>255</v>
      </c>
    </row>
    <row r="15722" spans="1:8">
      <c r="A15722" t="s">
        <v>4</v>
      </c>
      <c r="B15722" s="4" t="s">
        <v>5</v>
      </c>
      <c r="C15722" s="4" t="s">
        <v>14</v>
      </c>
      <c r="D15722" s="4" t="s">
        <v>10</v>
      </c>
      <c r="E15722" s="4" t="s">
        <v>6</v>
      </c>
      <c r="F15722" s="4" t="s">
        <v>6</v>
      </c>
      <c r="G15722" s="4" t="s">
        <v>6</v>
      </c>
      <c r="H15722" s="4" t="s">
        <v>6</v>
      </c>
    </row>
    <row r="15723" spans="1:8">
      <c r="A15723" t="n">
        <v>129189</v>
      </c>
      <c r="B15723" s="41" t="n">
        <v>51</v>
      </c>
      <c r="C15723" s="7" t="n">
        <v>3</v>
      </c>
      <c r="D15723" s="7" t="n">
        <v>26</v>
      </c>
      <c r="E15723" s="7" t="s">
        <v>153</v>
      </c>
      <c r="F15723" s="7" t="s">
        <v>97</v>
      </c>
      <c r="G15723" s="7" t="s">
        <v>96</v>
      </c>
      <c r="H15723" s="7" t="s">
        <v>97</v>
      </c>
    </row>
    <row r="15724" spans="1:8">
      <c r="A15724" t="s">
        <v>4</v>
      </c>
      <c r="B15724" s="4" t="s">
        <v>5</v>
      </c>
      <c r="C15724" s="4" t="s">
        <v>10</v>
      </c>
    </row>
    <row r="15725" spans="1:8">
      <c r="A15725" t="n">
        <v>129202</v>
      </c>
      <c r="B15725" s="28" t="n">
        <v>16</v>
      </c>
      <c r="C15725" s="7" t="n">
        <v>1000</v>
      </c>
    </row>
    <row r="15726" spans="1:8">
      <c r="A15726" t="s">
        <v>4</v>
      </c>
      <c r="B15726" s="4" t="s">
        <v>5</v>
      </c>
      <c r="C15726" s="4" t="s">
        <v>14</v>
      </c>
      <c r="D15726" s="4" t="s">
        <v>10</v>
      </c>
      <c r="E15726" s="4" t="s">
        <v>10</v>
      </c>
      <c r="F15726" s="4" t="s">
        <v>14</v>
      </c>
    </row>
    <row r="15727" spans="1:8">
      <c r="A15727" t="n">
        <v>129205</v>
      </c>
      <c r="B15727" s="59" t="n">
        <v>25</v>
      </c>
      <c r="C15727" s="7" t="n">
        <v>1</v>
      </c>
      <c r="D15727" s="7" t="n">
        <v>60</v>
      </c>
      <c r="E15727" s="7" t="n">
        <v>640</v>
      </c>
      <c r="F15727" s="7" t="n">
        <v>2</v>
      </c>
    </row>
    <row r="15728" spans="1:8">
      <c r="A15728" t="s">
        <v>4</v>
      </c>
      <c r="B15728" s="4" t="s">
        <v>5</v>
      </c>
      <c r="C15728" s="4" t="s">
        <v>14</v>
      </c>
      <c r="D15728" s="4" t="s">
        <v>21</v>
      </c>
      <c r="E15728" s="4" t="s">
        <v>21</v>
      </c>
      <c r="F15728" s="4" t="s">
        <v>21</v>
      </c>
    </row>
    <row r="15729" spans="1:15">
      <c r="A15729" t="n">
        <v>129212</v>
      </c>
      <c r="B15729" s="45" t="n">
        <v>45</v>
      </c>
      <c r="C15729" s="7" t="n">
        <v>9</v>
      </c>
      <c r="D15729" s="7" t="n">
        <v>0.0199999995529652</v>
      </c>
      <c r="E15729" s="7" t="n">
        <v>0.0199999995529652</v>
      </c>
      <c r="F15729" s="7" t="n">
        <v>0.200000002980232</v>
      </c>
    </row>
    <row r="15730" spans="1:15">
      <c r="A15730" t="s">
        <v>4</v>
      </c>
      <c r="B15730" s="4" t="s">
        <v>5</v>
      </c>
      <c r="C15730" s="4" t="s">
        <v>14</v>
      </c>
      <c r="D15730" s="4" t="s">
        <v>10</v>
      </c>
      <c r="E15730" s="4" t="s">
        <v>6</v>
      </c>
    </row>
    <row r="15731" spans="1:15">
      <c r="A15731" t="n">
        <v>129226</v>
      </c>
      <c r="B15731" s="41" t="n">
        <v>51</v>
      </c>
      <c r="C15731" s="7" t="n">
        <v>4</v>
      </c>
      <c r="D15731" s="7" t="n">
        <v>6</v>
      </c>
      <c r="E15731" s="7" t="s">
        <v>181</v>
      </c>
    </row>
    <row r="15732" spans="1:15">
      <c r="A15732" t="s">
        <v>4</v>
      </c>
      <c r="B15732" s="4" t="s">
        <v>5</v>
      </c>
      <c r="C15732" s="4" t="s">
        <v>10</v>
      </c>
    </row>
    <row r="15733" spans="1:15">
      <c r="A15733" t="n">
        <v>129239</v>
      </c>
      <c r="B15733" s="28" t="n">
        <v>16</v>
      </c>
      <c r="C15733" s="7" t="n">
        <v>0</v>
      </c>
    </row>
    <row r="15734" spans="1:15">
      <c r="A15734" t="s">
        <v>4</v>
      </c>
      <c r="B15734" s="4" t="s">
        <v>5</v>
      </c>
      <c r="C15734" s="4" t="s">
        <v>10</v>
      </c>
      <c r="D15734" s="4" t="s">
        <v>14</v>
      </c>
      <c r="E15734" s="4" t="s">
        <v>9</v>
      </c>
      <c r="F15734" s="4" t="s">
        <v>112</v>
      </c>
      <c r="G15734" s="4" t="s">
        <v>14</v>
      </c>
      <c r="H15734" s="4" t="s">
        <v>14</v>
      </c>
    </row>
    <row r="15735" spans="1:15">
      <c r="A15735" t="n">
        <v>129242</v>
      </c>
      <c r="B15735" s="49" t="n">
        <v>26</v>
      </c>
      <c r="C15735" s="7" t="n">
        <v>6</v>
      </c>
      <c r="D15735" s="7" t="n">
        <v>17</v>
      </c>
      <c r="E15735" s="7" t="n">
        <v>8500</v>
      </c>
      <c r="F15735" s="7" t="s">
        <v>977</v>
      </c>
      <c r="G15735" s="7" t="n">
        <v>2</v>
      </c>
      <c r="H15735" s="7" t="n">
        <v>0</v>
      </c>
    </row>
    <row r="15736" spans="1:15">
      <c r="A15736" t="s">
        <v>4</v>
      </c>
      <c r="B15736" s="4" t="s">
        <v>5</v>
      </c>
    </row>
    <row r="15737" spans="1:15">
      <c r="A15737" t="n">
        <v>129268</v>
      </c>
      <c r="B15737" s="50" t="n">
        <v>28</v>
      </c>
    </row>
    <row r="15738" spans="1:15">
      <c r="A15738" t="s">
        <v>4</v>
      </c>
      <c r="B15738" s="4" t="s">
        <v>5</v>
      </c>
      <c r="C15738" s="4" t="s">
        <v>10</v>
      </c>
      <c r="D15738" s="4" t="s">
        <v>14</v>
      </c>
    </row>
    <row r="15739" spans="1:15">
      <c r="A15739" t="n">
        <v>129269</v>
      </c>
      <c r="B15739" s="51" t="n">
        <v>89</v>
      </c>
      <c r="C15739" s="7" t="n">
        <v>65533</v>
      </c>
      <c r="D15739" s="7" t="n">
        <v>1</v>
      </c>
    </row>
    <row r="15740" spans="1:15">
      <c r="A15740" t="s">
        <v>4</v>
      </c>
      <c r="B15740" s="4" t="s">
        <v>5</v>
      </c>
      <c r="C15740" s="4" t="s">
        <v>14</v>
      </c>
      <c r="D15740" s="4" t="s">
        <v>10</v>
      </c>
      <c r="E15740" s="4" t="s">
        <v>10</v>
      </c>
      <c r="F15740" s="4" t="s">
        <v>14</v>
      </c>
    </row>
    <row r="15741" spans="1:15">
      <c r="A15741" t="n">
        <v>129273</v>
      </c>
      <c r="B15741" s="59" t="n">
        <v>25</v>
      </c>
      <c r="C15741" s="7" t="n">
        <v>1</v>
      </c>
      <c r="D15741" s="7" t="n">
        <v>260</v>
      </c>
      <c r="E15741" s="7" t="n">
        <v>640</v>
      </c>
      <c r="F15741" s="7" t="n">
        <v>1</v>
      </c>
    </row>
    <row r="15742" spans="1:15">
      <c r="A15742" t="s">
        <v>4</v>
      </c>
      <c r="B15742" s="4" t="s">
        <v>5</v>
      </c>
      <c r="C15742" s="4" t="s">
        <v>14</v>
      </c>
      <c r="D15742" s="4" t="s">
        <v>10</v>
      </c>
      <c r="E15742" s="4" t="s">
        <v>6</v>
      </c>
    </row>
    <row r="15743" spans="1:15">
      <c r="A15743" t="n">
        <v>129280</v>
      </c>
      <c r="B15743" s="41" t="n">
        <v>51</v>
      </c>
      <c r="C15743" s="7" t="n">
        <v>4</v>
      </c>
      <c r="D15743" s="7" t="n">
        <v>9</v>
      </c>
      <c r="E15743" s="7" t="s">
        <v>204</v>
      </c>
    </row>
    <row r="15744" spans="1:15">
      <c r="A15744" t="s">
        <v>4</v>
      </c>
      <c r="B15744" s="4" t="s">
        <v>5</v>
      </c>
      <c r="C15744" s="4" t="s">
        <v>10</v>
      </c>
    </row>
    <row r="15745" spans="1:8">
      <c r="A15745" t="n">
        <v>129294</v>
      </c>
      <c r="B15745" s="28" t="n">
        <v>16</v>
      </c>
      <c r="C15745" s="7" t="n">
        <v>0</v>
      </c>
    </row>
    <row r="15746" spans="1:8">
      <c r="A15746" t="s">
        <v>4</v>
      </c>
      <c r="B15746" s="4" t="s">
        <v>5</v>
      </c>
      <c r="C15746" s="4" t="s">
        <v>10</v>
      </c>
      <c r="D15746" s="4" t="s">
        <v>14</v>
      </c>
      <c r="E15746" s="4" t="s">
        <v>9</v>
      </c>
      <c r="F15746" s="4" t="s">
        <v>112</v>
      </c>
      <c r="G15746" s="4" t="s">
        <v>14</v>
      </c>
      <c r="H15746" s="4" t="s">
        <v>14</v>
      </c>
    </row>
    <row r="15747" spans="1:8">
      <c r="A15747" t="n">
        <v>129297</v>
      </c>
      <c r="B15747" s="49" t="n">
        <v>26</v>
      </c>
      <c r="C15747" s="7" t="n">
        <v>9</v>
      </c>
      <c r="D15747" s="7" t="n">
        <v>17</v>
      </c>
      <c r="E15747" s="7" t="n">
        <v>5421</v>
      </c>
      <c r="F15747" s="7" t="s">
        <v>978</v>
      </c>
      <c r="G15747" s="7" t="n">
        <v>2</v>
      </c>
      <c r="H15747" s="7" t="n">
        <v>0</v>
      </c>
    </row>
    <row r="15748" spans="1:8">
      <c r="A15748" t="s">
        <v>4</v>
      </c>
      <c r="B15748" s="4" t="s">
        <v>5</v>
      </c>
    </row>
    <row r="15749" spans="1:8">
      <c r="A15749" t="n">
        <v>129335</v>
      </c>
      <c r="B15749" s="50" t="n">
        <v>28</v>
      </c>
    </row>
    <row r="15750" spans="1:8">
      <c r="A15750" t="s">
        <v>4</v>
      </c>
      <c r="B15750" s="4" t="s">
        <v>5</v>
      </c>
      <c r="C15750" s="4" t="s">
        <v>14</v>
      </c>
      <c r="D15750" s="4" t="s">
        <v>10</v>
      </c>
      <c r="E15750" s="4" t="s">
        <v>10</v>
      </c>
      <c r="F15750" s="4" t="s">
        <v>14</v>
      </c>
    </row>
    <row r="15751" spans="1:8">
      <c r="A15751" t="n">
        <v>129336</v>
      </c>
      <c r="B15751" s="59" t="n">
        <v>25</v>
      </c>
      <c r="C15751" s="7" t="n">
        <v>1</v>
      </c>
      <c r="D15751" s="7" t="n">
        <v>65535</v>
      </c>
      <c r="E15751" s="7" t="n">
        <v>65535</v>
      </c>
      <c r="F15751" s="7" t="n">
        <v>0</v>
      </c>
    </row>
    <row r="15752" spans="1:8">
      <c r="A15752" t="s">
        <v>4</v>
      </c>
      <c r="B15752" s="4" t="s">
        <v>5</v>
      </c>
      <c r="C15752" s="4" t="s">
        <v>10</v>
      </c>
      <c r="D15752" s="4" t="s">
        <v>14</v>
      </c>
    </row>
    <row r="15753" spans="1:8">
      <c r="A15753" t="n">
        <v>129343</v>
      </c>
      <c r="B15753" s="51" t="n">
        <v>89</v>
      </c>
      <c r="C15753" s="7" t="n">
        <v>65533</v>
      </c>
      <c r="D15753" s="7" t="n">
        <v>1</v>
      </c>
    </row>
    <row r="15754" spans="1:8">
      <c r="A15754" t="s">
        <v>4</v>
      </c>
      <c r="B15754" s="4" t="s">
        <v>5</v>
      </c>
      <c r="C15754" s="4" t="s">
        <v>14</v>
      </c>
      <c r="D15754" s="4" t="s">
        <v>10</v>
      </c>
      <c r="E15754" s="4" t="s">
        <v>6</v>
      </c>
    </row>
    <row r="15755" spans="1:8">
      <c r="A15755" t="n">
        <v>129347</v>
      </c>
      <c r="B15755" s="41" t="n">
        <v>51</v>
      </c>
      <c r="C15755" s="7" t="n">
        <v>4</v>
      </c>
      <c r="D15755" s="7" t="n">
        <v>26</v>
      </c>
      <c r="E15755" s="7" t="s">
        <v>979</v>
      </c>
    </row>
    <row r="15756" spans="1:8">
      <c r="A15756" t="s">
        <v>4</v>
      </c>
      <c r="B15756" s="4" t="s">
        <v>5</v>
      </c>
      <c r="C15756" s="4" t="s">
        <v>10</v>
      </c>
    </row>
    <row r="15757" spans="1:8">
      <c r="A15757" t="n">
        <v>129362</v>
      </c>
      <c r="B15757" s="28" t="n">
        <v>16</v>
      </c>
      <c r="C15757" s="7" t="n">
        <v>0</v>
      </c>
    </row>
    <row r="15758" spans="1:8">
      <c r="A15758" t="s">
        <v>4</v>
      </c>
      <c r="B15758" s="4" t="s">
        <v>5</v>
      </c>
      <c r="C15758" s="4" t="s">
        <v>10</v>
      </c>
      <c r="D15758" s="4" t="s">
        <v>14</v>
      </c>
      <c r="E15758" s="4" t="s">
        <v>9</v>
      </c>
      <c r="F15758" s="4" t="s">
        <v>112</v>
      </c>
      <c r="G15758" s="4" t="s">
        <v>14</v>
      </c>
      <c r="H15758" s="4" t="s">
        <v>14</v>
      </c>
    </row>
    <row r="15759" spans="1:8">
      <c r="A15759" t="n">
        <v>129365</v>
      </c>
      <c r="B15759" s="49" t="n">
        <v>26</v>
      </c>
      <c r="C15759" s="7" t="n">
        <v>26</v>
      </c>
      <c r="D15759" s="7" t="n">
        <v>17</v>
      </c>
      <c r="E15759" s="7" t="n">
        <v>40384</v>
      </c>
      <c r="F15759" s="7" t="s">
        <v>362</v>
      </c>
      <c r="G15759" s="7" t="n">
        <v>2</v>
      </c>
      <c r="H15759" s="7" t="n">
        <v>0</v>
      </c>
    </row>
    <row r="15760" spans="1:8">
      <c r="A15760" t="s">
        <v>4</v>
      </c>
      <c r="B15760" s="4" t="s">
        <v>5</v>
      </c>
    </row>
    <row r="15761" spans="1:8">
      <c r="A15761" t="n">
        <v>129378</v>
      </c>
      <c r="B15761" s="50" t="n">
        <v>28</v>
      </c>
    </row>
    <row r="15762" spans="1:8">
      <c r="A15762" t="s">
        <v>4</v>
      </c>
      <c r="B15762" s="4" t="s">
        <v>5</v>
      </c>
      <c r="C15762" s="4" t="s">
        <v>10</v>
      </c>
      <c r="D15762" s="4" t="s">
        <v>14</v>
      </c>
    </row>
    <row r="15763" spans="1:8">
      <c r="A15763" t="n">
        <v>129379</v>
      </c>
      <c r="B15763" s="51" t="n">
        <v>89</v>
      </c>
      <c r="C15763" s="7" t="n">
        <v>65533</v>
      </c>
      <c r="D15763" s="7" t="n">
        <v>1</v>
      </c>
    </row>
    <row r="15764" spans="1:8">
      <c r="A15764" t="s">
        <v>4</v>
      </c>
      <c r="B15764" s="4" t="s">
        <v>5</v>
      </c>
      <c r="C15764" s="4" t="s">
        <v>14</v>
      </c>
      <c r="D15764" s="4" t="s">
        <v>10</v>
      </c>
      <c r="E15764" s="4" t="s">
        <v>21</v>
      </c>
    </row>
    <row r="15765" spans="1:8">
      <c r="A15765" t="n">
        <v>129383</v>
      </c>
      <c r="B15765" s="21" t="n">
        <v>58</v>
      </c>
      <c r="C15765" s="7" t="n">
        <v>101</v>
      </c>
      <c r="D15765" s="7" t="n">
        <v>500</v>
      </c>
      <c r="E15765" s="7" t="n">
        <v>1</v>
      </c>
    </row>
    <row r="15766" spans="1:8">
      <c r="A15766" t="s">
        <v>4</v>
      </c>
      <c r="B15766" s="4" t="s">
        <v>5</v>
      </c>
      <c r="C15766" s="4" t="s">
        <v>14</v>
      </c>
      <c r="D15766" s="4" t="s">
        <v>10</v>
      </c>
    </row>
    <row r="15767" spans="1:8">
      <c r="A15767" t="n">
        <v>129391</v>
      </c>
      <c r="B15767" s="21" t="n">
        <v>58</v>
      </c>
      <c r="C15767" s="7" t="n">
        <v>254</v>
      </c>
      <c r="D15767" s="7" t="n">
        <v>0</v>
      </c>
    </row>
    <row r="15768" spans="1:8">
      <c r="A15768" t="s">
        <v>4</v>
      </c>
      <c r="B15768" s="4" t="s">
        <v>5</v>
      </c>
      <c r="C15768" s="4" t="s">
        <v>14</v>
      </c>
    </row>
    <row r="15769" spans="1:8">
      <c r="A15769" t="n">
        <v>129395</v>
      </c>
      <c r="B15769" s="35" t="n">
        <v>116</v>
      </c>
      <c r="C15769" s="7" t="n">
        <v>0</v>
      </c>
    </row>
    <row r="15770" spans="1:8">
      <c r="A15770" t="s">
        <v>4</v>
      </c>
      <c r="B15770" s="4" t="s">
        <v>5</v>
      </c>
      <c r="C15770" s="4" t="s">
        <v>14</v>
      </c>
      <c r="D15770" s="4" t="s">
        <v>10</v>
      </c>
    </row>
    <row r="15771" spans="1:8">
      <c r="A15771" t="n">
        <v>129397</v>
      </c>
      <c r="B15771" s="35" t="n">
        <v>116</v>
      </c>
      <c r="C15771" s="7" t="n">
        <v>2</v>
      </c>
      <c r="D15771" s="7" t="n">
        <v>1</v>
      </c>
    </row>
    <row r="15772" spans="1:8">
      <c r="A15772" t="s">
        <v>4</v>
      </c>
      <c r="B15772" s="4" t="s">
        <v>5</v>
      </c>
      <c r="C15772" s="4" t="s">
        <v>14</v>
      </c>
      <c r="D15772" s="4" t="s">
        <v>9</v>
      </c>
    </row>
    <row r="15773" spans="1:8">
      <c r="A15773" t="n">
        <v>129401</v>
      </c>
      <c r="B15773" s="35" t="n">
        <v>116</v>
      </c>
      <c r="C15773" s="7" t="n">
        <v>5</v>
      </c>
      <c r="D15773" s="7" t="n">
        <v>1109393408</v>
      </c>
    </row>
    <row r="15774" spans="1:8">
      <c r="A15774" t="s">
        <v>4</v>
      </c>
      <c r="B15774" s="4" t="s">
        <v>5</v>
      </c>
      <c r="C15774" s="4" t="s">
        <v>14</v>
      </c>
      <c r="D15774" s="4" t="s">
        <v>10</v>
      </c>
    </row>
    <row r="15775" spans="1:8">
      <c r="A15775" t="n">
        <v>129407</v>
      </c>
      <c r="B15775" s="35" t="n">
        <v>116</v>
      </c>
      <c r="C15775" s="7" t="n">
        <v>6</v>
      </c>
      <c r="D15775" s="7" t="n">
        <v>1</v>
      </c>
    </row>
    <row r="15776" spans="1:8">
      <c r="A15776" t="s">
        <v>4</v>
      </c>
      <c r="B15776" s="4" t="s">
        <v>5</v>
      </c>
      <c r="C15776" s="4" t="s">
        <v>14</v>
      </c>
      <c r="D15776" s="4" t="s">
        <v>14</v>
      </c>
      <c r="E15776" s="4" t="s">
        <v>21</v>
      </c>
      <c r="F15776" s="4" t="s">
        <v>21</v>
      </c>
      <c r="G15776" s="4" t="s">
        <v>21</v>
      </c>
      <c r="H15776" s="4" t="s">
        <v>10</v>
      </c>
    </row>
    <row r="15777" spans="1:8">
      <c r="A15777" t="n">
        <v>129411</v>
      </c>
      <c r="B15777" s="45" t="n">
        <v>45</v>
      </c>
      <c r="C15777" s="7" t="n">
        <v>2</v>
      </c>
      <c r="D15777" s="7" t="n">
        <v>3</v>
      </c>
      <c r="E15777" s="7" t="n">
        <v>1.6599999666214</v>
      </c>
      <c r="F15777" s="7" t="n">
        <v>20.8999996185303</v>
      </c>
      <c r="G15777" s="7" t="n">
        <v>31.8799991607666</v>
      </c>
      <c r="H15777" s="7" t="n">
        <v>0</v>
      </c>
    </row>
    <row r="15778" spans="1:8">
      <c r="A15778" t="s">
        <v>4</v>
      </c>
      <c r="B15778" s="4" t="s">
        <v>5</v>
      </c>
      <c r="C15778" s="4" t="s">
        <v>14</v>
      </c>
      <c r="D15778" s="4" t="s">
        <v>14</v>
      </c>
      <c r="E15778" s="4" t="s">
        <v>21</v>
      </c>
      <c r="F15778" s="4" t="s">
        <v>21</v>
      </c>
      <c r="G15778" s="4" t="s">
        <v>21</v>
      </c>
      <c r="H15778" s="4" t="s">
        <v>10</v>
      </c>
      <c r="I15778" s="4" t="s">
        <v>14</v>
      </c>
    </row>
    <row r="15779" spans="1:8">
      <c r="A15779" t="n">
        <v>129428</v>
      </c>
      <c r="B15779" s="45" t="n">
        <v>45</v>
      </c>
      <c r="C15779" s="7" t="n">
        <v>4</v>
      </c>
      <c r="D15779" s="7" t="n">
        <v>3</v>
      </c>
      <c r="E15779" s="7" t="n">
        <v>17</v>
      </c>
      <c r="F15779" s="7" t="n">
        <v>207</v>
      </c>
      <c r="G15779" s="7" t="n">
        <v>10</v>
      </c>
      <c r="H15779" s="7" t="n">
        <v>0</v>
      </c>
      <c r="I15779" s="7" t="n">
        <v>0</v>
      </c>
    </row>
    <row r="15780" spans="1:8">
      <c r="A15780" t="s">
        <v>4</v>
      </c>
      <c r="B15780" s="4" t="s">
        <v>5</v>
      </c>
      <c r="C15780" s="4" t="s">
        <v>14</v>
      </c>
      <c r="D15780" s="4" t="s">
        <v>14</v>
      </c>
      <c r="E15780" s="4" t="s">
        <v>21</v>
      </c>
      <c r="F15780" s="4" t="s">
        <v>10</v>
      </c>
    </row>
    <row r="15781" spans="1:8">
      <c r="A15781" t="n">
        <v>129446</v>
      </c>
      <c r="B15781" s="45" t="n">
        <v>45</v>
      </c>
      <c r="C15781" s="7" t="n">
        <v>5</v>
      </c>
      <c r="D15781" s="7" t="n">
        <v>3</v>
      </c>
      <c r="E15781" s="7" t="n">
        <v>2.59999990463257</v>
      </c>
      <c r="F15781" s="7" t="n">
        <v>0</v>
      </c>
    </row>
    <row r="15782" spans="1:8">
      <c r="A15782" t="s">
        <v>4</v>
      </c>
      <c r="B15782" s="4" t="s">
        <v>5</v>
      </c>
      <c r="C15782" s="4" t="s">
        <v>14</v>
      </c>
      <c r="D15782" s="4" t="s">
        <v>14</v>
      </c>
      <c r="E15782" s="4" t="s">
        <v>21</v>
      </c>
      <c r="F15782" s="4" t="s">
        <v>10</v>
      </c>
    </row>
    <row r="15783" spans="1:8">
      <c r="A15783" t="n">
        <v>129455</v>
      </c>
      <c r="B15783" s="45" t="n">
        <v>45</v>
      </c>
      <c r="C15783" s="7" t="n">
        <v>5</v>
      </c>
      <c r="D15783" s="7" t="n">
        <v>3</v>
      </c>
      <c r="E15783" s="7" t="n">
        <v>2.5</v>
      </c>
      <c r="F15783" s="7" t="n">
        <v>30000</v>
      </c>
    </row>
    <row r="15784" spans="1:8">
      <c r="A15784" t="s">
        <v>4</v>
      </c>
      <c r="B15784" s="4" t="s">
        <v>5</v>
      </c>
      <c r="C15784" s="4" t="s">
        <v>14</v>
      </c>
      <c r="D15784" s="4" t="s">
        <v>14</v>
      </c>
      <c r="E15784" s="4" t="s">
        <v>21</v>
      </c>
      <c r="F15784" s="4" t="s">
        <v>10</v>
      </c>
    </row>
    <row r="15785" spans="1:8">
      <c r="A15785" t="n">
        <v>129464</v>
      </c>
      <c r="B15785" s="45" t="n">
        <v>45</v>
      </c>
      <c r="C15785" s="7" t="n">
        <v>11</v>
      </c>
      <c r="D15785" s="7" t="n">
        <v>3</v>
      </c>
      <c r="E15785" s="7" t="n">
        <v>37.7999992370605</v>
      </c>
      <c r="F15785" s="7" t="n">
        <v>0</v>
      </c>
    </row>
    <row r="15786" spans="1:8">
      <c r="A15786" t="s">
        <v>4</v>
      </c>
      <c r="B15786" s="4" t="s">
        <v>5</v>
      </c>
      <c r="C15786" s="4" t="s">
        <v>10</v>
      </c>
      <c r="D15786" s="4" t="s">
        <v>10</v>
      </c>
      <c r="E15786" s="4" t="s">
        <v>10</v>
      </c>
    </row>
    <row r="15787" spans="1:8">
      <c r="A15787" t="n">
        <v>129473</v>
      </c>
      <c r="B15787" s="42" t="n">
        <v>61</v>
      </c>
      <c r="C15787" s="7" t="n">
        <v>7013</v>
      </c>
      <c r="D15787" s="7" t="n">
        <v>26</v>
      </c>
      <c r="E15787" s="7" t="n">
        <v>1000</v>
      </c>
    </row>
    <row r="15788" spans="1:8">
      <c r="A15788" t="s">
        <v>4</v>
      </c>
      <c r="B15788" s="4" t="s">
        <v>5</v>
      </c>
      <c r="C15788" s="4" t="s">
        <v>14</v>
      </c>
      <c r="D15788" s="4" t="s">
        <v>10</v>
      </c>
    </row>
    <row r="15789" spans="1:8">
      <c r="A15789" t="n">
        <v>129480</v>
      </c>
      <c r="B15789" s="21" t="n">
        <v>58</v>
      </c>
      <c r="C15789" s="7" t="n">
        <v>255</v>
      </c>
      <c r="D15789" s="7" t="n">
        <v>0</v>
      </c>
    </row>
    <row r="15790" spans="1:8">
      <c r="A15790" t="s">
        <v>4</v>
      </c>
      <c r="B15790" s="4" t="s">
        <v>5</v>
      </c>
      <c r="C15790" s="4" t="s">
        <v>14</v>
      </c>
      <c r="D15790" s="4" t="s">
        <v>10</v>
      </c>
      <c r="E15790" s="4" t="s">
        <v>6</v>
      </c>
    </row>
    <row r="15791" spans="1:8">
      <c r="A15791" t="n">
        <v>129484</v>
      </c>
      <c r="B15791" s="41" t="n">
        <v>51</v>
      </c>
      <c r="C15791" s="7" t="n">
        <v>4</v>
      </c>
      <c r="D15791" s="7" t="n">
        <v>7013</v>
      </c>
      <c r="E15791" s="7" t="s">
        <v>829</v>
      </c>
    </row>
    <row r="15792" spans="1:8">
      <c r="A15792" t="s">
        <v>4</v>
      </c>
      <c r="B15792" s="4" t="s">
        <v>5</v>
      </c>
      <c r="C15792" s="4" t="s">
        <v>10</v>
      </c>
    </row>
    <row r="15793" spans="1:9">
      <c r="A15793" t="n">
        <v>129498</v>
      </c>
      <c r="B15793" s="28" t="n">
        <v>16</v>
      </c>
      <c r="C15793" s="7" t="n">
        <v>0</v>
      </c>
    </row>
    <row r="15794" spans="1:9">
      <c r="A15794" t="s">
        <v>4</v>
      </c>
      <c r="B15794" s="4" t="s">
        <v>5</v>
      </c>
      <c r="C15794" s="4" t="s">
        <v>10</v>
      </c>
      <c r="D15794" s="4" t="s">
        <v>14</v>
      </c>
      <c r="E15794" s="4" t="s">
        <v>9</v>
      </c>
      <c r="F15794" s="4" t="s">
        <v>112</v>
      </c>
      <c r="G15794" s="4" t="s">
        <v>14</v>
      </c>
      <c r="H15794" s="4" t="s">
        <v>14</v>
      </c>
      <c r="I15794" s="4" t="s">
        <v>14</v>
      </c>
      <c r="J15794" s="4" t="s">
        <v>9</v>
      </c>
      <c r="K15794" s="4" t="s">
        <v>112</v>
      </c>
      <c r="L15794" s="4" t="s">
        <v>14</v>
      </c>
      <c r="M15794" s="4" t="s">
        <v>14</v>
      </c>
      <c r="N15794" s="4" t="s">
        <v>14</v>
      </c>
      <c r="O15794" s="4" t="s">
        <v>9</v>
      </c>
      <c r="P15794" s="4" t="s">
        <v>112</v>
      </c>
      <c r="Q15794" s="4" t="s">
        <v>14</v>
      </c>
      <c r="R15794" s="4" t="s">
        <v>14</v>
      </c>
    </row>
    <row r="15795" spans="1:9">
      <c r="A15795" t="n">
        <v>129501</v>
      </c>
      <c r="B15795" s="49" t="n">
        <v>26</v>
      </c>
      <c r="C15795" s="7" t="n">
        <v>7013</v>
      </c>
      <c r="D15795" s="7" t="n">
        <v>17</v>
      </c>
      <c r="E15795" s="7" t="n">
        <v>37427</v>
      </c>
      <c r="F15795" s="7" t="s">
        <v>980</v>
      </c>
      <c r="G15795" s="7" t="n">
        <v>2</v>
      </c>
      <c r="H15795" s="7" t="n">
        <v>3</v>
      </c>
      <c r="I15795" s="7" t="n">
        <v>17</v>
      </c>
      <c r="J15795" s="7" t="n">
        <v>37428</v>
      </c>
      <c r="K15795" s="7" t="s">
        <v>981</v>
      </c>
      <c r="L15795" s="7" t="n">
        <v>2</v>
      </c>
      <c r="M15795" s="7" t="n">
        <v>3</v>
      </c>
      <c r="N15795" s="7" t="n">
        <v>17</v>
      </c>
      <c r="O15795" s="7" t="n">
        <v>37429</v>
      </c>
      <c r="P15795" s="7" t="s">
        <v>982</v>
      </c>
      <c r="Q15795" s="7" t="n">
        <v>2</v>
      </c>
      <c r="R15795" s="7" t="n">
        <v>0</v>
      </c>
    </row>
    <row r="15796" spans="1:9">
      <c r="A15796" t="s">
        <v>4</v>
      </c>
      <c r="B15796" s="4" t="s">
        <v>5</v>
      </c>
    </row>
    <row r="15797" spans="1:9">
      <c r="A15797" t="n">
        <v>129659</v>
      </c>
      <c r="B15797" s="50" t="n">
        <v>28</v>
      </c>
    </row>
    <row r="15798" spans="1:9">
      <c r="A15798" t="s">
        <v>4</v>
      </c>
      <c r="B15798" s="4" t="s">
        <v>5</v>
      </c>
      <c r="C15798" s="4" t="s">
        <v>10</v>
      </c>
      <c r="D15798" s="4" t="s">
        <v>10</v>
      </c>
      <c r="E15798" s="4" t="s">
        <v>10</v>
      </c>
    </row>
    <row r="15799" spans="1:9">
      <c r="A15799" t="n">
        <v>129660</v>
      </c>
      <c r="B15799" s="42" t="n">
        <v>61</v>
      </c>
      <c r="C15799" s="7" t="n">
        <v>26</v>
      </c>
      <c r="D15799" s="7" t="n">
        <v>7013</v>
      </c>
      <c r="E15799" s="7" t="n">
        <v>1000</v>
      </c>
    </row>
    <row r="15800" spans="1:9">
      <c r="A15800" t="s">
        <v>4</v>
      </c>
      <c r="B15800" s="4" t="s">
        <v>5</v>
      </c>
      <c r="C15800" s="4" t="s">
        <v>10</v>
      </c>
    </row>
    <row r="15801" spans="1:9">
      <c r="A15801" t="n">
        <v>129667</v>
      </c>
      <c r="B15801" s="28" t="n">
        <v>16</v>
      </c>
      <c r="C15801" s="7" t="n">
        <v>500</v>
      </c>
    </row>
    <row r="15802" spans="1:9">
      <c r="A15802" t="s">
        <v>4</v>
      </c>
      <c r="B15802" s="4" t="s">
        <v>5</v>
      </c>
      <c r="C15802" s="4" t="s">
        <v>14</v>
      </c>
      <c r="D15802" s="4" t="s">
        <v>10</v>
      </c>
      <c r="E15802" s="4" t="s">
        <v>6</v>
      </c>
    </row>
    <row r="15803" spans="1:9">
      <c r="A15803" t="n">
        <v>129670</v>
      </c>
      <c r="B15803" s="41" t="n">
        <v>51</v>
      </c>
      <c r="C15803" s="7" t="n">
        <v>4</v>
      </c>
      <c r="D15803" s="7" t="n">
        <v>26</v>
      </c>
      <c r="E15803" s="7" t="s">
        <v>130</v>
      </c>
    </row>
    <row r="15804" spans="1:9">
      <c r="A15804" t="s">
        <v>4</v>
      </c>
      <c r="B15804" s="4" t="s">
        <v>5</v>
      </c>
      <c r="C15804" s="4" t="s">
        <v>10</v>
      </c>
    </row>
    <row r="15805" spans="1:9">
      <c r="A15805" t="n">
        <v>129684</v>
      </c>
      <c r="B15805" s="28" t="n">
        <v>16</v>
      </c>
      <c r="C15805" s="7" t="n">
        <v>0</v>
      </c>
    </row>
    <row r="15806" spans="1:9">
      <c r="A15806" t="s">
        <v>4</v>
      </c>
      <c r="B15806" s="4" t="s">
        <v>5</v>
      </c>
      <c r="C15806" s="4" t="s">
        <v>10</v>
      </c>
      <c r="D15806" s="4" t="s">
        <v>14</v>
      </c>
      <c r="E15806" s="4" t="s">
        <v>9</v>
      </c>
      <c r="F15806" s="4" t="s">
        <v>112</v>
      </c>
      <c r="G15806" s="4" t="s">
        <v>14</v>
      </c>
      <c r="H15806" s="4" t="s">
        <v>14</v>
      </c>
      <c r="I15806" s="4" t="s">
        <v>14</v>
      </c>
      <c r="J15806" s="4" t="s">
        <v>9</v>
      </c>
      <c r="K15806" s="4" t="s">
        <v>112</v>
      </c>
      <c r="L15806" s="4" t="s">
        <v>14</v>
      </c>
      <c r="M15806" s="4" t="s">
        <v>14</v>
      </c>
    </row>
    <row r="15807" spans="1:9">
      <c r="A15807" t="n">
        <v>129687</v>
      </c>
      <c r="B15807" s="49" t="n">
        <v>26</v>
      </c>
      <c r="C15807" s="7" t="n">
        <v>26</v>
      </c>
      <c r="D15807" s="7" t="n">
        <v>17</v>
      </c>
      <c r="E15807" s="7" t="n">
        <v>40385</v>
      </c>
      <c r="F15807" s="7" t="s">
        <v>983</v>
      </c>
      <c r="G15807" s="7" t="n">
        <v>2</v>
      </c>
      <c r="H15807" s="7" t="n">
        <v>3</v>
      </c>
      <c r="I15807" s="7" t="n">
        <v>17</v>
      </c>
      <c r="J15807" s="7" t="n">
        <v>40386</v>
      </c>
      <c r="K15807" s="7" t="s">
        <v>984</v>
      </c>
      <c r="L15807" s="7" t="n">
        <v>2</v>
      </c>
      <c r="M15807" s="7" t="n">
        <v>0</v>
      </c>
    </row>
    <row r="15808" spans="1:9">
      <c r="A15808" t="s">
        <v>4</v>
      </c>
      <c r="B15808" s="4" t="s">
        <v>5</v>
      </c>
    </row>
    <row r="15809" spans="1:18">
      <c r="A15809" t="n">
        <v>129774</v>
      </c>
      <c r="B15809" s="50" t="n">
        <v>28</v>
      </c>
    </row>
    <row r="15810" spans="1:18">
      <c r="A15810" t="s">
        <v>4</v>
      </c>
      <c r="B15810" s="4" t="s">
        <v>5</v>
      </c>
      <c r="C15810" s="4" t="s">
        <v>10</v>
      </c>
      <c r="D15810" s="4" t="s">
        <v>14</v>
      </c>
    </row>
    <row r="15811" spans="1:18">
      <c r="A15811" t="n">
        <v>129775</v>
      </c>
      <c r="B15811" s="51" t="n">
        <v>89</v>
      </c>
      <c r="C15811" s="7" t="n">
        <v>65533</v>
      </c>
      <c r="D15811" s="7" t="n">
        <v>1</v>
      </c>
    </row>
    <row r="15812" spans="1:18">
      <c r="A15812" t="s">
        <v>4</v>
      </c>
      <c r="B15812" s="4" t="s">
        <v>5</v>
      </c>
      <c r="C15812" s="4" t="s">
        <v>14</v>
      </c>
      <c r="D15812" s="4" t="s">
        <v>10</v>
      </c>
      <c r="E15812" s="4" t="s">
        <v>6</v>
      </c>
    </row>
    <row r="15813" spans="1:18">
      <c r="A15813" t="n">
        <v>129779</v>
      </c>
      <c r="B15813" s="41" t="n">
        <v>51</v>
      </c>
      <c r="C15813" s="7" t="n">
        <v>4</v>
      </c>
      <c r="D15813" s="7" t="n">
        <v>7013</v>
      </c>
      <c r="E15813" s="7" t="s">
        <v>985</v>
      </c>
    </row>
    <row r="15814" spans="1:18">
      <c r="A15814" t="s">
        <v>4</v>
      </c>
      <c r="B15814" s="4" t="s">
        <v>5</v>
      </c>
      <c r="C15814" s="4" t="s">
        <v>10</v>
      </c>
    </row>
    <row r="15815" spans="1:18">
      <c r="A15815" t="n">
        <v>129794</v>
      </c>
      <c r="B15815" s="28" t="n">
        <v>16</v>
      </c>
      <c r="C15815" s="7" t="n">
        <v>0</v>
      </c>
    </row>
    <row r="15816" spans="1:18">
      <c r="A15816" t="s">
        <v>4</v>
      </c>
      <c r="B15816" s="4" t="s">
        <v>5</v>
      </c>
      <c r="C15816" s="4" t="s">
        <v>10</v>
      </c>
      <c r="D15816" s="4" t="s">
        <v>14</v>
      </c>
      <c r="E15816" s="4" t="s">
        <v>9</v>
      </c>
      <c r="F15816" s="4" t="s">
        <v>112</v>
      </c>
      <c r="G15816" s="4" t="s">
        <v>14</v>
      </c>
      <c r="H15816" s="4" t="s">
        <v>14</v>
      </c>
    </row>
    <row r="15817" spans="1:18">
      <c r="A15817" t="n">
        <v>129797</v>
      </c>
      <c r="B15817" s="49" t="n">
        <v>26</v>
      </c>
      <c r="C15817" s="7" t="n">
        <v>7013</v>
      </c>
      <c r="D15817" s="7" t="n">
        <v>17</v>
      </c>
      <c r="E15817" s="7" t="n">
        <v>37430</v>
      </c>
      <c r="F15817" s="7" t="s">
        <v>986</v>
      </c>
      <c r="G15817" s="7" t="n">
        <v>2</v>
      </c>
      <c r="H15817" s="7" t="n">
        <v>0</v>
      </c>
    </row>
    <row r="15818" spans="1:18">
      <c r="A15818" t="s">
        <v>4</v>
      </c>
      <c r="B15818" s="4" t="s">
        <v>5</v>
      </c>
    </row>
    <row r="15819" spans="1:18">
      <c r="A15819" t="n">
        <v>129817</v>
      </c>
      <c r="B15819" s="50" t="n">
        <v>28</v>
      </c>
    </row>
    <row r="15820" spans="1:18">
      <c r="A15820" t="s">
        <v>4</v>
      </c>
      <c r="B15820" s="4" t="s">
        <v>5</v>
      </c>
      <c r="C15820" s="4" t="s">
        <v>10</v>
      </c>
      <c r="D15820" s="4" t="s">
        <v>14</v>
      </c>
    </row>
    <row r="15821" spans="1:18">
      <c r="A15821" t="n">
        <v>129818</v>
      </c>
      <c r="B15821" s="51" t="n">
        <v>89</v>
      </c>
      <c r="C15821" s="7" t="n">
        <v>65533</v>
      </c>
      <c r="D15821" s="7" t="n">
        <v>1</v>
      </c>
    </row>
    <row r="15822" spans="1:18">
      <c r="A15822" t="s">
        <v>4</v>
      </c>
      <c r="B15822" s="4" t="s">
        <v>5</v>
      </c>
      <c r="C15822" s="4" t="s">
        <v>10</v>
      </c>
      <c r="D15822" s="4" t="s">
        <v>21</v>
      </c>
      <c r="E15822" s="4" t="s">
        <v>21</v>
      </c>
      <c r="F15822" s="4" t="s">
        <v>21</v>
      </c>
      <c r="G15822" s="4" t="s">
        <v>21</v>
      </c>
    </row>
    <row r="15823" spans="1:18">
      <c r="A15823" t="n">
        <v>129822</v>
      </c>
      <c r="B15823" s="36" t="n">
        <v>46</v>
      </c>
      <c r="C15823" s="7" t="n">
        <v>22</v>
      </c>
      <c r="D15823" s="7" t="n">
        <v>11.6599998474121</v>
      </c>
      <c r="E15823" s="7" t="n">
        <v>22.75</v>
      </c>
      <c r="F15823" s="7" t="n">
        <v>30.8799991607666</v>
      </c>
      <c r="G15823" s="7" t="n">
        <v>270</v>
      </c>
    </row>
    <row r="15824" spans="1:18">
      <c r="A15824" t="s">
        <v>4</v>
      </c>
      <c r="B15824" s="4" t="s">
        <v>5</v>
      </c>
      <c r="C15824" s="4" t="s">
        <v>10</v>
      </c>
      <c r="D15824" s="4" t="s">
        <v>21</v>
      </c>
      <c r="E15824" s="4" t="s">
        <v>21</v>
      </c>
      <c r="F15824" s="4" t="s">
        <v>21</v>
      </c>
      <c r="G15824" s="4" t="s">
        <v>21</v>
      </c>
    </row>
    <row r="15825" spans="1:8">
      <c r="A15825" t="n">
        <v>129841</v>
      </c>
      <c r="B15825" s="36" t="n">
        <v>46</v>
      </c>
      <c r="C15825" s="7" t="n">
        <v>7031</v>
      </c>
      <c r="D15825" s="7" t="n">
        <v>11.6599998474121</v>
      </c>
      <c r="E15825" s="7" t="n">
        <v>22.75</v>
      </c>
      <c r="F15825" s="7" t="n">
        <v>30.8799991607666</v>
      </c>
      <c r="G15825" s="7" t="n">
        <v>270</v>
      </c>
    </row>
    <row r="15826" spans="1:8">
      <c r="A15826" t="s">
        <v>4</v>
      </c>
      <c r="B15826" s="4" t="s">
        <v>5</v>
      </c>
      <c r="C15826" s="4" t="s">
        <v>14</v>
      </c>
      <c r="D15826" s="4" t="s">
        <v>10</v>
      </c>
      <c r="E15826" s="4" t="s">
        <v>10</v>
      </c>
      <c r="F15826" s="4" t="s">
        <v>6</v>
      </c>
      <c r="G15826" s="4" t="s">
        <v>6</v>
      </c>
    </row>
    <row r="15827" spans="1:8">
      <c r="A15827" t="n">
        <v>129860</v>
      </c>
      <c r="B15827" s="95" t="n">
        <v>128</v>
      </c>
      <c r="C15827" s="7" t="n">
        <v>0</v>
      </c>
      <c r="D15827" s="7" t="n">
        <v>22</v>
      </c>
      <c r="E15827" s="7" t="n">
        <v>7031</v>
      </c>
      <c r="F15827" s="7" t="s">
        <v>13</v>
      </c>
      <c r="G15827" s="7" t="s">
        <v>987</v>
      </c>
    </row>
    <row r="15828" spans="1:8">
      <c r="A15828" t="s">
        <v>4</v>
      </c>
      <c r="B15828" s="4" t="s">
        <v>5</v>
      </c>
      <c r="C15828" s="4" t="s">
        <v>10</v>
      </c>
      <c r="D15828" s="4" t="s">
        <v>14</v>
      </c>
      <c r="E15828" s="4" t="s">
        <v>6</v>
      </c>
      <c r="F15828" s="4" t="s">
        <v>21</v>
      </c>
      <c r="G15828" s="4" t="s">
        <v>21</v>
      </c>
      <c r="H15828" s="4" t="s">
        <v>21</v>
      </c>
    </row>
    <row r="15829" spans="1:8">
      <c r="A15829" t="n">
        <v>129877</v>
      </c>
      <c r="B15829" s="37" t="n">
        <v>48</v>
      </c>
      <c r="C15829" s="7" t="n">
        <v>22</v>
      </c>
      <c r="D15829" s="7" t="n">
        <v>0</v>
      </c>
      <c r="E15829" s="7" t="s">
        <v>794</v>
      </c>
      <c r="F15829" s="7" t="n">
        <v>-1</v>
      </c>
      <c r="G15829" s="7" t="n">
        <v>1</v>
      </c>
      <c r="H15829" s="7" t="n">
        <v>0</v>
      </c>
    </row>
    <row r="15830" spans="1:8">
      <c r="A15830" t="s">
        <v>4</v>
      </c>
      <c r="B15830" s="4" t="s">
        <v>5</v>
      </c>
      <c r="C15830" s="4" t="s">
        <v>10</v>
      </c>
      <c r="D15830" s="4" t="s">
        <v>14</v>
      </c>
      <c r="E15830" s="4" t="s">
        <v>6</v>
      </c>
      <c r="F15830" s="4" t="s">
        <v>21</v>
      </c>
      <c r="G15830" s="4" t="s">
        <v>21</v>
      </c>
      <c r="H15830" s="4" t="s">
        <v>21</v>
      </c>
    </row>
    <row r="15831" spans="1:8">
      <c r="A15831" t="n">
        <v>129903</v>
      </c>
      <c r="B15831" s="37" t="n">
        <v>48</v>
      </c>
      <c r="C15831" s="7" t="n">
        <v>7031</v>
      </c>
      <c r="D15831" s="7" t="n">
        <v>0</v>
      </c>
      <c r="E15831" s="7" t="s">
        <v>794</v>
      </c>
      <c r="F15831" s="7" t="n">
        <v>-1</v>
      </c>
      <c r="G15831" s="7" t="n">
        <v>1</v>
      </c>
      <c r="H15831" s="7" t="n">
        <v>0</v>
      </c>
    </row>
    <row r="15832" spans="1:8">
      <c r="A15832" t="s">
        <v>4</v>
      </c>
      <c r="B15832" s="4" t="s">
        <v>5</v>
      </c>
      <c r="C15832" s="4" t="s">
        <v>14</v>
      </c>
      <c r="D15832" s="4" t="s">
        <v>10</v>
      </c>
      <c r="E15832" s="4" t="s">
        <v>10</v>
      </c>
      <c r="F15832" s="4" t="s">
        <v>14</v>
      </c>
    </row>
    <row r="15833" spans="1:8">
      <c r="A15833" t="n">
        <v>129929</v>
      </c>
      <c r="B15833" s="59" t="n">
        <v>25</v>
      </c>
      <c r="C15833" s="7" t="n">
        <v>1</v>
      </c>
      <c r="D15833" s="7" t="n">
        <v>80</v>
      </c>
      <c r="E15833" s="7" t="n">
        <v>80</v>
      </c>
      <c r="F15833" s="7" t="n">
        <v>0</v>
      </c>
    </row>
    <row r="15834" spans="1:8">
      <c r="A15834" t="s">
        <v>4</v>
      </c>
      <c r="B15834" s="4" t="s">
        <v>5</v>
      </c>
      <c r="C15834" s="4" t="s">
        <v>6</v>
      </c>
      <c r="D15834" s="4" t="s">
        <v>10</v>
      </c>
    </row>
    <row r="15835" spans="1:8">
      <c r="A15835" t="n">
        <v>129936</v>
      </c>
      <c r="B15835" s="61" t="n">
        <v>29</v>
      </c>
      <c r="C15835" s="7" t="s">
        <v>988</v>
      </c>
      <c r="D15835" s="7" t="n">
        <v>65533</v>
      </c>
    </row>
    <row r="15836" spans="1:8">
      <c r="A15836" t="s">
        <v>4</v>
      </c>
      <c r="B15836" s="4" t="s">
        <v>5</v>
      </c>
      <c r="C15836" s="4" t="s">
        <v>14</v>
      </c>
      <c r="D15836" s="4" t="s">
        <v>10</v>
      </c>
      <c r="E15836" s="4" t="s">
        <v>6</v>
      </c>
    </row>
    <row r="15837" spans="1:8">
      <c r="A15837" t="n">
        <v>129952</v>
      </c>
      <c r="B15837" s="41" t="n">
        <v>51</v>
      </c>
      <c r="C15837" s="7" t="n">
        <v>4</v>
      </c>
      <c r="D15837" s="7" t="n">
        <v>22</v>
      </c>
      <c r="E15837" s="7" t="s">
        <v>989</v>
      </c>
    </row>
    <row r="15838" spans="1:8">
      <c r="A15838" t="s">
        <v>4</v>
      </c>
      <c r="B15838" s="4" t="s">
        <v>5</v>
      </c>
      <c r="C15838" s="4" t="s">
        <v>10</v>
      </c>
    </row>
    <row r="15839" spans="1:8">
      <c r="A15839" t="n">
        <v>129966</v>
      </c>
      <c r="B15839" s="28" t="n">
        <v>16</v>
      </c>
      <c r="C15839" s="7" t="n">
        <v>0</v>
      </c>
    </row>
    <row r="15840" spans="1:8">
      <c r="A15840" t="s">
        <v>4</v>
      </c>
      <c r="B15840" s="4" t="s">
        <v>5</v>
      </c>
      <c r="C15840" s="4" t="s">
        <v>10</v>
      </c>
      <c r="D15840" s="4" t="s">
        <v>14</v>
      </c>
      <c r="E15840" s="4" t="s">
        <v>9</v>
      </c>
      <c r="F15840" s="4" t="s">
        <v>112</v>
      </c>
      <c r="G15840" s="4" t="s">
        <v>14</v>
      </c>
      <c r="H15840" s="4" t="s">
        <v>14</v>
      </c>
    </row>
    <row r="15841" spans="1:8">
      <c r="A15841" t="n">
        <v>129969</v>
      </c>
      <c r="B15841" s="49" t="n">
        <v>26</v>
      </c>
      <c r="C15841" s="7" t="n">
        <v>22</v>
      </c>
      <c r="D15841" s="7" t="n">
        <v>17</v>
      </c>
      <c r="E15841" s="7" t="n">
        <v>30407</v>
      </c>
      <c r="F15841" s="7" t="s">
        <v>990</v>
      </c>
      <c r="G15841" s="7" t="n">
        <v>2</v>
      </c>
      <c r="H15841" s="7" t="n">
        <v>0</v>
      </c>
    </row>
    <row r="15842" spans="1:8">
      <c r="A15842" t="s">
        <v>4</v>
      </c>
      <c r="B15842" s="4" t="s">
        <v>5</v>
      </c>
    </row>
    <row r="15843" spans="1:8">
      <c r="A15843" t="n">
        <v>130004</v>
      </c>
      <c r="B15843" s="50" t="n">
        <v>28</v>
      </c>
    </row>
    <row r="15844" spans="1:8">
      <c r="A15844" t="s">
        <v>4</v>
      </c>
      <c r="B15844" s="4" t="s">
        <v>5</v>
      </c>
      <c r="C15844" s="4" t="s">
        <v>6</v>
      </c>
      <c r="D15844" s="4" t="s">
        <v>10</v>
      </c>
    </row>
    <row r="15845" spans="1:8">
      <c r="A15845" t="n">
        <v>130005</v>
      </c>
      <c r="B15845" s="61" t="n">
        <v>29</v>
      </c>
      <c r="C15845" s="7" t="s">
        <v>13</v>
      </c>
      <c r="D15845" s="7" t="n">
        <v>65533</v>
      </c>
    </row>
    <row r="15846" spans="1:8">
      <c r="A15846" t="s">
        <v>4</v>
      </c>
      <c r="B15846" s="4" t="s">
        <v>5</v>
      </c>
      <c r="C15846" s="4" t="s">
        <v>10</v>
      </c>
      <c r="D15846" s="4" t="s">
        <v>14</v>
      </c>
    </row>
    <row r="15847" spans="1:8">
      <c r="A15847" t="n">
        <v>130009</v>
      </c>
      <c r="B15847" s="51" t="n">
        <v>89</v>
      </c>
      <c r="C15847" s="7" t="n">
        <v>65533</v>
      </c>
      <c r="D15847" s="7" t="n">
        <v>1</v>
      </c>
    </row>
    <row r="15848" spans="1:8">
      <c r="A15848" t="s">
        <v>4</v>
      </c>
      <c r="B15848" s="4" t="s">
        <v>5</v>
      </c>
      <c r="C15848" s="4" t="s">
        <v>14</v>
      </c>
      <c r="D15848" s="4" t="s">
        <v>10</v>
      </c>
      <c r="E15848" s="4" t="s">
        <v>10</v>
      </c>
      <c r="F15848" s="4" t="s">
        <v>14</v>
      </c>
    </row>
    <row r="15849" spans="1:8">
      <c r="A15849" t="n">
        <v>130013</v>
      </c>
      <c r="B15849" s="59" t="n">
        <v>25</v>
      </c>
      <c r="C15849" s="7" t="n">
        <v>1</v>
      </c>
      <c r="D15849" s="7" t="n">
        <v>65535</v>
      </c>
      <c r="E15849" s="7" t="n">
        <v>65535</v>
      </c>
      <c r="F15849" s="7" t="n">
        <v>0</v>
      </c>
    </row>
    <row r="15850" spans="1:8">
      <c r="A15850" t="s">
        <v>4</v>
      </c>
      <c r="B15850" s="4" t="s">
        <v>5</v>
      </c>
      <c r="C15850" s="4" t="s">
        <v>14</v>
      </c>
      <c r="D15850" s="4" t="s">
        <v>10</v>
      </c>
      <c r="E15850" s="4" t="s">
        <v>21</v>
      </c>
    </row>
    <row r="15851" spans="1:8">
      <c r="A15851" t="n">
        <v>130020</v>
      </c>
      <c r="B15851" s="21" t="n">
        <v>58</v>
      </c>
      <c r="C15851" s="7" t="n">
        <v>101</v>
      </c>
      <c r="D15851" s="7" t="n">
        <v>300</v>
      </c>
      <c r="E15851" s="7" t="n">
        <v>1</v>
      </c>
    </row>
    <row r="15852" spans="1:8">
      <c r="A15852" t="s">
        <v>4</v>
      </c>
      <c r="B15852" s="4" t="s">
        <v>5</v>
      </c>
      <c r="C15852" s="4" t="s">
        <v>14</v>
      </c>
      <c r="D15852" s="4" t="s">
        <v>10</v>
      </c>
    </row>
    <row r="15853" spans="1:8">
      <c r="A15853" t="n">
        <v>130028</v>
      </c>
      <c r="B15853" s="21" t="n">
        <v>58</v>
      </c>
      <c r="C15853" s="7" t="n">
        <v>254</v>
      </c>
      <c r="D15853" s="7" t="n">
        <v>0</v>
      </c>
    </row>
    <row r="15854" spans="1:8">
      <c r="A15854" t="s">
        <v>4</v>
      </c>
      <c r="B15854" s="4" t="s">
        <v>5</v>
      </c>
      <c r="C15854" s="4" t="s">
        <v>14</v>
      </c>
      <c r="D15854" s="4" t="s">
        <v>10</v>
      </c>
      <c r="E15854" s="4" t="s">
        <v>10</v>
      </c>
      <c r="F15854" s="4" t="s">
        <v>9</v>
      </c>
    </row>
    <row r="15855" spans="1:8">
      <c r="A15855" t="n">
        <v>130032</v>
      </c>
      <c r="B15855" s="46" t="n">
        <v>84</v>
      </c>
      <c r="C15855" s="7" t="n">
        <v>0</v>
      </c>
      <c r="D15855" s="7" t="n">
        <v>0</v>
      </c>
      <c r="E15855" s="7" t="n">
        <v>0</v>
      </c>
      <c r="F15855" s="7" t="n">
        <v>1053609165</v>
      </c>
    </row>
    <row r="15856" spans="1:8">
      <c r="A15856" t="s">
        <v>4</v>
      </c>
      <c r="B15856" s="4" t="s">
        <v>5</v>
      </c>
      <c r="C15856" s="4" t="s">
        <v>14</v>
      </c>
      <c r="D15856" s="4" t="s">
        <v>14</v>
      </c>
      <c r="E15856" s="4" t="s">
        <v>21</v>
      </c>
      <c r="F15856" s="4" t="s">
        <v>21</v>
      </c>
      <c r="G15856" s="4" t="s">
        <v>21</v>
      </c>
      <c r="H15856" s="4" t="s">
        <v>10</v>
      </c>
    </row>
    <row r="15857" spans="1:8">
      <c r="A15857" t="n">
        <v>130042</v>
      </c>
      <c r="B15857" s="45" t="n">
        <v>45</v>
      </c>
      <c r="C15857" s="7" t="n">
        <v>2</v>
      </c>
      <c r="D15857" s="7" t="n">
        <v>3</v>
      </c>
      <c r="E15857" s="7" t="n">
        <v>8.10000038146973</v>
      </c>
      <c r="F15857" s="7" t="n">
        <v>23.5</v>
      </c>
      <c r="G15857" s="7" t="n">
        <v>30.8799991607666</v>
      </c>
      <c r="H15857" s="7" t="n">
        <v>0</v>
      </c>
    </row>
    <row r="15858" spans="1:8">
      <c r="A15858" t="s">
        <v>4</v>
      </c>
      <c r="B15858" s="4" t="s">
        <v>5</v>
      </c>
      <c r="C15858" s="4" t="s">
        <v>14</v>
      </c>
      <c r="D15858" s="4" t="s">
        <v>14</v>
      </c>
      <c r="E15858" s="4" t="s">
        <v>21</v>
      </c>
      <c r="F15858" s="4" t="s">
        <v>21</v>
      </c>
      <c r="G15858" s="4" t="s">
        <v>21</v>
      </c>
      <c r="H15858" s="4" t="s">
        <v>10</v>
      </c>
      <c r="I15858" s="4" t="s">
        <v>14</v>
      </c>
    </row>
    <row r="15859" spans="1:8">
      <c r="A15859" t="n">
        <v>130059</v>
      </c>
      <c r="B15859" s="45" t="n">
        <v>45</v>
      </c>
      <c r="C15859" s="7" t="n">
        <v>4</v>
      </c>
      <c r="D15859" s="7" t="n">
        <v>3</v>
      </c>
      <c r="E15859" s="7" t="n">
        <v>30</v>
      </c>
      <c r="F15859" s="7" t="n">
        <v>40</v>
      </c>
      <c r="G15859" s="7" t="n">
        <v>-20</v>
      </c>
      <c r="H15859" s="7" t="n">
        <v>0</v>
      </c>
      <c r="I15859" s="7" t="n">
        <v>0</v>
      </c>
    </row>
    <row r="15860" spans="1:8">
      <c r="A15860" t="s">
        <v>4</v>
      </c>
      <c r="B15860" s="4" t="s">
        <v>5</v>
      </c>
      <c r="C15860" s="4" t="s">
        <v>14</v>
      </c>
      <c r="D15860" s="4" t="s">
        <v>14</v>
      </c>
      <c r="E15860" s="4" t="s">
        <v>21</v>
      </c>
      <c r="F15860" s="4" t="s">
        <v>10</v>
      </c>
    </row>
    <row r="15861" spans="1:8">
      <c r="A15861" t="n">
        <v>130077</v>
      </c>
      <c r="B15861" s="45" t="n">
        <v>45</v>
      </c>
      <c r="C15861" s="7" t="n">
        <v>5</v>
      </c>
      <c r="D15861" s="7" t="n">
        <v>3</v>
      </c>
      <c r="E15861" s="7" t="n">
        <v>6</v>
      </c>
      <c r="F15861" s="7" t="n">
        <v>0</v>
      </c>
    </row>
    <row r="15862" spans="1:8">
      <c r="A15862" t="s">
        <v>4</v>
      </c>
      <c r="B15862" s="4" t="s">
        <v>5</v>
      </c>
      <c r="C15862" s="4" t="s">
        <v>14</v>
      </c>
      <c r="D15862" s="4" t="s">
        <v>14</v>
      </c>
      <c r="E15862" s="4" t="s">
        <v>21</v>
      </c>
      <c r="F15862" s="4" t="s">
        <v>10</v>
      </c>
    </row>
    <row r="15863" spans="1:8">
      <c r="A15863" t="n">
        <v>130086</v>
      </c>
      <c r="B15863" s="45" t="n">
        <v>45</v>
      </c>
      <c r="C15863" s="7" t="n">
        <v>11</v>
      </c>
      <c r="D15863" s="7" t="n">
        <v>3</v>
      </c>
      <c r="E15863" s="7" t="n">
        <v>37.7999992370605</v>
      </c>
      <c r="F15863" s="7" t="n">
        <v>0</v>
      </c>
    </row>
    <row r="15864" spans="1:8">
      <c r="A15864" t="s">
        <v>4</v>
      </c>
      <c r="B15864" s="4" t="s">
        <v>5</v>
      </c>
      <c r="C15864" s="4" t="s">
        <v>10</v>
      </c>
      <c r="D15864" s="4" t="s">
        <v>9</v>
      </c>
    </row>
    <row r="15865" spans="1:8">
      <c r="A15865" t="n">
        <v>130095</v>
      </c>
      <c r="B15865" s="63" t="n">
        <v>44</v>
      </c>
      <c r="C15865" s="7" t="n">
        <v>22</v>
      </c>
      <c r="D15865" s="7" t="n">
        <v>128</v>
      </c>
    </row>
    <row r="15866" spans="1:8">
      <c r="A15866" t="s">
        <v>4</v>
      </c>
      <c r="B15866" s="4" t="s">
        <v>5</v>
      </c>
      <c r="C15866" s="4" t="s">
        <v>10</v>
      </c>
      <c r="D15866" s="4" t="s">
        <v>9</v>
      </c>
    </row>
    <row r="15867" spans="1:8">
      <c r="A15867" t="n">
        <v>130102</v>
      </c>
      <c r="B15867" s="63" t="n">
        <v>44</v>
      </c>
      <c r="C15867" s="7" t="n">
        <v>7031</v>
      </c>
      <c r="D15867" s="7" t="n">
        <v>128</v>
      </c>
    </row>
    <row r="15868" spans="1:8">
      <c r="A15868" t="s">
        <v>4</v>
      </c>
      <c r="B15868" s="4" t="s">
        <v>5</v>
      </c>
      <c r="C15868" s="4" t="s">
        <v>14</v>
      </c>
      <c r="D15868" s="4" t="s">
        <v>14</v>
      </c>
      <c r="E15868" s="4" t="s">
        <v>21</v>
      </c>
      <c r="F15868" s="4" t="s">
        <v>21</v>
      </c>
      <c r="G15868" s="4" t="s">
        <v>21</v>
      </c>
      <c r="H15868" s="4" t="s">
        <v>10</v>
      </c>
    </row>
    <row r="15869" spans="1:8">
      <c r="A15869" t="n">
        <v>130109</v>
      </c>
      <c r="B15869" s="45" t="n">
        <v>45</v>
      </c>
      <c r="C15869" s="7" t="n">
        <v>2</v>
      </c>
      <c r="D15869" s="7" t="n">
        <v>3</v>
      </c>
      <c r="E15869" s="7" t="n">
        <v>-1.89999997615814</v>
      </c>
      <c r="F15869" s="7" t="n">
        <v>21</v>
      </c>
      <c r="G15869" s="7" t="n">
        <v>30.8799991607666</v>
      </c>
      <c r="H15869" s="7" t="n">
        <v>1500</v>
      </c>
    </row>
    <row r="15870" spans="1:8">
      <c r="A15870" t="s">
        <v>4</v>
      </c>
      <c r="B15870" s="4" t="s">
        <v>5</v>
      </c>
      <c r="C15870" s="4" t="s">
        <v>14</v>
      </c>
      <c r="D15870" s="4" t="s">
        <v>14</v>
      </c>
      <c r="E15870" s="4" t="s">
        <v>21</v>
      </c>
      <c r="F15870" s="4" t="s">
        <v>21</v>
      </c>
      <c r="G15870" s="4" t="s">
        <v>21</v>
      </c>
      <c r="H15870" s="4" t="s">
        <v>10</v>
      </c>
      <c r="I15870" s="4" t="s">
        <v>14</v>
      </c>
    </row>
    <row r="15871" spans="1:8">
      <c r="A15871" t="n">
        <v>130126</v>
      </c>
      <c r="B15871" s="45" t="n">
        <v>45</v>
      </c>
      <c r="C15871" s="7" t="n">
        <v>4</v>
      </c>
      <c r="D15871" s="7" t="n">
        <v>3</v>
      </c>
      <c r="E15871" s="7" t="n">
        <v>0</v>
      </c>
      <c r="F15871" s="7" t="n">
        <v>-65</v>
      </c>
      <c r="G15871" s="7" t="n">
        <v>20</v>
      </c>
      <c r="H15871" s="7" t="n">
        <v>1500</v>
      </c>
      <c r="I15871" s="7" t="n">
        <v>0</v>
      </c>
    </row>
    <row r="15872" spans="1:8">
      <c r="A15872" t="s">
        <v>4</v>
      </c>
      <c r="B15872" s="4" t="s">
        <v>5</v>
      </c>
      <c r="C15872" s="4" t="s">
        <v>14</v>
      </c>
      <c r="D15872" s="4" t="s">
        <v>14</v>
      </c>
      <c r="E15872" s="4" t="s">
        <v>21</v>
      </c>
      <c r="F15872" s="4" t="s">
        <v>10</v>
      </c>
    </row>
    <row r="15873" spans="1:9">
      <c r="A15873" t="n">
        <v>130144</v>
      </c>
      <c r="B15873" s="45" t="n">
        <v>45</v>
      </c>
      <c r="C15873" s="7" t="n">
        <v>5</v>
      </c>
      <c r="D15873" s="7" t="n">
        <v>3</v>
      </c>
      <c r="E15873" s="7" t="n">
        <v>4</v>
      </c>
      <c r="F15873" s="7" t="n">
        <v>1500</v>
      </c>
    </row>
    <row r="15874" spans="1:9">
      <c r="A15874" t="s">
        <v>4</v>
      </c>
      <c r="B15874" s="4" t="s">
        <v>5</v>
      </c>
      <c r="C15874" s="4" t="s">
        <v>10</v>
      </c>
      <c r="D15874" s="4" t="s">
        <v>10</v>
      </c>
      <c r="E15874" s="4" t="s">
        <v>21</v>
      </c>
      <c r="F15874" s="4" t="s">
        <v>21</v>
      </c>
      <c r="G15874" s="4" t="s">
        <v>21</v>
      </c>
      <c r="H15874" s="4" t="s">
        <v>21</v>
      </c>
      <c r="I15874" s="4" t="s">
        <v>14</v>
      </c>
      <c r="J15874" s="4" t="s">
        <v>10</v>
      </c>
    </row>
    <row r="15875" spans="1:9">
      <c r="A15875" t="n">
        <v>130153</v>
      </c>
      <c r="B15875" s="52" t="n">
        <v>55</v>
      </c>
      <c r="C15875" s="7" t="n">
        <v>7031</v>
      </c>
      <c r="D15875" s="7" t="n">
        <v>65533</v>
      </c>
      <c r="E15875" s="7" t="n">
        <v>1.6599999666214</v>
      </c>
      <c r="F15875" s="7" t="n">
        <v>20.25</v>
      </c>
      <c r="G15875" s="7" t="n">
        <v>30.8799991607666</v>
      </c>
      <c r="H15875" s="7" t="n">
        <v>10</v>
      </c>
      <c r="I15875" s="7" t="n">
        <v>0</v>
      </c>
      <c r="J15875" s="7" t="n">
        <v>0</v>
      </c>
    </row>
    <row r="15876" spans="1:9">
      <c r="A15876" t="s">
        <v>4</v>
      </c>
      <c r="B15876" s="4" t="s">
        <v>5</v>
      </c>
      <c r="C15876" s="4" t="s">
        <v>14</v>
      </c>
      <c r="D15876" s="4" t="s">
        <v>10</v>
      </c>
      <c r="E15876" s="4" t="s">
        <v>21</v>
      </c>
      <c r="F15876" s="4" t="s">
        <v>10</v>
      </c>
      <c r="G15876" s="4" t="s">
        <v>9</v>
      </c>
      <c r="H15876" s="4" t="s">
        <v>9</v>
      </c>
      <c r="I15876" s="4" t="s">
        <v>10</v>
      </c>
      <c r="J15876" s="4" t="s">
        <v>10</v>
      </c>
      <c r="K15876" s="4" t="s">
        <v>9</v>
      </c>
      <c r="L15876" s="4" t="s">
        <v>9</v>
      </c>
      <c r="M15876" s="4" t="s">
        <v>9</v>
      </c>
      <c r="N15876" s="4" t="s">
        <v>9</v>
      </c>
      <c r="O15876" s="4" t="s">
        <v>6</v>
      </c>
    </row>
    <row r="15877" spans="1:9">
      <c r="A15877" t="n">
        <v>130177</v>
      </c>
      <c r="B15877" s="14" t="n">
        <v>50</v>
      </c>
      <c r="C15877" s="7" t="n">
        <v>0</v>
      </c>
      <c r="D15877" s="7" t="n">
        <v>5314</v>
      </c>
      <c r="E15877" s="7" t="n">
        <v>0.600000023841858</v>
      </c>
      <c r="F15877" s="7" t="n">
        <v>0</v>
      </c>
      <c r="G15877" s="7" t="n">
        <v>0</v>
      </c>
      <c r="H15877" s="7" t="n">
        <v>-1073741824</v>
      </c>
      <c r="I15877" s="7" t="n">
        <v>0</v>
      </c>
      <c r="J15877" s="7" t="n">
        <v>65533</v>
      </c>
      <c r="K15877" s="7" t="n">
        <v>0</v>
      </c>
      <c r="L15877" s="7" t="n">
        <v>0</v>
      </c>
      <c r="M15877" s="7" t="n">
        <v>0</v>
      </c>
      <c r="N15877" s="7" t="n">
        <v>0</v>
      </c>
      <c r="O15877" s="7" t="s">
        <v>13</v>
      </c>
    </row>
    <row r="15878" spans="1:9">
      <c r="A15878" t="s">
        <v>4</v>
      </c>
      <c r="B15878" s="4" t="s">
        <v>5</v>
      </c>
      <c r="C15878" s="4" t="s">
        <v>10</v>
      </c>
    </row>
    <row r="15879" spans="1:9">
      <c r="A15879" t="n">
        <v>130216</v>
      </c>
      <c r="B15879" s="28" t="n">
        <v>16</v>
      </c>
      <c r="C15879" s="7" t="n">
        <v>450</v>
      </c>
    </row>
    <row r="15880" spans="1:9">
      <c r="A15880" t="s">
        <v>4</v>
      </c>
      <c r="B15880" s="4" t="s">
        <v>5</v>
      </c>
      <c r="C15880" s="4" t="s">
        <v>14</v>
      </c>
      <c r="D15880" s="4" t="s">
        <v>10</v>
      </c>
      <c r="E15880" s="4" t="s">
        <v>21</v>
      </c>
      <c r="F15880" s="4" t="s">
        <v>10</v>
      </c>
      <c r="G15880" s="4" t="s">
        <v>9</v>
      </c>
      <c r="H15880" s="4" t="s">
        <v>9</v>
      </c>
      <c r="I15880" s="4" t="s">
        <v>10</v>
      </c>
      <c r="J15880" s="4" t="s">
        <v>10</v>
      </c>
      <c r="K15880" s="4" t="s">
        <v>9</v>
      </c>
      <c r="L15880" s="4" t="s">
        <v>9</v>
      </c>
      <c r="M15880" s="4" t="s">
        <v>9</v>
      </c>
      <c r="N15880" s="4" t="s">
        <v>9</v>
      </c>
      <c r="O15880" s="4" t="s">
        <v>6</v>
      </c>
    </row>
    <row r="15881" spans="1:9">
      <c r="A15881" t="n">
        <v>130219</v>
      </c>
      <c r="B15881" s="14" t="n">
        <v>50</v>
      </c>
      <c r="C15881" s="7" t="n">
        <v>0</v>
      </c>
      <c r="D15881" s="7" t="n">
        <v>4033</v>
      </c>
      <c r="E15881" s="7" t="n">
        <v>0.699999988079071</v>
      </c>
      <c r="F15881" s="7" t="n">
        <v>0</v>
      </c>
      <c r="G15881" s="7" t="n">
        <v>0</v>
      </c>
      <c r="H15881" s="7" t="n">
        <v>0</v>
      </c>
      <c r="I15881" s="7" t="n">
        <v>0</v>
      </c>
      <c r="J15881" s="7" t="n">
        <v>65533</v>
      </c>
      <c r="K15881" s="7" t="n">
        <v>0</v>
      </c>
      <c r="L15881" s="7" t="n">
        <v>0</v>
      </c>
      <c r="M15881" s="7" t="n">
        <v>0</v>
      </c>
      <c r="N15881" s="7" t="n">
        <v>0</v>
      </c>
      <c r="O15881" s="7" t="s">
        <v>13</v>
      </c>
    </row>
    <row r="15882" spans="1:9">
      <c r="A15882" t="s">
        <v>4</v>
      </c>
      <c r="B15882" s="4" t="s">
        <v>5</v>
      </c>
      <c r="C15882" s="4" t="s">
        <v>10</v>
      </c>
      <c r="D15882" s="4" t="s">
        <v>14</v>
      </c>
      <c r="E15882" s="4" t="s">
        <v>6</v>
      </c>
      <c r="F15882" s="4" t="s">
        <v>21</v>
      </c>
      <c r="G15882" s="4" t="s">
        <v>21</v>
      </c>
      <c r="H15882" s="4" t="s">
        <v>21</v>
      </c>
    </row>
    <row r="15883" spans="1:9">
      <c r="A15883" t="n">
        <v>130258</v>
      </c>
      <c r="B15883" s="37" t="n">
        <v>48</v>
      </c>
      <c r="C15883" s="7" t="n">
        <v>7031</v>
      </c>
      <c r="D15883" s="7" t="n">
        <v>0</v>
      </c>
      <c r="E15883" s="7" t="s">
        <v>777</v>
      </c>
      <c r="F15883" s="7" t="n">
        <v>-1</v>
      </c>
      <c r="G15883" s="7" t="n">
        <v>1</v>
      </c>
      <c r="H15883" s="7" t="n">
        <v>0</v>
      </c>
    </row>
    <row r="15884" spans="1:9">
      <c r="A15884" t="s">
        <v>4</v>
      </c>
      <c r="B15884" s="4" t="s">
        <v>5</v>
      </c>
      <c r="C15884" s="4" t="s">
        <v>10</v>
      </c>
      <c r="D15884" s="4" t="s">
        <v>14</v>
      </c>
      <c r="E15884" s="4" t="s">
        <v>6</v>
      </c>
      <c r="F15884" s="4" t="s">
        <v>21</v>
      </c>
      <c r="G15884" s="4" t="s">
        <v>21</v>
      </c>
      <c r="H15884" s="4" t="s">
        <v>21</v>
      </c>
    </row>
    <row r="15885" spans="1:9">
      <c r="A15885" t="n">
        <v>130284</v>
      </c>
      <c r="B15885" s="37" t="n">
        <v>48</v>
      </c>
      <c r="C15885" s="7" t="n">
        <v>22</v>
      </c>
      <c r="D15885" s="7" t="n">
        <v>0</v>
      </c>
      <c r="E15885" s="7" t="s">
        <v>793</v>
      </c>
      <c r="F15885" s="7" t="n">
        <v>-1</v>
      </c>
      <c r="G15885" s="7" t="n">
        <v>1</v>
      </c>
      <c r="H15885" s="7" t="n">
        <v>0</v>
      </c>
    </row>
    <row r="15886" spans="1:9">
      <c r="A15886" t="s">
        <v>4</v>
      </c>
      <c r="B15886" s="4" t="s">
        <v>5</v>
      </c>
      <c r="C15886" s="4" t="s">
        <v>10</v>
      </c>
    </row>
    <row r="15887" spans="1:9">
      <c r="A15887" t="n">
        <v>130310</v>
      </c>
      <c r="B15887" s="28" t="n">
        <v>16</v>
      </c>
      <c r="C15887" s="7" t="n">
        <v>333</v>
      </c>
    </row>
    <row r="15888" spans="1:9">
      <c r="A15888" t="s">
        <v>4</v>
      </c>
      <c r="B15888" s="4" t="s">
        <v>5</v>
      </c>
      <c r="C15888" s="4" t="s">
        <v>10</v>
      </c>
      <c r="D15888" s="4" t="s">
        <v>10</v>
      </c>
      <c r="E15888" s="4" t="s">
        <v>10</v>
      </c>
    </row>
    <row r="15889" spans="1:15">
      <c r="A15889" t="n">
        <v>130313</v>
      </c>
      <c r="B15889" s="42" t="n">
        <v>61</v>
      </c>
      <c r="C15889" s="7" t="n">
        <v>7013</v>
      </c>
      <c r="D15889" s="7" t="n">
        <v>65533</v>
      </c>
      <c r="E15889" s="7" t="n">
        <v>1000</v>
      </c>
    </row>
    <row r="15890" spans="1:15">
      <c r="A15890" t="s">
        <v>4</v>
      </c>
      <c r="B15890" s="4" t="s">
        <v>5</v>
      </c>
      <c r="C15890" s="4" t="s">
        <v>10</v>
      </c>
      <c r="D15890" s="4" t="s">
        <v>21</v>
      </c>
      <c r="E15890" s="4" t="s">
        <v>21</v>
      </c>
      <c r="F15890" s="4" t="s">
        <v>21</v>
      </c>
      <c r="G15890" s="4" t="s">
        <v>21</v>
      </c>
    </row>
    <row r="15891" spans="1:15">
      <c r="A15891" t="n">
        <v>130320</v>
      </c>
      <c r="B15891" s="70" t="n">
        <v>131</v>
      </c>
      <c r="C15891" s="7" t="n">
        <v>7013</v>
      </c>
      <c r="D15891" s="7" t="n">
        <v>0.200000002980232</v>
      </c>
      <c r="E15891" s="7" t="n">
        <v>0</v>
      </c>
      <c r="F15891" s="7" t="n">
        <v>1</v>
      </c>
      <c r="G15891" s="7" t="n">
        <v>0</v>
      </c>
    </row>
    <row r="15892" spans="1:15">
      <c r="A15892" t="s">
        <v>4</v>
      </c>
      <c r="B15892" s="4" t="s">
        <v>5</v>
      </c>
      <c r="C15892" s="4" t="s">
        <v>10</v>
      </c>
      <c r="D15892" s="4" t="s">
        <v>10</v>
      </c>
      <c r="E15892" s="4" t="s">
        <v>21</v>
      </c>
      <c r="F15892" s="4" t="s">
        <v>21</v>
      </c>
      <c r="G15892" s="4" t="s">
        <v>21</v>
      </c>
      <c r="H15892" s="4" t="s">
        <v>21</v>
      </c>
      <c r="I15892" s="4" t="s">
        <v>14</v>
      </c>
      <c r="J15892" s="4" t="s">
        <v>10</v>
      </c>
    </row>
    <row r="15893" spans="1:15">
      <c r="A15893" t="n">
        <v>130339</v>
      </c>
      <c r="B15893" s="52" t="n">
        <v>55</v>
      </c>
      <c r="C15893" s="7" t="n">
        <v>7013</v>
      </c>
      <c r="D15893" s="7" t="n">
        <v>65534</v>
      </c>
      <c r="E15893" s="7" t="n">
        <v>-5</v>
      </c>
      <c r="F15893" s="7" t="n">
        <v>0</v>
      </c>
      <c r="G15893" s="7" t="n">
        <v>0</v>
      </c>
      <c r="H15893" s="7" t="n">
        <v>5</v>
      </c>
      <c r="I15893" s="7" t="n">
        <v>0</v>
      </c>
      <c r="J15893" s="7" t="n">
        <v>1</v>
      </c>
    </row>
    <row r="15894" spans="1:15">
      <c r="A15894" t="s">
        <v>4</v>
      </c>
      <c r="B15894" s="4" t="s">
        <v>5</v>
      </c>
      <c r="C15894" s="4" t="s">
        <v>10</v>
      </c>
      <c r="D15894" s="4" t="s">
        <v>10</v>
      </c>
      <c r="E15894" s="4" t="s">
        <v>21</v>
      </c>
      <c r="F15894" s="4" t="s">
        <v>21</v>
      </c>
      <c r="G15894" s="4" t="s">
        <v>21</v>
      </c>
      <c r="H15894" s="4" t="s">
        <v>21</v>
      </c>
      <c r="I15894" s="4" t="s">
        <v>14</v>
      </c>
      <c r="J15894" s="4" t="s">
        <v>10</v>
      </c>
    </row>
    <row r="15895" spans="1:15">
      <c r="A15895" t="n">
        <v>130363</v>
      </c>
      <c r="B15895" s="52" t="n">
        <v>55</v>
      </c>
      <c r="C15895" s="7" t="n">
        <v>7012</v>
      </c>
      <c r="D15895" s="7" t="n">
        <v>65534</v>
      </c>
      <c r="E15895" s="7" t="n">
        <v>-0.698000013828278</v>
      </c>
      <c r="F15895" s="7" t="n">
        <v>0</v>
      </c>
      <c r="G15895" s="7" t="n">
        <v>0.172000005841255</v>
      </c>
      <c r="H15895" s="7" t="n">
        <v>1</v>
      </c>
      <c r="I15895" s="7" t="n">
        <v>0</v>
      </c>
      <c r="J15895" s="7" t="n">
        <v>1</v>
      </c>
    </row>
    <row r="15896" spans="1:15">
      <c r="A15896" t="s">
        <v>4</v>
      </c>
      <c r="B15896" s="4" t="s">
        <v>5</v>
      </c>
      <c r="C15896" s="4" t="s">
        <v>10</v>
      </c>
      <c r="D15896" s="4" t="s">
        <v>14</v>
      </c>
      <c r="E15896" s="4" t="s">
        <v>6</v>
      </c>
      <c r="F15896" s="4" t="s">
        <v>21</v>
      </c>
      <c r="G15896" s="4" t="s">
        <v>21</v>
      </c>
      <c r="H15896" s="4" t="s">
        <v>21</v>
      </c>
    </row>
    <row r="15897" spans="1:15">
      <c r="A15897" t="n">
        <v>130387</v>
      </c>
      <c r="B15897" s="37" t="n">
        <v>48</v>
      </c>
      <c r="C15897" s="7" t="n">
        <v>7012</v>
      </c>
      <c r="D15897" s="7" t="n">
        <v>0</v>
      </c>
      <c r="E15897" s="7" t="s">
        <v>777</v>
      </c>
      <c r="F15897" s="7" t="n">
        <v>-1</v>
      </c>
      <c r="G15897" s="7" t="n">
        <v>1</v>
      </c>
      <c r="H15897" s="7" t="n">
        <v>0</v>
      </c>
    </row>
    <row r="15898" spans="1:15">
      <c r="A15898" t="s">
        <v>4</v>
      </c>
      <c r="B15898" s="4" t="s">
        <v>5</v>
      </c>
      <c r="C15898" s="4" t="s">
        <v>10</v>
      </c>
      <c r="D15898" s="4" t="s">
        <v>14</v>
      </c>
      <c r="E15898" s="4" t="s">
        <v>6</v>
      </c>
      <c r="F15898" s="4" t="s">
        <v>21</v>
      </c>
      <c r="G15898" s="4" t="s">
        <v>21</v>
      </c>
      <c r="H15898" s="4" t="s">
        <v>21</v>
      </c>
    </row>
    <row r="15899" spans="1:15">
      <c r="A15899" t="n">
        <v>130413</v>
      </c>
      <c r="B15899" s="37" t="n">
        <v>48</v>
      </c>
      <c r="C15899" s="7" t="n">
        <v>7013</v>
      </c>
      <c r="D15899" s="7" t="n">
        <v>0</v>
      </c>
      <c r="E15899" s="7" t="s">
        <v>777</v>
      </c>
      <c r="F15899" s="7" t="n">
        <v>-1</v>
      </c>
      <c r="G15899" s="7" t="n">
        <v>1</v>
      </c>
      <c r="H15899" s="7" t="n">
        <v>0</v>
      </c>
    </row>
    <row r="15900" spans="1:15">
      <c r="A15900" t="s">
        <v>4</v>
      </c>
      <c r="B15900" s="4" t="s">
        <v>5</v>
      </c>
      <c r="C15900" s="4" t="s">
        <v>14</v>
      </c>
      <c r="D15900" s="4" t="s">
        <v>10</v>
      </c>
      <c r="E15900" s="4" t="s">
        <v>21</v>
      </c>
      <c r="F15900" s="4" t="s">
        <v>10</v>
      </c>
      <c r="G15900" s="4" t="s">
        <v>9</v>
      </c>
      <c r="H15900" s="4" t="s">
        <v>9</v>
      </c>
      <c r="I15900" s="4" t="s">
        <v>10</v>
      </c>
      <c r="J15900" s="4" t="s">
        <v>10</v>
      </c>
      <c r="K15900" s="4" t="s">
        <v>9</v>
      </c>
      <c r="L15900" s="4" t="s">
        <v>9</v>
      </c>
      <c r="M15900" s="4" t="s">
        <v>9</v>
      </c>
      <c r="N15900" s="4" t="s">
        <v>9</v>
      </c>
      <c r="O15900" s="4" t="s">
        <v>6</v>
      </c>
    </row>
    <row r="15901" spans="1:15">
      <c r="A15901" t="n">
        <v>130439</v>
      </c>
      <c r="B15901" s="14" t="n">
        <v>50</v>
      </c>
      <c r="C15901" s="7" t="n">
        <v>0</v>
      </c>
      <c r="D15901" s="7" t="n">
        <v>4271</v>
      </c>
      <c r="E15901" s="7" t="n">
        <v>1</v>
      </c>
      <c r="F15901" s="7" t="n">
        <v>0</v>
      </c>
      <c r="G15901" s="7" t="n">
        <v>0</v>
      </c>
      <c r="H15901" s="7" t="n">
        <v>0</v>
      </c>
      <c r="I15901" s="7" t="n">
        <v>0</v>
      </c>
      <c r="J15901" s="7" t="n">
        <v>65533</v>
      </c>
      <c r="K15901" s="7" t="n">
        <v>0</v>
      </c>
      <c r="L15901" s="7" t="n">
        <v>0</v>
      </c>
      <c r="M15901" s="7" t="n">
        <v>0</v>
      </c>
      <c r="N15901" s="7" t="n">
        <v>0</v>
      </c>
      <c r="O15901" s="7" t="s">
        <v>13</v>
      </c>
    </row>
    <row r="15902" spans="1:15">
      <c r="A15902" t="s">
        <v>4</v>
      </c>
      <c r="B15902" s="4" t="s">
        <v>5</v>
      </c>
      <c r="C15902" s="4" t="s">
        <v>14</v>
      </c>
      <c r="D15902" s="4" t="s">
        <v>10</v>
      </c>
      <c r="E15902" s="4" t="s">
        <v>21</v>
      </c>
      <c r="F15902" s="4" t="s">
        <v>10</v>
      </c>
      <c r="G15902" s="4" t="s">
        <v>9</v>
      </c>
      <c r="H15902" s="4" t="s">
        <v>9</v>
      </c>
      <c r="I15902" s="4" t="s">
        <v>10</v>
      </c>
      <c r="J15902" s="4" t="s">
        <v>10</v>
      </c>
      <c r="K15902" s="4" t="s">
        <v>9</v>
      </c>
      <c r="L15902" s="4" t="s">
        <v>9</v>
      </c>
      <c r="M15902" s="4" t="s">
        <v>9</v>
      </c>
      <c r="N15902" s="4" t="s">
        <v>9</v>
      </c>
      <c r="O15902" s="4" t="s">
        <v>6</v>
      </c>
    </row>
    <row r="15903" spans="1:15">
      <c r="A15903" t="n">
        <v>130478</v>
      </c>
      <c r="B15903" s="14" t="n">
        <v>50</v>
      </c>
      <c r="C15903" s="7" t="n">
        <v>0</v>
      </c>
      <c r="D15903" s="7" t="n">
        <v>2015</v>
      </c>
      <c r="E15903" s="7" t="n">
        <v>1</v>
      </c>
      <c r="F15903" s="7" t="n">
        <v>0</v>
      </c>
      <c r="G15903" s="7" t="n">
        <v>0</v>
      </c>
      <c r="H15903" s="7" t="n">
        <v>0</v>
      </c>
      <c r="I15903" s="7" t="n">
        <v>0</v>
      </c>
      <c r="J15903" s="7" t="n">
        <v>65533</v>
      </c>
      <c r="K15903" s="7" t="n">
        <v>0</v>
      </c>
      <c r="L15903" s="7" t="n">
        <v>0</v>
      </c>
      <c r="M15903" s="7" t="n">
        <v>0</v>
      </c>
      <c r="N15903" s="7" t="n">
        <v>0</v>
      </c>
      <c r="O15903" s="7" t="s">
        <v>13</v>
      </c>
    </row>
    <row r="15904" spans="1:15">
      <c r="A15904" t="s">
        <v>4</v>
      </c>
      <c r="B15904" s="4" t="s">
        <v>5</v>
      </c>
      <c r="C15904" s="4" t="s">
        <v>10</v>
      </c>
    </row>
    <row r="15905" spans="1:15">
      <c r="A15905" t="n">
        <v>130517</v>
      </c>
      <c r="B15905" s="28" t="n">
        <v>16</v>
      </c>
      <c r="C15905" s="7" t="n">
        <v>166</v>
      </c>
    </row>
    <row r="15906" spans="1:15">
      <c r="A15906" t="s">
        <v>4</v>
      </c>
      <c r="B15906" s="4" t="s">
        <v>5</v>
      </c>
      <c r="C15906" s="4" t="s">
        <v>10</v>
      </c>
      <c r="D15906" s="4" t="s">
        <v>14</v>
      </c>
      <c r="E15906" s="4" t="s">
        <v>6</v>
      </c>
      <c r="F15906" s="4" t="s">
        <v>21</v>
      </c>
      <c r="G15906" s="4" t="s">
        <v>21</v>
      </c>
      <c r="H15906" s="4" t="s">
        <v>21</v>
      </c>
    </row>
    <row r="15907" spans="1:15">
      <c r="A15907" t="n">
        <v>130520</v>
      </c>
      <c r="B15907" s="37" t="n">
        <v>48</v>
      </c>
      <c r="C15907" s="7" t="n">
        <v>7013</v>
      </c>
      <c r="D15907" s="7" t="n">
        <v>0</v>
      </c>
      <c r="E15907" s="7" t="s">
        <v>991</v>
      </c>
      <c r="F15907" s="7" t="n">
        <v>-1</v>
      </c>
      <c r="G15907" s="7" t="n">
        <v>1</v>
      </c>
      <c r="H15907" s="7" t="n">
        <v>0</v>
      </c>
    </row>
    <row r="15908" spans="1:15">
      <c r="A15908" t="s">
        <v>4</v>
      </c>
      <c r="B15908" s="4" t="s">
        <v>5</v>
      </c>
      <c r="C15908" s="4" t="s">
        <v>14</v>
      </c>
      <c r="D15908" s="4" t="s">
        <v>14</v>
      </c>
      <c r="E15908" s="4" t="s">
        <v>14</v>
      </c>
      <c r="F15908" s="4" t="s">
        <v>14</v>
      </c>
    </row>
    <row r="15909" spans="1:15">
      <c r="A15909" t="n">
        <v>130552</v>
      </c>
      <c r="B15909" s="19" t="n">
        <v>14</v>
      </c>
      <c r="C15909" s="7" t="n">
        <v>0</v>
      </c>
      <c r="D15909" s="7" t="n">
        <v>1</v>
      </c>
      <c r="E15909" s="7" t="n">
        <v>0</v>
      </c>
      <c r="F15909" s="7" t="n">
        <v>0</v>
      </c>
    </row>
    <row r="15910" spans="1:15">
      <c r="A15910" t="s">
        <v>4</v>
      </c>
      <c r="B15910" s="4" t="s">
        <v>5</v>
      </c>
      <c r="C15910" s="4" t="s">
        <v>14</v>
      </c>
      <c r="D15910" s="4" t="s">
        <v>21</v>
      </c>
      <c r="E15910" s="4" t="s">
        <v>21</v>
      </c>
      <c r="F15910" s="4" t="s">
        <v>21</v>
      </c>
    </row>
    <row r="15911" spans="1:15">
      <c r="A15911" t="n">
        <v>130557</v>
      </c>
      <c r="B15911" s="45" t="n">
        <v>45</v>
      </c>
      <c r="C15911" s="7" t="n">
        <v>9</v>
      </c>
      <c r="D15911" s="7" t="n">
        <v>0.0500000007450581</v>
      </c>
      <c r="E15911" s="7" t="n">
        <v>0.0500000007450581</v>
      </c>
      <c r="F15911" s="7" t="n">
        <v>0.200000002980232</v>
      </c>
    </row>
    <row r="15912" spans="1:15">
      <c r="A15912" t="s">
        <v>4</v>
      </c>
      <c r="B15912" s="4" t="s">
        <v>5</v>
      </c>
      <c r="C15912" s="4" t="s">
        <v>14</v>
      </c>
      <c r="D15912" s="4" t="s">
        <v>10</v>
      </c>
      <c r="E15912" s="4" t="s">
        <v>6</v>
      </c>
    </row>
    <row r="15913" spans="1:15">
      <c r="A15913" t="n">
        <v>130571</v>
      </c>
      <c r="B15913" s="41" t="n">
        <v>51</v>
      </c>
      <c r="C15913" s="7" t="n">
        <v>4</v>
      </c>
      <c r="D15913" s="7" t="n">
        <v>7013</v>
      </c>
      <c r="E15913" s="7" t="s">
        <v>137</v>
      </c>
    </row>
    <row r="15914" spans="1:15">
      <c r="A15914" t="s">
        <v>4</v>
      </c>
      <c r="B15914" s="4" t="s">
        <v>5</v>
      </c>
      <c r="C15914" s="4" t="s">
        <v>10</v>
      </c>
    </row>
    <row r="15915" spans="1:15">
      <c r="A15915" t="n">
        <v>130585</v>
      </c>
      <c r="B15915" s="28" t="n">
        <v>16</v>
      </c>
      <c r="C15915" s="7" t="n">
        <v>0</v>
      </c>
    </row>
    <row r="15916" spans="1:15">
      <c r="A15916" t="s">
        <v>4</v>
      </c>
      <c r="B15916" s="4" t="s">
        <v>5</v>
      </c>
      <c r="C15916" s="4" t="s">
        <v>10</v>
      </c>
      <c r="D15916" s="4" t="s">
        <v>14</v>
      </c>
      <c r="E15916" s="4" t="s">
        <v>9</v>
      </c>
      <c r="F15916" s="4" t="s">
        <v>112</v>
      </c>
      <c r="G15916" s="4" t="s">
        <v>14</v>
      </c>
      <c r="H15916" s="4" t="s">
        <v>14</v>
      </c>
      <c r="I15916" s="4" t="s">
        <v>14</v>
      </c>
    </row>
    <row r="15917" spans="1:15">
      <c r="A15917" t="n">
        <v>130588</v>
      </c>
      <c r="B15917" s="49" t="n">
        <v>26</v>
      </c>
      <c r="C15917" s="7" t="n">
        <v>7013</v>
      </c>
      <c r="D15917" s="7" t="n">
        <v>17</v>
      </c>
      <c r="E15917" s="7" t="n">
        <v>37431</v>
      </c>
      <c r="F15917" s="7" t="s">
        <v>992</v>
      </c>
      <c r="G15917" s="7" t="n">
        <v>8</v>
      </c>
      <c r="H15917" s="7" t="n">
        <v>2</v>
      </c>
      <c r="I15917" s="7" t="n">
        <v>0</v>
      </c>
    </row>
    <row r="15918" spans="1:15">
      <c r="A15918" t="s">
        <v>4</v>
      </c>
      <c r="B15918" s="4" t="s">
        <v>5</v>
      </c>
      <c r="C15918" s="4" t="s">
        <v>10</v>
      </c>
    </row>
    <row r="15919" spans="1:15">
      <c r="A15919" t="n">
        <v>130609</v>
      </c>
      <c r="B15919" s="28" t="n">
        <v>16</v>
      </c>
      <c r="C15919" s="7" t="n">
        <v>2000</v>
      </c>
    </row>
    <row r="15920" spans="1:15">
      <c r="A15920" t="s">
        <v>4</v>
      </c>
      <c r="B15920" s="4" t="s">
        <v>5</v>
      </c>
      <c r="C15920" s="4" t="s">
        <v>14</v>
      </c>
      <c r="D15920" s="4" t="s">
        <v>10</v>
      </c>
      <c r="E15920" s="4" t="s">
        <v>10</v>
      </c>
      <c r="F15920" s="4" t="s">
        <v>9</v>
      </c>
    </row>
    <row r="15921" spans="1:9">
      <c r="A15921" t="n">
        <v>130612</v>
      </c>
      <c r="B15921" s="46" t="n">
        <v>84</v>
      </c>
      <c r="C15921" s="7" t="n">
        <v>1</v>
      </c>
      <c r="D15921" s="7" t="n">
        <v>0</v>
      </c>
      <c r="E15921" s="7" t="n">
        <v>500</v>
      </c>
      <c r="F15921" s="7" t="n">
        <v>0</v>
      </c>
    </row>
    <row r="15922" spans="1:9">
      <c r="A15922" t="s">
        <v>4</v>
      </c>
      <c r="B15922" s="4" t="s">
        <v>5</v>
      </c>
      <c r="C15922" s="4" t="s">
        <v>10</v>
      </c>
    </row>
    <row r="15923" spans="1:9">
      <c r="A15923" t="n">
        <v>130622</v>
      </c>
      <c r="B15923" s="28" t="n">
        <v>16</v>
      </c>
      <c r="C15923" s="7" t="n">
        <v>500</v>
      </c>
    </row>
    <row r="15924" spans="1:9">
      <c r="A15924" t="s">
        <v>4</v>
      </c>
      <c r="B15924" s="4" t="s">
        <v>5</v>
      </c>
      <c r="C15924" s="4" t="s">
        <v>10</v>
      </c>
      <c r="D15924" s="4" t="s">
        <v>14</v>
      </c>
    </row>
    <row r="15925" spans="1:9">
      <c r="A15925" t="n">
        <v>130625</v>
      </c>
      <c r="B15925" s="51" t="n">
        <v>89</v>
      </c>
      <c r="C15925" s="7" t="n">
        <v>7013</v>
      </c>
      <c r="D15925" s="7" t="n">
        <v>0</v>
      </c>
    </row>
    <row r="15926" spans="1:9">
      <c r="A15926" t="s">
        <v>4</v>
      </c>
      <c r="B15926" s="4" t="s">
        <v>5</v>
      </c>
      <c r="C15926" s="4" t="s">
        <v>10</v>
      </c>
      <c r="D15926" s="4" t="s">
        <v>10</v>
      </c>
      <c r="E15926" s="4" t="s">
        <v>21</v>
      </c>
      <c r="F15926" s="4" t="s">
        <v>21</v>
      </c>
      <c r="G15926" s="4" t="s">
        <v>21</v>
      </c>
      <c r="H15926" s="4" t="s">
        <v>21</v>
      </c>
      <c r="I15926" s="4" t="s">
        <v>14</v>
      </c>
      <c r="J15926" s="4" t="s">
        <v>10</v>
      </c>
    </row>
    <row r="15927" spans="1:9">
      <c r="A15927" t="n">
        <v>130629</v>
      </c>
      <c r="B15927" s="52" t="n">
        <v>55</v>
      </c>
      <c r="C15927" s="7" t="n">
        <v>7031</v>
      </c>
      <c r="D15927" s="7" t="n">
        <v>65534</v>
      </c>
      <c r="E15927" s="7" t="n">
        <v>-4.15000009536743</v>
      </c>
      <c r="F15927" s="7" t="n">
        <v>0</v>
      </c>
      <c r="G15927" s="7" t="n">
        <v>-1.42999994754791</v>
      </c>
      <c r="H15927" s="7" t="n">
        <v>3</v>
      </c>
      <c r="I15927" s="7" t="n">
        <v>0</v>
      </c>
      <c r="J15927" s="7" t="n">
        <v>0</v>
      </c>
    </row>
    <row r="15928" spans="1:9">
      <c r="A15928" t="s">
        <v>4</v>
      </c>
      <c r="B15928" s="4" t="s">
        <v>5</v>
      </c>
      <c r="C15928" s="4" t="s">
        <v>10</v>
      </c>
      <c r="D15928" s="4" t="s">
        <v>14</v>
      </c>
    </row>
    <row r="15929" spans="1:9">
      <c r="A15929" t="n">
        <v>130653</v>
      </c>
      <c r="B15929" s="53" t="n">
        <v>56</v>
      </c>
      <c r="C15929" s="7" t="n">
        <v>7031</v>
      </c>
      <c r="D15929" s="7" t="n">
        <v>0</v>
      </c>
    </row>
    <row r="15930" spans="1:9">
      <c r="A15930" t="s">
        <v>4</v>
      </c>
      <c r="B15930" s="4" t="s">
        <v>5</v>
      </c>
      <c r="C15930" s="4" t="s">
        <v>10</v>
      </c>
      <c r="D15930" s="4" t="s">
        <v>21</v>
      </c>
      <c r="E15930" s="4" t="s">
        <v>21</v>
      </c>
      <c r="F15930" s="4" t="s">
        <v>14</v>
      </c>
    </row>
    <row r="15931" spans="1:9">
      <c r="A15931" t="n">
        <v>130657</v>
      </c>
      <c r="B15931" s="55" t="n">
        <v>52</v>
      </c>
      <c r="C15931" s="7" t="n">
        <v>7031</v>
      </c>
      <c r="D15931" s="7" t="n">
        <v>0</v>
      </c>
      <c r="E15931" s="7" t="n">
        <v>5</v>
      </c>
      <c r="F15931" s="7" t="n">
        <v>1</v>
      </c>
    </row>
    <row r="15932" spans="1:9">
      <c r="A15932" t="s">
        <v>4</v>
      </c>
      <c r="B15932" s="4" t="s">
        <v>5</v>
      </c>
      <c r="C15932" s="4" t="s">
        <v>10</v>
      </c>
    </row>
    <row r="15933" spans="1:9">
      <c r="A15933" t="n">
        <v>130669</v>
      </c>
      <c r="B15933" s="56" t="n">
        <v>54</v>
      </c>
      <c r="C15933" s="7" t="n">
        <v>7031</v>
      </c>
    </row>
    <row r="15934" spans="1:9">
      <c r="A15934" t="s">
        <v>4</v>
      </c>
      <c r="B15934" s="4" t="s">
        <v>5</v>
      </c>
      <c r="C15934" s="4" t="s">
        <v>10</v>
      </c>
      <c r="D15934" s="4" t="s">
        <v>10</v>
      </c>
      <c r="E15934" s="4" t="s">
        <v>10</v>
      </c>
    </row>
    <row r="15935" spans="1:9">
      <c r="A15935" t="n">
        <v>130672</v>
      </c>
      <c r="B15935" s="42" t="n">
        <v>61</v>
      </c>
      <c r="C15935" s="7" t="n">
        <v>22</v>
      </c>
      <c r="D15935" s="7" t="n">
        <v>7013</v>
      </c>
      <c r="E15935" s="7" t="n">
        <v>1000</v>
      </c>
    </row>
    <row r="15936" spans="1:9">
      <c r="A15936" t="s">
        <v>4</v>
      </c>
      <c r="B15936" s="4" t="s">
        <v>5</v>
      </c>
      <c r="C15936" s="4" t="s">
        <v>10</v>
      </c>
      <c r="D15936" s="4" t="s">
        <v>21</v>
      </c>
      <c r="E15936" s="4" t="s">
        <v>21</v>
      </c>
      <c r="F15936" s="4" t="s">
        <v>21</v>
      </c>
      <c r="G15936" s="4" t="s">
        <v>10</v>
      </c>
      <c r="H15936" s="4" t="s">
        <v>10</v>
      </c>
    </row>
    <row r="15937" spans="1:10">
      <c r="A15937" t="n">
        <v>130679</v>
      </c>
      <c r="B15937" s="54" t="n">
        <v>60</v>
      </c>
      <c r="C15937" s="7" t="n">
        <v>22</v>
      </c>
      <c r="D15937" s="7" t="n">
        <v>0</v>
      </c>
      <c r="E15937" s="7" t="n">
        <v>-15</v>
      </c>
      <c r="F15937" s="7" t="n">
        <v>0</v>
      </c>
      <c r="G15937" s="7" t="n">
        <v>300</v>
      </c>
      <c r="H15937" s="7" t="n">
        <v>0</v>
      </c>
    </row>
    <row r="15938" spans="1:10">
      <c r="A15938" t="s">
        <v>4</v>
      </c>
      <c r="B15938" s="4" t="s">
        <v>5</v>
      </c>
      <c r="C15938" s="4" t="s">
        <v>14</v>
      </c>
      <c r="D15938" s="4" t="s">
        <v>10</v>
      </c>
      <c r="E15938" s="4" t="s">
        <v>21</v>
      </c>
    </row>
    <row r="15939" spans="1:10">
      <c r="A15939" t="n">
        <v>130698</v>
      </c>
      <c r="B15939" s="21" t="n">
        <v>58</v>
      </c>
      <c r="C15939" s="7" t="n">
        <v>101</v>
      </c>
      <c r="D15939" s="7" t="n">
        <v>300</v>
      </c>
      <c r="E15939" s="7" t="n">
        <v>1</v>
      </c>
    </row>
    <row r="15940" spans="1:10">
      <c r="A15940" t="s">
        <v>4</v>
      </c>
      <c r="B15940" s="4" t="s">
        <v>5</v>
      </c>
      <c r="C15940" s="4" t="s">
        <v>14</v>
      </c>
      <c r="D15940" s="4" t="s">
        <v>10</v>
      </c>
    </row>
    <row r="15941" spans="1:10">
      <c r="A15941" t="n">
        <v>130706</v>
      </c>
      <c r="B15941" s="21" t="n">
        <v>58</v>
      </c>
      <c r="C15941" s="7" t="n">
        <v>254</v>
      </c>
      <c r="D15941" s="7" t="n">
        <v>0</v>
      </c>
    </row>
    <row r="15942" spans="1:10">
      <c r="A15942" t="s">
        <v>4</v>
      </c>
      <c r="B15942" s="4" t="s">
        <v>5</v>
      </c>
      <c r="C15942" s="4" t="s">
        <v>14</v>
      </c>
    </row>
    <row r="15943" spans="1:10">
      <c r="A15943" t="n">
        <v>130710</v>
      </c>
      <c r="B15943" s="35" t="n">
        <v>116</v>
      </c>
      <c r="C15943" s="7" t="n">
        <v>0</v>
      </c>
    </row>
    <row r="15944" spans="1:10">
      <c r="A15944" t="s">
        <v>4</v>
      </c>
      <c r="B15944" s="4" t="s">
        <v>5</v>
      </c>
      <c r="C15944" s="4" t="s">
        <v>14</v>
      </c>
      <c r="D15944" s="4" t="s">
        <v>10</v>
      </c>
    </row>
    <row r="15945" spans="1:10">
      <c r="A15945" t="n">
        <v>130712</v>
      </c>
      <c r="B15945" s="35" t="n">
        <v>116</v>
      </c>
      <c r="C15945" s="7" t="n">
        <v>2</v>
      </c>
      <c r="D15945" s="7" t="n">
        <v>1</v>
      </c>
    </row>
    <row r="15946" spans="1:10">
      <c r="A15946" t="s">
        <v>4</v>
      </c>
      <c r="B15946" s="4" t="s">
        <v>5</v>
      </c>
      <c r="C15946" s="4" t="s">
        <v>14</v>
      </c>
      <c r="D15946" s="4" t="s">
        <v>9</v>
      </c>
    </row>
    <row r="15947" spans="1:10">
      <c r="A15947" t="n">
        <v>130716</v>
      </c>
      <c r="B15947" s="35" t="n">
        <v>116</v>
      </c>
      <c r="C15947" s="7" t="n">
        <v>5</v>
      </c>
      <c r="D15947" s="7" t="n">
        <v>1101004800</v>
      </c>
    </row>
    <row r="15948" spans="1:10">
      <c r="A15948" t="s">
        <v>4</v>
      </c>
      <c r="B15948" s="4" t="s">
        <v>5</v>
      </c>
      <c r="C15948" s="4" t="s">
        <v>14</v>
      </c>
      <c r="D15948" s="4" t="s">
        <v>10</v>
      </c>
    </row>
    <row r="15949" spans="1:10">
      <c r="A15949" t="n">
        <v>130722</v>
      </c>
      <c r="B15949" s="35" t="n">
        <v>116</v>
      </c>
      <c r="C15949" s="7" t="n">
        <v>6</v>
      </c>
      <c r="D15949" s="7" t="n">
        <v>1</v>
      </c>
    </row>
    <row r="15950" spans="1:10">
      <c r="A15950" t="s">
        <v>4</v>
      </c>
      <c r="B15950" s="4" t="s">
        <v>5</v>
      </c>
      <c r="C15950" s="4" t="s">
        <v>14</v>
      </c>
      <c r="D15950" s="4" t="s">
        <v>14</v>
      </c>
      <c r="E15950" s="4" t="s">
        <v>21</v>
      </c>
      <c r="F15950" s="4" t="s">
        <v>21</v>
      </c>
      <c r="G15950" s="4" t="s">
        <v>21</v>
      </c>
      <c r="H15950" s="4" t="s">
        <v>10</v>
      </c>
    </row>
    <row r="15951" spans="1:10">
      <c r="A15951" t="n">
        <v>130726</v>
      </c>
      <c r="B15951" s="45" t="n">
        <v>45</v>
      </c>
      <c r="C15951" s="7" t="n">
        <v>2</v>
      </c>
      <c r="D15951" s="7" t="n">
        <v>3</v>
      </c>
      <c r="E15951" s="7" t="n">
        <v>-2.59999990463257</v>
      </c>
      <c r="F15951" s="7" t="n">
        <v>21.4500007629395</v>
      </c>
      <c r="G15951" s="7" t="n">
        <v>30</v>
      </c>
      <c r="H15951" s="7" t="n">
        <v>0</v>
      </c>
    </row>
    <row r="15952" spans="1:10">
      <c r="A15952" t="s">
        <v>4</v>
      </c>
      <c r="B15952" s="4" t="s">
        <v>5</v>
      </c>
      <c r="C15952" s="4" t="s">
        <v>14</v>
      </c>
      <c r="D15952" s="4" t="s">
        <v>14</v>
      </c>
      <c r="E15952" s="4" t="s">
        <v>21</v>
      </c>
      <c r="F15952" s="4" t="s">
        <v>21</v>
      </c>
      <c r="G15952" s="4" t="s">
        <v>21</v>
      </c>
      <c r="H15952" s="4" t="s">
        <v>10</v>
      </c>
      <c r="I15952" s="4" t="s">
        <v>14</v>
      </c>
    </row>
    <row r="15953" spans="1:9">
      <c r="A15953" t="n">
        <v>130743</v>
      </c>
      <c r="B15953" s="45" t="n">
        <v>45</v>
      </c>
      <c r="C15953" s="7" t="n">
        <v>4</v>
      </c>
      <c r="D15953" s="7" t="n">
        <v>3</v>
      </c>
      <c r="E15953" s="7" t="n">
        <v>313</v>
      </c>
      <c r="F15953" s="7" t="n">
        <v>359</v>
      </c>
      <c r="G15953" s="7" t="n">
        <v>10</v>
      </c>
      <c r="H15953" s="7" t="n">
        <v>0</v>
      </c>
      <c r="I15953" s="7" t="n">
        <v>0</v>
      </c>
    </row>
    <row r="15954" spans="1:9">
      <c r="A15954" t="s">
        <v>4</v>
      </c>
      <c r="B15954" s="4" t="s">
        <v>5</v>
      </c>
      <c r="C15954" s="4" t="s">
        <v>14</v>
      </c>
      <c r="D15954" s="4" t="s">
        <v>14</v>
      </c>
      <c r="E15954" s="4" t="s">
        <v>21</v>
      </c>
      <c r="F15954" s="4" t="s">
        <v>10</v>
      </c>
    </row>
    <row r="15955" spans="1:9">
      <c r="A15955" t="n">
        <v>130761</v>
      </c>
      <c r="B15955" s="45" t="n">
        <v>45</v>
      </c>
      <c r="C15955" s="7" t="n">
        <v>5</v>
      </c>
      <c r="D15955" s="7" t="n">
        <v>3</v>
      </c>
      <c r="E15955" s="7" t="n">
        <v>2.09999990463257</v>
      </c>
      <c r="F15955" s="7" t="n">
        <v>0</v>
      </c>
    </row>
    <row r="15956" spans="1:9">
      <c r="A15956" t="s">
        <v>4</v>
      </c>
      <c r="B15956" s="4" t="s">
        <v>5</v>
      </c>
      <c r="C15956" s="4" t="s">
        <v>14</v>
      </c>
      <c r="D15956" s="4" t="s">
        <v>14</v>
      </c>
      <c r="E15956" s="4" t="s">
        <v>21</v>
      </c>
      <c r="F15956" s="4" t="s">
        <v>10</v>
      </c>
    </row>
    <row r="15957" spans="1:9">
      <c r="A15957" t="n">
        <v>130770</v>
      </c>
      <c r="B15957" s="45" t="n">
        <v>45</v>
      </c>
      <c r="C15957" s="7" t="n">
        <v>11</v>
      </c>
      <c r="D15957" s="7" t="n">
        <v>3</v>
      </c>
      <c r="E15957" s="7" t="n">
        <v>37.7999992370605</v>
      </c>
      <c r="F15957" s="7" t="n">
        <v>0</v>
      </c>
    </row>
    <row r="15958" spans="1:9">
      <c r="A15958" t="s">
        <v>4</v>
      </c>
      <c r="B15958" s="4" t="s">
        <v>5</v>
      </c>
      <c r="C15958" s="4" t="s">
        <v>14</v>
      </c>
      <c r="D15958" s="4" t="s">
        <v>10</v>
      </c>
      <c r="E15958" s="4" t="s">
        <v>6</v>
      </c>
      <c r="F15958" s="4" t="s">
        <v>6</v>
      </c>
      <c r="G15958" s="4" t="s">
        <v>6</v>
      </c>
      <c r="H15958" s="4" t="s">
        <v>6</v>
      </c>
    </row>
    <row r="15959" spans="1:9">
      <c r="A15959" t="n">
        <v>130779</v>
      </c>
      <c r="B15959" s="41" t="n">
        <v>51</v>
      </c>
      <c r="C15959" s="7" t="n">
        <v>3</v>
      </c>
      <c r="D15959" s="7" t="n">
        <v>22</v>
      </c>
      <c r="E15959" s="7" t="s">
        <v>95</v>
      </c>
      <c r="F15959" s="7" t="s">
        <v>97</v>
      </c>
      <c r="G15959" s="7" t="s">
        <v>96</v>
      </c>
      <c r="H15959" s="7" t="s">
        <v>97</v>
      </c>
    </row>
    <row r="15960" spans="1:9">
      <c r="A15960" t="s">
        <v>4</v>
      </c>
      <c r="B15960" s="4" t="s">
        <v>5</v>
      </c>
      <c r="C15960" s="4" t="s">
        <v>10</v>
      </c>
      <c r="D15960" s="4" t="s">
        <v>21</v>
      </c>
      <c r="E15960" s="4" t="s">
        <v>21</v>
      </c>
      <c r="F15960" s="4" t="s">
        <v>21</v>
      </c>
      <c r="G15960" s="4" t="s">
        <v>10</v>
      </c>
      <c r="H15960" s="4" t="s">
        <v>10</v>
      </c>
    </row>
    <row r="15961" spans="1:9">
      <c r="A15961" t="n">
        <v>130792</v>
      </c>
      <c r="B15961" s="54" t="n">
        <v>60</v>
      </c>
      <c r="C15961" s="7" t="n">
        <v>22</v>
      </c>
      <c r="D15961" s="7" t="n">
        <v>0</v>
      </c>
      <c r="E15961" s="7" t="n">
        <v>-30</v>
      </c>
      <c r="F15961" s="7" t="n">
        <v>0</v>
      </c>
      <c r="G15961" s="7" t="n">
        <v>300</v>
      </c>
      <c r="H15961" s="7" t="n">
        <v>0</v>
      </c>
    </row>
    <row r="15962" spans="1:9">
      <c r="A15962" t="s">
        <v>4</v>
      </c>
      <c r="B15962" s="4" t="s">
        <v>5</v>
      </c>
      <c r="C15962" s="4" t="s">
        <v>14</v>
      </c>
      <c r="D15962" s="4" t="s">
        <v>10</v>
      </c>
    </row>
    <row r="15963" spans="1:9">
      <c r="A15963" t="n">
        <v>130811</v>
      </c>
      <c r="B15963" s="21" t="n">
        <v>58</v>
      </c>
      <c r="C15963" s="7" t="n">
        <v>255</v>
      </c>
      <c r="D15963" s="7" t="n">
        <v>0</v>
      </c>
    </row>
    <row r="15964" spans="1:9">
      <c r="A15964" t="s">
        <v>4</v>
      </c>
      <c r="B15964" s="4" t="s">
        <v>5</v>
      </c>
      <c r="C15964" s="4" t="s">
        <v>10</v>
      </c>
      <c r="D15964" s="4" t="s">
        <v>14</v>
      </c>
      <c r="E15964" s="4" t="s">
        <v>14</v>
      </c>
      <c r="F15964" s="4" t="s">
        <v>6</v>
      </c>
    </row>
    <row r="15965" spans="1:9">
      <c r="A15965" t="n">
        <v>130815</v>
      </c>
      <c r="B15965" s="22" t="n">
        <v>47</v>
      </c>
      <c r="C15965" s="7" t="n">
        <v>7031</v>
      </c>
      <c r="D15965" s="7" t="n">
        <v>0</v>
      </c>
      <c r="E15965" s="7" t="n">
        <v>0</v>
      </c>
      <c r="F15965" s="7" t="s">
        <v>778</v>
      </c>
    </row>
    <row r="15966" spans="1:9">
      <c r="A15966" t="s">
        <v>4</v>
      </c>
      <c r="B15966" s="4" t="s">
        <v>5</v>
      </c>
      <c r="C15966" s="4" t="s">
        <v>10</v>
      </c>
    </row>
    <row r="15967" spans="1:9">
      <c r="A15967" t="n">
        <v>130830</v>
      </c>
      <c r="B15967" s="28" t="n">
        <v>16</v>
      </c>
      <c r="C15967" s="7" t="n">
        <v>666</v>
      </c>
    </row>
    <row r="15968" spans="1:9">
      <c r="A15968" t="s">
        <v>4</v>
      </c>
      <c r="B15968" s="4" t="s">
        <v>5</v>
      </c>
      <c r="C15968" s="4" t="s">
        <v>10</v>
      </c>
      <c r="D15968" s="4" t="s">
        <v>14</v>
      </c>
      <c r="E15968" s="4" t="s">
        <v>14</v>
      </c>
      <c r="F15968" s="4" t="s">
        <v>6</v>
      </c>
    </row>
    <row r="15969" spans="1:9">
      <c r="A15969" t="n">
        <v>130833</v>
      </c>
      <c r="B15969" s="22" t="n">
        <v>47</v>
      </c>
      <c r="C15969" s="7" t="n">
        <v>22</v>
      </c>
      <c r="D15969" s="7" t="n">
        <v>0</v>
      </c>
      <c r="E15969" s="7" t="n">
        <v>0</v>
      </c>
      <c r="F15969" s="7" t="s">
        <v>793</v>
      </c>
    </row>
    <row r="15970" spans="1:9">
      <c r="A15970" t="s">
        <v>4</v>
      </c>
      <c r="B15970" s="4" t="s">
        <v>5</v>
      </c>
      <c r="C15970" s="4" t="s">
        <v>10</v>
      </c>
      <c r="D15970" s="4" t="s">
        <v>14</v>
      </c>
      <c r="E15970" s="4" t="s">
        <v>14</v>
      </c>
      <c r="F15970" s="4" t="s">
        <v>6</v>
      </c>
    </row>
    <row r="15971" spans="1:9">
      <c r="A15971" t="n">
        <v>130848</v>
      </c>
      <c r="B15971" s="22" t="n">
        <v>47</v>
      </c>
      <c r="C15971" s="7" t="n">
        <v>7013</v>
      </c>
      <c r="D15971" s="7" t="n">
        <v>0</v>
      </c>
      <c r="E15971" s="7" t="n">
        <v>0</v>
      </c>
      <c r="F15971" s="7" t="s">
        <v>778</v>
      </c>
    </row>
    <row r="15972" spans="1:9">
      <c r="A15972" t="s">
        <v>4</v>
      </c>
      <c r="B15972" s="4" t="s">
        <v>5</v>
      </c>
      <c r="C15972" s="4" t="s">
        <v>10</v>
      </c>
      <c r="D15972" s="4" t="s">
        <v>21</v>
      </c>
      <c r="E15972" s="4" t="s">
        <v>21</v>
      </c>
      <c r="F15972" s="4" t="s">
        <v>21</v>
      </c>
      <c r="G15972" s="4" t="s">
        <v>10</v>
      </c>
      <c r="H15972" s="4" t="s">
        <v>10</v>
      </c>
    </row>
    <row r="15973" spans="1:9">
      <c r="A15973" t="n">
        <v>130863</v>
      </c>
      <c r="B15973" s="54" t="n">
        <v>60</v>
      </c>
      <c r="C15973" s="7" t="n">
        <v>7013</v>
      </c>
      <c r="D15973" s="7" t="n">
        <v>15</v>
      </c>
      <c r="E15973" s="7" t="n">
        <v>20</v>
      </c>
      <c r="F15973" s="7" t="n">
        <v>0</v>
      </c>
      <c r="G15973" s="7" t="n">
        <v>300</v>
      </c>
      <c r="H15973" s="7" t="n">
        <v>0</v>
      </c>
    </row>
    <row r="15974" spans="1:9">
      <c r="A15974" t="s">
        <v>4</v>
      </c>
      <c r="B15974" s="4" t="s">
        <v>5</v>
      </c>
      <c r="C15974" s="4" t="s">
        <v>14</v>
      </c>
      <c r="D15974" s="4" t="s">
        <v>10</v>
      </c>
      <c r="E15974" s="4" t="s">
        <v>21</v>
      </c>
      <c r="F15974" s="4" t="s">
        <v>10</v>
      </c>
      <c r="G15974" s="4" t="s">
        <v>9</v>
      </c>
      <c r="H15974" s="4" t="s">
        <v>9</v>
      </c>
      <c r="I15974" s="4" t="s">
        <v>10</v>
      </c>
      <c r="J15974" s="4" t="s">
        <v>10</v>
      </c>
      <c r="K15974" s="4" t="s">
        <v>9</v>
      </c>
      <c r="L15974" s="4" t="s">
        <v>9</v>
      </c>
      <c r="M15974" s="4" t="s">
        <v>9</v>
      </c>
      <c r="N15974" s="4" t="s">
        <v>9</v>
      </c>
      <c r="O15974" s="4" t="s">
        <v>6</v>
      </c>
    </row>
    <row r="15975" spans="1:9">
      <c r="A15975" t="n">
        <v>130882</v>
      </c>
      <c r="B15975" s="14" t="n">
        <v>50</v>
      </c>
      <c r="C15975" s="7" t="n">
        <v>0</v>
      </c>
      <c r="D15975" s="7" t="n">
        <v>4274</v>
      </c>
      <c r="E15975" s="7" t="n">
        <v>0.800000011920929</v>
      </c>
      <c r="F15975" s="7" t="n">
        <v>100</v>
      </c>
      <c r="G15975" s="7" t="n">
        <v>0</v>
      </c>
      <c r="H15975" s="7" t="n">
        <v>-1069547520</v>
      </c>
      <c r="I15975" s="7" t="n">
        <v>0</v>
      </c>
      <c r="J15975" s="7" t="n">
        <v>65533</v>
      </c>
      <c r="K15975" s="7" t="n">
        <v>0</v>
      </c>
      <c r="L15975" s="7" t="n">
        <v>0</v>
      </c>
      <c r="M15975" s="7" t="n">
        <v>0</v>
      </c>
      <c r="N15975" s="7" t="n">
        <v>0</v>
      </c>
      <c r="O15975" s="7" t="s">
        <v>13</v>
      </c>
    </row>
    <row r="15976" spans="1:9">
      <c r="A15976" t="s">
        <v>4</v>
      </c>
      <c r="B15976" s="4" t="s">
        <v>5</v>
      </c>
      <c r="C15976" s="4" t="s">
        <v>9</v>
      </c>
    </row>
    <row r="15977" spans="1:9">
      <c r="A15977" t="n">
        <v>130921</v>
      </c>
      <c r="B15977" s="48" t="n">
        <v>15</v>
      </c>
      <c r="C15977" s="7" t="n">
        <v>256</v>
      </c>
    </row>
    <row r="15978" spans="1:9">
      <c r="A15978" t="s">
        <v>4</v>
      </c>
      <c r="B15978" s="4" t="s">
        <v>5</v>
      </c>
      <c r="C15978" s="4" t="s">
        <v>14</v>
      </c>
      <c r="D15978" s="4" t="s">
        <v>21</v>
      </c>
      <c r="E15978" s="4" t="s">
        <v>21</v>
      </c>
      <c r="F15978" s="4" t="s">
        <v>21</v>
      </c>
    </row>
    <row r="15979" spans="1:9">
      <c r="A15979" t="n">
        <v>130926</v>
      </c>
      <c r="B15979" s="45" t="n">
        <v>45</v>
      </c>
      <c r="C15979" s="7" t="n">
        <v>9</v>
      </c>
      <c r="D15979" s="7" t="n">
        <v>0.0299999993294477</v>
      </c>
      <c r="E15979" s="7" t="n">
        <v>0.0299999993294477</v>
      </c>
      <c r="F15979" s="7" t="n">
        <v>0.200000002980232</v>
      </c>
    </row>
    <row r="15980" spans="1:9">
      <c r="A15980" t="s">
        <v>4</v>
      </c>
      <c r="B15980" s="4" t="s">
        <v>5</v>
      </c>
      <c r="C15980" s="4" t="s">
        <v>14</v>
      </c>
      <c r="D15980" s="4" t="s">
        <v>10</v>
      </c>
      <c r="E15980" s="4" t="s">
        <v>6</v>
      </c>
    </row>
    <row r="15981" spans="1:9">
      <c r="A15981" t="n">
        <v>130940</v>
      </c>
      <c r="B15981" s="41" t="n">
        <v>51</v>
      </c>
      <c r="C15981" s="7" t="n">
        <v>4</v>
      </c>
      <c r="D15981" s="7" t="n">
        <v>7013</v>
      </c>
      <c r="E15981" s="7" t="s">
        <v>550</v>
      </c>
    </row>
    <row r="15982" spans="1:9">
      <c r="A15982" t="s">
        <v>4</v>
      </c>
      <c r="B15982" s="4" t="s">
        <v>5</v>
      </c>
      <c r="C15982" s="4" t="s">
        <v>10</v>
      </c>
    </row>
    <row r="15983" spans="1:9">
      <c r="A15983" t="n">
        <v>130954</v>
      </c>
      <c r="B15983" s="28" t="n">
        <v>16</v>
      </c>
      <c r="C15983" s="7" t="n">
        <v>0</v>
      </c>
    </row>
    <row r="15984" spans="1:9">
      <c r="A15984" t="s">
        <v>4</v>
      </c>
      <c r="B15984" s="4" t="s">
        <v>5</v>
      </c>
      <c r="C15984" s="4" t="s">
        <v>10</v>
      </c>
      <c r="D15984" s="4" t="s">
        <v>14</v>
      </c>
      <c r="E15984" s="4" t="s">
        <v>9</v>
      </c>
      <c r="F15984" s="4" t="s">
        <v>112</v>
      </c>
      <c r="G15984" s="4" t="s">
        <v>14</v>
      </c>
      <c r="H15984" s="4" t="s">
        <v>14</v>
      </c>
    </row>
    <row r="15985" spans="1:15">
      <c r="A15985" t="n">
        <v>130957</v>
      </c>
      <c r="B15985" s="49" t="n">
        <v>26</v>
      </c>
      <c r="C15985" s="7" t="n">
        <v>7013</v>
      </c>
      <c r="D15985" s="7" t="n">
        <v>17</v>
      </c>
      <c r="E15985" s="7" t="n">
        <v>37432</v>
      </c>
      <c r="F15985" s="7" t="s">
        <v>993</v>
      </c>
      <c r="G15985" s="7" t="n">
        <v>2</v>
      </c>
      <c r="H15985" s="7" t="n">
        <v>0</v>
      </c>
    </row>
    <row r="15986" spans="1:15">
      <c r="A15986" t="s">
        <v>4</v>
      </c>
      <c r="B15986" s="4" t="s">
        <v>5</v>
      </c>
    </row>
    <row r="15987" spans="1:15">
      <c r="A15987" t="n">
        <v>130987</v>
      </c>
      <c r="B15987" s="50" t="n">
        <v>28</v>
      </c>
    </row>
    <row r="15988" spans="1:15">
      <c r="A15988" t="s">
        <v>4</v>
      </c>
      <c r="B15988" s="4" t="s">
        <v>5</v>
      </c>
      <c r="C15988" s="4" t="s">
        <v>10</v>
      </c>
      <c r="D15988" s="4" t="s">
        <v>14</v>
      </c>
    </row>
    <row r="15989" spans="1:15">
      <c r="A15989" t="n">
        <v>130988</v>
      </c>
      <c r="B15989" s="51" t="n">
        <v>89</v>
      </c>
      <c r="C15989" s="7" t="n">
        <v>65533</v>
      </c>
      <c r="D15989" s="7" t="n">
        <v>1</v>
      </c>
    </row>
    <row r="15990" spans="1:15">
      <c r="A15990" t="s">
        <v>4</v>
      </c>
      <c r="B15990" s="4" t="s">
        <v>5</v>
      </c>
      <c r="C15990" s="4" t="s">
        <v>14</v>
      </c>
      <c r="D15990" s="4" t="s">
        <v>10</v>
      </c>
      <c r="E15990" s="4" t="s">
        <v>6</v>
      </c>
    </row>
    <row r="15991" spans="1:15">
      <c r="A15991" t="n">
        <v>130992</v>
      </c>
      <c r="B15991" s="41" t="n">
        <v>51</v>
      </c>
      <c r="C15991" s="7" t="n">
        <v>4</v>
      </c>
      <c r="D15991" s="7" t="n">
        <v>22</v>
      </c>
      <c r="E15991" s="7" t="s">
        <v>119</v>
      </c>
    </row>
    <row r="15992" spans="1:15">
      <c r="A15992" t="s">
        <v>4</v>
      </c>
      <c r="B15992" s="4" t="s">
        <v>5</v>
      </c>
      <c r="C15992" s="4" t="s">
        <v>10</v>
      </c>
    </row>
    <row r="15993" spans="1:15">
      <c r="A15993" t="n">
        <v>131006</v>
      </c>
      <c r="B15993" s="28" t="n">
        <v>16</v>
      </c>
      <c r="C15993" s="7" t="n">
        <v>0</v>
      </c>
    </row>
    <row r="15994" spans="1:15">
      <c r="A15994" t="s">
        <v>4</v>
      </c>
      <c r="B15994" s="4" t="s">
        <v>5</v>
      </c>
      <c r="C15994" s="4" t="s">
        <v>10</v>
      </c>
      <c r="D15994" s="4" t="s">
        <v>14</v>
      </c>
      <c r="E15994" s="4" t="s">
        <v>9</v>
      </c>
      <c r="F15994" s="4" t="s">
        <v>112</v>
      </c>
      <c r="G15994" s="4" t="s">
        <v>14</v>
      </c>
      <c r="H15994" s="4" t="s">
        <v>14</v>
      </c>
    </row>
    <row r="15995" spans="1:15">
      <c r="A15995" t="n">
        <v>131009</v>
      </c>
      <c r="B15995" s="49" t="n">
        <v>26</v>
      </c>
      <c r="C15995" s="7" t="n">
        <v>22</v>
      </c>
      <c r="D15995" s="7" t="n">
        <v>17</v>
      </c>
      <c r="E15995" s="7" t="n">
        <v>30408</v>
      </c>
      <c r="F15995" s="7" t="s">
        <v>994</v>
      </c>
      <c r="G15995" s="7" t="n">
        <v>2</v>
      </c>
      <c r="H15995" s="7" t="n">
        <v>0</v>
      </c>
    </row>
    <row r="15996" spans="1:15">
      <c r="A15996" t="s">
        <v>4</v>
      </c>
      <c r="B15996" s="4" t="s">
        <v>5</v>
      </c>
    </row>
    <row r="15997" spans="1:15">
      <c r="A15997" t="n">
        <v>131040</v>
      </c>
      <c r="B15997" s="50" t="n">
        <v>28</v>
      </c>
    </row>
    <row r="15998" spans="1:15">
      <c r="A15998" t="s">
        <v>4</v>
      </c>
      <c r="B15998" s="4" t="s">
        <v>5</v>
      </c>
      <c r="C15998" s="4" t="s">
        <v>10</v>
      </c>
      <c r="D15998" s="4" t="s">
        <v>14</v>
      </c>
    </row>
    <row r="15999" spans="1:15">
      <c r="A15999" t="n">
        <v>131041</v>
      </c>
      <c r="B15999" s="51" t="n">
        <v>89</v>
      </c>
      <c r="C15999" s="7" t="n">
        <v>65533</v>
      </c>
      <c r="D15999" s="7" t="n">
        <v>1</v>
      </c>
    </row>
    <row r="16000" spans="1:15">
      <c r="A16000" t="s">
        <v>4</v>
      </c>
      <c r="B16000" s="4" t="s">
        <v>5</v>
      </c>
      <c r="C16000" s="4" t="s">
        <v>14</v>
      </c>
      <c r="D16000" s="4" t="s">
        <v>10</v>
      </c>
      <c r="E16000" s="4" t="s">
        <v>21</v>
      </c>
      <c r="F16000" s="4" t="s">
        <v>10</v>
      </c>
      <c r="G16000" s="4" t="s">
        <v>9</v>
      </c>
      <c r="H16000" s="4" t="s">
        <v>9</v>
      </c>
      <c r="I16000" s="4" t="s">
        <v>10</v>
      </c>
      <c r="J16000" s="4" t="s">
        <v>10</v>
      </c>
      <c r="K16000" s="4" t="s">
        <v>9</v>
      </c>
      <c r="L16000" s="4" t="s">
        <v>9</v>
      </c>
      <c r="M16000" s="4" t="s">
        <v>9</v>
      </c>
      <c r="N16000" s="4" t="s">
        <v>9</v>
      </c>
      <c r="O16000" s="4" t="s">
        <v>6</v>
      </c>
    </row>
    <row r="16001" spans="1:15">
      <c r="A16001" t="n">
        <v>131045</v>
      </c>
      <c r="B16001" s="14" t="n">
        <v>50</v>
      </c>
      <c r="C16001" s="7" t="n">
        <v>0</v>
      </c>
      <c r="D16001" s="7" t="n">
        <v>2214</v>
      </c>
      <c r="E16001" s="7" t="n">
        <v>1</v>
      </c>
      <c r="F16001" s="7" t="n">
        <v>0</v>
      </c>
      <c r="G16001" s="7" t="n">
        <v>0</v>
      </c>
      <c r="H16001" s="7" t="n">
        <v>0</v>
      </c>
      <c r="I16001" s="7" t="n">
        <v>0</v>
      </c>
      <c r="J16001" s="7" t="n">
        <v>65533</v>
      </c>
      <c r="K16001" s="7" t="n">
        <v>0</v>
      </c>
      <c r="L16001" s="7" t="n">
        <v>0</v>
      </c>
      <c r="M16001" s="7" t="n">
        <v>0</v>
      </c>
      <c r="N16001" s="7" t="n">
        <v>0</v>
      </c>
      <c r="O16001" s="7" t="s">
        <v>13</v>
      </c>
    </row>
    <row r="16002" spans="1:15">
      <c r="A16002" t="s">
        <v>4</v>
      </c>
      <c r="B16002" s="4" t="s">
        <v>5</v>
      </c>
      <c r="C16002" s="4" t="s">
        <v>14</v>
      </c>
      <c r="D16002" s="4" t="s">
        <v>10</v>
      </c>
      <c r="E16002" s="4" t="s">
        <v>6</v>
      </c>
    </row>
    <row r="16003" spans="1:15">
      <c r="A16003" t="n">
        <v>131084</v>
      </c>
      <c r="B16003" s="41" t="n">
        <v>51</v>
      </c>
      <c r="C16003" s="7" t="n">
        <v>4</v>
      </c>
      <c r="D16003" s="7" t="n">
        <v>7031</v>
      </c>
      <c r="E16003" s="7" t="s">
        <v>306</v>
      </c>
    </row>
    <row r="16004" spans="1:15">
      <c r="A16004" t="s">
        <v>4</v>
      </c>
      <c r="B16004" s="4" t="s">
        <v>5</v>
      </c>
      <c r="C16004" s="4" t="s">
        <v>10</v>
      </c>
    </row>
    <row r="16005" spans="1:15">
      <c r="A16005" t="n">
        <v>131097</v>
      </c>
      <c r="B16005" s="28" t="n">
        <v>16</v>
      </c>
      <c r="C16005" s="7" t="n">
        <v>0</v>
      </c>
    </row>
    <row r="16006" spans="1:15">
      <c r="A16006" t="s">
        <v>4</v>
      </c>
      <c r="B16006" s="4" t="s">
        <v>5</v>
      </c>
      <c r="C16006" s="4" t="s">
        <v>10</v>
      </c>
      <c r="D16006" s="4" t="s">
        <v>112</v>
      </c>
      <c r="E16006" s="4" t="s">
        <v>14</v>
      </c>
      <c r="F16006" s="4" t="s">
        <v>14</v>
      </c>
    </row>
    <row r="16007" spans="1:15">
      <c r="A16007" t="n">
        <v>131100</v>
      </c>
      <c r="B16007" s="49" t="n">
        <v>26</v>
      </c>
      <c r="C16007" s="7" t="n">
        <v>7031</v>
      </c>
      <c r="D16007" s="7" t="s">
        <v>995</v>
      </c>
      <c r="E16007" s="7" t="n">
        <v>2</v>
      </c>
      <c r="F16007" s="7" t="n">
        <v>0</v>
      </c>
    </row>
    <row r="16008" spans="1:15">
      <c r="A16008" t="s">
        <v>4</v>
      </c>
      <c r="B16008" s="4" t="s">
        <v>5</v>
      </c>
    </row>
    <row r="16009" spans="1:15">
      <c r="A16009" t="n">
        <v>131127</v>
      </c>
      <c r="B16009" s="50" t="n">
        <v>28</v>
      </c>
    </row>
    <row r="16010" spans="1:15">
      <c r="A16010" t="s">
        <v>4</v>
      </c>
      <c r="B16010" s="4" t="s">
        <v>5</v>
      </c>
      <c r="C16010" s="4" t="s">
        <v>10</v>
      </c>
      <c r="D16010" s="4" t="s">
        <v>14</v>
      </c>
    </row>
    <row r="16011" spans="1:15">
      <c r="A16011" t="n">
        <v>131128</v>
      </c>
      <c r="B16011" s="51" t="n">
        <v>89</v>
      </c>
      <c r="C16011" s="7" t="n">
        <v>65533</v>
      </c>
      <c r="D16011" s="7" t="n">
        <v>1</v>
      </c>
    </row>
    <row r="16012" spans="1:15">
      <c r="A16012" t="s">
        <v>4</v>
      </c>
      <c r="B16012" s="4" t="s">
        <v>5</v>
      </c>
      <c r="C16012" s="4" t="s">
        <v>14</v>
      </c>
      <c r="D16012" s="4" t="s">
        <v>10</v>
      </c>
      <c r="E16012" s="4" t="s">
        <v>21</v>
      </c>
    </row>
    <row r="16013" spans="1:15">
      <c r="A16013" t="n">
        <v>131132</v>
      </c>
      <c r="B16013" s="21" t="n">
        <v>58</v>
      </c>
      <c r="C16013" s="7" t="n">
        <v>101</v>
      </c>
      <c r="D16013" s="7" t="n">
        <v>300</v>
      </c>
      <c r="E16013" s="7" t="n">
        <v>1</v>
      </c>
    </row>
    <row r="16014" spans="1:15">
      <c r="A16014" t="s">
        <v>4</v>
      </c>
      <c r="B16014" s="4" t="s">
        <v>5</v>
      </c>
      <c r="C16014" s="4" t="s">
        <v>14</v>
      </c>
      <c r="D16014" s="4" t="s">
        <v>10</v>
      </c>
    </row>
    <row r="16015" spans="1:15">
      <c r="A16015" t="n">
        <v>131140</v>
      </c>
      <c r="B16015" s="21" t="n">
        <v>58</v>
      </c>
      <c r="C16015" s="7" t="n">
        <v>254</v>
      </c>
      <c r="D16015" s="7" t="n">
        <v>0</v>
      </c>
    </row>
    <row r="16016" spans="1:15">
      <c r="A16016" t="s">
        <v>4</v>
      </c>
      <c r="B16016" s="4" t="s">
        <v>5</v>
      </c>
      <c r="C16016" s="4" t="s">
        <v>14</v>
      </c>
      <c r="D16016" s="4" t="s">
        <v>14</v>
      </c>
      <c r="E16016" s="4" t="s">
        <v>21</v>
      </c>
      <c r="F16016" s="4" t="s">
        <v>21</v>
      </c>
      <c r="G16016" s="4" t="s">
        <v>21</v>
      </c>
      <c r="H16016" s="4" t="s">
        <v>10</v>
      </c>
    </row>
    <row r="16017" spans="1:15">
      <c r="A16017" t="n">
        <v>131144</v>
      </c>
      <c r="B16017" s="45" t="n">
        <v>45</v>
      </c>
      <c r="C16017" s="7" t="n">
        <v>2</v>
      </c>
      <c r="D16017" s="7" t="n">
        <v>3</v>
      </c>
      <c r="E16017" s="7" t="n">
        <v>-2.54999995231628</v>
      </c>
      <c r="F16017" s="7" t="n">
        <v>21.1000003814697</v>
      </c>
      <c r="G16017" s="7" t="n">
        <v>30.5</v>
      </c>
      <c r="H16017" s="7" t="n">
        <v>0</v>
      </c>
    </row>
    <row r="16018" spans="1:15">
      <c r="A16018" t="s">
        <v>4</v>
      </c>
      <c r="B16018" s="4" t="s">
        <v>5</v>
      </c>
      <c r="C16018" s="4" t="s">
        <v>14</v>
      </c>
      <c r="D16018" s="4" t="s">
        <v>14</v>
      </c>
      <c r="E16018" s="4" t="s">
        <v>21</v>
      </c>
      <c r="F16018" s="4" t="s">
        <v>21</v>
      </c>
      <c r="G16018" s="4" t="s">
        <v>21</v>
      </c>
      <c r="H16018" s="4" t="s">
        <v>10</v>
      </c>
      <c r="I16018" s="4" t="s">
        <v>14</v>
      </c>
    </row>
    <row r="16019" spans="1:15">
      <c r="A16019" t="n">
        <v>131161</v>
      </c>
      <c r="B16019" s="45" t="n">
        <v>45</v>
      </c>
      <c r="C16019" s="7" t="n">
        <v>4</v>
      </c>
      <c r="D16019" s="7" t="n">
        <v>3</v>
      </c>
      <c r="E16019" s="7" t="n">
        <v>343</v>
      </c>
      <c r="F16019" s="7" t="n">
        <v>5</v>
      </c>
      <c r="G16019" s="7" t="n">
        <v>15</v>
      </c>
      <c r="H16019" s="7" t="n">
        <v>0</v>
      </c>
      <c r="I16019" s="7" t="n">
        <v>0</v>
      </c>
    </row>
    <row r="16020" spans="1:15">
      <c r="A16020" t="s">
        <v>4</v>
      </c>
      <c r="B16020" s="4" t="s">
        <v>5</v>
      </c>
      <c r="C16020" s="4" t="s">
        <v>14</v>
      </c>
      <c r="D16020" s="4" t="s">
        <v>14</v>
      </c>
      <c r="E16020" s="4" t="s">
        <v>21</v>
      </c>
      <c r="F16020" s="4" t="s">
        <v>10</v>
      </c>
    </row>
    <row r="16021" spans="1:15">
      <c r="A16021" t="n">
        <v>131179</v>
      </c>
      <c r="B16021" s="45" t="n">
        <v>45</v>
      </c>
      <c r="C16021" s="7" t="n">
        <v>5</v>
      </c>
      <c r="D16021" s="7" t="n">
        <v>3</v>
      </c>
      <c r="E16021" s="7" t="n">
        <v>2.70000004768372</v>
      </c>
      <c r="F16021" s="7" t="n">
        <v>0</v>
      </c>
    </row>
    <row r="16022" spans="1:15">
      <c r="A16022" t="s">
        <v>4</v>
      </c>
      <c r="B16022" s="4" t="s">
        <v>5</v>
      </c>
      <c r="C16022" s="4" t="s">
        <v>14</v>
      </c>
      <c r="D16022" s="4" t="s">
        <v>14</v>
      </c>
      <c r="E16022" s="4" t="s">
        <v>21</v>
      </c>
      <c r="F16022" s="4" t="s">
        <v>10</v>
      </c>
    </row>
    <row r="16023" spans="1:15">
      <c r="A16023" t="n">
        <v>131188</v>
      </c>
      <c r="B16023" s="45" t="n">
        <v>45</v>
      </c>
      <c r="C16023" s="7" t="n">
        <v>11</v>
      </c>
      <c r="D16023" s="7" t="n">
        <v>3</v>
      </c>
      <c r="E16023" s="7" t="n">
        <v>37.7999992370605</v>
      </c>
      <c r="F16023" s="7" t="n">
        <v>0</v>
      </c>
    </row>
    <row r="16024" spans="1:15">
      <c r="A16024" t="s">
        <v>4</v>
      </c>
      <c r="B16024" s="4" t="s">
        <v>5</v>
      </c>
      <c r="C16024" s="4" t="s">
        <v>14</v>
      </c>
      <c r="D16024" s="4" t="s">
        <v>10</v>
      </c>
    </row>
    <row r="16025" spans="1:15">
      <c r="A16025" t="n">
        <v>131197</v>
      </c>
      <c r="B16025" s="21" t="n">
        <v>58</v>
      </c>
      <c r="C16025" s="7" t="n">
        <v>255</v>
      </c>
      <c r="D16025" s="7" t="n">
        <v>0</v>
      </c>
    </row>
    <row r="16026" spans="1:15">
      <c r="A16026" t="s">
        <v>4</v>
      </c>
      <c r="B16026" s="4" t="s">
        <v>5</v>
      </c>
      <c r="C16026" s="4" t="s">
        <v>10</v>
      </c>
    </row>
    <row r="16027" spans="1:15">
      <c r="A16027" t="n">
        <v>131201</v>
      </c>
      <c r="B16027" s="28" t="n">
        <v>16</v>
      </c>
      <c r="C16027" s="7" t="n">
        <v>300</v>
      </c>
    </row>
    <row r="16028" spans="1:15">
      <c r="A16028" t="s">
        <v>4</v>
      </c>
      <c r="B16028" s="4" t="s">
        <v>5</v>
      </c>
      <c r="C16028" s="4" t="s">
        <v>14</v>
      </c>
      <c r="D16028" s="4" t="s">
        <v>10</v>
      </c>
      <c r="E16028" s="4" t="s">
        <v>10</v>
      </c>
      <c r="F16028" s="4" t="s">
        <v>14</v>
      </c>
    </row>
    <row r="16029" spans="1:15">
      <c r="A16029" t="n">
        <v>131204</v>
      </c>
      <c r="B16029" s="59" t="n">
        <v>25</v>
      </c>
      <c r="C16029" s="7" t="n">
        <v>1</v>
      </c>
      <c r="D16029" s="7" t="n">
        <v>260</v>
      </c>
      <c r="E16029" s="7" t="n">
        <v>640</v>
      </c>
      <c r="F16029" s="7" t="n">
        <v>2</v>
      </c>
    </row>
    <row r="16030" spans="1:15">
      <c r="A16030" t="s">
        <v>4</v>
      </c>
      <c r="B16030" s="4" t="s">
        <v>5</v>
      </c>
      <c r="C16030" s="4" t="s">
        <v>14</v>
      </c>
      <c r="D16030" s="4" t="s">
        <v>10</v>
      </c>
      <c r="E16030" s="4" t="s">
        <v>6</v>
      </c>
    </row>
    <row r="16031" spans="1:15">
      <c r="A16031" t="n">
        <v>131211</v>
      </c>
      <c r="B16031" s="41" t="n">
        <v>51</v>
      </c>
      <c r="C16031" s="7" t="n">
        <v>4</v>
      </c>
      <c r="D16031" s="7" t="n">
        <v>0</v>
      </c>
      <c r="E16031" s="7" t="s">
        <v>583</v>
      </c>
    </row>
    <row r="16032" spans="1:15">
      <c r="A16032" t="s">
        <v>4</v>
      </c>
      <c r="B16032" s="4" t="s">
        <v>5</v>
      </c>
      <c r="C16032" s="4" t="s">
        <v>10</v>
      </c>
    </row>
    <row r="16033" spans="1:9">
      <c r="A16033" t="n">
        <v>131225</v>
      </c>
      <c r="B16033" s="28" t="n">
        <v>16</v>
      </c>
      <c r="C16033" s="7" t="n">
        <v>0</v>
      </c>
    </row>
    <row r="16034" spans="1:9">
      <c r="A16034" t="s">
        <v>4</v>
      </c>
      <c r="B16034" s="4" t="s">
        <v>5</v>
      </c>
      <c r="C16034" s="4" t="s">
        <v>10</v>
      </c>
      <c r="D16034" s="4" t="s">
        <v>14</v>
      </c>
      <c r="E16034" s="4" t="s">
        <v>9</v>
      </c>
      <c r="F16034" s="4" t="s">
        <v>112</v>
      </c>
      <c r="G16034" s="4" t="s">
        <v>14</v>
      </c>
      <c r="H16034" s="4" t="s">
        <v>14</v>
      </c>
    </row>
    <row r="16035" spans="1:9">
      <c r="A16035" t="n">
        <v>131228</v>
      </c>
      <c r="B16035" s="49" t="n">
        <v>26</v>
      </c>
      <c r="C16035" s="7" t="n">
        <v>0</v>
      </c>
      <c r="D16035" s="7" t="n">
        <v>17</v>
      </c>
      <c r="E16035" s="7" t="n">
        <v>53161</v>
      </c>
      <c r="F16035" s="7" t="s">
        <v>996</v>
      </c>
      <c r="G16035" s="7" t="n">
        <v>2</v>
      </c>
      <c r="H16035" s="7" t="n">
        <v>0</v>
      </c>
    </row>
    <row r="16036" spans="1:9">
      <c r="A16036" t="s">
        <v>4</v>
      </c>
      <c r="B16036" s="4" t="s">
        <v>5</v>
      </c>
    </row>
    <row r="16037" spans="1:9">
      <c r="A16037" t="n">
        <v>131269</v>
      </c>
      <c r="B16037" s="50" t="n">
        <v>28</v>
      </c>
    </row>
    <row r="16038" spans="1:9">
      <c r="A16038" t="s">
        <v>4</v>
      </c>
      <c r="B16038" s="4" t="s">
        <v>5</v>
      </c>
      <c r="C16038" s="4" t="s">
        <v>10</v>
      </c>
      <c r="D16038" s="4" t="s">
        <v>14</v>
      </c>
    </row>
    <row r="16039" spans="1:9">
      <c r="A16039" t="n">
        <v>131270</v>
      </c>
      <c r="B16039" s="51" t="n">
        <v>89</v>
      </c>
      <c r="C16039" s="7" t="n">
        <v>65533</v>
      </c>
      <c r="D16039" s="7" t="n">
        <v>1</v>
      </c>
    </row>
    <row r="16040" spans="1:9">
      <c r="A16040" t="s">
        <v>4</v>
      </c>
      <c r="B16040" s="4" t="s">
        <v>5</v>
      </c>
      <c r="C16040" s="4" t="s">
        <v>14</v>
      </c>
      <c r="D16040" s="4" t="s">
        <v>10</v>
      </c>
      <c r="E16040" s="4" t="s">
        <v>10</v>
      </c>
      <c r="F16040" s="4" t="s">
        <v>14</v>
      </c>
    </row>
    <row r="16041" spans="1:9">
      <c r="A16041" t="n">
        <v>131274</v>
      </c>
      <c r="B16041" s="59" t="n">
        <v>25</v>
      </c>
      <c r="C16041" s="7" t="n">
        <v>1</v>
      </c>
      <c r="D16041" s="7" t="n">
        <v>60</v>
      </c>
      <c r="E16041" s="7" t="n">
        <v>640</v>
      </c>
      <c r="F16041" s="7" t="n">
        <v>2</v>
      </c>
    </row>
    <row r="16042" spans="1:9">
      <c r="A16042" t="s">
        <v>4</v>
      </c>
      <c r="B16042" s="4" t="s">
        <v>5</v>
      </c>
      <c r="C16042" s="4" t="s">
        <v>14</v>
      </c>
      <c r="D16042" s="4" t="s">
        <v>10</v>
      </c>
      <c r="E16042" s="4" t="s">
        <v>6</v>
      </c>
    </row>
    <row r="16043" spans="1:9">
      <c r="A16043" t="n">
        <v>131281</v>
      </c>
      <c r="B16043" s="41" t="n">
        <v>51</v>
      </c>
      <c r="C16043" s="7" t="n">
        <v>4</v>
      </c>
      <c r="D16043" s="7" t="n">
        <v>4</v>
      </c>
      <c r="E16043" s="7" t="s">
        <v>181</v>
      </c>
    </row>
    <row r="16044" spans="1:9">
      <c r="A16044" t="s">
        <v>4</v>
      </c>
      <c r="B16044" s="4" t="s">
        <v>5</v>
      </c>
      <c r="C16044" s="4" t="s">
        <v>10</v>
      </c>
    </row>
    <row r="16045" spans="1:9">
      <c r="A16045" t="n">
        <v>131294</v>
      </c>
      <c r="B16045" s="28" t="n">
        <v>16</v>
      </c>
      <c r="C16045" s="7" t="n">
        <v>0</v>
      </c>
    </row>
    <row r="16046" spans="1:9">
      <c r="A16046" t="s">
        <v>4</v>
      </c>
      <c r="B16046" s="4" t="s">
        <v>5</v>
      </c>
      <c r="C16046" s="4" t="s">
        <v>10</v>
      </c>
      <c r="D16046" s="4" t="s">
        <v>14</v>
      </c>
      <c r="E16046" s="4" t="s">
        <v>9</v>
      </c>
      <c r="F16046" s="4" t="s">
        <v>112</v>
      </c>
      <c r="G16046" s="4" t="s">
        <v>14</v>
      </c>
      <c r="H16046" s="4" t="s">
        <v>14</v>
      </c>
    </row>
    <row r="16047" spans="1:9">
      <c r="A16047" t="n">
        <v>131297</v>
      </c>
      <c r="B16047" s="49" t="n">
        <v>26</v>
      </c>
      <c r="C16047" s="7" t="n">
        <v>4</v>
      </c>
      <c r="D16047" s="7" t="n">
        <v>17</v>
      </c>
      <c r="E16047" s="7" t="n">
        <v>7470</v>
      </c>
      <c r="F16047" s="7" t="s">
        <v>997</v>
      </c>
      <c r="G16047" s="7" t="n">
        <v>2</v>
      </c>
      <c r="H16047" s="7" t="n">
        <v>0</v>
      </c>
    </row>
    <row r="16048" spans="1:9">
      <c r="A16048" t="s">
        <v>4</v>
      </c>
      <c r="B16048" s="4" t="s">
        <v>5</v>
      </c>
    </row>
    <row r="16049" spans="1:8">
      <c r="A16049" t="n">
        <v>131332</v>
      </c>
      <c r="B16049" s="50" t="n">
        <v>28</v>
      </c>
    </row>
    <row r="16050" spans="1:8">
      <c r="A16050" t="s">
        <v>4</v>
      </c>
      <c r="B16050" s="4" t="s">
        <v>5</v>
      </c>
      <c r="C16050" s="4" t="s">
        <v>10</v>
      </c>
      <c r="D16050" s="4" t="s">
        <v>14</v>
      </c>
    </row>
    <row r="16051" spans="1:8">
      <c r="A16051" t="n">
        <v>131333</v>
      </c>
      <c r="B16051" s="51" t="n">
        <v>89</v>
      </c>
      <c r="C16051" s="7" t="n">
        <v>65533</v>
      </c>
      <c r="D16051" s="7" t="n">
        <v>1</v>
      </c>
    </row>
    <row r="16052" spans="1:8">
      <c r="A16052" t="s">
        <v>4</v>
      </c>
      <c r="B16052" s="4" t="s">
        <v>5</v>
      </c>
      <c r="C16052" s="4" t="s">
        <v>14</v>
      </c>
      <c r="D16052" s="4" t="s">
        <v>10</v>
      </c>
      <c r="E16052" s="4" t="s">
        <v>10</v>
      </c>
      <c r="F16052" s="4" t="s">
        <v>14</v>
      </c>
    </row>
    <row r="16053" spans="1:8">
      <c r="A16053" t="n">
        <v>131337</v>
      </c>
      <c r="B16053" s="59" t="n">
        <v>25</v>
      </c>
      <c r="C16053" s="7" t="n">
        <v>1</v>
      </c>
      <c r="D16053" s="7" t="n">
        <v>260</v>
      </c>
      <c r="E16053" s="7" t="n">
        <v>640</v>
      </c>
      <c r="F16053" s="7" t="n">
        <v>1</v>
      </c>
    </row>
    <row r="16054" spans="1:8">
      <c r="A16054" t="s">
        <v>4</v>
      </c>
      <c r="B16054" s="4" t="s">
        <v>5</v>
      </c>
      <c r="C16054" s="4" t="s">
        <v>14</v>
      </c>
      <c r="D16054" s="4" t="s">
        <v>10</v>
      </c>
      <c r="E16054" s="4" t="s">
        <v>6</v>
      </c>
    </row>
    <row r="16055" spans="1:8">
      <c r="A16055" t="n">
        <v>131344</v>
      </c>
      <c r="B16055" s="41" t="n">
        <v>51</v>
      </c>
      <c r="C16055" s="7" t="n">
        <v>4</v>
      </c>
      <c r="D16055" s="7" t="n">
        <v>26</v>
      </c>
      <c r="E16055" s="7" t="s">
        <v>119</v>
      </c>
    </row>
    <row r="16056" spans="1:8">
      <c r="A16056" t="s">
        <v>4</v>
      </c>
      <c r="B16056" s="4" t="s">
        <v>5</v>
      </c>
      <c r="C16056" s="4" t="s">
        <v>10</v>
      </c>
    </row>
    <row r="16057" spans="1:8">
      <c r="A16057" t="n">
        <v>131358</v>
      </c>
      <c r="B16057" s="28" t="n">
        <v>16</v>
      </c>
      <c r="C16057" s="7" t="n">
        <v>0</v>
      </c>
    </row>
    <row r="16058" spans="1:8">
      <c r="A16058" t="s">
        <v>4</v>
      </c>
      <c r="B16058" s="4" t="s">
        <v>5</v>
      </c>
      <c r="C16058" s="4" t="s">
        <v>10</v>
      </c>
      <c r="D16058" s="4" t="s">
        <v>14</v>
      </c>
      <c r="E16058" s="4" t="s">
        <v>9</v>
      </c>
      <c r="F16058" s="4" t="s">
        <v>112</v>
      </c>
      <c r="G16058" s="4" t="s">
        <v>14</v>
      </c>
      <c r="H16058" s="4" t="s">
        <v>14</v>
      </c>
    </row>
    <row r="16059" spans="1:8">
      <c r="A16059" t="n">
        <v>131361</v>
      </c>
      <c r="B16059" s="49" t="n">
        <v>26</v>
      </c>
      <c r="C16059" s="7" t="n">
        <v>26</v>
      </c>
      <c r="D16059" s="7" t="n">
        <v>17</v>
      </c>
      <c r="E16059" s="7" t="n">
        <v>40387</v>
      </c>
      <c r="F16059" s="7" t="s">
        <v>998</v>
      </c>
      <c r="G16059" s="7" t="n">
        <v>2</v>
      </c>
      <c r="H16059" s="7" t="n">
        <v>0</v>
      </c>
    </row>
    <row r="16060" spans="1:8">
      <c r="A16060" t="s">
        <v>4</v>
      </c>
      <c r="B16060" s="4" t="s">
        <v>5</v>
      </c>
    </row>
    <row r="16061" spans="1:8">
      <c r="A16061" t="n">
        <v>131388</v>
      </c>
      <c r="B16061" s="50" t="n">
        <v>28</v>
      </c>
    </row>
    <row r="16062" spans="1:8">
      <c r="A16062" t="s">
        <v>4</v>
      </c>
      <c r="B16062" s="4" t="s">
        <v>5</v>
      </c>
      <c r="C16062" s="4" t="s">
        <v>10</v>
      </c>
      <c r="D16062" s="4" t="s">
        <v>14</v>
      </c>
    </row>
    <row r="16063" spans="1:8">
      <c r="A16063" t="n">
        <v>131389</v>
      </c>
      <c r="B16063" s="51" t="n">
        <v>89</v>
      </c>
      <c r="C16063" s="7" t="n">
        <v>65533</v>
      </c>
      <c r="D16063" s="7" t="n">
        <v>1</v>
      </c>
    </row>
    <row r="16064" spans="1:8">
      <c r="A16064" t="s">
        <v>4</v>
      </c>
      <c r="B16064" s="4" t="s">
        <v>5</v>
      </c>
      <c r="C16064" s="4" t="s">
        <v>14</v>
      </c>
      <c r="D16064" s="4" t="s">
        <v>10</v>
      </c>
      <c r="E16064" s="4" t="s">
        <v>10</v>
      </c>
      <c r="F16064" s="4" t="s">
        <v>14</v>
      </c>
    </row>
    <row r="16065" spans="1:8">
      <c r="A16065" t="n">
        <v>131393</v>
      </c>
      <c r="B16065" s="59" t="n">
        <v>25</v>
      </c>
      <c r="C16065" s="7" t="n">
        <v>1</v>
      </c>
      <c r="D16065" s="7" t="n">
        <v>65535</v>
      </c>
      <c r="E16065" s="7" t="n">
        <v>65535</v>
      </c>
      <c r="F16065" s="7" t="n">
        <v>0</v>
      </c>
    </row>
    <row r="16066" spans="1:8">
      <c r="A16066" t="s">
        <v>4</v>
      </c>
      <c r="B16066" s="4" t="s">
        <v>5</v>
      </c>
      <c r="C16066" s="4" t="s">
        <v>14</v>
      </c>
      <c r="D16066" s="4" t="s">
        <v>10</v>
      </c>
      <c r="E16066" s="4" t="s">
        <v>21</v>
      </c>
    </row>
    <row r="16067" spans="1:8">
      <c r="A16067" t="n">
        <v>131400</v>
      </c>
      <c r="B16067" s="21" t="n">
        <v>58</v>
      </c>
      <c r="C16067" s="7" t="n">
        <v>101</v>
      </c>
      <c r="D16067" s="7" t="n">
        <v>500</v>
      </c>
      <c r="E16067" s="7" t="n">
        <v>1</v>
      </c>
    </row>
    <row r="16068" spans="1:8">
      <c r="A16068" t="s">
        <v>4</v>
      </c>
      <c r="B16068" s="4" t="s">
        <v>5</v>
      </c>
      <c r="C16068" s="4" t="s">
        <v>14</v>
      </c>
      <c r="D16068" s="4" t="s">
        <v>10</v>
      </c>
    </row>
    <row r="16069" spans="1:8">
      <c r="A16069" t="n">
        <v>131408</v>
      </c>
      <c r="B16069" s="21" t="n">
        <v>58</v>
      </c>
      <c r="C16069" s="7" t="n">
        <v>254</v>
      </c>
      <c r="D16069" s="7" t="n">
        <v>0</v>
      </c>
    </row>
    <row r="16070" spans="1:8">
      <c r="A16070" t="s">
        <v>4</v>
      </c>
      <c r="B16070" s="4" t="s">
        <v>5</v>
      </c>
      <c r="C16070" s="4" t="s">
        <v>14</v>
      </c>
      <c r="D16070" s="4" t="s">
        <v>14</v>
      </c>
      <c r="E16070" s="4" t="s">
        <v>21</v>
      </c>
      <c r="F16070" s="4" t="s">
        <v>21</v>
      </c>
      <c r="G16070" s="4" t="s">
        <v>21</v>
      </c>
      <c r="H16070" s="4" t="s">
        <v>10</v>
      </c>
    </row>
    <row r="16071" spans="1:8">
      <c r="A16071" t="n">
        <v>131412</v>
      </c>
      <c r="B16071" s="45" t="n">
        <v>45</v>
      </c>
      <c r="C16071" s="7" t="n">
        <v>2</v>
      </c>
      <c r="D16071" s="7" t="n">
        <v>3</v>
      </c>
      <c r="E16071" s="7" t="n">
        <v>-1.25</v>
      </c>
      <c r="F16071" s="7" t="n">
        <v>19.6000003814697</v>
      </c>
      <c r="G16071" s="7" t="n">
        <v>44.5499992370605</v>
      </c>
      <c r="H16071" s="7" t="n">
        <v>0</v>
      </c>
    </row>
    <row r="16072" spans="1:8">
      <c r="A16072" t="s">
        <v>4</v>
      </c>
      <c r="B16072" s="4" t="s">
        <v>5</v>
      </c>
      <c r="C16072" s="4" t="s">
        <v>14</v>
      </c>
      <c r="D16072" s="4" t="s">
        <v>14</v>
      </c>
      <c r="E16072" s="4" t="s">
        <v>21</v>
      </c>
      <c r="F16072" s="4" t="s">
        <v>21</v>
      </c>
      <c r="G16072" s="4" t="s">
        <v>21</v>
      </c>
      <c r="H16072" s="4" t="s">
        <v>10</v>
      </c>
      <c r="I16072" s="4" t="s">
        <v>14</v>
      </c>
    </row>
    <row r="16073" spans="1:8">
      <c r="A16073" t="n">
        <v>131429</v>
      </c>
      <c r="B16073" s="45" t="n">
        <v>45</v>
      </c>
      <c r="C16073" s="7" t="n">
        <v>4</v>
      </c>
      <c r="D16073" s="7" t="n">
        <v>3</v>
      </c>
      <c r="E16073" s="7" t="n">
        <v>5</v>
      </c>
      <c r="F16073" s="7" t="n">
        <v>280</v>
      </c>
      <c r="G16073" s="7" t="n">
        <v>10</v>
      </c>
      <c r="H16073" s="7" t="n">
        <v>0</v>
      </c>
      <c r="I16073" s="7" t="n">
        <v>0</v>
      </c>
    </row>
    <row r="16074" spans="1:8">
      <c r="A16074" t="s">
        <v>4</v>
      </c>
      <c r="B16074" s="4" t="s">
        <v>5</v>
      </c>
      <c r="C16074" s="4" t="s">
        <v>14</v>
      </c>
      <c r="D16074" s="4" t="s">
        <v>14</v>
      </c>
      <c r="E16074" s="4" t="s">
        <v>21</v>
      </c>
      <c r="F16074" s="4" t="s">
        <v>10</v>
      </c>
    </row>
    <row r="16075" spans="1:8">
      <c r="A16075" t="n">
        <v>131447</v>
      </c>
      <c r="B16075" s="45" t="n">
        <v>45</v>
      </c>
      <c r="C16075" s="7" t="n">
        <v>5</v>
      </c>
      <c r="D16075" s="7" t="n">
        <v>3</v>
      </c>
      <c r="E16075" s="7" t="n">
        <v>2.5</v>
      </c>
      <c r="F16075" s="7" t="n">
        <v>0</v>
      </c>
    </row>
    <row r="16076" spans="1:8">
      <c r="A16076" t="s">
        <v>4</v>
      </c>
      <c r="B16076" s="4" t="s">
        <v>5</v>
      </c>
      <c r="C16076" s="4" t="s">
        <v>14</v>
      </c>
      <c r="D16076" s="4" t="s">
        <v>14</v>
      </c>
      <c r="E16076" s="4" t="s">
        <v>21</v>
      </c>
      <c r="F16076" s="4" t="s">
        <v>10</v>
      </c>
    </row>
    <row r="16077" spans="1:8">
      <c r="A16077" t="n">
        <v>131456</v>
      </c>
      <c r="B16077" s="45" t="n">
        <v>45</v>
      </c>
      <c r="C16077" s="7" t="n">
        <v>5</v>
      </c>
      <c r="D16077" s="7" t="n">
        <v>3</v>
      </c>
      <c r="E16077" s="7" t="n">
        <v>2.40000009536743</v>
      </c>
      <c r="F16077" s="7" t="n">
        <v>30000</v>
      </c>
    </row>
    <row r="16078" spans="1:8">
      <c r="A16078" t="s">
        <v>4</v>
      </c>
      <c r="B16078" s="4" t="s">
        <v>5</v>
      </c>
      <c r="C16078" s="4" t="s">
        <v>14</v>
      </c>
      <c r="D16078" s="4" t="s">
        <v>14</v>
      </c>
      <c r="E16078" s="4" t="s">
        <v>21</v>
      </c>
      <c r="F16078" s="4" t="s">
        <v>10</v>
      </c>
    </row>
    <row r="16079" spans="1:8">
      <c r="A16079" t="n">
        <v>131465</v>
      </c>
      <c r="B16079" s="45" t="n">
        <v>45</v>
      </c>
      <c r="C16079" s="7" t="n">
        <v>11</v>
      </c>
      <c r="D16079" s="7" t="n">
        <v>3</v>
      </c>
      <c r="E16079" s="7" t="n">
        <v>37.7999992370605</v>
      </c>
      <c r="F16079" s="7" t="n">
        <v>0</v>
      </c>
    </row>
    <row r="16080" spans="1:8">
      <c r="A16080" t="s">
        <v>4</v>
      </c>
      <c r="B16080" s="4" t="s">
        <v>5</v>
      </c>
      <c r="C16080" s="4" t="s">
        <v>10</v>
      </c>
      <c r="D16080" s="4" t="s">
        <v>10</v>
      </c>
      <c r="E16080" s="4" t="s">
        <v>10</v>
      </c>
    </row>
    <row r="16081" spans="1:9">
      <c r="A16081" t="n">
        <v>131474</v>
      </c>
      <c r="B16081" s="42" t="n">
        <v>61</v>
      </c>
      <c r="C16081" s="7" t="n">
        <v>22</v>
      </c>
      <c r="D16081" s="7" t="n">
        <v>65533</v>
      </c>
      <c r="E16081" s="7" t="n">
        <v>1000</v>
      </c>
    </row>
    <row r="16082" spans="1:9">
      <c r="A16082" t="s">
        <v>4</v>
      </c>
      <c r="B16082" s="4" t="s">
        <v>5</v>
      </c>
      <c r="C16082" s="4" t="s">
        <v>10</v>
      </c>
      <c r="D16082" s="4" t="s">
        <v>21</v>
      </c>
      <c r="E16082" s="4" t="s">
        <v>21</v>
      </c>
      <c r="F16082" s="4" t="s">
        <v>21</v>
      </c>
      <c r="G16082" s="4" t="s">
        <v>10</v>
      </c>
      <c r="H16082" s="4" t="s">
        <v>10</v>
      </c>
    </row>
    <row r="16083" spans="1:9">
      <c r="A16083" t="n">
        <v>131481</v>
      </c>
      <c r="B16083" s="54" t="n">
        <v>60</v>
      </c>
      <c r="C16083" s="7" t="n">
        <v>22</v>
      </c>
      <c r="D16083" s="7" t="n">
        <v>0</v>
      </c>
      <c r="E16083" s="7" t="n">
        <v>0</v>
      </c>
      <c r="F16083" s="7" t="n">
        <v>0</v>
      </c>
      <c r="G16083" s="7" t="n">
        <v>300</v>
      </c>
      <c r="H16083" s="7" t="n">
        <v>0</v>
      </c>
    </row>
    <row r="16084" spans="1:9">
      <c r="A16084" t="s">
        <v>4</v>
      </c>
      <c r="B16084" s="4" t="s">
        <v>5</v>
      </c>
      <c r="C16084" s="4" t="s">
        <v>10</v>
      </c>
      <c r="D16084" s="4" t="s">
        <v>21</v>
      </c>
      <c r="E16084" s="4" t="s">
        <v>21</v>
      </c>
      <c r="F16084" s="4" t="s">
        <v>21</v>
      </c>
      <c r="G16084" s="4" t="s">
        <v>10</v>
      </c>
      <c r="H16084" s="4" t="s">
        <v>10</v>
      </c>
    </row>
    <row r="16085" spans="1:9">
      <c r="A16085" t="n">
        <v>131500</v>
      </c>
      <c r="B16085" s="54" t="n">
        <v>60</v>
      </c>
      <c r="C16085" s="7" t="n">
        <v>7013</v>
      </c>
      <c r="D16085" s="7" t="n">
        <v>0</v>
      </c>
      <c r="E16085" s="7" t="n">
        <v>0</v>
      </c>
      <c r="F16085" s="7" t="n">
        <v>0</v>
      </c>
      <c r="G16085" s="7" t="n">
        <v>300</v>
      </c>
      <c r="H16085" s="7" t="n">
        <v>0</v>
      </c>
    </row>
    <row r="16086" spans="1:9">
      <c r="A16086" t="s">
        <v>4</v>
      </c>
      <c r="B16086" s="4" t="s">
        <v>5</v>
      </c>
      <c r="C16086" s="4" t="s">
        <v>10</v>
      </c>
      <c r="D16086" s="4" t="s">
        <v>10</v>
      </c>
      <c r="E16086" s="4" t="s">
        <v>10</v>
      </c>
    </row>
    <row r="16087" spans="1:9">
      <c r="A16087" t="n">
        <v>131519</v>
      </c>
      <c r="B16087" s="42" t="n">
        <v>61</v>
      </c>
      <c r="C16087" s="7" t="n">
        <v>26</v>
      </c>
      <c r="D16087" s="7" t="n">
        <v>19</v>
      </c>
      <c r="E16087" s="7" t="n">
        <v>0</v>
      </c>
    </row>
    <row r="16088" spans="1:9">
      <c r="A16088" t="s">
        <v>4</v>
      </c>
      <c r="B16088" s="4" t="s">
        <v>5</v>
      </c>
      <c r="C16088" s="4" t="s">
        <v>10</v>
      </c>
      <c r="D16088" s="4" t="s">
        <v>10</v>
      </c>
      <c r="E16088" s="4" t="s">
        <v>10</v>
      </c>
    </row>
    <row r="16089" spans="1:9">
      <c r="A16089" t="n">
        <v>131526</v>
      </c>
      <c r="B16089" s="42" t="n">
        <v>61</v>
      </c>
      <c r="C16089" s="7" t="n">
        <v>19</v>
      </c>
      <c r="D16089" s="7" t="n">
        <v>26</v>
      </c>
      <c r="E16089" s="7" t="n">
        <v>0</v>
      </c>
    </row>
    <row r="16090" spans="1:9">
      <c r="A16090" t="s">
        <v>4</v>
      </c>
      <c r="B16090" s="4" t="s">
        <v>5</v>
      </c>
      <c r="C16090" s="4" t="s">
        <v>14</v>
      </c>
      <c r="D16090" s="4" t="s">
        <v>10</v>
      </c>
    </row>
    <row r="16091" spans="1:9">
      <c r="A16091" t="n">
        <v>131533</v>
      </c>
      <c r="B16091" s="21" t="n">
        <v>58</v>
      </c>
      <c r="C16091" s="7" t="n">
        <v>255</v>
      </c>
      <c r="D16091" s="7" t="n">
        <v>0</v>
      </c>
    </row>
    <row r="16092" spans="1:9">
      <c r="A16092" t="s">
        <v>4</v>
      </c>
      <c r="B16092" s="4" t="s">
        <v>5</v>
      </c>
      <c r="C16092" s="4" t="s">
        <v>10</v>
      </c>
    </row>
    <row r="16093" spans="1:9">
      <c r="A16093" t="n">
        <v>131537</v>
      </c>
      <c r="B16093" s="28" t="n">
        <v>16</v>
      </c>
      <c r="C16093" s="7" t="n">
        <v>300</v>
      </c>
    </row>
    <row r="16094" spans="1:9">
      <c r="A16094" t="s">
        <v>4</v>
      </c>
      <c r="B16094" s="4" t="s">
        <v>5</v>
      </c>
      <c r="C16094" s="4" t="s">
        <v>14</v>
      </c>
      <c r="D16094" s="4" t="s">
        <v>10</v>
      </c>
      <c r="E16094" s="4" t="s">
        <v>6</v>
      </c>
    </row>
    <row r="16095" spans="1:9">
      <c r="A16095" t="n">
        <v>131540</v>
      </c>
      <c r="B16095" s="41" t="n">
        <v>51</v>
      </c>
      <c r="C16095" s="7" t="n">
        <v>4</v>
      </c>
      <c r="D16095" s="7" t="n">
        <v>26</v>
      </c>
      <c r="E16095" s="7" t="s">
        <v>185</v>
      </c>
    </row>
    <row r="16096" spans="1:9">
      <c r="A16096" t="s">
        <v>4</v>
      </c>
      <c r="B16096" s="4" t="s">
        <v>5</v>
      </c>
      <c r="C16096" s="4" t="s">
        <v>10</v>
      </c>
    </row>
    <row r="16097" spans="1:8">
      <c r="A16097" t="n">
        <v>131554</v>
      </c>
      <c r="B16097" s="28" t="n">
        <v>16</v>
      </c>
      <c r="C16097" s="7" t="n">
        <v>0</v>
      </c>
    </row>
    <row r="16098" spans="1:8">
      <c r="A16098" t="s">
        <v>4</v>
      </c>
      <c r="B16098" s="4" t="s">
        <v>5</v>
      </c>
      <c r="C16098" s="4" t="s">
        <v>10</v>
      </c>
      <c r="D16098" s="4" t="s">
        <v>14</v>
      </c>
      <c r="E16098" s="4" t="s">
        <v>9</v>
      </c>
      <c r="F16098" s="4" t="s">
        <v>112</v>
      </c>
      <c r="G16098" s="4" t="s">
        <v>14</v>
      </c>
      <c r="H16098" s="4" t="s">
        <v>14</v>
      </c>
      <c r="I16098" s="4" t="s">
        <v>14</v>
      </c>
      <c r="J16098" s="4" t="s">
        <v>9</v>
      </c>
      <c r="K16098" s="4" t="s">
        <v>112</v>
      </c>
      <c r="L16098" s="4" t="s">
        <v>14</v>
      </c>
      <c r="M16098" s="4" t="s">
        <v>14</v>
      </c>
    </row>
    <row r="16099" spans="1:8">
      <c r="A16099" t="n">
        <v>131557</v>
      </c>
      <c r="B16099" s="49" t="n">
        <v>26</v>
      </c>
      <c r="C16099" s="7" t="n">
        <v>26</v>
      </c>
      <c r="D16099" s="7" t="n">
        <v>17</v>
      </c>
      <c r="E16099" s="7" t="n">
        <v>40388</v>
      </c>
      <c r="F16099" s="7" t="s">
        <v>999</v>
      </c>
      <c r="G16099" s="7" t="n">
        <v>2</v>
      </c>
      <c r="H16099" s="7" t="n">
        <v>3</v>
      </c>
      <c r="I16099" s="7" t="n">
        <v>17</v>
      </c>
      <c r="J16099" s="7" t="n">
        <v>40389</v>
      </c>
      <c r="K16099" s="7" t="s">
        <v>1000</v>
      </c>
      <c r="L16099" s="7" t="n">
        <v>2</v>
      </c>
      <c r="M16099" s="7" t="n">
        <v>0</v>
      </c>
    </row>
    <row r="16100" spans="1:8">
      <c r="A16100" t="s">
        <v>4</v>
      </c>
      <c r="B16100" s="4" t="s">
        <v>5</v>
      </c>
    </row>
    <row r="16101" spans="1:8">
      <c r="A16101" t="n">
        <v>131824</v>
      </c>
      <c r="B16101" s="50" t="n">
        <v>28</v>
      </c>
    </row>
    <row r="16102" spans="1:8">
      <c r="A16102" t="s">
        <v>4</v>
      </c>
      <c r="B16102" s="4" t="s">
        <v>5</v>
      </c>
      <c r="C16102" s="4" t="s">
        <v>14</v>
      </c>
      <c r="D16102" s="4" t="s">
        <v>10</v>
      </c>
      <c r="E16102" s="4" t="s">
        <v>10</v>
      </c>
      <c r="F16102" s="4" t="s">
        <v>9</v>
      </c>
    </row>
    <row r="16103" spans="1:8">
      <c r="A16103" t="n">
        <v>131825</v>
      </c>
      <c r="B16103" s="46" t="n">
        <v>84</v>
      </c>
      <c r="C16103" s="7" t="n">
        <v>0</v>
      </c>
      <c r="D16103" s="7" t="n">
        <v>0</v>
      </c>
      <c r="E16103" s="7" t="n">
        <v>300</v>
      </c>
      <c r="F16103" s="7" t="n">
        <v>1050253722</v>
      </c>
    </row>
    <row r="16104" spans="1:8">
      <c r="A16104" t="s">
        <v>4</v>
      </c>
      <c r="B16104" s="4" t="s">
        <v>5</v>
      </c>
      <c r="C16104" s="4" t="s">
        <v>14</v>
      </c>
      <c r="D16104" s="4" t="s">
        <v>14</v>
      </c>
      <c r="E16104" s="4" t="s">
        <v>21</v>
      </c>
      <c r="F16104" s="4" t="s">
        <v>21</v>
      </c>
      <c r="G16104" s="4" t="s">
        <v>21</v>
      </c>
      <c r="H16104" s="4" t="s">
        <v>10</v>
      </c>
    </row>
    <row r="16105" spans="1:8">
      <c r="A16105" t="n">
        <v>131835</v>
      </c>
      <c r="B16105" s="45" t="n">
        <v>45</v>
      </c>
      <c r="C16105" s="7" t="n">
        <v>2</v>
      </c>
      <c r="D16105" s="7" t="n">
        <v>3</v>
      </c>
      <c r="E16105" s="7" t="n">
        <v>2.15000009536743</v>
      </c>
      <c r="F16105" s="7" t="n">
        <v>19.8500003814697</v>
      </c>
      <c r="G16105" s="7" t="n">
        <v>44.7000007629395</v>
      </c>
      <c r="H16105" s="7" t="n">
        <v>1000</v>
      </c>
    </row>
    <row r="16106" spans="1:8">
      <c r="A16106" t="s">
        <v>4</v>
      </c>
      <c r="B16106" s="4" t="s">
        <v>5</v>
      </c>
      <c r="C16106" s="4" t="s">
        <v>14</v>
      </c>
      <c r="D16106" s="4" t="s">
        <v>14</v>
      </c>
      <c r="E16106" s="4" t="s">
        <v>21</v>
      </c>
      <c r="F16106" s="4" t="s">
        <v>21</v>
      </c>
      <c r="G16106" s="4" t="s">
        <v>21</v>
      </c>
      <c r="H16106" s="4" t="s">
        <v>10</v>
      </c>
      <c r="I16106" s="4" t="s">
        <v>14</v>
      </c>
    </row>
    <row r="16107" spans="1:8">
      <c r="A16107" t="n">
        <v>131852</v>
      </c>
      <c r="B16107" s="45" t="n">
        <v>45</v>
      </c>
      <c r="C16107" s="7" t="n">
        <v>4</v>
      </c>
      <c r="D16107" s="7" t="n">
        <v>3</v>
      </c>
      <c r="E16107" s="7" t="n">
        <v>0</v>
      </c>
      <c r="F16107" s="7" t="n">
        <v>266</v>
      </c>
      <c r="G16107" s="7" t="n">
        <v>15</v>
      </c>
      <c r="H16107" s="7" t="n">
        <v>1000</v>
      </c>
      <c r="I16107" s="7" t="n">
        <v>0</v>
      </c>
    </row>
    <row r="16108" spans="1:8">
      <c r="A16108" t="s">
        <v>4</v>
      </c>
      <c r="B16108" s="4" t="s">
        <v>5</v>
      </c>
      <c r="C16108" s="4" t="s">
        <v>14</v>
      </c>
      <c r="D16108" s="4" t="s">
        <v>14</v>
      </c>
      <c r="E16108" s="4" t="s">
        <v>21</v>
      </c>
      <c r="F16108" s="4" t="s">
        <v>10</v>
      </c>
    </row>
    <row r="16109" spans="1:8">
      <c r="A16109" t="n">
        <v>131870</v>
      </c>
      <c r="B16109" s="45" t="n">
        <v>45</v>
      </c>
      <c r="C16109" s="7" t="n">
        <v>5</v>
      </c>
      <c r="D16109" s="7" t="n">
        <v>3</v>
      </c>
      <c r="E16109" s="7" t="n">
        <v>1.29999995231628</v>
      </c>
      <c r="F16109" s="7" t="n">
        <v>1000</v>
      </c>
    </row>
    <row r="16110" spans="1:8">
      <c r="A16110" t="s">
        <v>4</v>
      </c>
      <c r="B16110" s="4" t="s">
        <v>5</v>
      </c>
      <c r="C16110" s="4" t="s">
        <v>14</v>
      </c>
      <c r="D16110" s="4" t="s">
        <v>10</v>
      </c>
      <c r="E16110" s="4" t="s">
        <v>6</v>
      </c>
      <c r="F16110" s="4" t="s">
        <v>6</v>
      </c>
      <c r="G16110" s="4" t="s">
        <v>6</v>
      </c>
      <c r="H16110" s="4" t="s">
        <v>6</v>
      </c>
    </row>
    <row r="16111" spans="1:8">
      <c r="A16111" t="n">
        <v>131879</v>
      </c>
      <c r="B16111" s="41" t="n">
        <v>51</v>
      </c>
      <c r="C16111" s="7" t="n">
        <v>3</v>
      </c>
      <c r="D16111" s="7" t="n">
        <v>26</v>
      </c>
      <c r="E16111" s="7" t="s">
        <v>110</v>
      </c>
      <c r="F16111" s="7" t="s">
        <v>95</v>
      </c>
      <c r="G16111" s="7" t="s">
        <v>96</v>
      </c>
      <c r="H16111" s="7" t="s">
        <v>97</v>
      </c>
    </row>
    <row r="16112" spans="1:8">
      <c r="A16112" t="s">
        <v>4</v>
      </c>
      <c r="B16112" s="4" t="s">
        <v>5</v>
      </c>
      <c r="C16112" s="4" t="s">
        <v>10</v>
      </c>
      <c r="D16112" s="4" t="s">
        <v>14</v>
      </c>
      <c r="E16112" s="4" t="s">
        <v>6</v>
      </c>
      <c r="F16112" s="4" t="s">
        <v>21</v>
      </c>
      <c r="G16112" s="4" t="s">
        <v>21</v>
      </c>
      <c r="H16112" s="4" t="s">
        <v>21</v>
      </c>
    </row>
    <row r="16113" spans="1:13">
      <c r="A16113" t="n">
        <v>131892</v>
      </c>
      <c r="B16113" s="37" t="n">
        <v>48</v>
      </c>
      <c r="C16113" s="7" t="n">
        <v>26</v>
      </c>
      <c r="D16113" s="7" t="n">
        <v>0</v>
      </c>
      <c r="E16113" s="7" t="s">
        <v>785</v>
      </c>
      <c r="F16113" s="7" t="n">
        <v>-1</v>
      </c>
      <c r="G16113" s="7" t="n">
        <v>1</v>
      </c>
      <c r="H16113" s="7" t="n">
        <v>0</v>
      </c>
    </row>
    <row r="16114" spans="1:13">
      <c r="A16114" t="s">
        <v>4</v>
      </c>
      <c r="B16114" s="4" t="s">
        <v>5</v>
      </c>
      <c r="C16114" s="4" t="s">
        <v>10</v>
      </c>
    </row>
    <row r="16115" spans="1:13">
      <c r="A16115" t="n">
        <v>131918</v>
      </c>
      <c r="B16115" s="28" t="n">
        <v>16</v>
      </c>
      <c r="C16115" s="7" t="n">
        <v>1000</v>
      </c>
    </row>
    <row r="16116" spans="1:13">
      <c r="A16116" t="s">
        <v>4</v>
      </c>
      <c r="B16116" s="4" t="s">
        <v>5</v>
      </c>
      <c r="C16116" s="4" t="s">
        <v>14</v>
      </c>
      <c r="D16116" s="4" t="s">
        <v>10</v>
      </c>
      <c r="E16116" s="4" t="s">
        <v>21</v>
      </c>
      <c r="F16116" s="4" t="s">
        <v>10</v>
      </c>
      <c r="G16116" s="4" t="s">
        <v>9</v>
      </c>
      <c r="H16116" s="4" t="s">
        <v>9</v>
      </c>
      <c r="I16116" s="4" t="s">
        <v>10</v>
      </c>
      <c r="J16116" s="4" t="s">
        <v>10</v>
      </c>
      <c r="K16116" s="4" t="s">
        <v>9</v>
      </c>
      <c r="L16116" s="4" t="s">
        <v>9</v>
      </c>
      <c r="M16116" s="4" t="s">
        <v>9</v>
      </c>
      <c r="N16116" s="4" t="s">
        <v>9</v>
      </c>
      <c r="O16116" s="4" t="s">
        <v>6</v>
      </c>
    </row>
    <row r="16117" spans="1:13">
      <c r="A16117" t="n">
        <v>131921</v>
      </c>
      <c r="B16117" s="14" t="n">
        <v>50</v>
      </c>
      <c r="C16117" s="7" t="n">
        <v>0</v>
      </c>
      <c r="D16117" s="7" t="n">
        <v>1901</v>
      </c>
      <c r="E16117" s="7" t="n">
        <v>1</v>
      </c>
      <c r="F16117" s="7" t="n">
        <v>0</v>
      </c>
      <c r="G16117" s="7" t="n">
        <v>0</v>
      </c>
      <c r="H16117" s="7" t="n">
        <v>0</v>
      </c>
      <c r="I16117" s="7" t="n">
        <v>0</v>
      </c>
      <c r="J16117" s="7" t="n">
        <v>65533</v>
      </c>
      <c r="K16117" s="7" t="n">
        <v>0</v>
      </c>
      <c r="L16117" s="7" t="n">
        <v>0</v>
      </c>
      <c r="M16117" s="7" t="n">
        <v>0</v>
      </c>
      <c r="N16117" s="7" t="n">
        <v>0</v>
      </c>
      <c r="O16117" s="7" t="s">
        <v>13</v>
      </c>
    </row>
    <row r="16118" spans="1:13">
      <c r="A16118" t="s">
        <v>4</v>
      </c>
      <c r="B16118" s="4" t="s">
        <v>5</v>
      </c>
      <c r="C16118" s="4" t="s">
        <v>14</v>
      </c>
      <c r="D16118" s="4" t="s">
        <v>10</v>
      </c>
    </row>
    <row r="16119" spans="1:13">
      <c r="A16119" t="n">
        <v>131960</v>
      </c>
      <c r="B16119" s="45" t="n">
        <v>45</v>
      </c>
      <c r="C16119" s="7" t="n">
        <v>7</v>
      </c>
      <c r="D16119" s="7" t="n">
        <v>255</v>
      </c>
    </row>
    <row r="16120" spans="1:13">
      <c r="A16120" t="s">
        <v>4</v>
      </c>
      <c r="B16120" s="4" t="s">
        <v>5</v>
      </c>
      <c r="C16120" s="4" t="s">
        <v>14</v>
      </c>
      <c r="D16120" s="4" t="s">
        <v>14</v>
      </c>
      <c r="E16120" s="4" t="s">
        <v>21</v>
      </c>
      <c r="F16120" s="4" t="s">
        <v>10</v>
      </c>
    </row>
    <row r="16121" spans="1:13">
      <c r="A16121" t="n">
        <v>131964</v>
      </c>
      <c r="B16121" s="45" t="n">
        <v>45</v>
      </c>
      <c r="C16121" s="7" t="n">
        <v>5</v>
      </c>
      <c r="D16121" s="7" t="n">
        <v>3</v>
      </c>
      <c r="E16121" s="7" t="n">
        <v>1.20000004768372</v>
      </c>
      <c r="F16121" s="7" t="n">
        <v>30000</v>
      </c>
    </row>
    <row r="16122" spans="1:13">
      <c r="A16122" t="s">
        <v>4</v>
      </c>
      <c r="B16122" s="4" t="s">
        <v>5</v>
      </c>
      <c r="C16122" s="4" t="s">
        <v>14</v>
      </c>
      <c r="D16122" s="4" t="s">
        <v>10</v>
      </c>
      <c r="E16122" s="4" t="s">
        <v>10</v>
      </c>
      <c r="F16122" s="4" t="s">
        <v>9</v>
      </c>
    </row>
    <row r="16123" spans="1:13">
      <c r="A16123" t="n">
        <v>131973</v>
      </c>
      <c r="B16123" s="46" t="n">
        <v>84</v>
      </c>
      <c r="C16123" s="7" t="n">
        <v>1</v>
      </c>
      <c r="D16123" s="7" t="n">
        <v>0</v>
      </c>
      <c r="E16123" s="7" t="n">
        <v>0</v>
      </c>
      <c r="F16123" s="7" t="n">
        <v>0</v>
      </c>
    </row>
    <row r="16124" spans="1:13">
      <c r="A16124" t="s">
        <v>4</v>
      </c>
      <c r="B16124" s="4" t="s">
        <v>5</v>
      </c>
      <c r="C16124" s="4" t="s">
        <v>10</v>
      </c>
    </row>
    <row r="16125" spans="1:13">
      <c r="A16125" t="n">
        <v>131983</v>
      </c>
      <c r="B16125" s="28" t="n">
        <v>16</v>
      </c>
      <c r="C16125" s="7" t="n">
        <v>300</v>
      </c>
    </row>
    <row r="16126" spans="1:13">
      <c r="A16126" t="s">
        <v>4</v>
      </c>
      <c r="B16126" s="4" t="s">
        <v>5</v>
      </c>
      <c r="C16126" s="4" t="s">
        <v>14</v>
      </c>
      <c r="D16126" s="4" t="s">
        <v>10</v>
      </c>
      <c r="E16126" s="4" t="s">
        <v>6</v>
      </c>
    </row>
    <row r="16127" spans="1:13">
      <c r="A16127" t="n">
        <v>131986</v>
      </c>
      <c r="B16127" s="41" t="n">
        <v>51</v>
      </c>
      <c r="C16127" s="7" t="n">
        <v>4</v>
      </c>
      <c r="D16127" s="7" t="n">
        <v>26</v>
      </c>
      <c r="E16127" s="7" t="s">
        <v>143</v>
      </c>
    </row>
    <row r="16128" spans="1:13">
      <c r="A16128" t="s">
        <v>4</v>
      </c>
      <c r="B16128" s="4" t="s">
        <v>5</v>
      </c>
      <c r="C16128" s="4" t="s">
        <v>10</v>
      </c>
    </row>
    <row r="16129" spans="1:15">
      <c r="A16129" t="n">
        <v>132000</v>
      </c>
      <c r="B16129" s="28" t="n">
        <v>16</v>
      </c>
      <c r="C16129" s="7" t="n">
        <v>0</v>
      </c>
    </row>
    <row r="16130" spans="1:15">
      <c r="A16130" t="s">
        <v>4</v>
      </c>
      <c r="B16130" s="4" t="s">
        <v>5</v>
      </c>
      <c r="C16130" s="4" t="s">
        <v>10</v>
      </c>
      <c r="D16130" s="4" t="s">
        <v>14</v>
      </c>
      <c r="E16130" s="4" t="s">
        <v>9</v>
      </c>
      <c r="F16130" s="4" t="s">
        <v>112</v>
      </c>
      <c r="G16130" s="4" t="s">
        <v>14</v>
      </c>
      <c r="H16130" s="4" t="s">
        <v>14</v>
      </c>
    </row>
    <row r="16131" spans="1:15">
      <c r="A16131" t="n">
        <v>132003</v>
      </c>
      <c r="B16131" s="49" t="n">
        <v>26</v>
      </c>
      <c r="C16131" s="7" t="n">
        <v>26</v>
      </c>
      <c r="D16131" s="7" t="n">
        <v>17</v>
      </c>
      <c r="E16131" s="7" t="n">
        <v>40390</v>
      </c>
      <c r="F16131" s="7" t="s">
        <v>1001</v>
      </c>
      <c r="G16131" s="7" t="n">
        <v>2</v>
      </c>
      <c r="H16131" s="7" t="n">
        <v>0</v>
      </c>
    </row>
    <row r="16132" spans="1:15">
      <c r="A16132" t="s">
        <v>4</v>
      </c>
      <c r="B16132" s="4" t="s">
        <v>5</v>
      </c>
    </row>
    <row r="16133" spans="1:15">
      <c r="A16133" t="n">
        <v>132077</v>
      </c>
      <c r="B16133" s="50" t="n">
        <v>28</v>
      </c>
    </row>
    <row r="16134" spans="1:15">
      <c r="A16134" t="s">
        <v>4</v>
      </c>
      <c r="B16134" s="4" t="s">
        <v>5</v>
      </c>
      <c r="C16134" s="4" t="s">
        <v>10</v>
      </c>
    </row>
    <row r="16135" spans="1:15">
      <c r="A16135" t="n">
        <v>132078</v>
      </c>
      <c r="B16135" s="28" t="n">
        <v>16</v>
      </c>
      <c r="C16135" s="7" t="n">
        <v>600</v>
      </c>
    </row>
    <row r="16136" spans="1:15">
      <c r="A16136" t="s">
        <v>4</v>
      </c>
      <c r="B16136" s="4" t="s">
        <v>5</v>
      </c>
      <c r="C16136" s="4" t="s">
        <v>14</v>
      </c>
      <c r="D16136" s="4" t="s">
        <v>21</v>
      </c>
      <c r="E16136" s="4" t="s">
        <v>21</v>
      </c>
      <c r="F16136" s="4" t="s">
        <v>21</v>
      </c>
    </row>
    <row r="16137" spans="1:15">
      <c r="A16137" t="n">
        <v>132081</v>
      </c>
      <c r="B16137" s="45" t="n">
        <v>45</v>
      </c>
      <c r="C16137" s="7" t="n">
        <v>9</v>
      </c>
      <c r="D16137" s="7" t="n">
        <v>0.0199999995529652</v>
      </c>
      <c r="E16137" s="7" t="n">
        <v>0.0199999995529652</v>
      </c>
      <c r="F16137" s="7" t="n">
        <v>0.200000002980232</v>
      </c>
    </row>
    <row r="16138" spans="1:15">
      <c r="A16138" t="s">
        <v>4</v>
      </c>
      <c r="B16138" s="4" t="s">
        <v>5</v>
      </c>
      <c r="C16138" s="4" t="s">
        <v>14</v>
      </c>
      <c r="D16138" s="4" t="s">
        <v>10</v>
      </c>
      <c r="E16138" s="4" t="s">
        <v>6</v>
      </c>
    </row>
    <row r="16139" spans="1:15">
      <c r="A16139" t="n">
        <v>132095</v>
      </c>
      <c r="B16139" s="41" t="n">
        <v>51</v>
      </c>
      <c r="C16139" s="7" t="n">
        <v>4</v>
      </c>
      <c r="D16139" s="7" t="n">
        <v>26</v>
      </c>
      <c r="E16139" s="7" t="s">
        <v>207</v>
      </c>
    </row>
    <row r="16140" spans="1:15">
      <c r="A16140" t="s">
        <v>4</v>
      </c>
      <c r="B16140" s="4" t="s">
        <v>5</v>
      </c>
      <c r="C16140" s="4" t="s">
        <v>10</v>
      </c>
    </row>
    <row r="16141" spans="1:15">
      <c r="A16141" t="n">
        <v>132108</v>
      </c>
      <c r="B16141" s="28" t="n">
        <v>16</v>
      </c>
      <c r="C16141" s="7" t="n">
        <v>0</v>
      </c>
    </row>
    <row r="16142" spans="1:15">
      <c r="A16142" t="s">
        <v>4</v>
      </c>
      <c r="B16142" s="4" t="s">
        <v>5</v>
      </c>
      <c r="C16142" s="4" t="s">
        <v>10</v>
      </c>
      <c r="D16142" s="4" t="s">
        <v>14</v>
      </c>
      <c r="E16142" s="4" t="s">
        <v>9</v>
      </c>
      <c r="F16142" s="4" t="s">
        <v>112</v>
      </c>
      <c r="G16142" s="4" t="s">
        <v>14</v>
      </c>
      <c r="H16142" s="4" t="s">
        <v>14</v>
      </c>
    </row>
    <row r="16143" spans="1:15">
      <c r="A16143" t="n">
        <v>132111</v>
      </c>
      <c r="B16143" s="49" t="n">
        <v>26</v>
      </c>
      <c r="C16143" s="7" t="n">
        <v>26</v>
      </c>
      <c r="D16143" s="7" t="n">
        <v>17</v>
      </c>
      <c r="E16143" s="7" t="n">
        <v>40391</v>
      </c>
      <c r="F16143" s="7" t="s">
        <v>1002</v>
      </c>
      <c r="G16143" s="7" t="n">
        <v>2</v>
      </c>
      <c r="H16143" s="7" t="n">
        <v>0</v>
      </c>
    </row>
    <row r="16144" spans="1:15">
      <c r="A16144" t="s">
        <v>4</v>
      </c>
      <c r="B16144" s="4" t="s">
        <v>5</v>
      </c>
    </row>
    <row r="16145" spans="1:8">
      <c r="A16145" t="n">
        <v>132170</v>
      </c>
      <c r="B16145" s="50" t="n">
        <v>28</v>
      </c>
    </row>
    <row r="16146" spans="1:8">
      <c r="A16146" t="s">
        <v>4</v>
      </c>
      <c r="B16146" s="4" t="s">
        <v>5</v>
      </c>
      <c r="C16146" s="4" t="s">
        <v>10</v>
      </c>
    </row>
    <row r="16147" spans="1:8">
      <c r="A16147" t="n">
        <v>132171</v>
      </c>
      <c r="B16147" s="28" t="n">
        <v>16</v>
      </c>
      <c r="C16147" s="7" t="n">
        <v>300</v>
      </c>
    </row>
    <row r="16148" spans="1:8">
      <c r="A16148" t="s">
        <v>4</v>
      </c>
      <c r="B16148" s="4" t="s">
        <v>5</v>
      </c>
      <c r="C16148" s="4" t="s">
        <v>14</v>
      </c>
      <c r="D16148" s="4" t="s">
        <v>10</v>
      </c>
      <c r="E16148" s="4" t="s">
        <v>10</v>
      </c>
      <c r="F16148" s="4" t="s">
        <v>14</v>
      </c>
    </row>
    <row r="16149" spans="1:8">
      <c r="A16149" t="n">
        <v>132174</v>
      </c>
      <c r="B16149" s="59" t="n">
        <v>25</v>
      </c>
      <c r="C16149" s="7" t="n">
        <v>1</v>
      </c>
      <c r="D16149" s="7" t="n">
        <v>260</v>
      </c>
      <c r="E16149" s="7" t="n">
        <v>640</v>
      </c>
      <c r="F16149" s="7" t="n">
        <v>2</v>
      </c>
    </row>
    <row r="16150" spans="1:8">
      <c r="A16150" t="s">
        <v>4</v>
      </c>
      <c r="B16150" s="4" t="s">
        <v>5</v>
      </c>
      <c r="C16150" s="4" t="s">
        <v>14</v>
      </c>
      <c r="D16150" s="4" t="s">
        <v>10</v>
      </c>
      <c r="E16150" s="4" t="s">
        <v>6</v>
      </c>
    </row>
    <row r="16151" spans="1:8">
      <c r="A16151" t="n">
        <v>132181</v>
      </c>
      <c r="B16151" s="41" t="n">
        <v>51</v>
      </c>
      <c r="C16151" s="7" t="n">
        <v>4</v>
      </c>
      <c r="D16151" s="7" t="n">
        <v>7013</v>
      </c>
      <c r="E16151" s="7" t="s">
        <v>1003</v>
      </c>
    </row>
    <row r="16152" spans="1:8">
      <c r="A16152" t="s">
        <v>4</v>
      </c>
      <c r="B16152" s="4" t="s">
        <v>5</v>
      </c>
      <c r="C16152" s="4" t="s">
        <v>10</v>
      </c>
    </row>
    <row r="16153" spans="1:8">
      <c r="A16153" t="n">
        <v>132196</v>
      </c>
      <c r="B16153" s="28" t="n">
        <v>16</v>
      </c>
      <c r="C16153" s="7" t="n">
        <v>0</v>
      </c>
    </row>
    <row r="16154" spans="1:8">
      <c r="A16154" t="s">
        <v>4</v>
      </c>
      <c r="B16154" s="4" t="s">
        <v>5</v>
      </c>
      <c r="C16154" s="4" t="s">
        <v>10</v>
      </c>
      <c r="D16154" s="4" t="s">
        <v>14</v>
      </c>
      <c r="E16154" s="4" t="s">
        <v>9</v>
      </c>
      <c r="F16154" s="4" t="s">
        <v>112</v>
      </c>
      <c r="G16154" s="4" t="s">
        <v>14</v>
      </c>
      <c r="H16154" s="4" t="s">
        <v>14</v>
      </c>
    </row>
    <row r="16155" spans="1:8">
      <c r="A16155" t="n">
        <v>132199</v>
      </c>
      <c r="B16155" s="49" t="n">
        <v>26</v>
      </c>
      <c r="C16155" s="7" t="n">
        <v>7013</v>
      </c>
      <c r="D16155" s="7" t="n">
        <v>17</v>
      </c>
      <c r="E16155" s="7" t="n">
        <v>37433</v>
      </c>
      <c r="F16155" s="7" t="s">
        <v>1004</v>
      </c>
      <c r="G16155" s="7" t="n">
        <v>2</v>
      </c>
      <c r="H16155" s="7" t="n">
        <v>0</v>
      </c>
    </row>
    <row r="16156" spans="1:8">
      <c r="A16156" t="s">
        <v>4</v>
      </c>
      <c r="B16156" s="4" t="s">
        <v>5</v>
      </c>
    </row>
    <row r="16157" spans="1:8">
      <c r="A16157" t="n">
        <v>132226</v>
      </c>
      <c r="B16157" s="50" t="n">
        <v>28</v>
      </c>
    </row>
    <row r="16158" spans="1:8">
      <c r="A16158" t="s">
        <v>4</v>
      </c>
      <c r="B16158" s="4" t="s">
        <v>5</v>
      </c>
      <c r="C16158" s="4" t="s">
        <v>10</v>
      </c>
      <c r="D16158" s="4" t="s">
        <v>14</v>
      </c>
    </row>
    <row r="16159" spans="1:8">
      <c r="A16159" t="n">
        <v>132227</v>
      </c>
      <c r="B16159" s="51" t="n">
        <v>89</v>
      </c>
      <c r="C16159" s="7" t="n">
        <v>65533</v>
      </c>
      <c r="D16159" s="7" t="n">
        <v>1</v>
      </c>
    </row>
    <row r="16160" spans="1:8">
      <c r="A16160" t="s">
        <v>4</v>
      </c>
      <c r="B16160" s="4" t="s">
        <v>5</v>
      </c>
      <c r="C16160" s="4" t="s">
        <v>14</v>
      </c>
      <c r="D16160" s="4" t="s">
        <v>10</v>
      </c>
      <c r="E16160" s="4" t="s">
        <v>10</v>
      </c>
      <c r="F16160" s="4" t="s">
        <v>14</v>
      </c>
    </row>
    <row r="16161" spans="1:8">
      <c r="A16161" t="n">
        <v>132231</v>
      </c>
      <c r="B16161" s="59" t="n">
        <v>25</v>
      </c>
      <c r="C16161" s="7" t="n">
        <v>1</v>
      </c>
      <c r="D16161" s="7" t="n">
        <v>260</v>
      </c>
      <c r="E16161" s="7" t="n">
        <v>640</v>
      </c>
      <c r="F16161" s="7" t="n">
        <v>1</v>
      </c>
    </row>
    <row r="16162" spans="1:8">
      <c r="A16162" t="s">
        <v>4</v>
      </c>
      <c r="B16162" s="4" t="s">
        <v>5</v>
      </c>
      <c r="C16162" s="4" t="s">
        <v>14</v>
      </c>
      <c r="D16162" s="4" t="s">
        <v>10</v>
      </c>
      <c r="E16162" s="4" t="s">
        <v>6</v>
      </c>
    </row>
    <row r="16163" spans="1:8">
      <c r="A16163" t="n">
        <v>132238</v>
      </c>
      <c r="B16163" s="41" t="n">
        <v>51</v>
      </c>
      <c r="C16163" s="7" t="n">
        <v>4</v>
      </c>
      <c r="D16163" s="7" t="n">
        <v>19</v>
      </c>
      <c r="E16163" s="7" t="s">
        <v>119</v>
      </c>
    </row>
    <row r="16164" spans="1:8">
      <c r="A16164" t="s">
        <v>4</v>
      </c>
      <c r="B16164" s="4" t="s">
        <v>5</v>
      </c>
      <c r="C16164" s="4" t="s">
        <v>10</v>
      </c>
    </row>
    <row r="16165" spans="1:8">
      <c r="A16165" t="n">
        <v>132252</v>
      </c>
      <c r="B16165" s="28" t="n">
        <v>16</v>
      </c>
      <c r="C16165" s="7" t="n">
        <v>0</v>
      </c>
    </row>
    <row r="16166" spans="1:8">
      <c r="A16166" t="s">
        <v>4</v>
      </c>
      <c r="B16166" s="4" t="s">
        <v>5</v>
      </c>
      <c r="C16166" s="4" t="s">
        <v>10</v>
      </c>
      <c r="D16166" s="4" t="s">
        <v>14</v>
      </c>
      <c r="E16166" s="4" t="s">
        <v>9</v>
      </c>
      <c r="F16166" s="4" t="s">
        <v>112</v>
      </c>
      <c r="G16166" s="4" t="s">
        <v>14</v>
      </c>
      <c r="H16166" s="4" t="s">
        <v>14</v>
      </c>
    </row>
    <row r="16167" spans="1:8">
      <c r="A16167" t="n">
        <v>132255</v>
      </c>
      <c r="B16167" s="49" t="n">
        <v>26</v>
      </c>
      <c r="C16167" s="7" t="n">
        <v>19</v>
      </c>
      <c r="D16167" s="7" t="n">
        <v>17</v>
      </c>
      <c r="E16167" s="7" t="n">
        <v>29500</v>
      </c>
      <c r="F16167" s="7" t="s">
        <v>1005</v>
      </c>
      <c r="G16167" s="7" t="n">
        <v>2</v>
      </c>
      <c r="H16167" s="7" t="n">
        <v>0</v>
      </c>
    </row>
    <row r="16168" spans="1:8">
      <c r="A16168" t="s">
        <v>4</v>
      </c>
      <c r="B16168" s="4" t="s">
        <v>5</v>
      </c>
      <c r="C16168" s="4" t="s">
        <v>10</v>
      </c>
    </row>
    <row r="16169" spans="1:8">
      <c r="A16169" t="n">
        <v>132315</v>
      </c>
      <c r="B16169" s="28" t="n">
        <v>16</v>
      </c>
      <c r="C16169" s="7" t="n">
        <v>2500</v>
      </c>
    </row>
    <row r="16170" spans="1:8">
      <c r="A16170" t="s">
        <v>4</v>
      </c>
      <c r="B16170" s="4" t="s">
        <v>5</v>
      </c>
      <c r="C16170" s="4" t="s">
        <v>14</v>
      </c>
      <c r="D16170" s="4" t="s">
        <v>10</v>
      </c>
      <c r="E16170" s="4" t="s">
        <v>6</v>
      </c>
      <c r="F16170" s="4" t="s">
        <v>6</v>
      </c>
      <c r="G16170" s="4" t="s">
        <v>6</v>
      </c>
      <c r="H16170" s="4" t="s">
        <v>6</v>
      </c>
    </row>
    <row r="16171" spans="1:8">
      <c r="A16171" t="n">
        <v>132318</v>
      </c>
      <c r="B16171" s="41" t="n">
        <v>51</v>
      </c>
      <c r="C16171" s="7" t="n">
        <v>3</v>
      </c>
      <c r="D16171" s="7" t="n">
        <v>19</v>
      </c>
      <c r="E16171" s="7" t="s">
        <v>537</v>
      </c>
      <c r="F16171" s="7" t="s">
        <v>13</v>
      </c>
      <c r="G16171" s="7" t="s">
        <v>96</v>
      </c>
      <c r="H16171" s="7" t="s">
        <v>97</v>
      </c>
    </row>
    <row r="16172" spans="1:8">
      <c r="A16172" t="s">
        <v>4</v>
      </c>
      <c r="B16172" s="4" t="s">
        <v>5</v>
      </c>
    </row>
    <row r="16173" spans="1:8">
      <c r="A16173" t="n">
        <v>132330</v>
      </c>
      <c r="B16173" s="50" t="n">
        <v>28</v>
      </c>
    </row>
    <row r="16174" spans="1:8">
      <c r="A16174" t="s">
        <v>4</v>
      </c>
      <c r="B16174" s="4" t="s">
        <v>5</v>
      </c>
      <c r="C16174" s="4" t="s">
        <v>10</v>
      </c>
      <c r="D16174" s="4" t="s">
        <v>14</v>
      </c>
    </row>
    <row r="16175" spans="1:8">
      <c r="A16175" t="n">
        <v>132331</v>
      </c>
      <c r="B16175" s="51" t="n">
        <v>89</v>
      </c>
      <c r="C16175" s="7" t="n">
        <v>65533</v>
      </c>
      <c r="D16175" s="7" t="n">
        <v>1</v>
      </c>
    </row>
    <row r="16176" spans="1:8">
      <c r="A16176" t="s">
        <v>4</v>
      </c>
      <c r="B16176" s="4" t="s">
        <v>5</v>
      </c>
      <c r="C16176" s="4" t="s">
        <v>14</v>
      </c>
      <c r="D16176" s="4" t="s">
        <v>10</v>
      </c>
      <c r="E16176" s="4" t="s">
        <v>10</v>
      </c>
      <c r="F16176" s="4" t="s">
        <v>14</v>
      </c>
    </row>
    <row r="16177" spans="1:8">
      <c r="A16177" t="n">
        <v>132335</v>
      </c>
      <c r="B16177" s="59" t="n">
        <v>25</v>
      </c>
      <c r="C16177" s="7" t="n">
        <v>1</v>
      </c>
      <c r="D16177" s="7" t="n">
        <v>65535</v>
      </c>
      <c r="E16177" s="7" t="n">
        <v>65535</v>
      </c>
      <c r="F16177" s="7" t="n">
        <v>0</v>
      </c>
    </row>
    <row r="16178" spans="1:8">
      <c r="A16178" t="s">
        <v>4</v>
      </c>
      <c r="B16178" s="4" t="s">
        <v>5</v>
      </c>
      <c r="C16178" s="4" t="s">
        <v>14</v>
      </c>
      <c r="D16178" s="4" t="s">
        <v>10</v>
      </c>
      <c r="E16178" s="4" t="s">
        <v>21</v>
      </c>
    </row>
    <row r="16179" spans="1:8">
      <c r="A16179" t="n">
        <v>132342</v>
      </c>
      <c r="B16179" s="21" t="n">
        <v>58</v>
      </c>
      <c r="C16179" s="7" t="n">
        <v>101</v>
      </c>
      <c r="D16179" s="7" t="n">
        <v>1000</v>
      </c>
      <c r="E16179" s="7" t="n">
        <v>1</v>
      </c>
    </row>
    <row r="16180" spans="1:8">
      <c r="A16180" t="s">
        <v>4</v>
      </c>
      <c r="B16180" s="4" t="s">
        <v>5</v>
      </c>
      <c r="C16180" s="4" t="s">
        <v>14</v>
      </c>
      <c r="D16180" s="4" t="s">
        <v>10</v>
      </c>
    </row>
    <row r="16181" spans="1:8">
      <c r="A16181" t="n">
        <v>132350</v>
      </c>
      <c r="B16181" s="21" t="n">
        <v>58</v>
      </c>
      <c r="C16181" s="7" t="n">
        <v>254</v>
      </c>
      <c r="D16181" s="7" t="n">
        <v>0</v>
      </c>
    </row>
    <row r="16182" spans="1:8">
      <c r="A16182" t="s">
        <v>4</v>
      </c>
      <c r="B16182" s="4" t="s">
        <v>5</v>
      </c>
      <c r="C16182" s="4" t="s">
        <v>14</v>
      </c>
      <c r="D16182" s="4" t="s">
        <v>14</v>
      </c>
      <c r="E16182" s="4" t="s">
        <v>21</v>
      </c>
      <c r="F16182" s="4" t="s">
        <v>21</v>
      </c>
      <c r="G16182" s="4" t="s">
        <v>21</v>
      </c>
      <c r="H16182" s="4" t="s">
        <v>10</v>
      </c>
    </row>
    <row r="16183" spans="1:8">
      <c r="A16183" t="n">
        <v>132354</v>
      </c>
      <c r="B16183" s="45" t="n">
        <v>45</v>
      </c>
      <c r="C16183" s="7" t="n">
        <v>2</v>
      </c>
      <c r="D16183" s="7" t="n">
        <v>3</v>
      </c>
      <c r="E16183" s="7" t="n">
        <v>-2.09999990463257</v>
      </c>
      <c r="F16183" s="7" t="n">
        <v>19.6599998474121</v>
      </c>
      <c r="G16183" s="7" t="n">
        <v>44.2999992370605</v>
      </c>
      <c r="H16183" s="7" t="n">
        <v>0</v>
      </c>
    </row>
    <row r="16184" spans="1:8">
      <c r="A16184" t="s">
        <v>4</v>
      </c>
      <c r="B16184" s="4" t="s">
        <v>5</v>
      </c>
      <c r="C16184" s="4" t="s">
        <v>14</v>
      </c>
      <c r="D16184" s="4" t="s">
        <v>14</v>
      </c>
      <c r="E16184" s="4" t="s">
        <v>21</v>
      </c>
      <c r="F16184" s="4" t="s">
        <v>21</v>
      </c>
      <c r="G16184" s="4" t="s">
        <v>21</v>
      </c>
      <c r="H16184" s="4" t="s">
        <v>10</v>
      </c>
      <c r="I16184" s="4" t="s">
        <v>14</v>
      </c>
    </row>
    <row r="16185" spans="1:8">
      <c r="A16185" t="n">
        <v>132371</v>
      </c>
      <c r="B16185" s="45" t="n">
        <v>45</v>
      </c>
      <c r="C16185" s="7" t="n">
        <v>4</v>
      </c>
      <c r="D16185" s="7" t="n">
        <v>3</v>
      </c>
      <c r="E16185" s="7" t="n">
        <v>1</v>
      </c>
      <c r="F16185" s="7" t="n">
        <v>71.1600036621094</v>
      </c>
      <c r="G16185" s="7" t="n">
        <v>350</v>
      </c>
      <c r="H16185" s="7" t="n">
        <v>0</v>
      </c>
      <c r="I16185" s="7" t="n">
        <v>0</v>
      </c>
    </row>
    <row r="16186" spans="1:8">
      <c r="A16186" t="s">
        <v>4</v>
      </c>
      <c r="B16186" s="4" t="s">
        <v>5</v>
      </c>
      <c r="C16186" s="4" t="s">
        <v>14</v>
      </c>
      <c r="D16186" s="4" t="s">
        <v>14</v>
      </c>
      <c r="E16186" s="4" t="s">
        <v>21</v>
      </c>
      <c r="F16186" s="4" t="s">
        <v>10</v>
      </c>
    </row>
    <row r="16187" spans="1:8">
      <c r="A16187" t="n">
        <v>132389</v>
      </c>
      <c r="B16187" s="45" t="n">
        <v>45</v>
      </c>
      <c r="C16187" s="7" t="n">
        <v>5</v>
      </c>
      <c r="D16187" s="7" t="n">
        <v>3</v>
      </c>
      <c r="E16187" s="7" t="n">
        <v>1.5</v>
      </c>
      <c r="F16187" s="7" t="n">
        <v>0</v>
      </c>
    </row>
    <row r="16188" spans="1:8">
      <c r="A16188" t="s">
        <v>4</v>
      </c>
      <c r="B16188" s="4" t="s">
        <v>5</v>
      </c>
      <c r="C16188" s="4" t="s">
        <v>14</v>
      </c>
      <c r="D16188" s="4" t="s">
        <v>14</v>
      </c>
      <c r="E16188" s="4" t="s">
        <v>21</v>
      </c>
      <c r="F16188" s="4" t="s">
        <v>10</v>
      </c>
    </row>
    <row r="16189" spans="1:8">
      <c r="A16189" t="n">
        <v>132398</v>
      </c>
      <c r="B16189" s="45" t="n">
        <v>45</v>
      </c>
      <c r="C16189" s="7" t="n">
        <v>11</v>
      </c>
      <c r="D16189" s="7" t="n">
        <v>3</v>
      </c>
      <c r="E16189" s="7" t="n">
        <v>32.5999984741211</v>
      </c>
      <c r="F16189" s="7" t="n">
        <v>0</v>
      </c>
    </row>
    <row r="16190" spans="1:8">
      <c r="A16190" t="s">
        <v>4</v>
      </c>
      <c r="B16190" s="4" t="s">
        <v>5</v>
      </c>
      <c r="C16190" s="4" t="s">
        <v>14</v>
      </c>
      <c r="D16190" s="4" t="s">
        <v>14</v>
      </c>
      <c r="E16190" s="4" t="s">
        <v>21</v>
      </c>
      <c r="F16190" s="4" t="s">
        <v>21</v>
      </c>
      <c r="G16190" s="4" t="s">
        <v>21</v>
      </c>
      <c r="H16190" s="4" t="s">
        <v>10</v>
      </c>
      <c r="I16190" s="4" t="s">
        <v>14</v>
      </c>
    </row>
    <row r="16191" spans="1:8">
      <c r="A16191" t="n">
        <v>132407</v>
      </c>
      <c r="B16191" s="45" t="n">
        <v>45</v>
      </c>
      <c r="C16191" s="7" t="n">
        <v>4</v>
      </c>
      <c r="D16191" s="7" t="n">
        <v>3</v>
      </c>
      <c r="E16191" s="7" t="n">
        <v>1</v>
      </c>
      <c r="F16191" s="7" t="n">
        <v>54.25</v>
      </c>
      <c r="G16191" s="7" t="n">
        <v>350</v>
      </c>
      <c r="H16191" s="7" t="n">
        <v>30000</v>
      </c>
      <c r="I16191" s="7" t="n">
        <v>0</v>
      </c>
    </row>
    <row r="16192" spans="1:8">
      <c r="A16192" t="s">
        <v>4</v>
      </c>
      <c r="B16192" s="4" t="s">
        <v>5</v>
      </c>
      <c r="C16192" s="4" t="s">
        <v>14</v>
      </c>
      <c r="D16192" s="4" t="s">
        <v>14</v>
      </c>
      <c r="E16192" s="4" t="s">
        <v>21</v>
      </c>
      <c r="F16192" s="4" t="s">
        <v>10</v>
      </c>
    </row>
    <row r="16193" spans="1:9">
      <c r="A16193" t="n">
        <v>132425</v>
      </c>
      <c r="B16193" s="45" t="n">
        <v>45</v>
      </c>
      <c r="C16193" s="7" t="n">
        <v>5</v>
      </c>
      <c r="D16193" s="7" t="n">
        <v>3</v>
      </c>
      <c r="E16193" s="7" t="n">
        <v>1.39999997615814</v>
      </c>
      <c r="F16193" s="7" t="n">
        <v>30000</v>
      </c>
    </row>
    <row r="16194" spans="1:9">
      <c r="A16194" t="s">
        <v>4</v>
      </c>
      <c r="B16194" s="4" t="s">
        <v>5</v>
      </c>
      <c r="C16194" s="4" t="s">
        <v>14</v>
      </c>
      <c r="D16194" s="4" t="s">
        <v>10</v>
      </c>
      <c r="E16194" s="4" t="s">
        <v>6</v>
      </c>
      <c r="F16194" s="4" t="s">
        <v>6</v>
      </c>
      <c r="G16194" s="4" t="s">
        <v>6</v>
      </c>
      <c r="H16194" s="4" t="s">
        <v>6</v>
      </c>
    </row>
    <row r="16195" spans="1:9">
      <c r="A16195" t="n">
        <v>132434</v>
      </c>
      <c r="B16195" s="41" t="n">
        <v>51</v>
      </c>
      <c r="C16195" s="7" t="n">
        <v>3</v>
      </c>
      <c r="D16195" s="7" t="n">
        <v>19</v>
      </c>
      <c r="E16195" s="7" t="s">
        <v>301</v>
      </c>
      <c r="F16195" s="7" t="s">
        <v>95</v>
      </c>
      <c r="G16195" s="7" t="s">
        <v>96</v>
      </c>
      <c r="H16195" s="7" t="s">
        <v>97</v>
      </c>
    </row>
    <row r="16196" spans="1:9">
      <c r="A16196" t="s">
        <v>4</v>
      </c>
      <c r="B16196" s="4" t="s">
        <v>5</v>
      </c>
      <c r="C16196" s="4" t="s">
        <v>14</v>
      </c>
      <c r="D16196" s="4" t="s">
        <v>10</v>
      </c>
    </row>
    <row r="16197" spans="1:9">
      <c r="A16197" t="n">
        <v>132447</v>
      </c>
      <c r="B16197" s="21" t="n">
        <v>58</v>
      </c>
      <c r="C16197" s="7" t="n">
        <v>255</v>
      </c>
      <c r="D16197" s="7" t="n">
        <v>0</v>
      </c>
    </row>
    <row r="16198" spans="1:9">
      <c r="A16198" t="s">
        <v>4</v>
      </c>
      <c r="B16198" s="4" t="s">
        <v>5</v>
      </c>
      <c r="C16198" s="4" t="s">
        <v>10</v>
      </c>
      <c r="D16198" s="4" t="s">
        <v>14</v>
      </c>
      <c r="E16198" s="4" t="s">
        <v>21</v>
      </c>
      <c r="F16198" s="4" t="s">
        <v>10</v>
      </c>
    </row>
    <row r="16199" spans="1:9">
      <c r="A16199" t="n">
        <v>132451</v>
      </c>
      <c r="B16199" s="57" t="n">
        <v>59</v>
      </c>
      <c r="C16199" s="7" t="n">
        <v>19</v>
      </c>
      <c r="D16199" s="7" t="n">
        <v>8</v>
      </c>
      <c r="E16199" s="7" t="n">
        <v>0.150000005960464</v>
      </c>
      <c r="F16199" s="7" t="n">
        <v>0</v>
      </c>
    </row>
    <row r="16200" spans="1:9">
      <c r="A16200" t="s">
        <v>4</v>
      </c>
      <c r="B16200" s="4" t="s">
        <v>5</v>
      </c>
      <c r="C16200" s="4" t="s">
        <v>10</v>
      </c>
    </row>
    <row r="16201" spans="1:9">
      <c r="A16201" t="n">
        <v>132461</v>
      </c>
      <c r="B16201" s="28" t="n">
        <v>16</v>
      </c>
      <c r="C16201" s="7" t="n">
        <v>1800</v>
      </c>
    </row>
    <row r="16202" spans="1:9">
      <c r="A16202" t="s">
        <v>4</v>
      </c>
      <c r="B16202" s="4" t="s">
        <v>5</v>
      </c>
      <c r="C16202" s="4" t="s">
        <v>10</v>
      </c>
      <c r="D16202" s="4" t="s">
        <v>14</v>
      </c>
      <c r="E16202" s="4" t="s">
        <v>21</v>
      </c>
      <c r="F16202" s="4" t="s">
        <v>10</v>
      </c>
    </row>
    <row r="16203" spans="1:9">
      <c r="A16203" t="n">
        <v>132464</v>
      </c>
      <c r="B16203" s="57" t="n">
        <v>59</v>
      </c>
      <c r="C16203" s="7" t="n">
        <v>19</v>
      </c>
      <c r="D16203" s="7" t="n">
        <v>255</v>
      </c>
      <c r="E16203" s="7" t="n">
        <v>0</v>
      </c>
      <c r="F16203" s="7" t="n">
        <v>0</v>
      </c>
    </row>
    <row r="16204" spans="1:9">
      <c r="A16204" t="s">
        <v>4</v>
      </c>
      <c r="B16204" s="4" t="s">
        <v>5</v>
      </c>
      <c r="C16204" s="4" t="s">
        <v>14</v>
      </c>
      <c r="D16204" s="4" t="s">
        <v>10</v>
      </c>
      <c r="E16204" s="4" t="s">
        <v>6</v>
      </c>
    </row>
    <row r="16205" spans="1:9">
      <c r="A16205" t="n">
        <v>132474</v>
      </c>
      <c r="B16205" s="41" t="n">
        <v>51</v>
      </c>
      <c r="C16205" s="7" t="n">
        <v>4</v>
      </c>
      <c r="D16205" s="7" t="n">
        <v>19</v>
      </c>
      <c r="E16205" s="7" t="s">
        <v>130</v>
      </c>
    </row>
    <row r="16206" spans="1:9">
      <c r="A16206" t="s">
        <v>4</v>
      </c>
      <c r="B16206" s="4" t="s">
        <v>5</v>
      </c>
      <c r="C16206" s="4" t="s">
        <v>10</v>
      </c>
    </row>
    <row r="16207" spans="1:9">
      <c r="A16207" t="n">
        <v>132488</v>
      </c>
      <c r="B16207" s="28" t="n">
        <v>16</v>
      </c>
      <c r="C16207" s="7" t="n">
        <v>0</v>
      </c>
    </row>
    <row r="16208" spans="1:9">
      <c r="A16208" t="s">
        <v>4</v>
      </c>
      <c r="B16208" s="4" t="s">
        <v>5</v>
      </c>
      <c r="C16208" s="4" t="s">
        <v>10</v>
      </c>
      <c r="D16208" s="4" t="s">
        <v>14</v>
      </c>
      <c r="E16208" s="4" t="s">
        <v>9</v>
      </c>
      <c r="F16208" s="4" t="s">
        <v>112</v>
      </c>
      <c r="G16208" s="4" t="s">
        <v>14</v>
      </c>
      <c r="H16208" s="4" t="s">
        <v>14</v>
      </c>
      <c r="I16208" s="4" t="s">
        <v>14</v>
      </c>
      <c r="J16208" s="4" t="s">
        <v>9</v>
      </c>
      <c r="K16208" s="4" t="s">
        <v>112</v>
      </c>
      <c r="L16208" s="4" t="s">
        <v>14</v>
      </c>
      <c r="M16208" s="4" t="s">
        <v>14</v>
      </c>
      <c r="N16208" s="4" t="s">
        <v>14</v>
      </c>
      <c r="O16208" s="4" t="s">
        <v>9</v>
      </c>
      <c r="P16208" s="4" t="s">
        <v>112</v>
      </c>
      <c r="Q16208" s="4" t="s">
        <v>14</v>
      </c>
      <c r="R16208" s="4" t="s">
        <v>14</v>
      </c>
    </row>
    <row r="16209" spans="1:18">
      <c r="A16209" t="n">
        <v>132491</v>
      </c>
      <c r="B16209" s="49" t="n">
        <v>26</v>
      </c>
      <c r="C16209" s="7" t="n">
        <v>19</v>
      </c>
      <c r="D16209" s="7" t="n">
        <v>17</v>
      </c>
      <c r="E16209" s="7" t="n">
        <v>29501</v>
      </c>
      <c r="F16209" s="7" t="s">
        <v>1006</v>
      </c>
      <c r="G16209" s="7" t="n">
        <v>2</v>
      </c>
      <c r="H16209" s="7" t="n">
        <v>3</v>
      </c>
      <c r="I16209" s="7" t="n">
        <v>17</v>
      </c>
      <c r="J16209" s="7" t="n">
        <v>29502</v>
      </c>
      <c r="K16209" s="7" t="s">
        <v>1007</v>
      </c>
      <c r="L16209" s="7" t="n">
        <v>2</v>
      </c>
      <c r="M16209" s="7" t="n">
        <v>3</v>
      </c>
      <c r="N16209" s="7" t="n">
        <v>17</v>
      </c>
      <c r="O16209" s="7" t="n">
        <v>29503</v>
      </c>
      <c r="P16209" s="7" t="s">
        <v>1008</v>
      </c>
      <c r="Q16209" s="7" t="n">
        <v>2</v>
      </c>
      <c r="R16209" s="7" t="n">
        <v>0</v>
      </c>
    </row>
    <row r="16210" spans="1:18">
      <c r="A16210" t="s">
        <v>4</v>
      </c>
      <c r="B16210" s="4" t="s">
        <v>5</v>
      </c>
    </row>
    <row r="16211" spans="1:18">
      <c r="A16211" t="n">
        <v>132768</v>
      </c>
      <c r="B16211" s="50" t="n">
        <v>28</v>
      </c>
    </row>
    <row r="16212" spans="1:18">
      <c r="A16212" t="s">
        <v>4</v>
      </c>
      <c r="B16212" s="4" t="s">
        <v>5</v>
      </c>
      <c r="C16212" s="4" t="s">
        <v>10</v>
      </c>
      <c r="D16212" s="4" t="s">
        <v>14</v>
      </c>
    </row>
    <row r="16213" spans="1:18">
      <c r="A16213" t="n">
        <v>132769</v>
      </c>
      <c r="B16213" s="51" t="n">
        <v>89</v>
      </c>
      <c r="C16213" s="7" t="n">
        <v>65533</v>
      </c>
      <c r="D16213" s="7" t="n">
        <v>1</v>
      </c>
    </row>
    <row r="16214" spans="1:18">
      <c r="A16214" t="s">
        <v>4</v>
      </c>
      <c r="B16214" s="4" t="s">
        <v>5</v>
      </c>
      <c r="C16214" s="4" t="s">
        <v>14</v>
      </c>
      <c r="D16214" s="4" t="s">
        <v>10</v>
      </c>
      <c r="E16214" s="4" t="s">
        <v>10</v>
      </c>
      <c r="F16214" s="4" t="s">
        <v>14</v>
      </c>
    </row>
    <row r="16215" spans="1:18">
      <c r="A16215" t="n">
        <v>132773</v>
      </c>
      <c r="B16215" s="59" t="n">
        <v>25</v>
      </c>
      <c r="C16215" s="7" t="n">
        <v>1</v>
      </c>
      <c r="D16215" s="7" t="n">
        <v>60</v>
      </c>
      <c r="E16215" s="7" t="n">
        <v>500</v>
      </c>
      <c r="F16215" s="7" t="n">
        <v>2</v>
      </c>
    </row>
    <row r="16216" spans="1:18">
      <c r="A16216" t="s">
        <v>4</v>
      </c>
      <c r="B16216" s="4" t="s">
        <v>5</v>
      </c>
      <c r="C16216" s="4" t="s">
        <v>14</v>
      </c>
      <c r="D16216" s="4" t="s">
        <v>10</v>
      </c>
      <c r="E16216" s="4" t="s">
        <v>6</v>
      </c>
    </row>
    <row r="16217" spans="1:18">
      <c r="A16217" t="n">
        <v>132780</v>
      </c>
      <c r="B16217" s="41" t="n">
        <v>51</v>
      </c>
      <c r="C16217" s="7" t="n">
        <v>4</v>
      </c>
      <c r="D16217" s="7" t="n">
        <v>26</v>
      </c>
      <c r="E16217" s="7" t="s">
        <v>119</v>
      </c>
    </row>
    <row r="16218" spans="1:18">
      <c r="A16218" t="s">
        <v>4</v>
      </c>
      <c r="B16218" s="4" t="s">
        <v>5</v>
      </c>
      <c r="C16218" s="4" t="s">
        <v>10</v>
      </c>
    </row>
    <row r="16219" spans="1:18">
      <c r="A16219" t="n">
        <v>132794</v>
      </c>
      <c r="B16219" s="28" t="n">
        <v>16</v>
      </c>
      <c r="C16219" s="7" t="n">
        <v>0</v>
      </c>
    </row>
    <row r="16220" spans="1:18">
      <c r="A16220" t="s">
        <v>4</v>
      </c>
      <c r="B16220" s="4" t="s">
        <v>5</v>
      </c>
      <c r="C16220" s="4" t="s">
        <v>10</v>
      </c>
      <c r="D16220" s="4" t="s">
        <v>14</v>
      </c>
      <c r="E16220" s="4" t="s">
        <v>9</v>
      </c>
      <c r="F16220" s="4" t="s">
        <v>112</v>
      </c>
      <c r="G16220" s="4" t="s">
        <v>14</v>
      </c>
      <c r="H16220" s="4" t="s">
        <v>14</v>
      </c>
    </row>
    <row r="16221" spans="1:18">
      <c r="A16221" t="n">
        <v>132797</v>
      </c>
      <c r="B16221" s="49" t="n">
        <v>26</v>
      </c>
      <c r="C16221" s="7" t="n">
        <v>26</v>
      </c>
      <c r="D16221" s="7" t="n">
        <v>17</v>
      </c>
      <c r="E16221" s="7" t="n">
        <v>40392</v>
      </c>
      <c r="F16221" s="7" t="s">
        <v>1009</v>
      </c>
      <c r="G16221" s="7" t="n">
        <v>2</v>
      </c>
      <c r="H16221" s="7" t="n">
        <v>0</v>
      </c>
    </row>
    <row r="16222" spans="1:18">
      <c r="A16222" t="s">
        <v>4</v>
      </c>
      <c r="B16222" s="4" t="s">
        <v>5</v>
      </c>
      <c r="C16222" s="4" t="s">
        <v>10</v>
      </c>
    </row>
    <row r="16223" spans="1:18">
      <c r="A16223" t="n">
        <v>132845</v>
      </c>
      <c r="B16223" s="28" t="n">
        <v>16</v>
      </c>
      <c r="C16223" s="7" t="n">
        <v>2000</v>
      </c>
    </row>
    <row r="16224" spans="1:18">
      <c r="A16224" t="s">
        <v>4</v>
      </c>
      <c r="B16224" s="4" t="s">
        <v>5</v>
      </c>
      <c r="C16224" s="4" t="s">
        <v>14</v>
      </c>
      <c r="D16224" s="4" t="s">
        <v>10</v>
      </c>
      <c r="E16224" s="4" t="s">
        <v>6</v>
      </c>
      <c r="F16224" s="4" t="s">
        <v>6</v>
      </c>
      <c r="G16224" s="4" t="s">
        <v>6</v>
      </c>
      <c r="H16224" s="4" t="s">
        <v>6</v>
      </c>
    </row>
    <row r="16225" spans="1:18">
      <c r="A16225" t="n">
        <v>132848</v>
      </c>
      <c r="B16225" s="41" t="n">
        <v>51</v>
      </c>
      <c r="C16225" s="7" t="n">
        <v>3</v>
      </c>
      <c r="D16225" s="7" t="n">
        <v>26</v>
      </c>
      <c r="E16225" s="7" t="s">
        <v>174</v>
      </c>
      <c r="F16225" s="7" t="s">
        <v>13</v>
      </c>
      <c r="G16225" s="7" t="s">
        <v>96</v>
      </c>
      <c r="H16225" s="7" t="s">
        <v>97</v>
      </c>
    </row>
    <row r="16226" spans="1:18">
      <c r="A16226" t="s">
        <v>4</v>
      </c>
      <c r="B16226" s="4" t="s">
        <v>5</v>
      </c>
    </row>
    <row r="16227" spans="1:18">
      <c r="A16227" t="n">
        <v>132860</v>
      </c>
      <c r="B16227" s="50" t="n">
        <v>28</v>
      </c>
    </row>
    <row r="16228" spans="1:18">
      <c r="A16228" t="s">
        <v>4</v>
      </c>
      <c r="B16228" s="4" t="s">
        <v>5</v>
      </c>
      <c r="C16228" s="4" t="s">
        <v>10</v>
      </c>
      <c r="D16228" s="4" t="s">
        <v>14</v>
      </c>
    </row>
    <row r="16229" spans="1:18">
      <c r="A16229" t="n">
        <v>132861</v>
      </c>
      <c r="B16229" s="51" t="n">
        <v>89</v>
      </c>
      <c r="C16229" s="7" t="n">
        <v>65533</v>
      </c>
      <c r="D16229" s="7" t="n">
        <v>1</v>
      </c>
    </row>
    <row r="16230" spans="1:18">
      <c r="A16230" t="s">
        <v>4</v>
      </c>
      <c r="B16230" s="4" t="s">
        <v>5</v>
      </c>
      <c r="C16230" s="4" t="s">
        <v>10</v>
      </c>
      <c r="D16230" s="4" t="s">
        <v>10</v>
      </c>
      <c r="E16230" s="4" t="s">
        <v>10</v>
      </c>
    </row>
    <row r="16231" spans="1:18">
      <c r="A16231" t="n">
        <v>132865</v>
      </c>
      <c r="B16231" s="42" t="n">
        <v>61</v>
      </c>
      <c r="C16231" s="7" t="n">
        <v>5</v>
      </c>
      <c r="D16231" s="7" t="n">
        <v>19</v>
      </c>
      <c r="E16231" s="7" t="n">
        <v>1000</v>
      </c>
    </row>
    <row r="16232" spans="1:18">
      <c r="A16232" t="s">
        <v>4</v>
      </c>
      <c r="B16232" s="4" t="s">
        <v>5</v>
      </c>
      <c r="C16232" s="4" t="s">
        <v>14</v>
      </c>
      <c r="D16232" s="4" t="s">
        <v>10</v>
      </c>
      <c r="E16232" s="4" t="s">
        <v>10</v>
      </c>
      <c r="F16232" s="4" t="s">
        <v>14</v>
      </c>
    </row>
    <row r="16233" spans="1:18">
      <c r="A16233" t="n">
        <v>132872</v>
      </c>
      <c r="B16233" s="59" t="n">
        <v>25</v>
      </c>
      <c r="C16233" s="7" t="n">
        <v>1</v>
      </c>
      <c r="D16233" s="7" t="n">
        <v>260</v>
      </c>
      <c r="E16233" s="7" t="n">
        <v>640</v>
      </c>
      <c r="F16233" s="7" t="n">
        <v>1</v>
      </c>
    </row>
    <row r="16234" spans="1:18">
      <c r="A16234" t="s">
        <v>4</v>
      </c>
      <c r="B16234" s="4" t="s">
        <v>5</v>
      </c>
      <c r="C16234" s="4" t="s">
        <v>14</v>
      </c>
      <c r="D16234" s="4" t="s">
        <v>10</v>
      </c>
      <c r="E16234" s="4" t="s">
        <v>6</v>
      </c>
    </row>
    <row r="16235" spans="1:18">
      <c r="A16235" t="n">
        <v>132879</v>
      </c>
      <c r="B16235" s="41" t="n">
        <v>51</v>
      </c>
      <c r="C16235" s="7" t="n">
        <v>4</v>
      </c>
      <c r="D16235" s="7" t="n">
        <v>5</v>
      </c>
      <c r="E16235" s="7" t="s">
        <v>181</v>
      </c>
    </row>
    <row r="16236" spans="1:18">
      <c r="A16236" t="s">
        <v>4</v>
      </c>
      <c r="B16236" s="4" t="s">
        <v>5</v>
      </c>
      <c r="C16236" s="4" t="s">
        <v>10</v>
      </c>
    </row>
    <row r="16237" spans="1:18">
      <c r="A16237" t="n">
        <v>132892</v>
      </c>
      <c r="B16237" s="28" t="n">
        <v>16</v>
      </c>
      <c r="C16237" s="7" t="n">
        <v>0</v>
      </c>
    </row>
    <row r="16238" spans="1:18">
      <c r="A16238" t="s">
        <v>4</v>
      </c>
      <c r="B16238" s="4" t="s">
        <v>5</v>
      </c>
      <c r="C16238" s="4" t="s">
        <v>10</v>
      </c>
      <c r="D16238" s="4" t="s">
        <v>14</v>
      </c>
      <c r="E16238" s="4" t="s">
        <v>9</v>
      </c>
      <c r="F16238" s="4" t="s">
        <v>112</v>
      </c>
      <c r="G16238" s="4" t="s">
        <v>14</v>
      </c>
      <c r="H16238" s="4" t="s">
        <v>14</v>
      </c>
    </row>
    <row r="16239" spans="1:18">
      <c r="A16239" t="n">
        <v>132895</v>
      </c>
      <c r="B16239" s="49" t="n">
        <v>26</v>
      </c>
      <c r="C16239" s="7" t="n">
        <v>5</v>
      </c>
      <c r="D16239" s="7" t="n">
        <v>17</v>
      </c>
      <c r="E16239" s="7" t="n">
        <v>3481</v>
      </c>
      <c r="F16239" s="7" t="s">
        <v>1010</v>
      </c>
      <c r="G16239" s="7" t="n">
        <v>2</v>
      </c>
      <c r="H16239" s="7" t="n">
        <v>0</v>
      </c>
    </row>
    <row r="16240" spans="1:18">
      <c r="A16240" t="s">
        <v>4</v>
      </c>
      <c r="B16240" s="4" t="s">
        <v>5</v>
      </c>
    </row>
    <row r="16241" spans="1:8">
      <c r="A16241" t="n">
        <v>132922</v>
      </c>
      <c r="B16241" s="50" t="n">
        <v>28</v>
      </c>
    </row>
    <row r="16242" spans="1:8">
      <c r="A16242" t="s">
        <v>4</v>
      </c>
      <c r="B16242" s="4" t="s">
        <v>5</v>
      </c>
      <c r="C16242" s="4" t="s">
        <v>10</v>
      </c>
      <c r="D16242" s="4" t="s">
        <v>14</v>
      </c>
    </row>
    <row r="16243" spans="1:8">
      <c r="A16243" t="n">
        <v>132923</v>
      </c>
      <c r="B16243" s="51" t="n">
        <v>89</v>
      </c>
      <c r="C16243" s="7" t="n">
        <v>65533</v>
      </c>
      <c r="D16243" s="7" t="n">
        <v>1</v>
      </c>
    </row>
    <row r="16244" spans="1:8">
      <c r="A16244" t="s">
        <v>4</v>
      </c>
      <c r="B16244" s="4" t="s">
        <v>5</v>
      </c>
      <c r="C16244" s="4" t="s">
        <v>14</v>
      </c>
      <c r="D16244" s="4" t="s">
        <v>10</v>
      </c>
      <c r="E16244" s="4" t="s">
        <v>10</v>
      </c>
      <c r="F16244" s="4" t="s">
        <v>14</v>
      </c>
    </row>
    <row r="16245" spans="1:8">
      <c r="A16245" t="n">
        <v>132927</v>
      </c>
      <c r="B16245" s="59" t="n">
        <v>25</v>
      </c>
      <c r="C16245" s="7" t="n">
        <v>1</v>
      </c>
      <c r="D16245" s="7" t="n">
        <v>260</v>
      </c>
      <c r="E16245" s="7" t="n">
        <v>640</v>
      </c>
      <c r="F16245" s="7" t="n">
        <v>2</v>
      </c>
    </row>
    <row r="16246" spans="1:8">
      <c r="A16246" t="s">
        <v>4</v>
      </c>
      <c r="B16246" s="4" t="s">
        <v>5</v>
      </c>
      <c r="C16246" s="4" t="s">
        <v>14</v>
      </c>
      <c r="D16246" s="4" t="s">
        <v>10</v>
      </c>
      <c r="E16246" s="4" t="s">
        <v>6</v>
      </c>
    </row>
    <row r="16247" spans="1:8">
      <c r="A16247" t="n">
        <v>132934</v>
      </c>
      <c r="B16247" s="41" t="n">
        <v>51</v>
      </c>
      <c r="C16247" s="7" t="n">
        <v>4</v>
      </c>
      <c r="D16247" s="7" t="n">
        <v>4</v>
      </c>
      <c r="E16247" s="7" t="s">
        <v>137</v>
      </c>
    </row>
    <row r="16248" spans="1:8">
      <c r="A16248" t="s">
        <v>4</v>
      </c>
      <c r="B16248" s="4" t="s">
        <v>5</v>
      </c>
      <c r="C16248" s="4" t="s">
        <v>10</v>
      </c>
    </row>
    <row r="16249" spans="1:8">
      <c r="A16249" t="n">
        <v>132948</v>
      </c>
      <c r="B16249" s="28" t="n">
        <v>16</v>
      </c>
      <c r="C16249" s="7" t="n">
        <v>0</v>
      </c>
    </row>
    <row r="16250" spans="1:8">
      <c r="A16250" t="s">
        <v>4</v>
      </c>
      <c r="B16250" s="4" t="s">
        <v>5</v>
      </c>
      <c r="C16250" s="4" t="s">
        <v>10</v>
      </c>
      <c r="D16250" s="4" t="s">
        <v>14</v>
      </c>
      <c r="E16250" s="4" t="s">
        <v>9</v>
      </c>
      <c r="F16250" s="4" t="s">
        <v>112</v>
      </c>
      <c r="G16250" s="4" t="s">
        <v>14</v>
      </c>
      <c r="H16250" s="4" t="s">
        <v>14</v>
      </c>
    </row>
    <row r="16251" spans="1:8">
      <c r="A16251" t="n">
        <v>132951</v>
      </c>
      <c r="B16251" s="49" t="n">
        <v>26</v>
      </c>
      <c r="C16251" s="7" t="n">
        <v>4</v>
      </c>
      <c r="D16251" s="7" t="n">
        <v>17</v>
      </c>
      <c r="E16251" s="7" t="n">
        <v>7471</v>
      </c>
      <c r="F16251" s="7" t="s">
        <v>1011</v>
      </c>
      <c r="G16251" s="7" t="n">
        <v>2</v>
      </c>
      <c r="H16251" s="7" t="n">
        <v>0</v>
      </c>
    </row>
    <row r="16252" spans="1:8">
      <c r="A16252" t="s">
        <v>4</v>
      </c>
      <c r="B16252" s="4" t="s">
        <v>5</v>
      </c>
    </row>
    <row r="16253" spans="1:8">
      <c r="A16253" t="n">
        <v>133005</v>
      </c>
      <c r="B16253" s="50" t="n">
        <v>28</v>
      </c>
    </row>
    <row r="16254" spans="1:8">
      <c r="A16254" t="s">
        <v>4</v>
      </c>
      <c r="B16254" s="4" t="s">
        <v>5</v>
      </c>
      <c r="C16254" s="4" t="s">
        <v>10</v>
      </c>
      <c r="D16254" s="4" t="s">
        <v>14</v>
      </c>
    </row>
    <row r="16255" spans="1:8">
      <c r="A16255" t="n">
        <v>133006</v>
      </c>
      <c r="B16255" s="51" t="n">
        <v>89</v>
      </c>
      <c r="C16255" s="7" t="n">
        <v>65533</v>
      </c>
      <c r="D16255" s="7" t="n">
        <v>1</v>
      </c>
    </row>
    <row r="16256" spans="1:8">
      <c r="A16256" t="s">
        <v>4</v>
      </c>
      <c r="B16256" s="4" t="s">
        <v>5</v>
      </c>
      <c r="C16256" s="4" t="s">
        <v>14</v>
      </c>
      <c r="D16256" s="4" t="s">
        <v>10</v>
      </c>
      <c r="E16256" s="4" t="s">
        <v>10</v>
      </c>
      <c r="F16256" s="4" t="s">
        <v>14</v>
      </c>
    </row>
    <row r="16257" spans="1:8">
      <c r="A16257" t="n">
        <v>133010</v>
      </c>
      <c r="B16257" s="59" t="n">
        <v>25</v>
      </c>
      <c r="C16257" s="7" t="n">
        <v>1</v>
      </c>
      <c r="D16257" s="7" t="n">
        <v>60</v>
      </c>
      <c r="E16257" s="7" t="n">
        <v>640</v>
      </c>
      <c r="F16257" s="7" t="n">
        <v>1</v>
      </c>
    </row>
    <row r="16258" spans="1:8">
      <c r="A16258" t="s">
        <v>4</v>
      </c>
      <c r="B16258" s="4" t="s">
        <v>5</v>
      </c>
      <c r="C16258" s="4" t="s">
        <v>14</v>
      </c>
      <c r="D16258" s="4" t="s">
        <v>10</v>
      </c>
      <c r="E16258" s="4" t="s">
        <v>6</v>
      </c>
    </row>
    <row r="16259" spans="1:8">
      <c r="A16259" t="n">
        <v>133017</v>
      </c>
      <c r="B16259" s="41" t="n">
        <v>51</v>
      </c>
      <c r="C16259" s="7" t="n">
        <v>4</v>
      </c>
      <c r="D16259" s="7" t="n">
        <v>0</v>
      </c>
      <c r="E16259" s="7" t="s">
        <v>1012</v>
      </c>
    </row>
    <row r="16260" spans="1:8">
      <c r="A16260" t="s">
        <v>4</v>
      </c>
      <c r="B16260" s="4" t="s">
        <v>5</v>
      </c>
      <c r="C16260" s="4" t="s">
        <v>10</v>
      </c>
    </row>
    <row r="16261" spans="1:8">
      <c r="A16261" t="n">
        <v>133032</v>
      </c>
      <c r="B16261" s="28" t="n">
        <v>16</v>
      </c>
      <c r="C16261" s="7" t="n">
        <v>0</v>
      </c>
    </row>
    <row r="16262" spans="1:8">
      <c r="A16262" t="s">
        <v>4</v>
      </c>
      <c r="B16262" s="4" t="s">
        <v>5</v>
      </c>
      <c r="C16262" s="4" t="s">
        <v>10</v>
      </c>
      <c r="D16262" s="4" t="s">
        <v>14</v>
      </c>
      <c r="E16262" s="4" t="s">
        <v>9</v>
      </c>
      <c r="F16262" s="4" t="s">
        <v>112</v>
      </c>
      <c r="G16262" s="4" t="s">
        <v>14</v>
      </c>
      <c r="H16262" s="4" t="s">
        <v>14</v>
      </c>
    </row>
    <row r="16263" spans="1:8">
      <c r="A16263" t="n">
        <v>133035</v>
      </c>
      <c r="B16263" s="49" t="n">
        <v>26</v>
      </c>
      <c r="C16263" s="7" t="n">
        <v>0</v>
      </c>
      <c r="D16263" s="7" t="n">
        <v>17</v>
      </c>
      <c r="E16263" s="7" t="n">
        <v>53957</v>
      </c>
      <c r="F16263" s="7" t="s">
        <v>1013</v>
      </c>
      <c r="G16263" s="7" t="n">
        <v>2</v>
      </c>
      <c r="H16263" s="7" t="n">
        <v>0</v>
      </c>
    </row>
    <row r="16264" spans="1:8">
      <c r="A16264" t="s">
        <v>4</v>
      </c>
      <c r="B16264" s="4" t="s">
        <v>5</v>
      </c>
    </row>
    <row r="16265" spans="1:8">
      <c r="A16265" t="n">
        <v>133058</v>
      </c>
      <c r="B16265" s="50" t="n">
        <v>28</v>
      </c>
    </row>
    <row r="16266" spans="1:8">
      <c r="A16266" t="s">
        <v>4</v>
      </c>
      <c r="B16266" s="4" t="s">
        <v>5</v>
      </c>
      <c r="C16266" s="4" t="s">
        <v>10</v>
      </c>
      <c r="D16266" s="4" t="s">
        <v>14</v>
      </c>
    </row>
    <row r="16267" spans="1:8">
      <c r="A16267" t="n">
        <v>133059</v>
      </c>
      <c r="B16267" s="51" t="n">
        <v>89</v>
      </c>
      <c r="C16267" s="7" t="n">
        <v>65533</v>
      </c>
      <c r="D16267" s="7" t="n">
        <v>1</v>
      </c>
    </row>
    <row r="16268" spans="1:8">
      <c r="A16268" t="s">
        <v>4</v>
      </c>
      <c r="B16268" s="4" t="s">
        <v>5</v>
      </c>
      <c r="C16268" s="4" t="s">
        <v>14</v>
      </c>
      <c r="D16268" s="4" t="s">
        <v>10</v>
      </c>
      <c r="E16268" s="4" t="s">
        <v>10</v>
      </c>
      <c r="F16268" s="4" t="s">
        <v>14</v>
      </c>
    </row>
    <row r="16269" spans="1:8">
      <c r="A16269" t="n">
        <v>133063</v>
      </c>
      <c r="B16269" s="59" t="n">
        <v>25</v>
      </c>
      <c r="C16269" s="7" t="n">
        <v>1</v>
      </c>
      <c r="D16269" s="7" t="n">
        <v>65535</v>
      </c>
      <c r="E16269" s="7" t="n">
        <v>65535</v>
      </c>
      <c r="F16269" s="7" t="n">
        <v>0</v>
      </c>
    </row>
    <row r="16270" spans="1:8">
      <c r="A16270" t="s">
        <v>4</v>
      </c>
      <c r="B16270" s="4" t="s">
        <v>5</v>
      </c>
      <c r="C16270" s="4" t="s">
        <v>14</v>
      </c>
      <c r="D16270" s="4" t="s">
        <v>10</v>
      </c>
      <c r="E16270" s="4" t="s">
        <v>21</v>
      </c>
    </row>
    <row r="16271" spans="1:8">
      <c r="A16271" t="n">
        <v>133070</v>
      </c>
      <c r="B16271" s="21" t="n">
        <v>58</v>
      </c>
      <c r="C16271" s="7" t="n">
        <v>101</v>
      </c>
      <c r="D16271" s="7" t="n">
        <v>500</v>
      </c>
      <c r="E16271" s="7" t="n">
        <v>1</v>
      </c>
    </row>
    <row r="16272" spans="1:8">
      <c r="A16272" t="s">
        <v>4</v>
      </c>
      <c r="B16272" s="4" t="s">
        <v>5</v>
      </c>
      <c r="C16272" s="4" t="s">
        <v>14</v>
      </c>
      <c r="D16272" s="4" t="s">
        <v>10</v>
      </c>
    </row>
    <row r="16273" spans="1:8">
      <c r="A16273" t="n">
        <v>133078</v>
      </c>
      <c r="B16273" s="21" t="n">
        <v>58</v>
      </c>
      <c r="C16273" s="7" t="n">
        <v>254</v>
      </c>
      <c r="D16273" s="7" t="n">
        <v>0</v>
      </c>
    </row>
    <row r="16274" spans="1:8">
      <c r="A16274" t="s">
        <v>4</v>
      </c>
      <c r="B16274" s="4" t="s">
        <v>5</v>
      </c>
      <c r="C16274" s="4" t="s">
        <v>14</v>
      </c>
    </row>
    <row r="16275" spans="1:8">
      <c r="A16275" t="n">
        <v>133082</v>
      </c>
      <c r="B16275" s="45" t="n">
        <v>45</v>
      </c>
      <c r="C16275" s="7" t="n">
        <v>0</v>
      </c>
    </row>
    <row r="16276" spans="1:8">
      <c r="A16276" t="s">
        <v>4</v>
      </c>
      <c r="B16276" s="4" t="s">
        <v>5</v>
      </c>
      <c r="C16276" s="4" t="s">
        <v>14</v>
      </c>
      <c r="D16276" s="4" t="s">
        <v>14</v>
      </c>
      <c r="E16276" s="4" t="s">
        <v>21</v>
      </c>
      <c r="F16276" s="4" t="s">
        <v>21</v>
      </c>
      <c r="G16276" s="4" t="s">
        <v>21</v>
      </c>
      <c r="H16276" s="4" t="s">
        <v>10</v>
      </c>
    </row>
    <row r="16277" spans="1:8">
      <c r="A16277" t="n">
        <v>133084</v>
      </c>
      <c r="B16277" s="45" t="n">
        <v>45</v>
      </c>
      <c r="C16277" s="7" t="n">
        <v>2</v>
      </c>
      <c r="D16277" s="7" t="n">
        <v>3</v>
      </c>
      <c r="E16277" s="7" t="n">
        <v>-5.26000022888184</v>
      </c>
      <c r="F16277" s="7" t="n">
        <v>19.6299991607666</v>
      </c>
      <c r="G16277" s="7" t="n">
        <v>45.7700004577637</v>
      </c>
      <c r="H16277" s="7" t="n">
        <v>0</v>
      </c>
    </row>
    <row r="16278" spans="1:8">
      <c r="A16278" t="s">
        <v>4</v>
      </c>
      <c r="B16278" s="4" t="s">
        <v>5</v>
      </c>
      <c r="C16278" s="4" t="s">
        <v>14</v>
      </c>
      <c r="D16278" s="4" t="s">
        <v>14</v>
      </c>
      <c r="E16278" s="4" t="s">
        <v>21</v>
      </c>
      <c r="F16278" s="4" t="s">
        <v>21</v>
      </c>
      <c r="G16278" s="4" t="s">
        <v>21</v>
      </c>
      <c r="H16278" s="4" t="s">
        <v>10</v>
      </c>
      <c r="I16278" s="4" t="s">
        <v>14</v>
      </c>
    </row>
    <row r="16279" spans="1:8">
      <c r="A16279" t="n">
        <v>133101</v>
      </c>
      <c r="B16279" s="45" t="n">
        <v>45</v>
      </c>
      <c r="C16279" s="7" t="n">
        <v>4</v>
      </c>
      <c r="D16279" s="7" t="n">
        <v>3</v>
      </c>
      <c r="E16279" s="7" t="n">
        <v>0</v>
      </c>
      <c r="F16279" s="7" t="n">
        <v>147</v>
      </c>
      <c r="G16279" s="7" t="n">
        <v>-5</v>
      </c>
      <c r="H16279" s="7" t="n">
        <v>0</v>
      </c>
      <c r="I16279" s="7" t="n">
        <v>0</v>
      </c>
    </row>
    <row r="16280" spans="1:8">
      <c r="A16280" t="s">
        <v>4</v>
      </c>
      <c r="B16280" s="4" t="s">
        <v>5</v>
      </c>
      <c r="C16280" s="4" t="s">
        <v>14</v>
      </c>
      <c r="D16280" s="4" t="s">
        <v>14</v>
      </c>
      <c r="E16280" s="4" t="s">
        <v>21</v>
      </c>
      <c r="F16280" s="4" t="s">
        <v>10</v>
      </c>
    </row>
    <row r="16281" spans="1:8">
      <c r="A16281" t="n">
        <v>133119</v>
      </c>
      <c r="B16281" s="45" t="n">
        <v>45</v>
      </c>
      <c r="C16281" s="7" t="n">
        <v>5</v>
      </c>
      <c r="D16281" s="7" t="n">
        <v>3</v>
      </c>
      <c r="E16281" s="7" t="n">
        <v>1.29999995231628</v>
      </c>
      <c r="F16281" s="7" t="n">
        <v>0</v>
      </c>
    </row>
    <row r="16282" spans="1:8">
      <c r="A16282" t="s">
        <v>4</v>
      </c>
      <c r="B16282" s="4" t="s">
        <v>5</v>
      </c>
      <c r="C16282" s="4" t="s">
        <v>14</v>
      </c>
      <c r="D16282" s="4" t="s">
        <v>14</v>
      </c>
      <c r="E16282" s="4" t="s">
        <v>21</v>
      </c>
      <c r="F16282" s="4" t="s">
        <v>10</v>
      </c>
    </row>
    <row r="16283" spans="1:8">
      <c r="A16283" t="n">
        <v>133128</v>
      </c>
      <c r="B16283" s="45" t="n">
        <v>45</v>
      </c>
      <c r="C16283" s="7" t="n">
        <v>11</v>
      </c>
      <c r="D16283" s="7" t="n">
        <v>3</v>
      </c>
      <c r="E16283" s="7" t="n">
        <v>32.5999984741211</v>
      </c>
      <c r="F16283" s="7" t="n">
        <v>0</v>
      </c>
    </row>
    <row r="16284" spans="1:8">
      <c r="A16284" t="s">
        <v>4</v>
      </c>
      <c r="B16284" s="4" t="s">
        <v>5</v>
      </c>
      <c r="C16284" s="4" t="s">
        <v>14</v>
      </c>
      <c r="D16284" s="4" t="s">
        <v>14</v>
      </c>
      <c r="E16284" s="4" t="s">
        <v>21</v>
      </c>
      <c r="F16284" s="4" t="s">
        <v>21</v>
      </c>
      <c r="G16284" s="4" t="s">
        <v>21</v>
      </c>
      <c r="H16284" s="4" t="s">
        <v>10</v>
      </c>
      <c r="I16284" s="4" t="s">
        <v>14</v>
      </c>
    </row>
    <row r="16285" spans="1:8">
      <c r="A16285" t="n">
        <v>133137</v>
      </c>
      <c r="B16285" s="45" t="n">
        <v>45</v>
      </c>
      <c r="C16285" s="7" t="n">
        <v>4</v>
      </c>
      <c r="D16285" s="7" t="n">
        <v>3</v>
      </c>
      <c r="E16285" s="7" t="n">
        <v>0</v>
      </c>
      <c r="F16285" s="7" t="n">
        <v>131</v>
      </c>
      <c r="G16285" s="7" t="n">
        <v>-5</v>
      </c>
      <c r="H16285" s="7" t="n">
        <v>15000</v>
      </c>
      <c r="I16285" s="7" t="n">
        <v>0</v>
      </c>
    </row>
    <row r="16286" spans="1:8">
      <c r="A16286" t="s">
        <v>4</v>
      </c>
      <c r="B16286" s="4" t="s">
        <v>5</v>
      </c>
      <c r="C16286" s="4" t="s">
        <v>14</v>
      </c>
      <c r="D16286" s="4" t="s">
        <v>14</v>
      </c>
      <c r="E16286" s="4" t="s">
        <v>21</v>
      </c>
      <c r="F16286" s="4" t="s">
        <v>10</v>
      </c>
    </row>
    <row r="16287" spans="1:8">
      <c r="A16287" t="n">
        <v>133155</v>
      </c>
      <c r="B16287" s="45" t="n">
        <v>45</v>
      </c>
      <c r="C16287" s="7" t="n">
        <v>5</v>
      </c>
      <c r="D16287" s="7" t="n">
        <v>3</v>
      </c>
      <c r="E16287" s="7" t="n">
        <v>1.20000004768372</v>
      </c>
      <c r="F16287" s="7" t="n">
        <v>15000</v>
      </c>
    </row>
    <row r="16288" spans="1:8">
      <c r="A16288" t="s">
        <v>4</v>
      </c>
      <c r="B16288" s="4" t="s">
        <v>5</v>
      </c>
      <c r="C16288" s="4" t="s">
        <v>14</v>
      </c>
      <c r="D16288" s="4" t="s">
        <v>10</v>
      </c>
    </row>
    <row r="16289" spans="1:9">
      <c r="A16289" t="n">
        <v>133164</v>
      </c>
      <c r="B16289" s="21" t="n">
        <v>58</v>
      </c>
      <c r="C16289" s="7" t="n">
        <v>255</v>
      </c>
      <c r="D16289" s="7" t="n">
        <v>0</v>
      </c>
    </row>
    <row r="16290" spans="1:9">
      <c r="A16290" t="s">
        <v>4</v>
      </c>
      <c r="B16290" s="4" t="s">
        <v>5</v>
      </c>
      <c r="C16290" s="4" t="s">
        <v>14</v>
      </c>
      <c r="D16290" s="4" t="s">
        <v>10</v>
      </c>
      <c r="E16290" s="4" t="s">
        <v>6</v>
      </c>
    </row>
    <row r="16291" spans="1:9">
      <c r="A16291" t="n">
        <v>133168</v>
      </c>
      <c r="B16291" s="41" t="n">
        <v>51</v>
      </c>
      <c r="C16291" s="7" t="n">
        <v>4</v>
      </c>
      <c r="D16291" s="7" t="n">
        <v>9</v>
      </c>
      <c r="E16291" s="7" t="s">
        <v>204</v>
      </c>
    </row>
    <row r="16292" spans="1:9">
      <c r="A16292" t="s">
        <v>4</v>
      </c>
      <c r="B16292" s="4" t="s">
        <v>5</v>
      </c>
      <c r="C16292" s="4" t="s">
        <v>10</v>
      </c>
    </row>
    <row r="16293" spans="1:9">
      <c r="A16293" t="n">
        <v>133182</v>
      </c>
      <c r="B16293" s="28" t="n">
        <v>16</v>
      </c>
      <c r="C16293" s="7" t="n">
        <v>0</v>
      </c>
    </row>
    <row r="16294" spans="1:9">
      <c r="A16294" t="s">
        <v>4</v>
      </c>
      <c r="B16294" s="4" t="s">
        <v>5</v>
      </c>
      <c r="C16294" s="4" t="s">
        <v>10</v>
      </c>
      <c r="D16294" s="4" t="s">
        <v>14</v>
      </c>
      <c r="E16294" s="4" t="s">
        <v>9</v>
      </c>
      <c r="F16294" s="4" t="s">
        <v>112</v>
      </c>
      <c r="G16294" s="4" t="s">
        <v>14</v>
      </c>
      <c r="H16294" s="4" t="s">
        <v>14</v>
      </c>
    </row>
    <row r="16295" spans="1:9">
      <c r="A16295" t="n">
        <v>133185</v>
      </c>
      <c r="B16295" s="49" t="n">
        <v>26</v>
      </c>
      <c r="C16295" s="7" t="n">
        <v>9</v>
      </c>
      <c r="D16295" s="7" t="n">
        <v>17</v>
      </c>
      <c r="E16295" s="7" t="n">
        <v>5422</v>
      </c>
      <c r="F16295" s="7" t="s">
        <v>1014</v>
      </c>
      <c r="G16295" s="7" t="n">
        <v>2</v>
      </c>
      <c r="H16295" s="7" t="n">
        <v>0</v>
      </c>
    </row>
    <row r="16296" spans="1:9">
      <c r="A16296" t="s">
        <v>4</v>
      </c>
      <c r="B16296" s="4" t="s">
        <v>5</v>
      </c>
    </row>
    <row r="16297" spans="1:9">
      <c r="A16297" t="n">
        <v>133215</v>
      </c>
      <c r="B16297" s="50" t="n">
        <v>28</v>
      </c>
    </row>
    <row r="16298" spans="1:9">
      <c r="A16298" t="s">
        <v>4</v>
      </c>
      <c r="B16298" s="4" t="s">
        <v>5</v>
      </c>
      <c r="C16298" s="4" t="s">
        <v>10</v>
      </c>
      <c r="D16298" s="4" t="s">
        <v>10</v>
      </c>
      <c r="E16298" s="4" t="s">
        <v>10</v>
      </c>
    </row>
    <row r="16299" spans="1:9">
      <c r="A16299" t="n">
        <v>133216</v>
      </c>
      <c r="B16299" s="42" t="n">
        <v>61</v>
      </c>
      <c r="C16299" s="7" t="n">
        <v>0</v>
      </c>
      <c r="D16299" s="7" t="n">
        <v>9</v>
      </c>
      <c r="E16299" s="7" t="n">
        <v>1000</v>
      </c>
    </row>
    <row r="16300" spans="1:9">
      <c r="A16300" t="s">
        <v>4</v>
      </c>
      <c r="B16300" s="4" t="s">
        <v>5</v>
      </c>
      <c r="C16300" s="4" t="s">
        <v>10</v>
      </c>
      <c r="D16300" s="4" t="s">
        <v>10</v>
      </c>
      <c r="E16300" s="4" t="s">
        <v>10</v>
      </c>
    </row>
    <row r="16301" spans="1:9">
      <c r="A16301" t="n">
        <v>133223</v>
      </c>
      <c r="B16301" s="42" t="n">
        <v>61</v>
      </c>
      <c r="C16301" s="7" t="n">
        <v>1</v>
      </c>
      <c r="D16301" s="7" t="n">
        <v>9</v>
      </c>
      <c r="E16301" s="7" t="n">
        <v>1000</v>
      </c>
    </row>
    <row r="16302" spans="1:9">
      <c r="A16302" t="s">
        <v>4</v>
      </c>
      <c r="B16302" s="4" t="s">
        <v>5</v>
      </c>
      <c r="C16302" s="4" t="s">
        <v>10</v>
      </c>
      <c r="D16302" s="4" t="s">
        <v>10</v>
      </c>
      <c r="E16302" s="4" t="s">
        <v>10</v>
      </c>
    </row>
    <row r="16303" spans="1:9">
      <c r="A16303" t="n">
        <v>133230</v>
      </c>
      <c r="B16303" s="42" t="n">
        <v>61</v>
      </c>
      <c r="C16303" s="7" t="n">
        <v>2</v>
      </c>
      <c r="D16303" s="7" t="n">
        <v>9</v>
      </c>
      <c r="E16303" s="7" t="n">
        <v>1000</v>
      </c>
    </row>
    <row r="16304" spans="1:9">
      <c r="A16304" t="s">
        <v>4</v>
      </c>
      <c r="B16304" s="4" t="s">
        <v>5</v>
      </c>
      <c r="C16304" s="4" t="s">
        <v>10</v>
      </c>
      <c r="D16304" s="4" t="s">
        <v>10</v>
      </c>
      <c r="E16304" s="4" t="s">
        <v>10</v>
      </c>
    </row>
    <row r="16305" spans="1:8">
      <c r="A16305" t="n">
        <v>133237</v>
      </c>
      <c r="B16305" s="42" t="n">
        <v>61</v>
      </c>
      <c r="C16305" s="7" t="n">
        <v>3</v>
      </c>
      <c r="D16305" s="7" t="n">
        <v>9</v>
      </c>
      <c r="E16305" s="7" t="n">
        <v>1000</v>
      </c>
    </row>
    <row r="16306" spans="1:8">
      <c r="A16306" t="s">
        <v>4</v>
      </c>
      <c r="B16306" s="4" t="s">
        <v>5</v>
      </c>
      <c r="C16306" s="4" t="s">
        <v>10</v>
      </c>
      <c r="D16306" s="4" t="s">
        <v>10</v>
      </c>
      <c r="E16306" s="4" t="s">
        <v>10</v>
      </c>
    </row>
    <row r="16307" spans="1:8">
      <c r="A16307" t="n">
        <v>133244</v>
      </c>
      <c r="B16307" s="42" t="n">
        <v>61</v>
      </c>
      <c r="C16307" s="7" t="n">
        <v>4</v>
      </c>
      <c r="D16307" s="7" t="n">
        <v>9</v>
      </c>
      <c r="E16307" s="7" t="n">
        <v>1000</v>
      </c>
    </row>
    <row r="16308" spans="1:8">
      <c r="A16308" t="s">
        <v>4</v>
      </c>
      <c r="B16308" s="4" t="s">
        <v>5</v>
      </c>
      <c r="C16308" s="4" t="s">
        <v>10</v>
      </c>
      <c r="D16308" s="4" t="s">
        <v>10</v>
      </c>
      <c r="E16308" s="4" t="s">
        <v>10</v>
      </c>
    </row>
    <row r="16309" spans="1:8">
      <c r="A16309" t="n">
        <v>133251</v>
      </c>
      <c r="B16309" s="42" t="n">
        <v>61</v>
      </c>
      <c r="C16309" s="7" t="n">
        <v>5</v>
      </c>
      <c r="D16309" s="7" t="n">
        <v>9</v>
      </c>
      <c r="E16309" s="7" t="n">
        <v>1000</v>
      </c>
    </row>
    <row r="16310" spans="1:8">
      <c r="A16310" t="s">
        <v>4</v>
      </c>
      <c r="B16310" s="4" t="s">
        <v>5</v>
      </c>
      <c r="C16310" s="4" t="s">
        <v>10</v>
      </c>
      <c r="D16310" s="4" t="s">
        <v>10</v>
      </c>
      <c r="E16310" s="4" t="s">
        <v>10</v>
      </c>
    </row>
    <row r="16311" spans="1:8">
      <c r="A16311" t="n">
        <v>133258</v>
      </c>
      <c r="B16311" s="42" t="n">
        <v>61</v>
      </c>
      <c r="C16311" s="7" t="n">
        <v>6</v>
      </c>
      <c r="D16311" s="7" t="n">
        <v>9</v>
      </c>
      <c r="E16311" s="7" t="n">
        <v>1000</v>
      </c>
    </row>
    <row r="16312" spans="1:8">
      <c r="A16312" t="s">
        <v>4</v>
      </c>
      <c r="B16312" s="4" t="s">
        <v>5</v>
      </c>
      <c r="C16312" s="4" t="s">
        <v>10</v>
      </c>
      <c r="D16312" s="4" t="s">
        <v>10</v>
      </c>
      <c r="E16312" s="4" t="s">
        <v>10</v>
      </c>
    </row>
    <row r="16313" spans="1:8">
      <c r="A16313" t="n">
        <v>133265</v>
      </c>
      <c r="B16313" s="42" t="n">
        <v>61</v>
      </c>
      <c r="C16313" s="7" t="n">
        <v>7</v>
      </c>
      <c r="D16313" s="7" t="n">
        <v>9</v>
      </c>
      <c r="E16313" s="7" t="n">
        <v>1000</v>
      </c>
    </row>
    <row r="16314" spans="1:8">
      <c r="A16314" t="s">
        <v>4</v>
      </c>
      <c r="B16314" s="4" t="s">
        <v>5</v>
      </c>
      <c r="C16314" s="4" t="s">
        <v>10</v>
      </c>
      <c r="D16314" s="4" t="s">
        <v>10</v>
      </c>
      <c r="E16314" s="4" t="s">
        <v>10</v>
      </c>
    </row>
    <row r="16315" spans="1:8">
      <c r="A16315" t="n">
        <v>133272</v>
      </c>
      <c r="B16315" s="42" t="n">
        <v>61</v>
      </c>
      <c r="C16315" s="7" t="n">
        <v>8</v>
      </c>
      <c r="D16315" s="7" t="n">
        <v>9</v>
      </c>
      <c r="E16315" s="7" t="n">
        <v>1000</v>
      </c>
    </row>
    <row r="16316" spans="1:8">
      <c r="A16316" t="s">
        <v>4</v>
      </c>
      <c r="B16316" s="4" t="s">
        <v>5</v>
      </c>
      <c r="C16316" s="4" t="s">
        <v>10</v>
      </c>
      <c r="D16316" s="4" t="s">
        <v>10</v>
      </c>
      <c r="E16316" s="4" t="s">
        <v>10</v>
      </c>
    </row>
    <row r="16317" spans="1:8">
      <c r="A16317" t="n">
        <v>133279</v>
      </c>
      <c r="B16317" s="42" t="n">
        <v>61</v>
      </c>
      <c r="C16317" s="7" t="n">
        <v>11</v>
      </c>
      <c r="D16317" s="7" t="n">
        <v>9</v>
      </c>
      <c r="E16317" s="7" t="n">
        <v>1000</v>
      </c>
    </row>
    <row r="16318" spans="1:8">
      <c r="A16318" t="s">
        <v>4</v>
      </c>
      <c r="B16318" s="4" t="s">
        <v>5</v>
      </c>
      <c r="C16318" s="4" t="s">
        <v>10</v>
      </c>
    </row>
    <row r="16319" spans="1:8">
      <c r="A16319" t="n">
        <v>133286</v>
      </c>
      <c r="B16319" s="28" t="n">
        <v>16</v>
      </c>
      <c r="C16319" s="7" t="n">
        <v>300</v>
      </c>
    </row>
    <row r="16320" spans="1:8">
      <c r="A16320" t="s">
        <v>4</v>
      </c>
      <c r="B16320" s="4" t="s">
        <v>5</v>
      </c>
      <c r="C16320" s="4" t="s">
        <v>14</v>
      </c>
      <c r="D16320" s="4" t="s">
        <v>10</v>
      </c>
      <c r="E16320" s="4" t="s">
        <v>10</v>
      </c>
      <c r="F16320" s="4" t="s">
        <v>14</v>
      </c>
    </row>
    <row r="16321" spans="1:6">
      <c r="A16321" t="n">
        <v>133289</v>
      </c>
      <c r="B16321" s="59" t="n">
        <v>25</v>
      </c>
      <c r="C16321" s="7" t="n">
        <v>1</v>
      </c>
      <c r="D16321" s="7" t="n">
        <v>60</v>
      </c>
      <c r="E16321" s="7" t="n">
        <v>280</v>
      </c>
      <c r="F16321" s="7" t="n">
        <v>1</v>
      </c>
    </row>
    <row r="16322" spans="1:6">
      <c r="A16322" t="s">
        <v>4</v>
      </c>
      <c r="B16322" s="4" t="s">
        <v>5</v>
      </c>
      <c r="C16322" s="4" t="s">
        <v>14</v>
      </c>
      <c r="D16322" s="4" t="s">
        <v>10</v>
      </c>
      <c r="E16322" s="4" t="s">
        <v>6</v>
      </c>
    </row>
    <row r="16323" spans="1:6">
      <c r="A16323" t="n">
        <v>133296</v>
      </c>
      <c r="B16323" s="41" t="n">
        <v>51</v>
      </c>
      <c r="C16323" s="7" t="n">
        <v>4</v>
      </c>
      <c r="D16323" s="7" t="n">
        <v>6</v>
      </c>
      <c r="E16323" s="7" t="s">
        <v>351</v>
      </c>
    </row>
    <row r="16324" spans="1:6">
      <c r="A16324" t="s">
        <v>4</v>
      </c>
      <c r="B16324" s="4" t="s">
        <v>5</v>
      </c>
      <c r="C16324" s="4" t="s">
        <v>10</v>
      </c>
    </row>
    <row r="16325" spans="1:6">
      <c r="A16325" t="n">
        <v>133309</v>
      </c>
      <c r="B16325" s="28" t="n">
        <v>16</v>
      </c>
      <c r="C16325" s="7" t="n">
        <v>0</v>
      </c>
    </row>
    <row r="16326" spans="1:6">
      <c r="A16326" t="s">
        <v>4</v>
      </c>
      <c r="B16326" s="4" t="s">
        <v>5</v>
      </c>
      <c r="C16326" s="4" t="s">
        <v>10</v>
      </c>
      <c r="D16326" s="4" t="s">
        <v>14</v>
      </c>
      <c r="E16326" s="4" t="s">
        <v>9</v>
      </c>
      <c r="F16326" s="4" t="s">
        <v>112</v>
      </c>
      <c r="G16326" s="4" t="s">
        <v>14</v>
      </c>
      <c r="H16326" s="4" t="s">
        <v>14</v>
      </c>
    </row>
    <row r="16327" spans="1:6">
      <c r="A16327" t="n">
        <v>133312</v>
      </c>
      <c r="B16327" s="49" t="n">
        <v>26</v>
      </c>
      <c r="C16327" s="7" t="n">
        <v>6</v>
      </c>
      <c r="D16327" s="7" t="n">
        <v>17</v>
      </c>
      <c r="E16327" s="7" t="n">
        <v>8501</v>
      </c>
      <c r="F16327" s="7" t="s">
        <v>1015</v>
      </c>
      <c r="G16327" s="7" t="n">
        <v>2</v>
      </c>
      <c r="H16327" s="7" t="n">
        <v>0</v>
      </c>
    </row>
    <row r="16328" spans="1:6">
      <c r="A16328" t="s">
        <v>4</v>
      </c>
      <c r="B16328" s="4" t="s">
        <v>5</v>
      </c>
    </row>
    <row r="16329" spans="1:6">
      <c r="A16329" t="n">
        <v>133338</v>
      </c>
      <c r="B16329" s="50" t="n">
        <v>28</v>
      </c>
    </row>
    <row r="16330" spans="1:6">
      <c r="A16330" t="s">
        <v>4</v>
      </c>
      <c r="B16330" s="4" t="s">
        <v>5</v>
      </c>
      <c r="C16330" s="4" t="s">
        <v>10</v>
      </c>
      <c r="D16330" s="4" t="s">
        <v>14</v>
      </c>
    </row>
    <row r="16331" spans="1:6">
      <c r="A16331" t="n">
        <v>133339</v>
      </c>
      <c r="B16331" s="51" t="n">
        <v>89</v>
      </c>
      <c r="C16331" s="7" t="n">
        <v>65533</v>
      </c>
      <c r="D16331" s="7" t="n">
        <v>1</v>
      </c>
    </row>
    <row r="16332" spans="1:6">
      <c r="A16332" t="s">
        <v>4</v>
      </c>
      <c r="B16332" s="4" t="s">
        <v>5</v>
      </c>
      <c r="C16332" s="4" t="s">
        <v>14</v>
      </c>
      <c r="D16332" s="4" t="s">
        <v>10</v>
      </c>
      <c r="E16332" s="4" t="s">
        <v>10</v>
      </c>
      <c r="F16332" s="4" t="s">
        <v>14</v>
      </c>
    </row>
    <row r="16333" spans="1:6">
      <c r="A16333" t="n">
        <v>133343</v>
      </c>
      <c r="B16333" s="59" t="n">
        <v>25</v>
      </c>
      <c r="C16333" s="7" t="n">
        <v>1</v>
      </c>
      <c r="D16333" s="7" t="n">
        <v>60</v>
      </c>
      <c r="E16333" s="7" t="n">
        <v>640</v>
      </c>
      <c r="F16333" s="7" t="n">
        <v>1</v>
      </c>
    </row>
    <row r="16334" spans="1:6">
      <c r="A16334" t="s">
        <v>4</v>
      </c>
      <c r="B16334" s="4" t="s">
        <v>5</v>
      </c>
      <c r="C16334" s="4" t="s">
        <v>14</v>
      </c>
      <c r="D16334" s="4" t="s">
        <v>10</v>
      </c>
      <c r="E16334" s="4" t="s">
        <v>10</v>
      </c>
      <c r="F16334" s="4" t="s">
        <v>14</v>
      </c>
    </row>
    <row r="16335" spans="1:6">
      <c r="A16335" t="n">
        <v>133350</v>
      </c>
      <c r="B16335" s="59" t="n">
        <v>25</v>
      </c>
      <c r="C16335" s="7" t="n">
        <v>1</v>
      </c>
      <c r="D16335" s="7" t="n">
        <v>0</v>
      </c>
      <c r="E16335" s="7" t="n">
        <v>600</v>
      </c>
      <c r="F16335" s="7" t="n">
        <v>1</v>
      </c>
    </row>
    <row r="16336" spans="1:6">
      <c r="A16336" t="s">
        <v>4</v>
      </c>
      <c r="B16336" s="4" t="s">
        <v>5</v>
      </c>
      <c r="C16336" s="4" t="s">
        <v>14</v>
      </c>
      <c r="D16336" s="4" t="s">
        <v>10</v>
      </c>
      <c r="E16336" s="4" t="s">
        <v>6</v>
      </c>
    </row>
    <row r="16337" spans="1:8">
      <c r="A16337" t="n">
        <v>133357</v>
      </c>
      <c r="B16337" s="41" t="n">
        <v>51</v>
      </c>
      <c r="C16337" s="7" t="n">
        <v>4</v>
      </c>
      <c r="D16337" s="7" t="n">
        <v>1</v>
      </c>
      <c r="E16337" s="7" t="s">
        <v>181</v>
      </c>
    </row>
    <row r="16338" spans="1:8">
      <c r="A16338" t="s">
        <v>4</v>
      </c>
      <c r="B16338" s="4" t="s">
        <v>5</v>
      </c>
      <c r="C16338" s="4" t="s">
        <v>10</v>
      </c>
    </row>
    <row r="16339" spans="1:8">
      <c r="A16339" t="n">
        <v>133370</v>
      </c>
      <c r="B16339" s="28" t="n">
        <v>16</v>
      </c>
      <c r="C16339" s="7" t="n">
        <v>0</v>
      </c>
    </row>
    <row r="16340" spans="1:8">
      <c r="A16340" t="s">
        <v>4</v>
      </c>
      <c r="B16340" s="4" t="s">
        <v>5</v>
      </c>
      <c r="C16340" s="4" t="s">
        <v>10</v>
      </c>
      <c r="D16340" s="4" t="s">
        <v>14</v>
      </c>
      <c r="E16340" s="4" t="s">
        <v>9</v>
      </c>
      <c r="F16340" s="4" t="s">
        <v>112</v>
      </c>
      <c r="G16340" s="4" t="s">
        <v>14</v>
      </c>
      <c r="H16340" s="4" t="s">
        <v>14</v>
      </c>
    </row>
    <row r="16341" spans="1:8">
      <c r="A16341" t="n">
        <v>133373</v>
      </c>
      <c r="B16341" s="49" t="n">
        <v>26</v>
      </c>
      <c r="C16341" s="7" t="n">
        <v>1</v>
      </c>
      <c r="D16341" s="7" t="n">
        <v>17</v>
      </c>
      <c r="E16341" s="7" t="n">
        <v>1479</v>
      </c>
      <c r="F16341" s="7" t="s">
        <v>1016</v>
      </c>
      <c r="G16341" s="7" t="n">
        <v>2</v>
      </c>
      <c r="H16341" s="7" t="n">
        <v>0</v>
      </c>
    </row>
    <row r="16342" spans="1:8">
      <c r="A16342" t="s">
        <v>4</v>
      </c>
      <c r="B16342" s="4" t="s">
        <v>5</v>
      </c>
    </row>
    <row r="16343" spans="1:8">
      <c r="A16343" t="n">
        <v>133404</v>
      </c>
      <c r="B16343" s="50" t="n">
        <v>28</v>
      </c>
    </row>
    <row r="16344" spans="1:8">
      <c r="A16344" t="s">
        <v>4</v>
      </c>
      <c r="B16344" s="4" t="s">
        <v>5</v>
      </c>
      <c r="C16344" s="4" t="s">
        <v>14</v>
      </c>
      <c r="D16344" s="4" t="s">
        <v>10</v>
      </c>
      <c r="E16344" s="4" t="s">
        <v>10</v>
      </c>
      <c r="F16344" s="4" t="s">
        <v>14</v>
      </c>
    </row>
    <row r="16345" spans="1:8">
      <c r="A16345" t="n">
        <v>133405</v>
      </c>
      <c r="B16345" s="59" t="n">
        <v>25</v>
      </c>
      <c r="C16345" s="7" t="n">
        <v>1</v>
      </c>
      <c r="D16345" s="7" t="n">
        <v>65535</v>
      </c>
      <c r="E16345" s="7" t="n">
        <v>65535</v>
      </c>
      <c r="F16345" s="7" t="n">
        <v>0</v>
      </c>
    </row>
    <row r="16346" spans="1:8">
      <c r="A16346" t="s">
        <v>4</v>
      </c>
      <c r="B16346" s="4" t="s">
        <v>5</v>
      </c>
      <c r="C16346" s="4" t="s">
        <v>10</v>
      </c>
      <c r="D16346" s="4" t="s">
        <v>14</v>
      </c>
      <c r="E16346" s="4" t="s">
        <v>6</v>
      </c>
      <c r="F16346" s="4" t="s">
        <v>21</v>
      </c>
      <c r="G16346" s="4" t="s">
        <v>21</v>
      </c>
      <c r="H16346" s="4" t="s">
        <v>21</v>
      </c>
    </row>
    <row r="16347" spans="1:8">
      <c r="A16347" t="n">
        <v>133412</v>
      </c>
      <c r="B16347" s="37" t="n">
        <v>48</v>
      </c>
      <c r="C16347" s="7" t="n">
        <v>9</v>
      </c>
      <c r="D16347" s="7" t="n">
        <v>0</v>
      </c>
      <c r="E16347" s="7" t="s">
        <v>81</v>
      </c>
      <c r="F16347" s="7" t="n">
        <v>-1</v>
      </c>
      <c r="G16347" s="7" t="n">
        <v>1</v>
      </c>
      <c r="H16347" s="7" t="n">
        <v>0</v>
      </c>
    </row>
    <row r="16348" spans="1:8">
      <c r="A16348" t="s">
        <v>4</v>
      </c>
      <c r="B16348" s="4" t="s">
        <v>5</v>
      </c>
      <c r="C16348" s="4" t="s">
        <v>10</v>
      </c>
    </row>
    <row r="16349" spans="1:8">
      <c r="A16349" t="n">
        <v>133443</v>
      </c>
      <c r="B16349" s="28" t="n">
        <v>16</v>
      </c>
      <c r="C16349" s="7" t="n">
        <v>500</v>
      </c>
    </row>
    <row r="16350" spans="1:8">
      <c r="A16350" t="s">
        <v>4</v>
      </c>
      <c r="B16350" s="4" t="s">
        <v>5</v>
      </c>
      <c r="C16350" s="4" t="s">
        <v>14</v>
      </c>
      <c r="D16350" s="4" t="s">
        <v>10</v>
      </c>
      <c r="E16350" s="4" t="s">
        <v>6</v>
      </c>
    </row>
    <row r="16351" spans="1:8">
      <c r="A16351" t="n">
        <v>133446</v>
      </c>
      <c r="B16351" s="41" t="n">
        <v>51</v>
      </c>
      <c r="C16351" s="7" t="n">
        <v>4</v>
      </c>
      <c r="D16351" s="7" t="n">
        <v>9</v>
      </c>
      <c r="E16351" s="7" t="s">
        <v>137</v>
      </c>
    </row>
    <row r="16352" spans="1:8">
      <c r="A16352" t="s">
        <v>4</v>
      </c>
      <c r="B16352" s="4" t="s">
        <v>5</v>
      </c>
      <c r="C16352" s="4" t="s">
        <v>10</v>
      </c>
    </row>
    <row r="16353" spans="1:8">
      <c r="A16353" t="n">
        <v>133460</v>
      </c>
      <c r="B16353" s="28" t="n">
        <v>16</v>
      </c>
      <c r="C16353" s="7" t="n">
        <v>0</v>
      </c>
    </row>
    <row r="16354" spans="1:8">
      <c r="A16354" t="s">
        <v>4</v>
      </c>
      <c r="B16354" s="4" t="s">
        <v>5</v>
      </c>
      <c r="C16354" s="4" t="s">
        <v>10</v>
      </c>
      <c r="D16354" s="4" t="s">
        <v>14</v>
      </c>
      <c r="E16354" s="4" t="s">
        <v>9</v>
      </c>
      <c r="F16354" s="4" t="s">
        <v>112</v>
      </c>
      <c r="G16354" s="4" t="s">
        <v>14</v>
      </c>
      <c r="H16354" s="4" t="s">
        <v>14</v>
      </c>
      <c r="I16354" s="4" t="s">
        <v>14</v>
      </c>
      <c r="J16354" s="4" t="s">
        <v>9</v>
      </c>
      <c r="K16354" s="4" t="s">
        <v>112</v>
      </c>
      <c r="L16354" s="4" t="s">
        <v>14</v>
      </c>
      <c r="M16354" s="4" t="s">
        <v>14</v>
      </c>
    </row>
    <row r="16355" spans="1:8">
      <c r="A16355" t="n">
        <v>133463</v>
      </c>
      <c r="B16355" s="49" t="n">
        <v>26</v>
      </c>
      <c r="C16355" s="7" t="n">
        <v>9</v>
      </c>
      <c r="D16355" s="7" t="n">
        <v>17</v>
      </c>
      <c r="E16355" s="7" t="n">
        <v>5423</v>
      </c>
      <c r="F16355" s="7" t="s">
        <v>1017</v>
      </c>
      <c r="G16355" s="7" t="n">
        <v>2</v>
      </c>
      <c r="H16355" s="7" t="n">
        <v>3</v>
      </c>
      <c r="I16355" s="7" t="n">
        <v>17</v>
      </c>
      <c r="J16355" s="7" t="n">
        <v>5424</v>
      </c>
      <c r="K16355" s="7" t="s">
        <v>1018</v>
      </c>
      <c r="L16355" s="7" t="n">
        <v>2</v>
      </c>
      <c r="M16355" s="7" t="n">
        <v>0</v>
      </c>
    </row>
    <row r="16356" spans="1:8">
      <c r="A16356" t="s">
        <v>4</v>
      </c>
      <c r="B16356" s="4" t="s">
        <v>5</v>
      </c>
    </row>
    <row r="16357" spans="1:8">
      <c r="A16357" t="n">
        <v>133579</v>
      </c>
      <c r="B16357" s="50" t="n">
        <v>28</v>
      </c>
    </row>
    <row r="16358" spans="1:8">
      <c r="A16358" t="s">
        <v>4</v>
      </c>
      <c r="B16358" s="4" t="s">
        <v>5</v>
      </c>
      <c r="C16358" s="4" t="s">
        <v>10</v>
      </c>
      <c r="D16358" s="4" t="s">
        <v>14</v>
      </c>
    </row>
    <row r="16359" spans="1:8">
      <c r="A16359" t="n">
        <v>133580</v>
      </c>
      <c r="B16359" s="51" t="n">
        <v>89</v>
      </c>
      <c r="C16359" s="7" t="n">
        <v>65533</v>
      </c>
      <c r="D16359" s="7" t="n">
        <v>1</v>
      </c>
    </row>
    <row r="16360" spans="1:8">
      <c r="A16360" t="s">
        <v>4</v>
      </c>
      <c r="B16360" s="4" t="s">
        <v>5</v>
      </c>
      <c r="C16360" s="4" t="s">
        <v>14</v>
      </c>
      <c r="D16360" s="4" t="s">
        <v>10</v>
      </c>
      <c r="E16360" s="4" t="s">
        <v>21</v>
      </c>
    </row>
    <row r="16361" spans="1:8">
      <c r="A16361" t="n">
        <v>133584</v>
      </c>
      <c r="B16361" s="21" t="n">
        <v>58</v>
      </c>
      <c r="C16361" s="7" t="n">
        <v>101</v>
      </c>
      <c r="D16361" s="7" t="n">
        <v>500</v>
      </c>
      <c r="E16361" s="7" t="n">
        <v>1</v>
      </c>
    </row>
    <row r="16362" spans="1:8">
      <c r="A16362" t="s">
        <v>4</v>
      </c>
      <c r="B16362" s="4" t="s">
        <v>5</v>
      </c>
      <c r="C16362" s="4" t="s">
        <v>14</v>
      </c>
      <c r="D16362" s="4" t="s">
        <v>10</v>
      </c>
    </row>
    <row r="16363" spans="1:8">
      <c r="A16363" t="n">
        <v>133592</v>
      </c>
      <c r="B16363" s="21" t="n">
        <v>58</v>
      </c>
      <c r="C16363" s="7" t="n">
        <v>254</v>
      </c>
      <c r="D16363" s="7" t="n">
        <v>0</v>
      </c>
    </row>
    <row r="16364" spans="1:8">
      <c r="A16364" t="s">
        <v>4</v>
      </c>
      <c r="B16364" s="4" t="s">
        <v>5</v>
      </c>
      <c r="C16364" s="4" t="s">
        <v>14</v>
      </c>
    </row>
    <row r="16365" spans="1:8">
      <c r="A16365" t="n">
        <v>133596</v>
      </c>
      <c r="B16365" s="45" t="n">
        <v>45</v>
      </c>
      <c r="C16365" s="7" t="n">
        <v>0</v>
      </c>
    </row>
    <row r="16366" spans="1:8">
      <c r="A16366" t="s">
        <v>4</v>
      </c>
      <c r="B16366" s="4" t="s">
        <v>5</v>
      </c>
      <c r="C16366" s="4" t="s">
        <v>14</v>
      </c>
      <c r="D16366" s="4" t="s">
        <v>14</v>
      </c>
      <c r="E16366" s="4" t="s">
        <v>21</v>
      </c>
      <c r="F16366" s="4" t="s">
        <v>21</v>
      </c>
      <c r="G16366" s="4" t="s">
        <v>21</v>
      </c>
      <c r="H16366" s="4" t="s">
        <v>10</v>
      </c>
    </row>
    <row r="16367" spans="1:8">
      <c r="A16367" t="n">
        <v>133598</v>
      </c>
      <c r="B16367" s="45" t="n">
        <v>45</v>
      </c>
      <c r="C16367" s="7" t="n">
        <v>2</v>
      </c>
      <c r="D16367" s="7" t="n">
        <v>3</v>
      </c>
      <c r="E16367" s="7" t="n">
        <v>1.91999995708466</v>
      </c>
      <c r="F16367" s="7" t="n">
        <v>19.8199996948242</v>
      </c>
      <c r="G16367" s="7" t="n">
        <v>44.7599983215332</v>
      </c>
      <c r="H16367" s="7" t="n">
        <v>0</v>
      </c>
    </row>
    <row r="16368" spans="1:8">
      <c r="A16368" t="s">
        <v>4</v>
      </c>
      <c r="B16368" s="4" t="s">
        <v>5</v>
      </c>
      <c r="C16368" s="4" t="s">
        <v>14</v>
      </c>
      <c r="D16368" s="4" t="s">
        <v>14</v>
      </c>
      <c r="E16368" s="4" t="s">
        <v>21</v>
      </c>
      <c r="F16368" s="4" t="s">
        <v>21</v>
      </c>
      <c r="G16368" s="4" t="s">
        <v>21</v>
      </c>
      <c r="H16368" s="4" t="s">
        <v>10</v>
      </c>
      <c r="I16368" s="4" t="s">
        <v>14</v>
      </c>
    </row>
    <row r="16369" spans="1:13">
      <c r="A16369" t="n">
        <v>133615</v>
      </c>
      <c r="B16369" s="45" t="n">
        <v>45</v>
      </c>
      <c r="C16369" s="7" t="n">
        <v>4</v>
      </c>
      <c r="D16369" s="7" t="n">
        <v>3</v>
      </c>
      <c r="E16369" s="7" t="n">
        <v>357.390014648438</v>
      </c>
      <c r="F16369" s="7" t="n">
        <v>312.359985351563</v>
      </c>
      <c r="G16369" s="7" t="n">
        <v>355</v>
      </c>
      <c r="H16369" s="7" t="n">
        <v>0</v>
      </c>
      <c r="I16369" s="7" t="n">
        <v>0</v>
      </c>
    </row>
    <row r="16370" spans="1:13">
      <c r="A16370" t="s">
        <v>4</v>
      </c>
      <c r="B16370" s="4" t="s">
        <v>5</v>
      </c>
      <c r="C16370" s="4" t="s">
        <v>14</v>
      </c>
      <c r="D16370" s="4" t="s">
        <v>14</v>
      </c>
      <c r="E16370" s="4" t="s">
        <v>21</v>
      </c>
      <c r="F16370" s="4" t="s">
        <v>10</v>
      </c>
    </row>
    <row r="16371" spans="1:13">
      <c r="A16371" t="n">
        <v>133633</v>
      </c>
      <c r="B16371" s="45" t="n">
        <v>45</v>
      </c>
      <c r="C16371" s="7" t="n">
        <v>5</v>
      </c>
      <c r="D16371" s="7" t="n">
        <v>3</v>
      </c>
      <c r="E16371" s="7" t="n">
        <v>1.20000004768372</v>
      </c>
      <c r="F16371" s="7" t="n">
        <v>0</v>
      </c>
    </row>
    <row r="16372" spans="1:13">
      <c r="A16372" t="s">
        <v>4</v>
      </c>
      <c r="B16372" s="4" t="s">
        <v>5</v>
      </c>
      <c r="C16372" s="4" t="s">
        <v>14</v>
      </c>
      <c r="D16372" s="4" t="s">
        <v>14</v>
      </c>
      <c r="E16372" s="4" t="s">
        <v>21</v>
      </c>
      <c r="F16372" s="4" t="s">
        <v>10</v>
      </c>
    </row>
    <row r="16373" spans="1:13">
      <c r="A16373" t="n">
        <v>133642</v>
      </c>
      <c r="B16373" s="45" t="n">
        <v>45</v>
      </c>
      <c r="C16373" s="7" t="n">
        <v>5</v>
      </c>
      <c r="D16373" s="7" t="n">
        <v>3</v>
      </c>
      <c r="E16373" s="7" t="n">
        <v>1.29999995231628</v>
      </c>
      <c r="F16373" s="7" t="n">
        <v>10000</v>
      </c>
    </row>
    <row r="16374" spans="1:13">
      <c r="A16374" t="s">
        <v>4</v>
      </c>
      <c r="B16374" s="4" t="s">
        <v>5</v>
      </c>
      <c r="C16374" s="4" t="s">
        <v>14</v>
      </c>
      <c r="D16374" s="4" t="s">
        <v>14</v>
      </c>
      <c r="E16374" s="4" t="s">
        <v>21</v>
      </c>
      <c r="F16374" s="4" t="s">
        <v>10</v>
      </c>
    </row>
    <row r="16375" spans="1:13">
      <c r="A16375" t="n">
        <v>133651</v>
      </c>
      <c r="B16375" s="45" t="n">
        <v>45</v>
      </c>
      <c r="C16375" s="7" t="n">
        <v>11</v>
      </c>
      <c r="D16375" s="7" t="n">
        <v>3</v>
      </c>
      <c r="E16375" s="7" t="n">
        <v>32.5999984741211</v>
      </c>
      <c r="F16375" s="7" t="n">
        <v>0</v>
      </c>
    </row>
    <row r="16376" spans="1:13">
      <c r="A16376" t="s">
        <v>4</v>
      </c>
      <c r="B16376" s="4" t="s">
        <v>5</v>
      </c>
      <c r="C16376" s="4" t="s">
        <v>14</v>
      </c>
      <c r="D16376" s="4" t="s">
        <v>10</v>
      </c>
      <c r="E16376" s="4" t="s">
        <v>6</v>
      </c>
      <c r="F16376" s="4" t="s">
        <v>6</v>
      </c>
      <c r="G16376" s="4" t="s">
        <v>6</v>
      </c>
      <c r="H16376" s="4" t="s">
        <v>6</v>
      </c>
    </row>
    <row r="16377" spans="1:13">
      <c r="A16377" t="n">
        <v>133660</v>
      </c>
      <c r="B16377" s="41" t="n">
        <v>51</v>
      </c>
      <c r="C16377" s="7" t="n">
        <v>3</v>
      </c>
      <c r="D16377" s="7" t="n">
        <v>26</v>
      </c>
      <c r="E16377" s="7" t="s">
        <v>153</v>
      </c>
      <c r="F16377" s="7" t="s">
        <v>97</v>
      </c>
      <c r="G16377" s="7" t="s">
        <v>96</v>
      </c>
      <c r="H16377" s="7" t="s">
        <v>97</v>
      </c>
    </row>
    <row r="16378" spans="1:13">
      <c r="A16378" t="s">
        <v>4</v>
      </c>
      <c r="B16378" s="4" t="s">
        <v>5</v>
      </c>
      <c r="C16378" s="4" t="s">
        <v>14</v>
      </c>
      <c r="D16378" s="4" t="s">
        <v>10</v>
      </c>
      <c r="E16378" s="4" t="s">
        <v>10</v>
      </c>
      <c r="F16378" s="4" t="s">
        <v>9</v>
      </c>
    </row>
    <row r="16379" spans="1:13">
      <c r="A16379" t="n">
        <v>133673</v>
      </c>
      <c r="B16379" s="46" t="n">
        <v>84</v>
      </c>
      <c r="C16379" s="7" t="n">
        <v>0</v>
      </c>
      <c r="D16379" s="7" t="n">
        <v>0</v>
      </c>
      <c r="E16379" s="7" t="n">
        <v>0</v>
      </c>
      <c r="F16379" s="7" t="n">
        <v>1050253722</v>
      </c>
    </row>
    <row r="16380" spans="1:13">
      <c r="A16380" t="s">
        <v>4</v>
      </c>
      <c r="B16380" s="4" t="s">
        <v>5</v>
      </c>
      <c r="C16380" s="4" t="s">
        <v>14</v>
      </c>
      <c r="D16380" s="4" t="s">
        <v>10</v>
      </c>
    </row>
    <row r="16381" spans="1:13">
      <c r="A16381" t="n">
        <v>133683</v>
      </c>
      <c r="B16381" s="21" t="n">
        <v>58</v>
      </c>
      <c r="C16381" s="7" t="n">
        <v>255</v>
      </c>
      <c r="D16381" s="7" t="n">
        <v>0</v>
      </c>
    </row>
    <row r="16382" spans="1:13">
      <c r="A16382" t="s">
        <v>4</v>
      </c>
      <c r="B16382" s="4" t="s">
        <v>5</v>
      </c>
      <c r="C16382" s="4" t="s">
        <v>10</v>
      </c>
    </row>
    <row r="16383" spans="1:13">
      <c r="A16383" t="n">
        <v>133687</v>
      </c>
      <c r="B16383" s="28" t="n">
        <v>16</v>
      </c>
      <c r="C16383" s="7" t="n">
        <v>1000</v>
      </c>
    </row>
    <row r="16384" spans="1:13">
      <c r="A16384" t="s">
        <v>4</v>
      </c>
      <c r="B16384" s="4" t="s">
        <v>5</v>
      </c>
      <c r="C16384" s="4" t="s">
        <v>14</v>
      </c>
      <c r="D16384" s="4" t="s">
        <v>10</v>
      </c>
      <c r="E16384" s="4" t="s">
        <v>10</v>
      </c>
      <c r="F16384" s="4" t="s">
        <v>14</v>
      </c>
    </row>
    <row r="16385" spans="1:9">
      <c r="A16385" t="n">
        <v>133690</v>
      </c>
      <c r="B16385" s="59" t="n">
        <v>25</v>
      </c>
      <c r="C16385" s="7" t="n">
        <v>1</v>
      </c>
      <c r="D16385" s="7" t="n">
        <v>260</v>
      </c>
      <c r="E16385" s="7" t="n">
        <v>640</v>
      </c>
      <c r="F16385" s="7" t="n">
        <v>2</v>
      </c>
    </row>
    <row r="16386" spans="1:9">
      <c r="A16386" t="s">
        <v>4</v>
      </c>
      <c r="B16386" s="4" t="s">
        <v>5</v>
      </c>
      <c r="C16386" s="4" t="s">
        <v>14</v>
      </c>
      <c r="D16386" s="4" t="s">
        <v>10</v>
      </c>
      <c r="E16386" s="4" t="s">
        <v>6</v>
      </c>
    </row>
    <row r="16387" spans="1:9">
      <c r="A16387" t="n">
        <v>133697</v>
      </c>
      <c r="B16387" s="41" t="n">
        <v>51</v>
      </c>
      <c r="C16387" s="7" t="n">
        <v>4</v>
      </c>
      <c r="D16387" s="7" t="n">
        <v>9</v>
      </c>
      <c r="E16387" s="7" t="s">
        <v>183</v>
      </c>
    </row>
    <row r="16388" spans="1:9">
      <c r="A16388" t="s">
        <v>4</v>
      </c>
      <c r="B16388" s="4" t="s">
        <v>5</v>
      </c>
      <c r="C16388" s="4" t="s">
        <v>10</v>
      </c>
    </row>
    <row r="16389" spans="1:9">
      <c r="A16389" t="n">
        <v>133710</v>
      </c>
      <c r="B16389" s="28" t="n">
        <v>16</v>
      </c>
      <c r="C16389" s="7" t="n">
        <v>0</v>
      </c>
    </row>
    <row r="16390" spans="1:9">
      <c r="A16390" t="s">
        <v>4</v>
      </c>
      <c r="B16390" s="4" t="s">
        <v>5</v>
      </c>
      <c r="C16390" s="4" t="s">
        <v>10</v>
      </c>
      <c r="D16390" s="4" t="s">
        <v>14</v>
      </c>
      <c r="E16390" s="4" t="s">
        <v>9</v>
      </c>
      <c r="F16390" s="4" t="s">
        <v>112</v>
      </c>
      <c r="G16390" s="4" t="s">
        <v>14</v>
      </c>
      <c r="H16390" s="4" t="s">
        <v>14</v>
      </c>
    </row>
    <row r="16391" spans="1:9">
      <c r="A16391" t="n">
        <v>133713</v>
      </c>
      <c r="B16391" s="49" t="n">
        <v>26</v>
      </c>
      <c r="C16391" s="7" t="n">
        <v>9</v>
      </c>
      <c r="D16391" s="7" t="n">
        <v>17</v>
      </c>
      <c r="E16391" s="7" t="n">
        <v>5425</v>
      </c>
      <c r="F16391" s="7" t="s">
        <v>1019</v>
      </c>
      <c r="G16391" s="7" t="n">
        <v>2</v>
      </c>
      <c r="H16391" s="7" t="n">
        <v>0</v>
      </c>
    </row>
    <row r="16392" spans="1:9">
      <c r="A16392" t="s">
        <v>4</v>
      </c>
      <c r="B16392" s="4" t="s">
        <v>5</v>
      </c>
    </row>
    <row r="16393" spans="1:9">
      <c r="A16393" t="n">
        <v>133753</v>
      </c>
      <c r="B16393" s="50" t="n">
        <v>28</v>
      </c>
    </row>
    <row r="16394" spans="1:9">
      <c r="A16394" t="s">
        <v>4</v>
      </c>
      <c r="B16394" s="4" t="s">
        <v>5</v>
      </c>
      <c r="C16394" s="4" t="s">
        <v>10</v>
      </c>
      <c r="D16394" s="4" t="s">
        <v>14</v>
      </c>
    </row>
    <row r="16395" spans="1:9">
      <c r="A16395" t="n">
        <v>133754</v>
      </c>
      <c r="B16395" s="51" t="n">
        <v>89</v>
      </c>
      <c r="C16395" s="7" t="n">
        <v>65533</v>
      </c>
      <c r="D16395" s="7" t="n">
        <v>1</v>
      </c>
    </row>
    <row r="16396" spans="1:9">
      <c r="A16396" t="s">
        <v>4</v>
      </c>
      <c r="B16396" s="4" t="s">
        <v>5</v>
      </c>
      <c r="C16396" s="4" t="s">
        <v>14</v>
      </c>
      <c r="D16396" s="4" t="s">
        <v>10</v>
      </c>
      <c r="E16396" s="4" t="s">
        <v>10</v>
      </c>
      <c r="F16396" s="4" t="s">
        <v>14</v>
      </c>
    </row>
    <row r="16397" spans="1:9">
      <c r="A16397" t="n">
        <v>133758</v>
      </c>
      <c r="B16397" s="59" t="n">
        <v>25</v>
      </c>
      <c r="C16397" s="7" t="n">
        <v>1</v>
      </c>
      <c r="D16397" s="7" t="n">
        <v>65535</v>
      </c>
      <c r="E16397" s="7" t="n">
        <v>65535</v>
      </c>
      <c r="F16397" s="7" t="n">
        <v>0</v>
      </c>
    </row>
    <row r="16398" spans="1:9">
      <c r="A16398" t="s">
        <v>4</v>
      </c>
      <c r="B16398" s="4" t="s">
        <v>5</v>
      </c>
      <c r="C16398" s="4" t="s">
        <v>14</v>
      </c>
      <c r="D16398" s="4" t="s">
        <v>10</v>
      </c>
      <c r="E16398" s="4" t="s">
        <v>6</v>
      </c>
    </row>
    <row r="16399" spans="1:9">
      <c r="A16399" t="n">
        <v>133765</v>
      </c>
      <c r="B16399" s="41" t="n">
        <v>51</v>
      </c>
      <c r="C16399" s="7" t="n">
        <v>4</v>
      </c>
      <c r="D16399" s="7" t="n">
        <v>26</v>
      </c>
      <c r="E16399" s="7" t="s">
        <v>119</v>
      </c>
    </row>
    <row r="16400" spans="1:9">
      <c r="A16400" t="s">
        <v>4</v>
      </c>
      <c r="B16400" s="4" t="s">
        <v>5</v>
      </c>
      <c r="C16400" s="4" t="s">
        <v>10</v>
      </c>
    </row>
    <row r="16401" spans="1:8">
      <c r="A16401" t="n">
        <v>133779</v>
      </c>
      <c r="B16401" s="28" t="n">
        <v>16</v>
      </c>
      <c r="C16401" s="7" t="n">
        <v>0</v>
      </c>
    </row>
    <row r="16402" spans="1:8">
      <c r="A16402" t="s">
        <v>4</v>
      </c>
      <c r="B16402" s="4" t="s">
        <v>5</v>
      </c>
      <c r="C16402" s="4" t="s">
        <v>10</v>
      </c>
      <c r="D16402" s="4" t="s">
        <v>14</v>
      </c>
      <c r="E16402" s="4" t="s">
        <v>9</v>
      </c>
      <c r="F16402" s="4" t="s">
        <v>112</v>
      </c>
      <c r="G16402" s="4" t="s">
        <v>14</v>
      </c>
      <c r="H16402" s="4" t="s">
        <v>14</v>
      </c>
    </row>
    <row r="16403" spans="1:8">
      <c r="A16403" t="n">
        <v>133782</v>
      </c>
      <c r="B16403" s="49" t="n">
        <v>26</v>
      </c>
      <c r="C16403" s="7" t="n">
        <v>26</v>
      </c>
      <c r="D16403" s="7" t="n">
        <v>17</v>
      </c>
      <c r="E16403" s="7" t="n">
        <v>40393</v>
      </c>
      <c r="F16403" s="7" t="s">
        <v>1020</v>
      </c>
      <c r="G16403" s="7" t="n">
        <v>2</v>
      </c>
      <c r="H16403" s="7" t="n">
        <v>0</v>
      </c>
    </row>
    <row r="16404" spans="1:8">
      <c r="A16404" t="s">
        <v>4</v>
      </c>
      <c r="B16404" s="4" t="s">
        <v>5</v>
      </c>
    </row>
    <row r="16405" spans="1:8">
      <c r="A16405" t="n">
        <v>133807</v>
      </c>
      <c r="B16405" s="50" t="n">
        <v>28</v>
      </c>
    </row>
    <row r="16406" spans="1:8">
      <c r="A16406" t="s">
        <v>4</v>
      </c>
      <c r="B16406" s="4" t="s">
        <v>5</v>
      </c>
      <c r="C16406" s="4" t="s">
        <v>10</v>
      </c>
      <c r="D16406" s="4" t="s">
        <v>14</v>
      </c>
    </row>
    <row r="16407" spans="1:8">
      <c r="A16407" t="n">
        <v>133808</v>
      </c>
      <c r="B16407" s="51" t="n">
        <v>89</v>
      </c>
      <c r="C16407" s="7" t="n">
        <v>65533</v>
      </c>
      <c r="D16407" s="7" t="n">
        <v>1</v>
      </c>
    </row>
    <row r="16408" spans="1:8">
      <c r="A16408" t="s">
        <v>4</v>
      </c>
      <c r="B16408" s="4" t="s">
        <v>5</v>
      </c>
      <c r="C16408" s="4" t="s">
        <v>14</v>
      </c>
      <c r="D16408" s="4" t="s">
        <v>10</v>
      </c>
      <c r="E16408" s="4" t="s">
        <v>10</v>
      </c>
      <c r="F16408" s="4" t="s">
        <v>14</v>
      </c>
    </row>
    <row r="16409" spans="1:8">
      <c r="A16409" t="n">
        <v>133812</v>
      </c>
      <c r="B16409" s="59" t="n">
        <v>25</v>
      </c>
      <c r="C16409" s="7" t="n">
        <v>1</v>
      </c>
      <c r="D16409" s="7" t="n">
        <v>60</v>
      </c>
      <c r="E16409" s="7" t="n">
        <v>420</v>
      </c>
      <c r="F16409" s="7" t="n">
        <v>2</v>
      </c>
    </row>
    <row r="16410" spans="1:8">
      <c r="A16410" t="s">
        <v>4</v>
      </c>
      <c r="B16410" s="4" t="s">
        <v>5</v>
      </c>
      <c r="C16410" s="4" t="s">
        <v>6</v>
      </c>
      <c r="D16410" s="4" t="s">
        <v>10</v>
      </c>
    </row>
    <row r="16411" spans="1:8">
      <c r="A16411" t="n">
        <v>133819</v>
      </c>
      <c r="B16411" s="61" t="n">
        <v>29</v>
      </c>
      <c r="C16411" s="7" t="s">
        <v>967</v>
      </c>
      <c r="D16411" s="7" t="n">
        <v>65533</v>
      </c>
    </row>
    <row r="16412" spans="1:8">
      <c r="A16412" t="s">
        <v>4</v>
      </c>
      <c r="B16412" s="4" t="s">
        <v>5</v>
      </c>
      <c r="C16412" s="4" t="s">
        <v>14</v>
      </c>
      <c r="D16412" s="4" t="s">
        <v>10</v>
      </c>
      <c r="E16412" s="4" t="s">
        <v>6</v>
      </c>
    </row>
    <row r="16413" spans="1:8">
      <c r="A16413" t="n">
        <v>133840</v>
      </c>
      <c r="B16413" s="41" t="n">
        <v>51</v>
      </c>
      <c r="C16413" s="7" t="n">
        <v>4</v>
      </c>
      <c r="D16413" s="7" t="n">
        <v>7021</v>
      </c>
      <c r="E16413" s="7" t="s">
        <v>306</v>
      </c>
    </row>
    <row r="16414" spans="1:8">
      <c r="A16414" t="s">
        <v>4</v>
      </c>
      <c r="B16414" s="4" t="s">
        <v>5</v>
      </c>
      <c r="C16414" s="4" t="s">
        <v>10</v>
      </c>
    </row>
    <row r="16415" spans="1:8">
      <c r="A16415" t="n">
        <v>133853</v>
      </c>
      <c r="B16415" s="28" t="n">
        <v>16</v>
      </c>
      <c r="C16415" s="7" t="n">
        <v>0</v>
      </c>
    </row>
    <row r="16416" spans="1:8">
      <c r="A16416" t="s">
        <v>4</v>
      </c>
      <c r="B16416" s="4" t="s">
        <v>5</v>
      </c>
      <c r="C16416" s="4" t="s">
        <v>10</v>
      </c>
      <c r="D16416" s="4" t="s">
        <v>14</v>
      </c>
      <c r="E16416" s="4" t="s">
        <v>9</v>
      </c>
      <c r="F16416" s="4" t="s">
        <v>112</v>
      </c>
      <c r="G16416" s="4" t="s">
        <v>14</v>
      </c>
      <c r="H16416" s="4" t="s">
        <v>14</v>
      </c>
    </row>
    <row r="16417" spans="1:8">
      <c r="A16417" t="n">
        <v>133856</v>
      </c>
      <c r="B16417" s="49" t="n">
        <v>26</v>
      </c>
      <c r="C16417" s="7" t="n">
        <v>7021</v>
      </c>
      <c r="D16417" s="7" t="n">
        <v>17</v>
      </c>
      <c r="E16417" s="7" t="n">
        <v>32310</v>
      </c>
      <c r="F16417" s="7" t="s">
        <v>1021</v>
      </c>
      <c r="G16417" s="7" t="n">
        <v>2</v>
      </c>
      <c r="H16417" s="7" t="n">
        <v>0</v>
      </c>
    </row>
    <row r="16418" spans="1:8">
      <c r="A16418" t="s">
        <v>4</v>
      </c>
      <c r="B16418" s="4" t="s">
        <v>5</v>
      </c>
    </row>
    <row r="16419" spans="1:8">
      <c r="A16419" t="n">
        <v>133898</v>
      </c>
      <c r="B16419" s="50" t="n">
        <v>28</v>
      </c>
    </row>
    <row r="16420" spans="1:8">
      <c r="A16420" t="s">
        <v>4</v>
      </c>
      <c r="B16420" s="4" t="s">
        <v>5</v>
      </c>
      <c r="C16420" s="4" t="s">
        <v>10</v>
      </c>
      <c r="D16420" s="4" t="s">
        <v>14</v>
      </c>
    </row>
    <row r="16421" spans="1:8">
      <c r="A16421" t="n">
        <v>133899</v>
      </c>
      <c r="B16421" s="51" t="n">
        <v>89</v>
      </c>
      <c r="C16421" s="7" t="n">
        <v>65533</v>
      </c>
      <c r="D16421" s="7" t="n">
        <v>1</v>
      </c>
    </row>
    <row r="16422" spans="1:8">
      <c r="A16422" t="s">
        <v>4</v>
      </c>
      <c r="B16422" s="4" t="s">
        <v>5</v>
      </c>
      <c r="C16422" s="4" t="s">
        <v>14</v>
      </c>
      <c r="D16422" s="4" t="s">
        <v>10</v>
      </c>
      <c r="E16422" s="4" t="s">
        <v>10</v>
      </c>
      <c r="F16422" s="4" t="s">
        <v>14</v>
      </c>
    </row>
    <row r="16423" spans="1:8">
      <c r="A16423" t="n">
        <v>133903</v>
      </c>
      <c r="B16423" s="59" t="n">
        <v>25</v>
      </c>
      <c r="C16423" s="7" t="n">
        <v>1</v>
      </c>
      <c r="D16423" s="7" t="n">
        <v>65535</v>
      </c>
      <c r="E16423" s="7" t="n">
        <v>65535</v>
      </c>
      <c r="F16423" s="7" t="n">
        <v>0</v>
      </c>
    </row>
    <row r="16424" spans="1:8">
      <c r="A16424" t="s">
        <v>4</v>
      </c>
      <c r="B16424" s="4" t="s">
        <v>5</v>
      </c>
      <c r="C16424" s="4" t="s">
        <v>6</v>
      </c>
      <c r="D16424" s="4" t="s">
        <v>10</v>
      </c>
    </row>
    <row r="16425" spans="1:8">
      <c r="A16425" t="n">
        <v>133910</v>
      </c>
      <c r="B16425" s="61" t="n">
        <v>29</v>
      </c>
      <c r="C16425" s="7" t="s">
        <v>13</v>
      </c>
      <c r="D16425" s="7" t="n">
        <v>65533</v>
      </c>
    </row>
    <row r="16426" spans="1:8">
      <c r="A16426" t="s">
        <v>4</v>
      </c>
      <c r="B16426" s="4" t="s">
        <v>5</v>
      </c>
      <c r="C16426" s="4" t="s">
        <v>14</v>
      </c>
      <c r="D16426" s="4" t="s">
        <v>10</v>
      </c>
      <c r="E16426" s="4" t="s">
        <v>21</v>
      </c>
    </row>
    <row r="16427" spans="1:8">
      <c r="A16427" t="n">
        <v>133914</v>
      </c>
      <c r="B16427" s="21" t="n">
        <v>58</v>
      </c>
      <c r="C16427" s="7" t="n">
        <v>101</v>
      </c>
      <c r="D16427" s="7" t="n">
        <v>500</v>
      </c>
      <c r="E16427" s="7" t="n">
        <v>1</v>
      </c>
    </row>
    <row r="16428" spans="1:8">
      <c r="A16428" t="s">
        <v>4</v>
      </c>
      <c r="B16428" s="4" t="s">
        <v>5</v>
      </c>
      <c r="C16428" s="4" t="s">
        <v>14</v>
      </c>
      <c r="D16428" s="4" t="s">
        <v>10</v>
      </c>
    </row>
    <row r="16429" spans="1:8">
      <c r="A16429" t="n">
        <v>133922</v>
      </c>
      <c r="B16429" s="21" t="n">
        <v>58</v>
      </c>
      <c r="C16429" s="7" t="n">
        <v>254</v>
      </c>
      <c r="D16429" s="7" t="n">
        <v>0</v>
      </c>
    </row>
    <row r="16430" spans="1:8">
      <c r="A16430" t="s">
        <v>4</v>
      </c>
      <c r="B16430" s="4" t="s">
        <v>5</v>
      </c>
      <c r="C16430" s="4" t="s">
        <v>14</v>
      </c>
    </row>
    <row r="16431" spans="1:8">
      <c r="A16431" t="n">
        <v>133926</v>
      </c>
      <c r="B16431" s="35" t="n">
        <v>116</v>
      </c>
      <c r="C16431" s="7" t="n">
        <v>0</v>
      </c>
    </row>
    <row r="16432" spans="1:8">
      <c r="A16432" t="s">
        <v>4</v>
      </c>
      <c r="B16432" s="4" t="s">
        <v>5</v>
      </c>
      <c r="C16432" s="4" t="s">
        <v>14</v>
      </c>
      <c r="D16432" s="4" t="s">
        <v>10</v>
      </c>
    </row>
    <row r="16433" spans="1:8">
      <c r="A16433" t="n">
        <v>133928</v>
      </c>
      <c r="B16433" s="35" t="n">
        <v>116</v>
      </c>
      <c r="C16433" s="7" t="n">
        <v>2</v>
      </c>
      <c r="D16433" s="7" t="n">
        <v>1</v>
      </c>
    </row>
    <row r="16434" spans="1:8">
      <c r="A16434" t="s">
        <v>4</v>
      </c>
      <c r="B16434" s="4" t="s">
        <v>5</v>
      </c>
      <c r="C16434" s="4" t="s">
        <v>14</v>
      </c>
      <c r="D16434" s="4" t="s">
        <v>9</v>
      </c>
    </row>
    <row r="16435" spans="1:8">
      <c r="A16435" t="n">
        <v>133932</v>
      </c>
      <c r="B16435" s="35" t="n">
        <v>116</v>
      </c>
      <c r="C16435" s="7" t="n">
        <v>5</v>
      </c>
      <c r="D16435" s="7" t="n">
        <v>1104674816</v>
      </c>
    </row>
    <row r="16436" spans="1:8">
      <c r="A16436" t="s">
        <v>4</v>
      </c>
      <c r="B16436" s="4" t="s">
        <v>5</v>
      </c>
      <c r="C16436" s="4" t="s">
        <v>14</v>
      </c>
      <c r="D16436" s="4" t="s">
        <v>10</v>
      </c>
    </row>
    <row r="16437" spans="1:8">
      <c r="A16437" t="n">
        <v>133938</v>
      </c>
      <c r="B16437" s="35" t="n">
        <v>116</v>
      </c>
      <c r="C16437" s="7" t="n">
        <v>6</v>
      </c>
      <c r="D16437" s="7" t="n">
        <v>1</v>
      </c>
    </row>
    <row r="16438" spans="1:8">
      <c r="A16438" t="s">
        <v>4</v>
      </c>
      <c r="B16438" s="4" t="s">
        <v>5</v>
      </c>
      <c r="C16438" s="4" t="s">
        <v>14</v>
      </c>
      <c r="D16438" s="4" t="s">
        <v>10</v>
      </c>
      <c r="E16438" s="4" t="s">
        <v>10</v>
      </c>
      <c r="F16438" s="4" t="s">
        <v>9</v>
      </c>
    </row>
    <row r="16439" spans="1:8">
      <c r="A16439" t="n">
        <v>133942</v>
      </c>
      <c r="B16439" s="46" t="n">
        <v>84</v>
      </c>
      <c r="C16439" s="7" t="n">
        <v>0</v>
      </c>
      <c r="D16439" s="7" t="n">
        <v>0</v>
      </c>
      <c r="E16439" s="7" t="n">
        <v>0</v>
      </c>
      <c r="F16439" s="7" t="n">
        <v>1036831949</v>
      </c>
    </row>
    <row r="16440" spans="1:8">
      <c r="A16440" t="s">
        <v>4</v>
      </c>
      <c r="B16440" s="4" t="s">
        <v>5</v>
      </c>
      <c r="C16440" s="4" t="s">
        <v>14</v>
      </c>
      <c r="D16440" s="4" t="s">
        <v>14</v>
      </c>
      <c r="E16440" s="4" t="s">
        <v>21</v>
      </c>
      <c r="F16440" s="4" t="s">
        <v>21</v>
      </c>
      <c r="G16440" s="4" t="s">
        <v>21</v>
      </c>
      <c r="H16440" s="4" t="s">
        <v>10</v>
      </c>
    </row>
    <row r="16441" spans="1:8">
      <c r="A16441" t="n">
        <v>133952</v>
      </c>
      <c r="B16441" s="45" t="n">
        <v>45</v>
      </c>
      <c r="C16441" s="7" t="n">
        <v>2</v>
      </c>
      <c r="D16441" s="7" t="n">
        <v>3</v>
      </c>
      <c r="E16441" s="7" t="n">
        <v>-3.45000004768372</v>
      </c>
      <c r="F16441" s="7" t="n">
        <v>19.6000003814697</v>
      </c>
      <c r="G16441" s="7" t="n">
        <v>47.5</v>
      </c>
      <c r="H16441" s="7" t="n">
        <v>0</v>
      </c>
    </row>
    <row r="16442" spans="1:8">
      <c r="A16442" t="s">
        <v>4</v>
      </c>
      <c r="B16442" s="4" t="s">
        <v>5</v>
      </c>
      <c r="C16442" s="4" t="s">
        <v>14</v>
      </c>
      <c r="D16442" s="4" t="s">
        <v>14</v>
      </c>
      <c r="E16442" s="4" t="s">
        <v>21</v>
      </c>
      <c r="F16442" s="4" t="s">
        <v>21</v>
      </c>
      <c r="G16442" s="4" t="s">
        <v>21</v>
      </c>
      <c r="H16442" s="4" t="s">
        <v>10</v>
      </c>
      <c r="I16442" s="4" t="s">
        <v>14</v>
      </c>
    </row>
    <row r="16443" spans="1:8">
      <c r="A16443" t="n">
        <v>133969</v>
      </c>
      <c r="B16443" s="45" t="n">
        <v>45</v>
      </c>
      <c r="C16443" s="7" t="n">
        <v>4</v>
      </c>
      <c r="D16443" s="7" t="n">
        <v>3</v>
      </c>
      <c r="E16443" s="7" t="n">
        <v>11</v>
      </c>
      <c r="F16443" s="7" t="n">
        <v>177</v>
      </c>
      <c r="G16443" s="7" t="n">
        <v>355</v>
      </c>
      <c r="H16443" s="7" t="n">
        <v>0</v>
      </c>
      <c r="I16443" s="7" t="n">
        <v>0</v>
      </c>
    </row>
    <row r="16444" spans="1:8">
      <c r="A16444" t="s">
        <v>4</v>
      </c>
      <c r="B16444" s="4" t="s">
        <v>5</v>
      </c>
      <c r="C16444" s="4" t="s">
        <v>14</v>
      </c>
      <c r="D16444" s="4" t="s">
        <v>14</v>
      </c>
      <c r="E16444" s="4" t="s">
        <v>21</v>
      </c>
      <c r="F16444" s="4" t="s">
        <v>10</v>
      </c>
    </row>
    <row r="16445" spans="1:8">
      <c r="A16445" t="n">
        <v>133987</v>
      </c>
      <c r="B16445" s="45" t="n">
        <v>45</v>
      </c>
      <c r="C16445" s="7" t="n">
        <v>5</v>
      </c>
      <c r="D16445" s="7" t="n">
        <v>3</v>
      </c>
      <c r="E16445" s="7" t="n">
        <v>4.80000019073486</v>
      </c>
      <c r="F16445" s="7" t="n">
        <v>0</v>
      </c>
    </row>
    <row r="16446" spans="1:8">
      <c r="A16446" t="s">
        <v>4</v>
      </c>
      <c r="B16446" s="4" t="s">
        <v>5</v>
      </c>
      <c r="C16446" s="4" t="s">
        <v>14</v>
      </c>
      <c r="D16446" s="4" t="s">
        <v>14</v>
      </c>
      <c r="E16446" s="4" t="s">
        <v>21</v>
      </c>
      <c r="F16446" s="4" t="s">
        <v>10</v>
      </c>
    </row>
    <row r="16447" spans="1:8">
      <c r="A16447" t="n">
        <v>133996</v>
      </c>
      <c r="B16447" s="45" t="n">
        <v>45</v>
      </c>
      <c r="C16447" s="7" t="n">
        <v>11</v>
      </c>
      <c r="D16447" s="7" t="n">
        <v>3</v>
      </c>
      <c r="E16447" s="7" t="n">
        <v>34.2999992370605</v>
      </c>
      <c r="F16447" s="7" t="n">
        <v>0</v>
      </c>
    </row>
    <row r="16448" spans="1:8">
      <c r="A16448" t="s">
        <v>4</v>
      </c>
      <c r="B16448" s="4" t="s">
        <v>5</v>
      </c>
      <c r="C16448" s="4" t="s">
        <v>14</v>
      </c>
      <c r="D16448" s="4" t="s">
        <v>14</v>
      </c>
      <c r="E16448" s="4" t="s">
        <v>21</v>
      </c>
      <c r="F16448" s="4" t="s">
        <v>21</v>
      </c>
      <c r="G16448" s="4" t="s">
        <v>21</v>
      </c>
      <c r="H16448" s="4" t="s">
        <v>10</v>
      </c>
    </row>
    <row r="16449" spans="1:9">
      <c r="A16449" t="n">
        <v>134005</v>
      </c>
      <c r="B16449" s="45" t="n">
        <v>45</v>
      </c>
      <c r="C16449" s="7" t="n">
        <v>2</v>
      </c>
      <c r="D16449" s="7" t="n">
        <v>3</v>
      </c>
      <c r="E16449" s="7" t="n">
        <v>-2.5</v>
      </c>
      <c r="F16449" s="7" t="n">
        <v>19.7999992370605</v>
      </c>
      <c r="G16449" s="7" t="n">
        <v>49.7000007629395</v>
      </c>
      <c r="H16449" s="7" t="n">
        <v>6000</v>
      </c>
    </row>
    <row r="16450" spans="1:9">
      <c r="A16450" t="s">
        <v>4</v>
      </c>
      <c r="B16450" s="4" t="s">
        <v>5</v>
      </c>
      <c r="C16450" s="4" t="s">
        <v>14</v>
      </c>
      <c r="D16450" s="4" t="s">
        <v>14</v>
      </c>
      <c r="E16450" s="4" t="s">
        <v>21</v>
      </c>
      <c r="F16450" s="4" t="s">
        <v>21</v>
      </c>
      <c r="G16450" s="4" t="s">
        <v>21</v>
      </c>
      <c r="H16450" s="4" t="s">
        <v>10</v>
      </c>
      <c r="I16450" s="4" t="s">
        <v>14</v>
      </c>
    </row>
    <row r="16451" spans="1:9">
      <c r="A16451" t="n">
        <v>134022</v>
      </c>
      <c r="B16451" s="45" t="n">
        <v>45</v>
      </c>
      <c r="C16451" s="7" t="n">
        <v>4</v>
      </c>
      <c r="D16451" s="7" t="n">
        <v>3</v>
      </c>
      <c r="E16451" s="7" t="n">
        <v>0</v>
      </c>
      <c r="F16451" s="7" t="n">
        <v>177</v>
      </c>
      <c r="G16451" s="7" t="n">
        <v>355</v>
      </c>
      <c r="H16451" s="7" t="n">
        <v>6000</v>
      </c>
      <c r="I16451" s="7" t="n">
        <v>0</v>
      </c>
    </row>
    <row r="16452" spans="1:9">
      <c r="A16452" t="s">
        <v>4</v>
      </c>
      <c r="B16452" s="4" t="s">
        <v>5</v>
      </c>
      <c r="C16452" s="4" t="s">
        <v>14</v>
      </c>
      <c r="D16452" s="4" t="s">
        <v>14</v>
      </c>
      <c r="E16452" s="4" t="s">
        <v>21</v>
      </c>
      <c r="F16452" s="4" t="s">
        <v>10</v>
      </c>
    </row>
    <row r="16453" spans="1:9">
      <c r="A16453" t="n">
        <v>134040</v>
      </c>
      <c r="B16453" s="45" t="n">
        <v>45</v>
      </c>
      <c r="C16453" s="7" t="n">
        <v>5</v>
      </c>
      <c r="D16453" s="7" t="n">
        <v>3</v>
      </c>
      <c r="E16453" s="7" t="n">
        <v>2</v>
      </c>
      <c r="F16453" s="7" t="n">
        <v>6000</v>
      </c>
    </row>
    <row r="16454" spans="1:9">
      <c r="A16454" t="s">
        <v>4</v>
      </c>
      <c r="B16454" s="4" t="s">
        <v>5</v>
      </c>
      <c r="C16454" s="4" t="s">
        <v>14</v>
      </c>
      <c r="D16454" s="4" t="s">
        <v>10</v>
      </c>
      <c r="E16454" s="4" t="s">
        <v>6</v>
      </c>
      <c r="F16454" s="4" t="s">
        <v>6</v>
      </c>
      <c r="G16454" s="4" t="s">
        <v>6</v>
      </c>
      <c r="H16454" s="4" t="s">
        <v>6</v>
      </c>
    </row>
    <row r="16455" spans="1:9">
      <c r="A16455" t="n">
        <v>134049</v>
      </c>
      <c r="B16455" s="41" t="n">
        <v>51</v>
      </c>
      <c r="C16455" s="7" t="n">
        <v>3</v>
      </c>
      <c r="D16455" s="7" t="n">
        <v>7021</v>
      </c>
      <c r="E16455" s="7" t="s">
        <v>110</v>
      </c>
      <c r="F16455" s="7" t="s">
        <v>97</v>
      </c>
      <c r="G16455" s="7" t="s">
        <v>96</v>
      </c>
      <c r="H16455" s="7" t="s">
        <v>97</v>
      </c>
    </row>
    <row r="16456" spans="1:9">
      <c r="A16456" t="s">
        <v>4</v>
      </c>
      <c r="B16456" s="4" t="s">
        <v>5</v>
      </c>
      <c r="C16456" s="4" t="s">
        <v>14</v>
      </c>
      <c r="D16456" s="4" t="s">
        <v>10</v>
      </c>
      <c r="E16456" s="4" t="s">
        <v>6</v>
      </c>
      <c r="F16456" s="4" t="s">
        <v>6</v>
      </c>
      <c r="G16456" s="4" t="s">
        <v>6</v>
      </c>
      <c r="H16456" s="4" t="s">
        <v>6</v>
      </c>
    </row>
    <row r="16457" spans="1:9">
      <c r="A16457" t="n">
        <v>134062</v>
      </c>
      <c r="B16457" s="41" t="n">
        <v>51</v>
      </c>
      <c r="C16457" s="7" t="n">
        <v>3</v>
      </c>
      <c r="D16457" s="7" t="n">
        <v>15</v>
      </c>
      <c r="E16457" s="7" t="s">
        <v>174</v>
      </c>
      <c r="F16457" s="7" t="s">
        <v>97</v>
      </c>
      <c r="G16457" s="7" t="s">
        <v>96</v>
      </c>
      <c r="H16457" s="7" t="s">
        <v>97</v>
      </c>
    </row>
    <row r="16458" spans="1:9">
      <c r="A16458" t="s">
        <v>4</v>
      </c>
      <c r="B16458" s="4" t="s">
        <v>5</v>
      </c>
      <c r="C16458" s="4" t="s">
        <v>10</v>
      </c>
      <c r="D16458" s="4" t="s">
        <v>9</v>
      </c>
    </row>
    <row r="16459" spans="1:9">
      <c r="A16459" t="n">
        <v>134075</v>
      </c>
      <c r="B16459" s="63" t="n">
        <v>44</v>
      </c>
      <c r="C16459" s="7" t="n">
        <v>7021</v>
      </c>
      <c r="D16459" s="7" t="n">
        <v>128</v>
      </c>
    </row>
    <row r="16460" spans="1:9">
      <c r="A16460" t="s">
        <v>4</v>
      </c>
      <c r="B16460" s="4" t="s">
        <v>5</v>
      </c>
      <c r="C16460" s="4" t="s">
        <v>10</v>
      </c>
      <c r="D16460" s="4" t="s">
        <v>21</v>
      </c>
      <c r="E16460" s="4" t="s">
        <v>21</v>
      </c>
      <c r="F16460" s="4" t="s">
        <v>21</v>
      </c>
      <c r="G16460" s="4" t="s">
        <v>21</v>
      </c>
    </row>
    <row r="16461" spans="1:9">
      <c r="A16461" t="n">
        <v>134082</v>
      </c>
      <c r="B16461" s="36" t="n">
        <v>46</v>
      </c>
      <c r="C16461" s="7" t="n">
        <v>7021</v>
      </c>
      <c r="D16461" s="7" t="n">
        <v>-1.25999999046326</v>
      </c>
      <c r="E16461" s="7" t="n">
        <v>18.3700008392334</v>
      </c>
      <c r="F16461" s="7" t="n">
        <v>54.4000015258789</v>
      </c>
      <c r="G16461" s="7" t="n">
        <v>170</v>
      </c>
    </row>
    <row r="16462" spans="1:9">
      <c r="A16462" t="s">
        <v>4</v>
      </c>
      <c r="B16462" s="4" t="s">
        <v>5</v>
      </c>
      <c r="C16462" s="4" t="s">
        <v>10</v>
      </c>
      <c r="D16462" s="4" t="s">
        <v>9</v>
      </c>
    </row>
    <row r="16463" spans="1:9">
      <c r="A16463" t="n">
        <v>134101</v>
      </c>
      <c r="B16463" s="63" t="n">
        <v>44</v>
      </c>
      <c r="C16463" s="7" t="n">
        <v>15</v>
      </c>
      <c r="D16463" s="7" t="n">
        <v>128</v>
      </c>
    </row>
    <row r="16464" spans="1:9">
      <c r="A16464" t="s">
        <v>4</v>
      </c>
      <c r="B16464" s="4" t="s">
        <v>5</v>
      </c>
      <c r="C16464" s="4" t="s">
        <v>10</v>
      </c>
      <c r="D16464" s="4" t="s">
        <v>21</v>
      </c>
      <c r="E16464" s="4" t="s">
        <v>21</v>
      </c>
      <c r="F16464" s="4" t="s">
        <v>21</v>
      </c>
      <c r="G16464" s="4" t="s">
        <v>21</v>
      </c>
    </row>
    <row r="16465" spans="1:9">
      <c r="A16465" t="n">
        <v>134108</v>
      </c>
      <c r="B16465" s="36" t="n">
        <v>46</v>
      </c>
      <c r="C16465" s="7" t="n">
        <v>15</v>
      </c>
      <c r="D16465" s="7" t="n">
        <v>-1.86000001430511</v>
      </c>
      <c r="E16465" s="7" t="n">
        <v>18.3700008392334</v>
      </c>
      <c r="F16465" s="7" t="n">
        <v>55.0800018310547</v>
      </c>
      <c r="G16465" s="7" t="n">
        <v>170</v>
      </c>
    </row>
    <row r="16466" spans="1:9">
      <c r="A16466" t="s">
        <v>4</v>
      </c>
      <c r="B16466" s="4" t="s">
        <v>5</v>
      </c>
      <c r="C16466" s="4" t="s">
        <v>10</v>
      </c>
      <c r="D16466" s="4" t="s">
        <v>9</v>
      </c>
    </row>
    <row r="16467" spans="1:9">
      <c r="A16467" t="n">
        <v>134127</v>
      </c>
      <c r="B16467" s="33" t="n">
        <v>43</v>
      </c>
      <c r="C16467" s="7" t="n">
        <v>19</v>
      </c>
      <c r="D16467" s="7" t="n">
        <v>128</v>
      </c>
    </row>
    <row r="16468" spans="1:9">
      <c r="A16468" t="s">
        <v>4</v>
      </c>
      <c r="B16468" s="4" t="s">
        <v>5</v>
      </c>
      <c r="C16468" s="4" t="s">
        <v>10</v>
      </c>
      <c r="D16468" s="4" t="s">
        <v>21</v>
      </c>
      <c r="E16468" s="4" t="s">
        <v>21</v>
      </c>
      <c r="F16468" s="4" t="s">
        <v>21</v>
      </c>
      <c r="G16468" s="4" t="s">
        <v>21</v>
      </c>
    </row>
    <row r="16469" spans="1:9">
      <c r="A16469" t="n">
        <v>134134</v>
      </c>
      <c r="B16469" s="36" t="n">
        <v>46</v>
      </c>
      <c r="C16469" s="7" t="n">
        <v>6</v>
      </c>
      <c r="D16469" s="7" t="n">
        <v>-5.15000009536743</v>
      </c>
      <c r="E16469" s="7" t="n">
        <v>18.3700008392334</v>
      </c>
      <c r="F16469" s="7" t="n">
        <v>48.060001373291</v>
      </c>
      <c r="G16469" s="7" t="n">
        <v>114.400001525879</v>
      </c>
    </row>
    <row r="16470" spans="1:9">
      <c r="A16470" t="s">
        <v>4</v>
      </c>
      <c r="B16470" s="4" t="s">
        <v>5</v>
      </c>
      <c r="C16470" s="4" t="s">
        <v>10</v>
      </c>
      <c r="D16470" s="4" t="s">
        <v>21</v>
      </c>
      <c r="E16470" s="4" t="s">
        <v>21</v>
      </c>
      <c r="F16470" s="4" t="s">
        <v>21</v>
      </c>
      <c r="G16470" s="4" t="s">
        <v>21</v>
      </c>
    </row>
    <row r="16471" spans="1:9">
      <c r="A16471" t="n">
        <v>134153</v>
      </c>
      <c r="B16471" s="36" t="n">
        <v>46</v>
      </c>
      <c r="C16471" s="7" t="n">
        <v>1</v>
      </c>
      <c r="D16471" s="7" t="n">
        <v>-4.73999977111816</v>
      </c>
      <c r="E16471" s="7" t="n">
        <v>18.3700008392334</v>
      </c>
      <c r="F16471" s="7" t="n">
        <v>47.4000015258789</v>
      </c>
      <c r="G16471" s="7" t="n">
        <v>109.5</v>
      </c>
    </row>
    <row r="16472" spans="1:9">
      <c r="A16472" t="s">
        <v>4</v>
      </c>
      <c r="B16472" s="4" t="s">
        <v>5</v>
      </c>
      <c r="C16472" s="4" t="s">
        <v>10</v>
      </c>
      <c r="D16472" s="4" t="s">
        <v>21</v>
      </c>
      <c r="E16472" s="4" t="s">
        <v>21</v>
      </c>
      <c r="F16472" s="4" t="s">
        <v>21</v>
      </c>
      <c r="G16472" s="4" t="s">
        <v>21</v>
      </c>
    </row>
    <row r="16473" spans="1:9">
      <c r="A16473" t="n">
        <v>134172</v>
      </c>
      <c r="B16473" s="36" t="n">
        <v>46</v>
      </c>
      <c r="C16473" s="7" t="n">
        <v>4</v>
      </c>
      <c r="D16473" s="7" t="n">
        <v>-4.11999988555908</v>
      </c>
      <c r="E16473" s="7" t="n">
        <v>18.3700008392334</v>
      </c>
      <c r="F16473" s="7" t="n">
        <v>47.7400016784668</v>
      </c>
      <c r="G16473" s="7" t="n">
        <v>115</v>
      </c>
    </row>
    <row r="16474" spans="1:9">
      <c r="A16474" t="s">
        <v>4</v>
      </c>
      <c r="B16474" s="4" t="s">
        <v>5</v>
      </c>
      <c r="C16474" s="4" t="s">
        <v>10</v>
      </c>
      <c r="D16474" s="4" t="s">
        <v>10</v>
      </c>
      <c r="E16474" s="4" t="s">
        <v>10</v>
      </c>
    </row>
    <row r="16475" spans="1:9">
      <c r="A16475" t="n">
        <v>134191</v>
      </c>
      <c r="B16475" s="42" t="n">
        <v>61</v>
      </c>
      <c r="C16475" s="7" t="n">
        <v>0</v>
      </c>
      <c r="D16475" s="7" t="n">
        <v>7021</v>
      </c>
      <c r="E16475" s="7" t="n">
        <v>1000</v>
      </c>
    </row>
    <row r="16476" spans="1:9">
      <c r="A16476" t="s">
        <v>4</v>
      </c>
      <c r="B16476" s="4" t="s">
        <v>5</v>
      </c>
      <c r="C16476" s="4" t="s">
        <v>10</v>
      </c>
      <c r="D16476" s="4" t="s">
        <v>10</v>
      </c>
      <c r="E16476" s="4" t="s">
        <v>10</v>
      </c>
    </row>
    <row r="16477" spans="1:9">
      <c r="A16477" t="n">
        <v>134198</v>
      </c>
      <c r="B16477" s="42" t="n">
        <v>61</v>
      </c>
      <c r="C16477" s="7" t="n">
        <v>1</v>
      </c>
      <c r="D16477" s="7" t="n">
        <v>7021</v>
      </c>
      <c r="E16477" s="7" t="n">
        <v>1000</v>
      </c>
    </row>
    <row r="16478" spans="1:9">
      <c r="A16478" t="s">
        <v>4</v>
      </c>
      <c r="B16478" s="4" t="s">
        <v>5</v>
      </c>
      <c r="C16478" s="4" t="s">
        <v>10</v>
      </c>
      <c r="D16478" s="4" t="s">
        <v>10</v>
      </c>
      <c r="E16478" s="4" t="s">
        <v>10</v>
      </c>
    </row>
    <row r="16479" spans="1:9">
      <c r="A16479" t="n">
        <v>134205</v>
      </c>
      <c r="B16479" s="42" t="n">
        <v>61</v>
      </c>
      <c r="C16479" s="7" t="n">
        <v>2</v>
      </c>
      <c r="D16479" s="7" t="n">
        <v>7021</v>
      </c>
      <c r="E16479" s="7" t="n">
        <v>1000</v>
      </c>
    </row>
    <row r="16480" spans="1:9">
      <c r="A16480" t="s">
        <v>4</v>
      </c>
      <c r="B16480" s="4" t="s">
        <v>5</v>
      </c>
      <c r="C16480" s="4" t="s">
        <v>10</v>
      </c>
      <c r="D16480" s="4" t="s">
        <v>10</v>
      </c>
      <c r="E16480" s="4" t="s">
        <v>10</v>
      </c>
    </row>
    <row r="16481" spans="1:7">
      <c r="A16481" t="n">
        <v>134212</v>
      </c>
      <c r="B16481" s="42" t="n">
        <v>61</v>
      </c>
      <c r="C16481" s="7" t="n">
        <v>3</v>
      </c>
      <c r="D16481" s="7" t="n">
        <v>7021</v>
      </c>
      <c r="E16481" s="7" t="n">
        <v>1000</v>
      </c>
    </row>
    <row r="16482" spans="1:7">
      <c r="A16482" t="s">
        <v>4</v>
      </c>
      <c r="B16482" s="4" t="s">
        <v>5</v>
      </c>
      <c r="C16482" s="4" t="s">
        <v>10</v>
      </c>
      <c r="D16482" s="4" t="s">
        <v>10</v>
      </c>
      <c r="E16482" s="4" t="s">
        <v>10</v>
      </c>
    </row>
    <row r="16483" spans="1:7">
      <c r="A16483" t="n">
        <v>134219</v>
      </c>
      <c r="B16483" s="42" t="n">
        <v>61</v>
      </c>
      <c r="C16483" s="7" t="n">
        <v>4</v>
      </c>
      <c r="D16483" s="7" t="n">
        <v>7021</v>
      </c>
      <c r="E16483" s="7" t="n">
        <v>1000</v>
      </c>
    </row>
    <row r="16484" spans="1:7">
      <c r="A16484" t="s">
        <v>4</v>
      </c>
      <c r="B16484" s="4" t="s">
        <v>5</v>
      </c>
      <c r="C16484" s="4" t="s">
        <v>10</v>
      </c>
      <c r="D16484" s="4" t="s">
        <v>10</v>
      </c>
      <c r="E16484" s="4" t="s">
        <v>10</v>
      </c>
    </row>
    <row r="16485" spans="1:7">
      <c r="A16485" t="n">
        <v>134226</v>
      </c>
      <c r="B16485" s="42" t="n">
        <v>61</v>
      </c>
      <c r="C16485" s="7" t="n">
        <v>5</v>
      </c>
      <c r="D16485" s="7" t="n">
        <v>7021</v>
      </c>
      <c r="E16485" s="7" t="n">
        <v>1000</v>
      </c>
    </row>
    <row r="16486" spans="1:7">
      <c r="A16486" t="s">
        <v>4</v>
      </c>
      <c r="B16486" s="4" t="s">
        <v>5</v>
      </c>
      <c r="C16486" s="4" t="s">
        <v>10</v>
      </c>
      <c r="D16486" s="4" t="s">
        <v>10</v>
      </c>
      <c r="E16486" s="4" t="s">
        <v>10</v>
      </c>
    </row>
    <row r="16487" spans="1:7">
      <c r="A16487" t="n">
        <v>134233</v>
      </c>
      <c r="B16487" s="42" t="n">
        <v>61</v>
      </c>
      <c r="C16487" s="7" t="n">
        <v>6</v>
      </c>
      <c r="D16487" s="7" t="n">
        <v>7021</v>
      </c>
      <c r="E16487" s="7" t="n">
        <v>1000</v>
      </c>
    </row>
    <row r="16488" spans="1:7">
      <c r="A16488" t="s">
        <v>4</v>
      </c>
      <c r="B16488" s="4" t="s">
        <v>5</v>
      </c>
      <c r="C16488" s="4" t="s">
        <v>10</v>
      </c>
      <c r="D16488" s="4" t="s">
        <v>10</v>
      </c>
      <c r="E16488" s="4" t="s">
        <v>10</v>
      </c>
    </row>
    <row r="16489" spans="1:7">
      <c r="A16489" t="n">
        <v>134240</v>
      </c>
      <c r="B16489" s="42" t="n">
        <v>61</v>
      </c>
      <c r="C16489" s="7" t="n">
        <v>7</v>
      </c>
      <c r="D16489" s="7" t="n">
        <v>7021</v>
      </c>
      <c r="E16489" s="7" t="n">
        <v>1000</v>
      </c>
    </row>
    <row r="16490" spans="1:7">
      <c r="A16490" t="s">
        <v>4</v>
      </c>
      <c r="B16490" s="4" t="s">
        <v>5</v>
      </c>
      <c r="C16490" s="4" t="s">
        <v>10</v>
      </c>
      <c r="D16490" s="4" t="s">
        <v>10</v>
      </c>
      <c r="E16490" s="4" t="s">
        <v>10</v>
      </c>
    </row>
    <row r="16491" spans="1:7">
      <c r="A16491" t="n">
        <v>134247</v>
      </c>
      <c r="B16491" s="42" t="n">
        <v>61</v>
      </c>
      <c r="C16491" s="7" t="n">
        <v>8</v>
      </c>
      <c r="D16491" s="7" t="n">
        <v>7021</v>
      </c>
      <c r="E16491" s="7" t="n">
        <v>1000</v>
      </c>
    </row>
    <row r="16492" spans="1:7">
      <c r="A16492" t="s">
        <v>4</v>
      </c>
      <c r="B16492" s="4" t="s">
        <v>5</v>
      </c>
      <c r="C16492" s="4" t="s">
        <v>10</v>
      </c>
      <c r="D16492" s="4" t="s">
        <v>10</v>
      </c>
      <c r="E16492" s="4" t="s">
        <v>10</v>
      </c>
    </row>
    <row r="16493" spans="1:7">
      <c r="A16493" t="n">
        <v>134254</v>
      </c>
      <c r="B16493" s="42" t="n">
        <v>61</v>
      </c>
      <c r="C16493" s="7" t="n">
        <v>9</v>
      </c>
      <c r="D16493" s="7" t="n">
        <v>7021</v>
      </c>
      <c r="E16493" s="7" t="n">
        <v>1000</v>
      </c>
    </row>
    <row r="16494" spans="1:7">
      <c r="A16494" t="s">
        <v>4</v>
      </c>
      <c r="B16494" s="4" t="s">
        <v>5</v>
      </c>
      <c r="C16494" s="4" t="s">
        <v>10</v>
      </c>
      <c r="D16494" s="4" t="s">
        <v>10</v>
      </c>
      <c r="E16494" s="4" t="s">
        <v>10</v>
      </c>
    </row>
    <row r="16495" spans="1:7">
      <c r="A16495" t="n">
        <v>134261</v>
      </c>
      <c r="B16495" s="42" t="n">
        <v>61</v>
      </c>
      <c r="C16495" s="7" t="n">
        <v>11</v>
      </c>
      <c r="D16495" s="7" t="n">
        <v>7021</v>
      </c>
      <c r="E16495" s="7" t="n">
        <v>1000</v>
      </c>
    </row>
    <row r="16496" spans="1:7">
      <c r="A16496" t="s">
        <v>4</v>
      </c>
      <c r="B16496" s="4" t="s">
        <v>5</v>
      </c>
      <c r="C16496" s="4" t="s">
        <v>10</v>
      </c>
      <c r="D16496" s="4" t="s">
        <v>10</v>
      </c>
      <c r="E16496" s="4" t="s">
        <v>10</v>
      </c>
    </row>
    <row r="16497" spans="1:5">
      <c r="A16497" t="n">
        <v>134268</v>
      </c>
      <c r="B16497" s="42" t="n">
        <v>61</v>
      </c>
      <c r="C16497" s="7" t="n">
        <v>7032</v>
      </c>
      <c r="D16497" s="7" t="n">
        <v>7021</v>
      </c>
      <c r="E16497" s="7" t="n">
        <v>1000</v>
      </c>
    </row>
    <row r="16498" spans="1:5">
      <c r="A16498" t="s">
        <v>4</v>
      </c>
      <c r="B16498" s="4" t="s">
        <v>5</v>
      </c>
      <c r="C16498" s="4" t="s">
        <v>10</v>
      </c>
      <c r="D16498" s="4" t="s">
        <v>21</v>
      </c>
      <c r="E16498" s="4" t="s">
        <v>9</v>
      </c>
      <c r="F16498" s="4" t="s">
        <v>21</v>
      </c>
      <c r="G16498" s="4" t="s">
        <v>21</v>
      </c>
      <c r="H16498" s="4" t="s">
        <v>14</v>
      </c>
    </row>
    <row r="16499" spans="1:5">
      <c r="A16499" t="n">
        <v>134275</v>
      </c>
      <c r="B16499" s="98" t="n">
        <v>100</v>
      </c>
      <c r="C16499" s="7" t="n">
        <v>1</v>
      </c>
      <c r="D16499" s="7" t="n">
        <v>-2.20000004768372</v>
      </c>
      <c r="E16499" s="7" t="n">
        <v>1100150211</v>
      </c>
      <c r="F16499" s="7" t="n">
        <v>48.8800010681152</v>
      </c>
      <c r="G16499" s="7" t="n">
        <v>10</v>
      </c>
      <c r="H16499" s="7" t="n">
        <v>0</v>
      </c>
    </row>
    <row r="16500" spans="1:5">
      <c r="A16500" t="s">
        <v>4</v>
      </c>
      <c r="B16500" s="4" t="s">
        <v>5</v>
      </c>
      <c r="C16500" s="4" t="s">
        <v>10</v>
      </c>
      <c r="D16500" s="4" t="s">
        <v>21</v>
      </c>
      <c r="E16500" s="4" t="s">
        <v>9</v>
      </c>
      <c r="F16500" s="4" t="s">
        <v>21</v>
      </c>
      <c r="G16500" s="4" t="s">
        <v>21</v>
      </c>
      <c r="H16500" s="4" t="s">
        <v>14</v>
      </c>
    </row>
    <row r="16501" spans="1:5">
      <c r="A16501" t="n">
        <v>134295</v>
      </c>
      <c r="B16501" s="98" t="n">
        <v>100</v>
      </c>
      <c r="C16501" s="7" t="n">
        <v>2</v>
      </c>
      <c r="D16501" s="7" t="n">
        <v>-2.20000004768372</v>
      </c>
      <c r="E16501" s="7" t="n">
        <v>1100150211</v>
      </c>
      <c r="F16501" s="7" t="n">
        <v>48.8800010681152</v>
      </c>
      <c r="G16501" s="7" t="n">
        <v>10</v>
      </c>
      <c r="H16501" s="7" t="n">
        <v>0</v>
      </c>
    </row>
    <row r="16502" spans="1:5">
      <c r="A16502" t="s">
        <v>4</v>
      </c>
      <c r="B16502" s="4" t="s">
        <v>5</v>
      </c>
      <c r="C16502" s="4" t="s">
        <v>10</v>
      </c>
      <c r="D16502" s="4" t="s">
        <v>21</v>
      </c>
      <c r="E16502" s="4" t="s">
        <v>9</v>
      </c>
      <c r="F16502" s="4" t="s">
        <v>21</v>
      </c>
      <c r="G16502" s="4" t="s">
        <v>21</v>
      </c>
      <c r="H16502" s="4" t="s">
        <v>14</v>
      </c>
    </row>
    <row r="16503" spans="1:5">
      <c r="A16503" t="n">
        <v>134315</v>
      </c>
      <c r="B16503" s="98" t="n">
        <v>100</v>
      </c>
      <c r="C16503" s="7" t="n">
        <v>3</v>
      </c>
      <c r="D16503" s="7" t="n">
        <v>-2.20000004768372</v>
      </c>
      <c r="E16503" s="7" t="n">
        <v>1100150211</v>
      </c>
      <c r="F16503" s="7" t="n">
        <v>48.8800010681152</v>
      </c>
      <c r="G16503" s="7" t="n">
        <v>10</v>
      </c>
      <c r="H16503" s="7" t="n">
        <v>0</v>
      </c>
    </row>
    <row r="16504" spans="1:5">
      <c r="A16504" t="s">
        <v>4</v>
      </c>
      <c r="B16504" s="4" t="s">
        <v>5</v>
      </c>
      <c r="C16504" s="4" t="s">
        <v>10</v>
      </c>
      <c r="D16504" s="4" t="s">
        <v>21</v>
      </c>
      <c r="E16504" s="4" t="s">
        <v>9</v>
      </c>
      <c r="F16504" s="4" t="s">
        <v>21</v>
      </c>
      <c r="G16504" s="4" t="s">
        <v>21</v>
      </c>
      <c r="H16504" s="4" t="s">
        <v>14</v>
      </c>
    </row>
    <row r="16505" spans="1:5">
      <c r="A16505" t="n">
        <v>134335</v>
      </c>
      <c r="B16505" s="98" t="n">
        <v>100</v>
      </c>
      <c r="C16505" s="7" t="n">
        <v>4</v>
      </c>
      <c r="D16505" s="7" t="n">
        <v>-2.20000004768372</v>
      </c>
      <c r="E16505" s="7" t="n">
        <v>1100150211</v>
      </c>
      <c r="F16505" s="7" t="n">
        <v>48.8800010681152</v>
      </c>
      <c r="G16505" s="7" t="n">
        <v>10</v>
      </c>
      <c r="H16505" s="7" t="n">
        <v>0</v>
      </c>
    </row>
    <row r="16506" spans="1:5">
      <c r="A16506" t="s">
        <v>4</v>
      </c>
      <c r="B16506" s="4" t="s">
        <v>5</v>
      </c>
      <c r="C16506" s="4" t="s">
        <v>10</v>
      </c>
      <c r="D16506" s="4" t="s">
        <v>21</v>
      </c>
      <c r="E16506" s="4" t="s">
        <v>9</v>
      </c>
      <c r="F16506" s="4" t="s">
        <v>21</v>
      </c>
      <c r="G16506" s="4" t="s">
        <v>21</v>
      </c>
      <c r="H16506" s="4" t="s">
        <v>14</v>
      </c>
    </row>
    <row r="16507" spans="1:5">
      <c r="A16507" t="n">
        <v>134355</v>
      </c>
      <c r="B16507" s="98" t="n">
        <v>100</v>
      </c>
      <c r="C16507" s="7" t="n">
        <v>5</v>
      </c>
      <c r="D16507" s="7" t="n">
        <v>-2.20000004768372</v>
      </c>
      <c r="E16507" s="7" t="n">
        <v>1100150211</v>
      </c>
      <c r="F16507" s="7" t="n">
        <v>48.8800010681152</v>
      </c>
      <c r="G16507" s="7" t="n">
        <v>10</v>
      </c>
      <c r="H16507" s="7" t="n">
        <v>0</v>
      </c>
    </row>
    <row r="16508" spans="1:5">
      <c r="A16508" t="s">
        <v>4</v>
      </c>
      <c r="B16508" s="4" t="s">
        <v>5</v>
      </c>
      <c r="C16508" s="4" t="s">
        <v>10</v>
      </c>
      <c r="D16508" s="4" t="s">
        <v>21</v>
      </c>
      <c r="E16508" s="4" t="s">
        <v>9</v>
      </c>
      <c r="F16508" s="4" t="s">
        <v>21</v>
      </c>
      <c r="G16508" s="4" t="s">
        <v>21</v>
      </c>
      <c r="H16508" s="4" t="s">
        <v>14</v>
      </c>
    </row>
    <row r="16509" spans="1:5">
      <c r="A16509" t="n">
        <v>134375</v>
      </c>
      <c r="B16509" s="98" t="n">
        <v>100</v>
      </c>
      <c r="C16509" s="7" t="n">
        <v>6</v>
      </c>
      <c r="D16509" s="7" t="n">
        <v>-2.20000004768372</v>
      </c>
      <c r="E16509" s="7" t="n">
        <v>1100150211</v>
      </c>
      <c r="F16509" s="7" t="n">
        <v>48.8800010681152</v>
      </c>
      <c r="G16509" s="7" t="n">
        <v>10</v>
      </c>
      <c r="H16509" s="7" t="n">
        <v>0</v>
      </c>
    </row>
    <row r="16510" spans="1:5">
      <c r="A16510" t="s">
        <v>4</v>
      </c>
      <c r="B16510" s="4" t="s">
        <v>5</v>
      </c>
      <c r="C16510" s="4" t="s">
        <v>10</v>
      </c>
      <c r="D16510" s="4" t="s">
        <v>21</v>
      </c>
      <c r="E16510" s="4" t="s">
        <v>9</v>
      </c>
      <c r="F16510" s="4" t="s">
        <v>21</v>
      </c>
      <c r="G16510" s="4" t="s">
        <v>21</v>
      </c>
      <c r="H16510" s="4" t="s">
        <v>14</v>
      </c>
    </row>
    <row r="16511" spans="1:5">
      <c r="A16511" t="n">
        <v>134395</v>
      </c>
      <c r="B16511" s="98" t="n">
        <v>100</v>
      </c>
      <c r="C16511" s="7" t="n">
        <v>7</v>
      </c>
      <c r="D16511" s="7" t="n">
        <v>-2.20000004768372</v>
      </c>
      <c r="E16511" s="7" t="n">
        <v>1100150211</v>
      </c>
      <c r="F16511" s="7" t="n">
        <v>48.8800010681152</v>
      </c>
      <c r="G16511" s="7" t="n">
        <v>10</v>
      </c>
      <c r="H16511" s="7" t="n">
        <v>0</v>
      </c>
    </row>
    <row r="16512" spans="1:5">
      <c r="A16512" t="s">
        <v>4</v>
      </c>
      <c r="B16512" s="4" t="s">
        <v>5</v>
      </c>
      <c r="C16512" s="4" t="s">
        <v>10</v>
      </c>
      <c r="D16512" s="4" t="s">
        <v>21</v>
      </c>
      <c r="E16512" s="4" t="s">
        <v>9</v>
      </c>
      <c r="F16512" s="4" t="s">
        <v>21</v>
      </c>
      <c r="G16512" s="4" t="s">
        <v>21</v>
      </c>
      <c r="H16512" s="4" t="s">
        <v>14</v>
      </c>
    </row>
    <row r="16513" spans="1:8">
      <c r="A16513" t="n">
        <v>134415</v>
      </c>
      <c r="B16513" s="98" t="n">
        <v>100</v>
      </c>
      <c r="C16513" s="7" t="n">
        <v>8</v>
      </c>
      <c r="D16513" s="7" t="n">
        <v>-2.20000004768372</v>
      </c>
      <c r="E16513" s="7" t="n">
        <v>1100150211</v>
      </c>
      <c r="F16513" s="7" t="n">
        <v>48.8800010681152</v>
      </c>
      <c r="G16513" s="7" t="n">
        <v>10</v>
      </c>
      <c r="H16513" s="7" t="n">
        <v>0</v>
      </c>
    </row>
    <row r="16514" spans="1:8">
      <c r="A16514" t="s">
        <v>4</v>
      </c>
      <c r="B16514" s="4" t="s">
        <v>5</v>
      </c>
      <c r="C16514" s="4" t="s">
        <v>10</v>
      </c>
      <c r="D16514" s="4" t="s">
        <v>21</v>
      </c>
      <c r="E16514" s="4" t="s">
        <v>9</v>
      </c>
      <c r="F16514" s="4" t="s">
        <v>21</v>
      </c>
      <c r="G16514" s="4" t="s">
        <v>21</v>
      </c>
      <c r="H16514" s="4" t="s">
        <v>14</v>
      </c>
    </row>
    <row r="16515" spans="1:8">
      <c r="A16515" t="n">
        <v>134435</v>
      </c>
      <c r="B16515" s="98" t="n">
        <v>100</v>
      </c>
      <c r="C16515" s="7" t="n">
        <v>9</v>
      </c>
      <c r="D16515" s="7" t="n">
        <v>-2.20000004768372</v>
      </c>
      <c r="E16515" s="7" t="n">
        <v>1100150211</v>
      </c>
      <c r="F16515" s="7" t="n">
        <v>48.8800010681152</v>
      </c>
      <c r="G16515" s="7" t="n">
        <v>10</v>
      </c>
      <c r="H16515" s="7" t="n">
        <v>0</v>
      </c>
    </row>
    <row r="16516" spans="1:8">
      <c r="A16516" t="s">
        <v>4</v>
      </c>
      <c r="B16516" s="4" t="s">
        <v>5</v>
      </c>
      <c r="C16516" s="4" t="s">
        <v>10</v>
      </c>
      <c r="D16516" s="4" t="s">
        <v>21</v>
      </c>
      <c r="E16516" s="4" t="s">
        <v>9</v>
      </c>
      <c r="F16516" s="4" t="s">
        <v>21</v>
      </c>
      <c r="G16516" s="4" t="s">
        <v>21</v>
      </c>
      <c r="H16516" s="4" t="s">
        <v>14</v>
      </c>
    </row>
    <row r="16517" spans="1:8">
      <c r="A16517" t="n">
        <v>134455</v>
      </c>
      <c r="B16517" s="98" t="n">
        <v>100</v>
      </c>
      <c r="C16517" s="7" t="n">
        <v>11</v>
      </c>
      <c r="D16517" s="7" t="n">
        <v>-2.20000004768372</v>
      </c>
      <c r="E16517" s="7" t="n">
        <v>1100150211</v>
      </c>
      <c r="F16517" s="7" t="n">
        <v>48.8800010681152</v>
      </c>
      <c r="G16517" s="7" t="n">
        <v>10</v>
      </c>
      <c r="H16517" s="7" t="n">
        <v>0</v>
      </c>
    </row>
    <row r="16518" spans="1:8">
      <c r="A16518" t="s">
        <v>4</v>
      </c>
      <c r="B16518" s="4" t="s">
        <v>5</v>
      </c>
      <c r="C16518" s="4" t="s">
        <v>10</v>
      </c>
      <c r="D16518" s="4" t="s">
        <v>21</v>
      </c>
      <c r="E16518" s="4" t="s">
        <v>9</v>
      </c>
      <c r="F16518" s="4" t="s">
        <v>21</v>
      </c>
      <c r="G16518" s="4" t="s">
        <v>21</v>
      </c>
      <c r="H16518" s="4" t="s">
        <v>14</v>
      </c>
    </row>
    <row r="16519" spans="1:8">
      <c r="A16519" t="n">
        <v>134475</v>
      </c>
      <c r="B16519" s="98" t="n">
        <v>100</v>
      </c>
      <c r="C16519" s="7" t="n">
        <v>7032</v>
      </c>
      <c r="D16519" s="7" t="n">
        <v>-2.20000004768372</v>
      </c>
      <c r="E16519" s="7" t="n">
        <v>1100150211</v>
      </c>
      <c r="F16519" s="7" t="n">
        <v>48.8800010681152</v>
      </c>
      <c r="G16519" s="7" t="n">
        <v>10</v>
      </c>
      <c r="H16519" s="7" t="n">
        <v>0</v>
      </c>
    </row>
    <row r="16520" spans="1:8">
      <c r="A16520" t="s">
        <v>4</v>
      </c>
      <c r="B16520" s="4" t="s">
        <v>5</v>
      </c>
      <c r="C16520" s="4" t="s">
        <v>10</v>
      </c>
      <c r="D16520" s="4" t="s">
        <v>10</v>
      </c>
      <c r="E16520" s="4" t="s">
        <v>21</v>
      </c>
      <c r="F16520" s="4" t="s">
        <v>21</v>
      </c>
      <c r="G16520" s="4" t="s">
        <v>21</v>
      </c>
      <c r="H16520" s="4" t="s">
        <v>21</v>
      </c>
      <c r="I16520" s="4" t="s">
        <v>14</v>
      </c>
      <c r="J16520" s="4" t="s">
        <v>10</v>
      </c>
    </row>
    <row r="16521" spans="1:8">
      <c r="A16521" t="n">
        <v>134495</v>
      </c>
      <c r="B16521" s="52" t="n">
        <v>55</v>
      </c>
      <c r="C16521" s="7" t="n">
        <v>7021</v>
      </c>
      <c r="D16521" s="7" t="n">
        <v>65533</v>
      </c>
      <c r="E16521" s="7" t="n">
        <v>-2.25999999046326</v>
      </c>
      <c r="F16521" s="7" t="n">
        <v>18.3700008392334</v>
      </c>
      <c r="G16521" s="7" t="n">
        <v>49.4000015258789</v>
      </c>
      <c r="H16521" s="7" t="n">
        <v>1.20000004768372</v>
      </c>
      <c r="I16521" s="7" t="n">
        <v>1</v>
      </c>
      <c r="J16521" s="7" t="n">
        <v>0</v>
      </c>
    </row>
    <row r="16522" spans="1:8">
      <c r="A16522" t="s">
        <v>4</v>
      </c>
      <c r="B16522" s="4" t="s">
        <v>5</v>
      </c>
      <c r="C16522" s="4" t="s">
        <v>10</v>
      </c>
    </row>
    <row r="16523" spans="1:8">
      <c r="A16523" t="n">
        <v>134519</v>
      </c>
      <c r="B16523" s="28" t="n">
        <v>16</v>
      </c>
      <c r="C16523" s="7" t="n">
        <v>300</v>
      </c>
    </row>
    <row r="16524" spans="1:8">
      <c r="A16524" t="s">
        <v>4</v>
      </c>
      <c r="B16524" s="4" t="s">
        <v>5</v>
      </c>
      <c r="C16524" s="4" t="s">
        <v>10</v>
      </c>
      <c r="D16524" s="4" t="s">
        <v>10</v>
      </c>
      <c r="E16524" s="4" t="s">
        <v>21</v>
      </c>
      <c r="F16524" s="4" t="s">
        <v>21</v>
      </c>
      <c r="G16524" s="4" t="s">
        <v>21</v>
      </c>
      <c r="H16524" s="4" t="s">
        <v>21</v>
      </c>
      <c r="I16524" s="4" t="s">
        <v>14</v>
      </c>
      <c r="J16524" s="4" t="s">
        <v>10</v>
      </c>
    </row>
    <row r="16525" spans="1:8">
      <c r="A16525" t="n">
        <v>134522</v>
      </c>
      <c r="B16525" s="52" t="n">
        <v>55</v>
      </c>
      <c r="C16525" s="7" t="n">
        <v>15</v>
      </c>
      <c r="D16525" s="7" t="n">
        <v>65533</v>
      </c>
      <c r="E16525" s="7" t="n">
        <v>-2.85999989509583</v>
      </c>
      <c r="F16525" s="7" t="n">
        <v>18.3700008392334</v>
      </c>
      <c r="G16525" s="7" t="n">
        <v>50.0800018310547</v>
      </c>
      <c r="H16525" s="7" t="n">
        <v>1.20000004768372</v>
      </c>
      <c r="I16525" s="7" t="n">
        <v>1</v>
      </c>
      <c r="J16525" s="7" t="n">
        <v>0</v>
      </c>
    </row>
    <row r="16526" spans="1:8">
      <c r="A16526" t="s">
        <v>4</v>
      </c>
      <c r="B16526" s="4" t="s">
        <v>5</v>
      </c>
      <c r="C16526" s="4" t="s">
        <v>14</v>
      </c>
      <c r="D16526" s="4" t="s">
        <v>10</v>
      </c>
    </row>
    <row r="16527" spans="1:8">
      <c r="A16527" t="n">
        <v>134546</v>
      </c>
      <c r="B16527" s="21" t="n">
        <v>58</v>
      </c>
      <c r="C16527" s="7" t="n">
        <v>255</v>
      </c>
      <c r="D16527" s="7" t="n">
        <v>0</v>
      </c>
    </row>
    <row r="16528" spans="1:8">
      <c r="A16528" t="s">
        <v>4</v>
      </c>
      <c r="B16528" s="4" t="s">
        <v>5</v>
      </c>
      <c r="C16528" s="4" t="s">
        <v>10</v>
      </c>
      <c r="D16528" s="4" t="s">
        <v>14</v>
      </c>
      <c r="E16528" s="4" t="s">
        <v>21</v>
      </c>
      <c r="F16528" s="4" t="s">
        <v>10</v>
      </c>
    </row>
    <row r="16529" spans="1:10">
      <c r="A16529" t="n">
        <v>134550</v>
      </c>
      <c r="B16529" s="57" t="n">
        <v>59</v>
      </c>
      <c r="C16529" s="7" t="n">
        <v>0</v>
      </c>
      <c r="D16529" s="7" t="n">
        <v>20</v>
      </c>
      <c r="E16529" s="7" t="n">
        <v>0.150000005960464</v>
      </c>
      <c r="F16529" s="7" t="n">
        <v>0</v>
      </c>
    </row>
    <row r="16530" spans="1:10">
      <c r="A16530" t="s">
        <v>4</v>
      </c>
      <c r="B16530" s="4" t="s">
        <v>5</v>
      </c>
      <c r="C16530" s="4" t="s">
        <v>10</v>
      </c>
      <c r="D16530" s="4" t="s">
        <v>14</v>
      </c>
      <c r="E16530" s="4" t="s">
        <v>21</v>
      </c>
      <c r="F16530" s="4" t="s">
        <v>10</v>
      </c>
    </row>
    <row r="16531" spans="1:10">
      <c r="A16531" t="n">
        <v>134560</v>
      </c>
      <c r="B16531" s="57" t="n">
        <v>59</v>
      </c>
      <c r="C16531" s="7" t="n">
        <v>1</v>
      </c>
      <c r="D16531" s="7" t="n">
        <v>20</v>
      </c>
      <c r="E16531" s="7" t="n">
        <v>0.150000005960464</v>
      </c>
      <c r="F16531" s="7" t="n">
        <v>0</v>
      </c>
    </row>
    <row r="16532" spans="1:10">
      <c r="A16532" t="s">
        <v>4</v>
      </c>
      <c r="B16532" s="4" t="s">
        <v>5</v>
      </c>
      <c r="C16532" s="4" t="s">
        <v>10</v>
      </c>
      <c r="D16532" s="4" t="s">
        <v>14</v>
      </c>
      <c r="E16532" s="4" t="s">
        <v>21</v>
      </c>
      <c r="F16532" s="4" t="s">
        <v>10</v>
      </c>
    </row>
    <row r="16533" spans="1:10">
      <c r="A16533" t="n">
        <v>134570</v>
      </c>
      <c r="B16533" s="57" t="n">
        <v>59</v>
      </c>
      <c r="C16533" s="7" t="n">
        <v>2</v>
      </c>
      <c r="D16533" s="7" t="n">
        <v>20</v>
      </c>
      <c r="E16533" s="7" t="n">
        <v>0.150000005960464</v>
      </c>
      <c r="F16533" s="7" t="n">
        <v>0</v>
      </c>
    </row>
    <row r="16534" spans="1:10">
      <c r="A16534" t="s">
        <v>4</v>
      </c>
      <c r="B16534" s="4" t="s">
        <v>5</v>
      </c>
      <c r="C16534" s="4" t="s">
        <v>10</v>
      </c>
      <c r="D16534" s="4" t="s">
        <v>14</v>
      </c>
      <c r="E16534" s="4" t="s">
        <v>21</v>
      </c>
      <c r="F16534" s="4" t="s">
        <v>10</v>
      </c>
    </row>
    <row r="16535" spans="1:10">
      <c r="A16535" t="n">
        <v>134580</v>
      </c>
      <c r="B16535" s="57" t="n">
        <v>59</v>
      </c>
      <c r="C16535" s="7" t="n">
        <v>3</v>
      </c>
      <c r="D16535" s="7" t="n">
        <v>20</v>
      </c>
      <c r="E16535" s="7" t="n">
        <v>0.150000005960464</v>
      </c>
      <c r="F16535" s="7" t="n">
        <v>0</v>
      </c>
    </row>
    <row r="16536" spans="1:10">
      <c r="A16536" t="s">
        <v>4</v>
      </c>
      <c r="B16536" s="4" t="s">
        <v>5</v>
      </c>
      <c r="C16536" s="4" t="s">
        <v>10</v>
      </c>
      <c r="D16536" s="4" t="s">
        <v>14</v>
      </c>
      <c r="E16536" s="4" t="s">
        <v>21</v>
      </c>
      <c r="F16536" s="4" t="s">
        <v>10</v>
      </c>
    </row>
    <row r="16537" spans="1:10">
      <c r="A16537" t="n">
        <v>134590</v>
      </c>
      <c r="B16537" s="57" t="n">
        <v>59</v>
      </c>
      <c r="C16537" s="7" t="n">
        <v>4</v>
      </c>
      <c r="D16537" s="7" t="n">
        <v>20</v>
      </c>
      <c r="E16537" s="7" t="n">
        <v>0.150000005960464</v>
      </c>
      <c r="F16537" s="7" t="n">
        <v>0</v>
      </c>
    </row>
    <row r="16538" spans="1:10">
      <c r="A16538" t="s">
        <v>4</v>
      </c>
      <c r="B16538" s="4" t="s">
        <v>5</v>
      </c>
      <c r="C16538" s="4" t="s">
        <v>10</v>
      </c>
      <c r="D16538" s="4" t="s">
        <v>14</v>
      </c>
      <c r="E16538" s="4" t="s">
        <v>21</v>
      </c>
      <c r="F16538" s="4" t="s">
        <v>10</v>
      </c>
    </row>
    <row r="16539" spans="1:10">
      <c r="A16539" t="n">
        <v>134600</v>
      </c>
      <c r="B16539" s="57" t="n">
        <v>59</v>
      </c>
      <c r="C16539" s="7" t="n">
        <v>5</v>
      </c>
      <c r="D16539" s="7" t="n">
        <v>20</v>
      </c>
      <c r="E16539" s="7" t="n">
        <v>0.150000005960464</v>
      </c>
      <c r="F16539" s="7" t="n">
        <v>0</v>
      </c>
    </row>
    <row r="16540" spans="1:10">
      <c r="A16540" t="s">
        <v>4</v>
      </c>
      <c r="B16540" s="4" t="s">
        <v>5</v>
      </c>
      <c r="C16540" s="4" t="s">
        <v>10</v>
      </c>
      <c r="D16540" s="4" t="s">
        <v>14</v>
      </c>
      <c r="E16540" s="4" t="s">
        <v>21</v>
      </c>
      <c r="F16540" s="4" t="s">
        <v>10</v>
      </c>
    </row>
    <row r="16541" spans="1:10">
      <c r="A16541" t="n">
        <v>134610</v>
      </c>
      <c r="B16541" s="57" t="n">
        <v>59</v>
      </c>
      <c r="C16541" s="7" t="n">
        <v>6</v>
      </c>
      <c r="D16541" s="7" t="n">
        <v>20</v>
      </c>
      <c r="E16541" s="7" t="n">
        <v>0.150000005960464</v>
      </c>
      <c r="F16541" s="7" t="n">
        <v>0</v>
      </c>
    </row>
    <row r="16542" spans="1:10">
      <c r="A16542" t="s">
        <v>4</v>
      </c>
      <c r="B16542" s="4" t="s">
        <v>5</v>
      </c>
      <c r="C16542" s="4" t="s">
        <v>10</v>
      </c>
      <c r="D16542" s="4" t="s">
        <v>14</v>
      </c>
      <c r="E16542" s="4" t="s">
        <v>21</v>
      </c>
      <c r="F16542" s="4" t="s">
        <v>10</v>
      </c>
    </row>
    <row r="16543" spans="1:10">
      <c r="A16543" t="n">
        <v>134620</v>
      </c>
      <c r="B16543" s="57" t="n">
        <v>59</v>
      </c>
      <c r="C16543" s="7" t="n">
        <v>7</v>
      </c>
      <c r="D16543" s="7" t="n">
        <v>20</v>
      </c>
      <c r="E16543" s="7" t="n">
        <v>0.150000005960464</v>
      </c>
      <c r="F16543" s="7" t="n">
        <v>0</v>
      </c>
    </row>
    <row r="16544" spans="1:10">
      <c r="A16544" t="s">
        <v>4</v>
      </c>
      <c r="B16544" s="4" t="s">
        <v>5</v>
      </c>
      <c r="C16544" s="4" t="s">
        <v>10</v>
      </c>
      <c r="D16544" s="4" t="s">
        <v>14</v>
      </c>
      <c r="E16544" s="4" t="s">
        <v>21</v>
      </c>
      <c r="F16544" s="4" t="s">
        <v>10</v>
      </c>
    </row>
    <row r="16545" spans="1:6">
      <c r="A16545" t="n">
        <v>134630</v>
      </c>
      <c r="B16545" s="57" t="n">
        <v>59</v>
      </c>
      <c r="C16545" s="7" t="n">
        <v>8</v>
      </c>
      <c r="D16545" s="7" t="n">
        <v>20</v>
      </c>
      <c r="E16545" s="7" t="n">
        <v>0.150000005960464</v>
      </c>
      <c r="F16545" s="7" t="n">
        <v>0</v>
      </c>
    </row>
    <row r="16546" spans="1:6">
      <c r="A16546" t="s">
        <v>4</v>
      </c>
      <c r="B16546" s="4" t="s">
        <v>5</v>
      </c>
      <c r="C16546" s="4" t="s">
        <v>10</v>
      </c>
      <c r="D16546" s="4" t="s">
        <v>14</v>
      </c>
      <c r="E16546" s="4" t="s">
        <v>21</v>
      </c>
      <c r="F16546" s="4" t="s">
        <v>10</v>
      </c>
    </row>
    <row r="16547" spans="1:6">
      <c r="A16547" t="n">
        <v>134640</v>
      </c>
      <c r="B16547" s="57" t="n">
        <v>59</v>
      </c>
      <c r="C16547" s="7" t="n">
        <v>11</v>
      </c>
      <c r="D16547" s="7" t="n">
        <v>20</v>
      </c>
      <c r="E16547" s="7" t="n">
        <v>0.150000005960464</v>
      </c>
      <c r="F16547" s="7" t="n">
        <v>0</v>
      </c>
    </row>
    <row r="16548" spans="1:6">
      <c r="A16548" t="s">
        <v>4</v>
      </c>
      <c r="B16548" s="4" t="s">
        <v>5</v>
      </c>
      <c r="C16548" s="4" t="s">
        <v>10</v>
      </c>
      <c r="D16548" s="4" t="s">
        <v>14</v>
      </c>
      <c r="E16548" s="4" t="s">
        <v>21</v>
      </c>
      <c r="F16548" s="4" t="s">
        <v>10</v>
      </c>
    </row>
    <row r="16549" spans="1:6">
      <c r="A16549" t="n">
        <v>134650</v>
      </c>
      <c r="B16549" s="57" t="n">
        <v>59</v>
      </c>
      <c r="C16549" s="7" t="n">
        <v>9</v>
      </c>
      <c r="D16549" s="7" t="n">
        <v>20</v>
      </c>
      <c r="E16549" s="7" t="n">
        <v>0.150000005960464</v>
      </c>
      <c r="F16549" s="7" t="n">
        <v>0</v>
      </c>
    </row>
    <row r="16550" spans="1:6">
      <c r="A16550" t="s">
        <v>4</v>
      </c>
      <c r="B16550" s="4" t="s">
        <v>5</v>
      </c>
      <c r="C16550" s="4" t="s">
        <v>14</v>
      </c>
      <c r="D16550" s="4" t="s">
        <v>10</v>
      </c>
      <c r="E16550" s="4" t="s">
        <v>6</v>
      </c>
      <c r="F16550" s="4" t="s">
        <v>6</v>
      </c>
      <c r="G16550" s="4" t="s">
        <v>6</v>
      </c>
      <c r="H16550" s="4" t="s">
        <v>6</v>
      </c>
    </row>
    <row r="16551" spans="1:6">
      <c r="A16551" t="n">
        <v>134660</v>
      </c>
      <c r="B16551" s="41" t="n">
        <v>51</v>
      </c>
      <c r="C16551" s="7" t="n">
        <v>3</v>
      </c>
      <c r="D16551" s="7" t="n">
        <v>0</v>
      </c>
      <c r="E16551" s="7" t="s">
        <v>898</v>
      </c>
      <c r="F16551" s="7" t="s">
        <v>174</v>
      </c>
      <c r="G16551" s="7" t="s">
        <v>96</v>
      </c>
      <c r="H16551" s="7" t="s">
        <v>97</v>
      </c>
    </row>
    <row r="16552" spans="1:6">
      <c r="A16552" t="s">
        <v>4</v>
      </c>
      <c r="B16552" s="4" t="s">
        <v>5</v>
      </c>
      <c r="C16552" s="4" t="s">
        <v>14</v>
      </c>
      <c r="D16552" s="4" t="s">
        <v>10</v>
      </c>
      <c r="E16552" s="4" t="s">
        <v>6</v>
      </c>
      <c r="F16552" s="4" t="s">
        <v>6</v>
      </c>
      <c r="G16552" s="4" t="s">
        <v>6</v>
      </c>
      <c r="H16552" s="4" t="s">
        <v>6</v>
      </c>
    </row>
    <row r="16553" spans="1:6">
      <c r="A16553" t="n">
        <v>134673</v>
      </c>
      <c r="B16553" s="41" t="n">
        <v>51</v>
      </c>
      <c r="C16553" s="7" t="n">
        <v>3</v>
      </c>
      <c r="D16553" s="7" t="n">
        <v>1</v>
      </c>
      <c r="E16553" s="7" t="s">
        <v>133</v>
      </c>
      <c r="F16553" s="7" t="s">
        <v>174</v>
      </c>
      <c r="G16553" s="7" t="s">
        <v>96</v>
      </c>
      <c r="H16553" s="7" t="s">
        <v>97</v>
      </c>
    </row>
    <row r="16554" spans="1:6">
      <c r="A16554" t="s">
        <v>4</v>
      </c>
      <c r="B16554" s="4" t="s">
        <v>5</v>
      </c>
      <c r="C16554" s="4" t="s">
        <v>14</v>
      </c>
      <c r="D16554" s="4" t="s">
        <v>10</v>
      </c>
      <c r="E16554" s="4" t="s">
        <v>6</v>
      </c>
      <c r="F16554" s="4" t="s">
        <v>6</v>
      </c>
      <c r="G16554" s="4" t="s">
        <v>6</v>
      </c>
      <c r="H16554" s="4" t="s">
        <v>6</v>
      </c>
    </row>
    <row r="16555" spans="1:6">
      <c r="A16555" t="n">
        <v>134686</v>
      </c>
      <c r="B16555" s="41" t="n">
        <v>51</v>
      </c>
      <c r="C16555" s="7" t="n">
        <v>3</v>
      </c>
      <c r="D16555" s="7" t="n">
        <v>2</v>
      </c>
      <c r="E16555" s="7" t="s">
        <v>133</v>
      </c>
      <c r="F16555" s="7" t="s">
        <v>174</v>
      </c>
      <c r="G16555" s="7" t="s">
        <v>96</v>
      </c>
      <c r="H16555" s="7" t="s">
        <v>97</v>
      </c>
    </row>
    <row r="16556" spans="1:6">
      <c r="A16556" t="s">
        <v>4</v>
      </c>
      <c r="B16556" s="4" t="s">
        <v>5</v>
      </c>
      <c r="C16556" s="4" t="s">
        <v>14</v>
      </c>
      <c r="D16556" s="4" t="s">
        <v>10</v>
      </c>
      <c r="E16556" s="4" t="s">
        <v>6</v>
      </c>
      <c r="F16556" s="4" t="s">
        <v>6</v>
      </c>
      <c r="G16556" s="4" t="s">
        <v>6</v>
      </c>
      <c r="H16556" s="4" t="s">
        <v>6</v>
      </c>
    </row>
    <row r="16557" spans="1:6">
      <c r="A16557" t="n">
        <v>134699</v>
      </c>
      <c r="B16557" s="41" t="n">
        <v>51</v>
      </c>
      <c r="C16557" s="7" t="n">
        <v>3</v>
      </c>
      <c r="D16557" s="7" t="n">
        <v>3</v>
      </c>
      <c r="E16557" s="7" t="s">
        <v>133</v>
      </c>
      <c r="F16557" s="7" t="s">
        <v>174</v>
      </c>
      <c r="G16557" s="7" t="s">
        <v>96</v>
      </c>
      <c r="H16557" s="7" t="s">
        <v>97</v>
      </c>
    </row>
    <row r="16558" spans="1:6">
      <c r="A16558" t="s">
        <v>4</v>
      </c>
      <c r="B16558" s="4" t="s">
        <v>5</v>
      </c>
      <c r="C16558" s="4" t="s">
        <v>14</v>
      </c>
      <c r="D16558" s="4" t="s">
        <v>10</v>
      </c>
      <c r="E16558" s="4" t="s">
        <v>6</v>
      </c>
      <c r="F16558" s="4" t="s">
        <v>6</v>
      </c>
      <c r="G16558" s="4" t="s">
        <v>6</v>
      </c>
      <c r="H16558" s="4" t="s">
        <v>6</v>
      </c>
    </row>
    <row r="16559" spans="1:6">
      <c r="A16559" t="n">
        <v>134712</v>
      </c>
      <c r="B16559" s="41" t="n">
        <v>51</v>
      </c>
      <c r="C16559" s="7" t="n">
        <v>3</v>
      </c>
      <c r="D16559" s="7" t="n">
        <v>4</v>
      </c>
      <c r="E16559" s="7" t="s">
        <v>133</v>
      </c>
      <c r="F16559" s="7" t="s">
        <v>174</v>
      </c>
      <c r="G16559" s="7" t="s">
        <v>96</v>
      </c>
      <c r="H16559" s="7" t="s">
        <v>97</v>
      </c>
    </row>
    <row r="16560" spans="1:6">
      <c r="A16560" t="s">
        <v>4</v>
      </c>
      <c r="B16560" s="4" t="s">
        <v>5</v>
      </c>
      <c r="C16560" s="4" t="s">
        <v>14</v>
      </c>
      <c r="D16560" s="4" t="s">
        <v>10</v>
      </c>
      <c r="E16560" s="4" t="s">
        <v>6</v>
      </c>
      <c r="F16560" s="4" t="s">
        <v>6</v>
      </c>
      <c r="G16560" s="4" t="s">
        <v>6</v>
      </c>
      <c r="H16560" s="4" t="s">
        <v>6</v>
      </c>
    </row>
    <row r="16561" spans="1:8">
      <c r="A16561" t="n">
        <v>134725</v>
      </c>
      <c r="B16561" s="41" t="n">
        <v>51</v>
      </c>
      <c r="C16561" s="7" t="n">
        <v>3</v>
      </c>
      <c r="D16561" s="7" t="n">
        <v>5</v>
      </c>
      <c r="E16561" s="7" t="s">
        <v>133</v>
      </c>
      <c r="F16561" s="7" t="s">
        <v>174</v>
      </c>
      <c r="G16561" s="7" t="s">
        <v>96</v>
      </c>
      <c r="H16561" s="7" t="s">
        <v>97</v>
      </c>
    </row>
    <row r="16562" spans="1:8">
      <c r="A16562" t="s">
        <v>4</v>
      </c>
      <c r="B16562" s="4" t="s">
        <v>5</v>
      </c>
      <c r="C16562" s="4" t="s">
        <v>14</v>
      </c>
      <c r="D16562" s="4" t="s">
        <v>10</v>
      </c>
      <c r="E16562" s="4" t="s">
        <v>6</v>
      </c>
      <c r="F16562" s="4" t="s">
        <v>6</v>
      </c>
      <c r="G16562" s="4" t="s">
        <v>6</v>
      </c>
      <c r="H16562" s="4" t="s">
        <v>6</v>
      </c>
    </row>
    <row r="16563" spans="1:8">
      <c r="A16563" t="n">
        <v>134738</v>
      </c>
      <c r="B16563" s="41" t="n">
        <v>51</v>
      </c>
      <c r="C16563" s="7" t="n">
        <v>3</v>
      </c>
      <c r="D16563" s="7" t="n">
        <v>6</v>
      </c>
      <c r="E16563" s="7" t="s">
        <v>133</v>
      </c>
      <c r="F16563" s="7" t="s">
        <v>174</v>
      </c>
      <c r="G16563" s="7" t="s">
        <v>96</v>
      </c>
      <c r="H16563" s="7" t="s">
        <v>97</v>
      </c>
    </row>
    <row r="16564" spans="1:8">
      <c r="A16564" t="s">
        <v>4</v>
      </c>
      <c r="B16564" s="4" t="s">
        <v>5</v>
      </c>
      <c r="C16564" s="4" t="s">
        <v>14</v>
      </c>
      <c r="D16564" s="4" t="s">
        <v>10</v>
      </c>
      <c r="E16564" s="4" t="s">
        <v>6</v>
      </c>
      <c r="F16564" s="4" t="s">
        <v>6</v>
      </c>
      <c r="G16564" s="4" t="s">
        <v>6</v>
      </c>
      <c r="H16564" s="4" t="s">
        <v>6</v>
      </c>
    </row>
    <row r="16565" spans="1:8">
      <c r="A16565" t="n">
        <v>134751</v>
      </c>
      <c r="B16565" s="41" t="n">
        <v>51</v>
      </c>
      <c r="C16565" s="7" t="n">
        <v>3</v>
      </c>
      <c r="D16565" s="7" t="n">
        <v>7</v>
      </c>
      <c r="E16565" s="7" t="s">
        <v>133</v>
      </c>
      <c r="F16565" s="7" t="s">
        <v>174</v>
      </c>
      <c r="G16565" s="7" t="s">
        <v>96</v>
      </c>
      <c r="H16565" s="7" t="s">
        <v>97</v>
      </c>
    </row>
    <row r="16566" spans="1:8">
      <c r="A16566" t="s">
        <v>4</v>
      </c>
      <c r="B16566" s="4" t="s">
        <v>5</v>
      </c>
      <c r="C16566" s="4" t="s">
        <v>14</v>
      </c>
      <c r="D16566" s="4" t="s">
        <v>10</v>
      </c>
      <c r="E16566" s="4" t="s">
        <v>6</v>
      </c>
      <c r="F16566" s="4" t="s">
        <v>6</v>
      </c>
      <c r="G16566" s="4" t="s">
        <v>6</v>
      </c>
      <c r="H16566" s="4" t="s">
        <v>6</v>
      </c>
    </row>
    <row r="16567" spans="1:8">
      <c r="A16567" t="n">
        <v>134764</v>
      </c>
      <c r="B16567" s="41" t="n">
        <v>51</v>
      </c>
      <c r="C16567" s="7" t="n">
        <v>3</v>
      </c>
      <c r="D16567" s="7" t="n">
        <v>8</v>
      </c>
      <c r="E16567" s="7" t="s">
        <v>133</v>
      </c>
      <c r="F16567" s="7" t="s">
        <v>174</v>
      </c>
      <c r="G16567" s="7" t="s">
        <v>96</v>
      </c>
      <c r="H16567" s="7" t="s">
        <v>97</v>
      </c>
    </row>
    <row r="16568" spans="1:8">
      <c r="A16568" t="s">
        <v>4</v>
      </c>
      <c r="B16568" s="4" t="s">
        <v>5</v>
      </c>
      <c r="C16568" s="4" t="s">
        <v>14</v>
      </c>
      <c r="D16568" s="4" t="s">
        <v>10</v>
      </c>
      <c r="E16568" s="4" t="s">
        <v>6</v>
      </c>
      <c r="F16568" s="4" t="s">
        <v>6</v>
      </c>
      <c r="G16568" s="4" t="s">
        <v>6</v>
      </c>
      <c r="H16568" s="4" t="s">
        <v>6</v>
      </c>
    </row>
    <row r="16569" spans="1:8">
      <c r="A16569" t="n">
        <v>134777</v>
      </c>
      <c r="B16569" s="41" t="n">
        <v>51</v>
      </c>
      <c r="C16569" s="7" t="n">
        <v>3</v>
      </c>
      <c r="D16569" s="7" t="n">
        <v>9</v>
      </c>
      <c r="E16569" s="7" t="s">
        <v>133</v>
      </c>
      <c r="F16569" s="7" t="s">
        <v>174</v>
      </c>
      <c r="G16569" s="7" t="s">
        <v>96</v>
      </c>
      <c r="H16569" s="7" t="s">
        <v>97</v>
      </c>
    </row>
    <row r="16570" spans="1:8">
      <c r="A16570" t="s">
        <v>4</v>
      </c>
      <c r="B16570" s="4" t="s">
        <v>5</v>
      </c>
      <c r="C16570" s="4" t="s">
        <v>14</v>
      </c>
      <c r="D16570" s="4" t="s">
        <v>10</v>
      </c>
      <c r="E16570" s="4" t="s">
        <v>6</v>
      </c>
      <c r="F16570" s="4" t="s">
        <v>6</v>
      </c>
      <c r="G16570" s="4" t="s">
        <v>6</v>
      </c>
      <c r="H16570" s="4" t="s">
        <v>6</v>
      </c>
    </row>
    <row r="16571" spans="1:8">
      <c r="A16571" t="n">
        <v>134790</v>
      </c>
      <c r="B16571" s="41" t="n">
        <v>51</v>
      </c>
      <c r="C16571" s="7" t="n">
        <v>3</v>
      </c>
      <c r="D16571" s="7" t="n">
        <v>11</v>
      </c>
      <c r="E16571" s="7" t="s">
        <v>133</v>
      </c>
      <c r="F16571" s="7" t="s">
        <v>174</v>
      </c>
      <c r="G16571" s="7" t="s">
        <v>96</v>
      </c>
      <c r="H16571" s="7" t="s">
        <v>97</v>
      </c>
    </row>
    <row r="16572" spans="1:8">
      <c r="A16572" t="s">
        <v>4</v>
      </c>
      <c r="B16572" s="4" t="s">
        <v>5</v>
      </c>
      <c r="C16572" s="4" t="s">
        <v>10</v>
      </c>
      <c r="D16572" s="4" t="s">
        <v>14</v>
      </c>
    </row>
    <row r="16573" spans="1:8">
      <c r="A16573" t="n">
        <v>134803</v>
      </c>
      <c r="B16573" s="53" t="n">
        <v>56</v>
      </c>
      <c r="C16573" s="7" t="n">
        <v>7021</v>
      </c>
      <c r="D16573" s="7" t="n">
        <v>0</v>
      </c>
    </row>
    <row r="16574" spans="1:8">
      <c r="A16574" t="s">
        <v>4</v>
      </c>
      <c r="B16574" s="4" t="s">
        <v>5</v>
      </c>
      <c r="C16574" s="4" t="s">
        <v>10</v>
      </c>
      <c r="D16574" s="4" t="s">
        <v>10</v>
      </c>
      <c r="E16574" s="4" t="s">
        <v>21</v>
      </c>
      <c r="F16574" s="4" t="s">
        <v>14</v>
      </c>
    </row>
    <row r="16575" spans="1:8">
      <c r="A16575" t="n">
        <v>134807</v>
      </c>
      <c r="B16575" s="60" t="n">
        <v>53</v>
      </c>
      <c r="C16575" s="7" t="n">
        <v>7021</v>
      </c>
      <c r="D16575" s="7" t="n">
        <v>0</v>
      </c>
      <c r="E16575" s="7" t="n">
        <v>10</v>
      </c>
      <c r="F16575" s="7" t="n">
        <v>0</v>
      </c>
    </row>
    <row r="16576" spans="1:8">
      <c r="A16576" t="s">
        <v>4</v>
      </c>
      <c r="B16576" s="4" t="s">
        <v>5</v>
      </c>
      <c r="C16576" s="4" t="s">
        <v>10</v>
      </c>
      <c r="D16576" s="4" t="s">
        <v>14</v>
      </c>
    </row>
    <row r="16577" spans="1:8">
      <c r="A16577" t="n">
        <v>134817</v>
      </c>
      <c r="B16577" s="53" t="n">
        <v>56</v>
      </c>
      <c r="C16577" s="7" t="n">
        <v>15</v>
      </c>
      <c r="D16577" s="7" t="n">
        <v>0</v>
      </c>
    </row>
    <row r="16578" spans="1:8">
      <c r="A16578" t="s">
        <v>4</v>
      </c>
      <c r="B16578" s="4" t="s">
        <v>5</v>
      </c>
      <c r="C16578" s="4" t="s">
        <v>10</v>
      </c>
      <c r="D16578" s="4" t="s">
        <v>10</v>
      </c>
      <c r="E16578" s="4" t="s">
        <v>21</v>
      </c>
      <c r="F16578" s="4" t="s">
        <v>14</v>
      </c>
    </row>
    <row r="16579" spans="1:8">
      <c r="A16579" t="n">
        <v>134821</v>
      </c>
      <c r="B16579" s="60" t="n">
        <v>53</v>
      </c>
      <c r="C16579" s="7" t="n">
        <v>15</v>
      </c>
      <c r="D16579" s="7" t="n">
        <v>0</v>
      </c>
      <c r="E16579" s="7" t="n">
        <v>10</v>
      </c>
      <c r="F16579" s="7" t="n">
        <v>0</v>
      </c>
    </row>
    <row r="16580" spans="1:8">
      <c r="A16580" t="s">
        <v>4</v>
      </c>
      <c r="B16580" s="4" t="s">
        <v>5</v>
      </c>
      <c r="C16580" s="4" t="s">
        <v>10</v>
      </c>
      <c r="D16580" s="4" t="s">
        <v>14</v>
      </c>
    </row>
    <row r="16581" spans="1:8">
      <c r="A16581" t="n">
        <v>134831</v>
      </c>
      <c r="B16581" s="53" t="n">
        <v>56</v>
      </c>
      <c r="C16581" s="7" t="n">
        <v>7021</v>
      </c>
      <c r="D16581" s="7" t="n">
        <v>0</v>
      </c>
    </row>
    <row r="16582" spans="1:8">
      <c r="A16582" t="s">
        <v>4</v>
      </c>
      <c r="B16582" s="4" t="s">
        <v>5</v>
      </c>
      <c r="C16582" s="4" t="s">
        <v>10</v>
      </c>
      <c r="D16582" s="4" t="s">
        <v>14</v>
      </c>
    </row>
    <row r="16583" spans="1:8">
      <c r="A16583" t="n">
        <v>134835</v>
      </c>
      <c r="B16583" s="53" t="n">
        <v>56</v>
      </c>
      <c r="C16583" s="7" t="n">
        <v>15</v>
      </c>
      <c r="D16583" s="7" t="n">
        <v>0</v>
      </c>
    </row>
    <row r="16584" spans="1:8">
      <c r="A16584" t="s">
        <v>4</v>
      </c>
      <c r="B16584" s="4" t="s">
        <v>5</v>
      </c>
      <c r="C16584" s="4" t="s">
        <v>10</v>
      </c>
    </row>
    <row r="16585" spans="1:8">
      <c r="A16585" t="n">
        <v>134839</v>
      </c>
      <c r="B16585" s="56" t="n">
        <v>54</v>
      </c>
      <c r="C16585" s="7" t="n">
        <v>1</v>
      </c>
    </row>
    <row r="16586" spans="1:8">
      <c r="A16586" t="s">
        <v>4</v>
      </c>
      <c r="B16586" s="4" t="s">
        <v>5</v>
      </c>
      <c r="C16586" s="4" t="s">
        <v>10</v>
      </c>
    </row>
    <row r="16587" spans="1:8">
      <c r="A16587" t="n">
        <v>134842</v>
      </c>
      <c r="B16587" s="56" t="n">
        <v>54</v>
      </c>
      <c r="C16587" s="7" t="n">
        <v>2</v>
      </c>
    </row>
    <row r="16588" spans="1:8">
      <c r="A16588" t="s">
        <v>4</v>
      </c>
      <c r="B16588" s="4" t="s">
        <v>5</v>
      </c>
      <c r="C16588" s="4" t="s">
        <v>10</v>
      </c>
    </row>
    <row r="16589" spans="1:8">
      <c r="A16589" t="n">
        <v>134845</v>
      </c>
      <c r="B16589" s="56" t="n">
        <v>54</v>
      </c>
      <c r="C16589" s="7" t="n">
        <v>3</v>
      </c>
    </row>
    <row r="16590" spans="1:8">
      <c r="A16590" t="s">
        <v>4</v>
      </c>
      <c r="B16590" s="4" t="s">
        <v>5</v>
      </c>
      <c r="C16590" s="4" t="s">
        <v>10</v>
      </c>
    </row>
    <row r="16591" spans="1:8">
      <c r="A16591" t="n">
        <v>134848</v>
      </c>
      <c r="B16591" s="56" t="n">
        <v>54</v>
      </c>
      <c r="C16591" s="7" t="n">
        <v>4</v>
      </c>
    </row>
    <row r="16592" spans="1:8">
      <c r="A16592" t="s">
        <v>4</v>
      </c>
      <c r="B16592" s="4" t="s">
        <v>5</v>
      </c>
      <c r="C16592" s="4" t="s">
        <v>10</v>
      </c>
    </row>
    <row r="16593" spans="1:6">
      <c r="A16593" t="n">
        <v>134851</v>
      </c>
      <c r="B16593" s="56" t="n">
        <v>54</v>
      </c>
      <c r="C16593" s="7" t="n">
        <v>5</v>
      </c>
    </row>
    <row r="16594" spans="1:6">
      <c r="A16594" t="s">
        <v>4</v>
      </c>
      <c r="B16594" s="4" t="s">
        <v>5</v>
      </c>
      <c r="C16594" s="4" t="s">
        <v>10</v>
      </c>
    </row>
    <row r="16595" spans="1:6">
      <c r="A16595" t="n">
        <v>134854</v>
      </c>
      <c r="B16595" s="56" t="n">
        <v>54</v>
      </c>
      <c r="C16595" s="7" t="n">
        <v>6</v>
      </c>
    </row>
    <row r="16596" spans="1:6">
      <c r="A16596" t="s">
        <v>4</v>
      </c>
      <c r="B16596" s="4" t="s">
        <v>5</v>
      </c>
      <c r="C16596" s="4" t="s">
        <v>10</v>
      </c>
    </row>
    <row r="16597" spans="1:6">
      <c r="A16597" t="n">
        <v>134857</v>
      </c>
      <c r="B16597" s="56" t="n">
        <v>54</v>
      </c>
      <c r="C16597" s="7" t="n">
        <v>7</v>
      </c>
    </row>
    <row r="16598" spans="1:6">
      <c r="A16598" t="s">
        <v>4</v>
      </c>
      <c r="B16598" s="4" t="s">
        <v>5</v>
      </c>
      <c r="C16598" s="4" t="s">
        <v>10</v>
      </c>
    </row>
    <row r="16599" spans="1:6">
      <c r="A16599" t="n">
        <v>134860</v>
      </c>
      <c r="B16599" s="56" t="n">
        <v>54</v>
      </c>
      <c r="C16599" s="7" t="n">
        <v>8</v>
      </c>
    </row>
    <row r="16600" spans="1:6">
      <c r="A16600" t="s">
        <v>4</v>
      </c>
      <c r="B16600" s="4" t="s">
        <v>5</v>
      </c>
      <c r="C16600" s="4" t="s">
        <v>10</v>
      </c>
    </row>
    <row r="16601" spans="1:6">
      <c r="A16601" t="n">
        <v>134863</v>
      </c>
      <c r="B16601" s="56" t="n">
        <v>54</v>
      </c>
      <c r="C16601" s="7" t="n">
        <v>9</v>
      </c>
    </row>
    <row r="16602" spans="1:6">
      <c r="A16602" t="s">
        <v>4</v>
      </c>
      <c r="B16602" s="4" t="s">
        <v>5</v>
      </c>
      <c r="C16602" s="4" t="s">
        <v>10</v>
      </c>
    </row>
    <row r="16603" spans="1:6">
      <c r="A16603" t="n">
        <v>134866</v>
      </c>
      <c r="B16603" s="56" t="n">
        <v>54</v>
      </c>
      <c r="C16603" s="7" t="n">
        <v>11</v>
      </c>
    </row>
    <row r="16604" spans="1:6">
      <c r="A16604" t="s">
        <v>4</v>
      </c>
      <c r="B16604" s="4" t="s">
        <v>5</v>
      </c>
      <c r="C16604" s="4" t="s">
        <v>10</v>
      </c>
    </row>
    <row r="16605" spans="1:6">
      <c r="A16605" t="n">
        <v>134869</v>
      </c>
      <c r="B16605" s="56" t="n">
        <v>54</v>
      </c>
      <c r="C16605" s="7" t="n">
        <v>7032</v>
      </c>
    </row>
    <row r="16606" spans="1:6">
      <c r="A16606" t="s">
        <v>4</v>
      </c>
      <c r="B16606" s="4" t="s">
        <v>5</v>
      </c>
      <c r="C16606" s="4" t="s">
        <v>10</v>
      </c>
    </row>
    <row r="16607" spans="1:6">
      <c r="A16607" t="n">
        <v>134872</v>
      </c>
      <c r="B16607" s="28" t="n">
        <v>16</v>
      </c>
      <c r="C16607" s="7" t="n">
        <v>500</v>
      </c>
    </row>
    <row r="16608" spans="1:6">
      <c r="A16608" t="s">
        <v>4</v>
      </c>
      <c r="B16608" s="4" t="s">
        <v>5</v>
      </c>
      <c r="C16608" s="4" t="s">
        <v>14</v>
      </c>
      <c r="D16608" s="4" t="s">
        <v>14</v>
      </c>
      <c r="E16608" s="4" t="s">
        <v>14</v>
      </c>
      <c r="F16608" s="4" t="s">
        <v>14</v>
      </c>
    </row>
    <row r="16609" spans="1:6">
      <c r="A16609" t="n">
        <v>134875</v>
      </c>
      <c r="B16609" s="19" t="n">
        <v>14</v>
      </c>
      <c r="C16609" s="7" t="n">
        <v>0</v>
      </c>
      <c r="D16609" s="7" t="n">
        <v>1</v>
      </c>
      <c r="E16609" s="7" t="n">
        <v>0</v>
      </c>
      <c r="F16609" s="7" t="n">
        <v>0</v>
      </c>
    </row>
    <row r="16610" spans="1:6">
      <c r="A16610" t="s">
        <v>4</v>
      </c>
      <c r="B16610" s="4" t="s">
        <v>5</v>
      </c>
      <c r="C16610" s="4" t="s">
        <v>14</v>
      </c>
      <c r="D16610" s="4" t="s">
        <v>10</v>
      </c>
      <c r="E16610" s="4" t="s">
        <v>6</v>
      </c>
    </row>
    <row r="16611" spans="1:6">
      <c r="A16611" t="n">
        <v>134880</v>
      </c>
      <c r="B16611" s="41" t="n">
        <v>51</v>
      </c>
      <c r="C16611" s="7" t="n">
        <v>4</v>
      </c>
      <c r="D16611" s="7" t="n">
        <v>15</v>
      </c>
      <c r="E16611" s="7" t="s">
        <v>130</v>
      </c>
    </row>
    <row r="16612" spans="1:6">
      <c r="A16612" t="s">
        <v>4</v>
      </c>
      <c r="B16612" s="4" t="s">
        <v>5</v>
      </c>
      <c r="C16612" s="4" t="s">
        <v>10</v>
      </c>
    </row>
    <row r="16613" spans="1:6">
      <c r="A16613" t="n">
        <v>134894</v>
      </c>
      <c r="B16613" s="28" t="n">
        <v>16</v>
      </c>
      <c r="C16613" s="7" t="n">
        <v>0</v>
      </c>
    </row>
    <row r="16614" spans="1:6">
      <c r="A16614" t="s">
        <v>4</v>
      </c>
      <c r="B16614" s="4" t="s">
        <v>5</v>
      </c>
      <c r="C16614" s="4" t="s">
        <v>10</v>
      </c>
      <c r="D16614" s="4" t="s">
        <v>14</v>
      </c>
      <c r="E16614" s="4" t="s">
        <v>9</v>
      </c>
      <c r="F16614" s="4" t="s">
        <v>112</v>
      </c>
      <c r="G16614" s="4" t="s">
        <v>14</v>
      </c>
      <c r="H16614" s="4" t="s">
        <v>14</v>
      </c>
    </row>
    <row r="16615" spans="1:6">
      <c r="A16615" t="n">
        <v>134897</v>
      </c>
      <c r="B16615" s="49" t="n">
        <v>26</v>
      </c>
      <c r="C16615" s="7" t="n">
        <v>15</v>
      </c>
      <c r="D16615" s="7" t="n">
        <v>17</v>
      </c>
      <c r="E16615" s="7" t="n">
        <v>15425</v>
      </c>
      <c r="F16615" s="7" t="s">
        <v>1022</v>
      </c>
      <c r="G16615" s="7" t="n">
        <v>2</v>
      </c>
      <c r="H16615" s="7" t="n">
        <v>0</v>
      </c>
    </row>
    <row r="16616" spans="1:6">
      <c r="A16616" t="s">
        <v>4</v>
      </c>
      <c r="B16616" s="4" t="s">
        <v>5</v>
      </c>
    </row>
    <row r="16617" spans="1:6">
      <c r="A16617" t="n">
        <v>134946</v>
      </c>
      <c r="B16617" s="50" t="n">
        <v>28</v>
      </c>
    </row>
    <row r="16618" spans="1:6">
      <c r="A16618" t="s">
        <v>4</v>
      </c>
      <c r="B16618" s="4" t="s">
        <v>5</v>
      </c>
      <c r="C16618" s="4" t="s">
        <v>9</v>
      </c>
    </row>
    <row r="16619" spans="1:6">
      <c r="A16619" t="n">
        <v>134947</v>
      </c>
      <c r="B16619" s="48" t="n">
        <v>15</v>
      </c>
      <c r="C16619" s="7" t="n">
        <v>256</v>
      </c>
    </row>
    <row r="16620" spans="1:6">
      <c r="A16620" t="s">
        <v>4</v>
      </c>
      <c r="B16620" s="4" t="s">
        <v>5</v>
      </c>
      <c r="C16620" s="4" t="s">
        <v>10</v>
      </c>
      <c r="D16620" s="4" t="s">
        <v>14</v>
      </c>
      <c r="E16620" s="4" t="s">
        <v>6</v>
      </c>
      <c r="F16620" s="4" t="s">
        <v>21</v>
      </c>
      <c r="G16620" s="4" t="s">
        <v>21</v>
      </c>
      <c r="H16620" s="4" t="s">
        <v>21</v>
      </c>
    </row>
    <row r="16621" spans="1:6">
      <c r="A16621" t="n">
        <v>134952</v>
      </c>
      <c r="B16621" s="37" t="n">
        <v>48</v>
      </c>
      <c r="C16621" s="7" t="n">
        <v>7021</v>
      </c>
      <c r="D16621" s="7" t="n">
        <v>0</v>
      </c>
      <c r="E16621" s="7" t="s">
        <v>792</v>
      </c>
      <c r="F16621" s="7" t="n">
        <v>-1</v>
      </c>
      <c r="G16621" s="7" t="n">
        <v>1</v>
      </c>
      <c r="H16621" s="7" t="n">
        <v>0</v>
      </c>
    </row>
    <row r="16622" spans="1:6">
      <c r="A16622" t="s">
        <v>4</v>
      </c>
      <c r="B16622" s="4" t="s">
        <v>5</v>
      </c>
      <c r="C16622" s="4" t="s">
        <v>10</v>
      </c>
    </row>
    <row r="16623" spans="1:6">
      <c r="A16623" t="n">
        <v>134980</v>
      </c>
      <c r="B16623" s="28" t="n">
        <v>16</v>
      </c>
      <c r="C16623" s="7" t="n">
        <v>300</v>
      </c>
    </row>
    <row r="16624" spans="1:6">
      <c r="A16624" t="s">
        <v>4</v>
      </c>
      <c r="B16624" s="4" t="s">
        <v>5</v>
      </c>
      <c r="C16624" s="4" t="s">
        <v>14</v>
      </c>
      <c r="D16624" s="4" t="s">
        <v>10</v>
      </c>
      <c r="E16624" s="4" t="s">
        <v>6</v>
      </c>
    </row>
    <row r="16625" spans="1:8">
      <c r="A16625" t="n">
        <v>134983</v>
      </c>
      <c r="B16625" s="41" t="n">
        <v>51</v>
      </c>
      <c r="C16625" s="7" t="n">
        <v>4</v>
      </c>
      <c r="D16625" s="7" t="n">
        <v>7021</v>
      </c>
      <c r="E16625" s="7" t="s">
        <v>149</v>
      </c>
    </row>
    <row r="16626" spans="1:8">
      <c r="A16626" t="s">
        <v>4</v>
      </c>
      <c r="B16626" s="4" t="s">
        <v>5</v>
      </c>
      <c r="C16626" s="4" t="s">
        <v>10</v>
      </c>
    </row>
    <row r="16627" spans="1:8">
      <c r="A16627" t="n">
        <v>134996</v>
      </c>
      <c r="B16627" s="28" t="n">
        <v>16</v>
      </c>
      <c r="C16627" s="7" t="n">
        <v>0</v>
      </c>
    </row>
    <row r="16628" spans="1:8">
      <c r="A16628" t="s">
        <v>4</v>
      </c>
      <c r="B16628" s="4" t="s">
        <v>5</v>
      </c>
      <c r="C16628" s="4" t="s">
        <v>10</v>
      </c>
      <c r="D16628" s="4" t="s">
        <v>14</v>
      </c>
      <c r="E16628" s="4" t="s">
        <v>9</v>
      </c>
      <c r="F16628" s="4" t="s">
        <v>112</v>
      </c>
      <c r="G16628" s="4" t="s">
        <v>14</v>
      </c>
      <c r="H16628" s="4" t="s">
        <v>14</v>
      </c>
    </row>
    <row r="16629" spans="1:8">
      <c r="A16629" t="n">
        <v>134999</v>
      </c>
      <c r="B16629" s="49" t="n">
        <v>26</v>
      </c>
      <c r="C16629" s="7" t="n">
        <v>7021</v>
      </c>
      <c r="D16629" s="7" t="n">
        <v>17</v>
      </c>
      <c r="E16629" s="7" t="n">
        <v>32311</v>
      </c>
      <c r="F16629" s="7" t="s">
        <v>1023</v>
      </c>
      <c r="G16629" s="7" t="n">
        <v>2</v>
      </c>
      <c r="H16629" s="7" t="n">
        <v>0</v>
      </c>
    </row>
    <row r="16630" spans="1:8">
      <c r="A16630" t="s">
        <v>4</v>
      </c>
      <c r="B16630" s="4" t="s">
        <v>5</v>
      </c>
    </row>
    <row r="16631" spans="1:8">
      <c r="A16631" t="n">
        <v>135059</v>
      </c>
      <c r="B16631" s="50" t="n">
        <v>28</v>
      </c>
    </row>
    <row r="16632" spans="1:8">
      <c r="A16632" t="s">
        <v>4</v>
      </c>
      <c r="B16632" s="4" t="s">
        <v>5</v>
      </c>
      <c r="C16632" s="4" t="s">
        <v>10</v>
      </c>
      <c r="D16632" s="4" t="s">
        <v>14</v>
      </c>
    </row>
    <row r="16633" spans="1:8">
      <c r="A16633" t="n">
        <v>135060</v>
      </c>
      <c r="B16633" s="51" t="n">
        <v>89</v>
      </c>
      <c r="C16633" s="7" t="n">
        <v>65533</v>
      </c>
      <c r="D16633" s="7" t="n">
        <v>1</v>
      </c>
    </row>
    <row r="16634" spans="1:8">
      <c r="A16634" t="s">
        <v>4</v>
      </c>
      <c r="B16634" s="4" t="s">
        <v>5</v>
      </c>
      <c r="C16634" s="4" t="s">
        <v>14</v>
      </c>
      <c r="D16634" s="4" t="s">
        <v>10</v>
      </c>
      <c r="E16634" s="4" t="s">
        <v>21</v>
      </c>
    </row>
    <row r="16635" spans="1:8">
      <c r="A16635" t="n">
        <v>135064</v>
      </c>
      <c r="B16635" s="21" t="n">
        <v>58</v>
      </c>
      <c r="C16635" s="7" t="n">
        <v>101</v>
      </c>
      <c r="D16635" s="7" t="n">
        <v>300</v>
      </c>
      <c r="E16635" s="7" t="n">
        <v>1</v>
      </c>
    </row>
    <row r="16636" spans="1:8">
      <c r="A16636" t="s">
        <v>4</v>
      </c>
      <c r="B16636" s="4" t="s">
        <v>5</v>
      </c>
      <c r="C16636" s="4" t="s">
        <v>14</v>
      </c>
      <c r="D16636" s="4" t="s">
        <v>10</v>
      </c>
    </row>
    <row r="16637" spans="1:8">
      <c r="A16637" t="n">
        <v>135072</v>
      </c>
      <c r="B16637" s="21" t="n">
        <v>58</v>
      </c>
      <c r="C16637" s="7" t="n">
        <v>254</v>
      </c>
      <c r="D16637" s="7" t="n">
        <v>0</v>
      </c>
    </row>
    <row r="16638" spans="1:8">
      <c r="A16638" t="s">
        <v>4</v>
      </c>
      <c r="B16638" s="4" t="s">
        <v>5</v>
      </c>
      <c r="C16638" s="4" t="s">
        <v>14</v>
      </c>
      <c r="D16638" s="4" t="s">
        <v>14</v>
      </c>
      <c r="E16638" s="4" t="s">
        <v>21</v>
      </c>
      <c r="F16638" s="4" t="s">
        <v>21</v>
      </c>
      <c r="G16638" s="4" t="s">
        <v>21</v>
      </c>
      <c r="H16638" s="4" t="s">
        <v>10</v>
      </c>
    </row>
    <row r="16639" spans="1:8">
      <c r="A16639" t="n">
        <v>135076</v>
      </c>
      <c r="B16639" s="45" t="n">
        <v>45</v>
      </c>
      <c r="C16639" s="7" t="n">
        <v>2</v>
      </c>
      <c r="D16639" s="7" t="n">
        <v>3</v>
      </c>
      <c r="E16639" s="7" t="n">
        <v>-3.45000004768372</v>
      </c>
      <c r="F16639" s="7" t="n">
        <v>19.5499992370605</v>
      </c>
      <c r="G16639" s="7" t="n">
        <v>47.5</v>
      </c>
      <c r="H16639" s="7" t="n">
        <v>0</v>
      </c>
    </row>
    <row r="16640" spans="1:8">
      <c r="A16640" t="s">
        <v>4</v>
      </c>
      <c r="B16640" s="4" t="s">
        <v>5</v>
      </c>
      <c r="C16640" s="4" t="s">
        <v>14</v>
      </c>
      <c r="D16640" s="4" t="s">
        <v>14</v>
      </c>
      <c r="E16640" s="4" t="s">
        <v>21</v>
      </c>
      <c r="F16640" s="4" t="s">
        <v>21</v>
      </c>
      <c r="G16640" s="4" t="s">
        <v>21</v>
      </c>
      <c r="H16640" s="4" t="s">
        <v>10</v>
      </c>
      <c r="I16640" s="4" t="s">
        <v>14</v>
      </c>
    </row>
    <row r="16641" spans="1:9">
      <c r="A16641" t="n">
        <v>135093</v>
      </c>
      <c r="B16641" s="45" t="n">
        <v>45</v>
      </c>
      <c r="C16641" s="7" t="n">
        <v>4</v>
      </c>
      <c r="D16641" s="7" t="n">
        <v>3</v>
      </c>
      <c r="E16641" s="7" t="n">
        <v>11</v>
      </c>
      <c r="F16641" s="7" t="n">
        <v>177</v>
      </c>
      <c r="G16641" s="7" t="n">
        <v>355</v>
      </c>
      <c r="H16641" s="7" t="n">
        <v>0</v>
      </c>
      <c r="I16641" s="7" t="n">
        <v>0</v>
      </c>
    </row>
    <row r="16642" spans="1:9">
      <c r="A16642" t="s">
        <v>4</v>
      </c>
      <c r="B16642" s="4" t="s">
        <v>5</v>
      </c>
      <c r="C16642" s="4" t="s">
        <v>14</v>
      </c>
      <c r="D16642" s="4" t="s">
        <v>14</v>
      </c>
      <c r="E16642" s="4" t="s">
        <v>21</v>
      </c>
      <c r="F16642" s="4" t="s">
        <v>10</v>
      </c>
    </row>
    <row r="16643" spans="1:9">
      <c r="A16643" t="n">
        <v>135111</v>
      </c>
      <c r="B16643" s="45" t="n">
        <v>45</v>
      </c>
      <c r="C16643" s="7" t="n">
        <v>5</v>
      </c>
      <c r="D16643" s="7" t="n">
        <v>3</v>
      </c>
      <c r="E16643" s="7" t="n">
        <v>4.40000009536743</v>
      </c>
      <c r="F16643" s="7" t="n">
        <v>0</v>
      </c>
    </row>
    <row r="16644" spans="1:9">
      <c r="A16644" t="s">
        <v>4</v>
      </c>
      <c r="B16644" s="4" t="s">
        <v>5</v>
      </c>
      <c r="C16644" s="4" t="s">
        <v>14</v>
      </c>
      <c r="D16644" s="4" t="s">
        <v>14</v>
      </c>
      <c r="E16644" s="4" t="s">
        <v>21</v>
      </c>
      <c r="F16644" s="4" t="s">
        <v>10</v>
      </c>
    </row>
    <row r="16645" spans="1:9">
      <c r="A16645" t="n">
        <v>135120</v>
      </c>
      <c r="B16645" s="45" t="n">
        <v>45</v>
      </c>
      <c r="C16645" s="7" t="n">
        <v>11</v>
      </c>
      <c r="D16645" s="7" t="n">
        <v>3</v>
      </c>
      <c r="E16645" s="7" t="n">
        <v>34.2999992370605</v>
      </c>
      <c r="F16645" s="7" t="n">
        <v>0</v>
      </c>
    </row>
    <row r="16646" spans="1:9">
      <c r="A16646" t="s">
        <v>4</v>
      </c>
      <c r="B16646" s="4" t="s">
        <v>5</v>
      </c>
      <c r="C16646" s="4" t="s">
        <v>14</v>
      </c>
      <c r="D16646" s="4" t="s">
        <v>14</v>
      </c>
      <c r="E16646" s="4" t="s">
        <v>21</v>
      </c>
      <c r="F16646" s="4" t="s">
        <v>21</v>
      </c>
      <c r="G16646" s="4" t="s">
        <v>21</v>
      </c>
      <c r="H16646" s="4" t="s">
        <v>10</v>
      </c>
      <c r="I16646" s="4" t="s">
        <v>14</v>
      </c>
    </row>
    <row r="16647" spans="1:9">
      <c r="A16647" t="n">
        <v>135129</v>
      </c>
      <c r="B16647" s="45" t="n">
        <v>45</v>
      </c>
      <c r="C16647" s="7" t="n">
        <v>4</v>
      </c>
      <c r="D16647" s="7" t="n">
        <v>3</v>
      </c>
      <c r="E16647" s="7" t="n">
        <v>11</v>
      </c>
      <c r="F16647" s="7" t="n">
        <v>173</v>
      </c>
      <c r="G16647" s="7" t="n">
        <v>355</v>
      </c>
      <c r="H16647" s="7" t="n">
        <v>12000</v>
      </c>
      <c r="I16647" s="7" t="n">
        <v>0</v>
      </c>
    </row>
    <row r="16648" spans="1:9">
      <c r="A16648" t="s">
        <v>4</v>
      </c>
      <c r="B16648" s="4" t="s">
        <v>5</v>
      </c>
      <c r="C16648" s="4" t="s">
        <v>14</v>
      </c>
      <c r="D16648" s="4" t="s">
        <v>14</v>
      </c>
      <c r="E16648" s="4" t="s">
        <v>21</v>
      </c>
      <c r="F16648" s="4" t="s">
        <v>10</v>
      </c>
    </row>
    <row r="16649" spans="1:9">
      <c r="A16649" t="n">
        <v>135147</v>
      </c>
      <c r="B16649" s="45" t="n">
        <v>45</v>
      </c>
      <c r="C16649" s="7" t="n">
        <v>5</v>
      </c>
      <c r="D16649" s="7" t="n">
        <v>3</v>
      </c>
      <c r="E16649" s="7" t="n">
        <v>4.80000019073486</v>
      </c>
      <c r="F16649" s="7" t="n">
        <v>12000</v>
      </c>
    </row>
    <row r="16650" spans="1:9">
      <c r="A16650" t="s">
        <v>4</v>
      </c>
      <c r="B16650" s="4" t="s">
        <v>5</v>
      </c>
      <c r="C16650" s="4" t="s">
        <v>14</v>
      </c>
      <c r="D16650" s="4" t="s">
        <v>10</v>
      </c>
    </row>
    <row r="16651" spans="1:9">
      <c r="A16651" t="n">
        <v>135156</v>
      </c>
      <c r="B16651" s="21" t="n">
        <v>58</v>
      </c>
      <c r="C16651" s="7" t="n">
        <v>255</v>
      </c>
      <c r="D16651" s="7" t="n">
        <v>0</v>
      </c>
    </row>
    <row r="16652" spans="1:9">
      <c r="A16652" t="s">
        <v>4</v>
      </c>
      <c r="B16652" s="4" t="s">
        <v>5</v>
      </c>
      <c r="C16652" s="4" t="s">
        <v>10</v>
      </c>
    </row>
    <row r="16653" spans="1:9">
      <c r="A16653" t="n">
        <v>135160</v>
      </c>
      <c r="B16653" s="28" t="n">
        <v>16</v>
      </c>
      <c r="C16653" s="7" t="n">
        <v>300</v>
      </c>
    </row>
    <row r="16654" spans="1:9">
      <c r="A16654" t="s">
        <v>4</v>
      </c>
      <c r="B16654" s="4" t="s">
        <v>5</v>
      </c>
      <c r="C16654" s="4" t="s">
        <v>14</v>
      </c>
      <c r="D16654" s="4" t="s">
        <v>10</v>
      </c>
      <c r="E16654" s="4" t="s">
        <v>6</v>
      </c>
    </row>
    <row r="16655" spans="1:9">
      <c r="A16655" t="n">
        <v>135163</v>
      </c>
      <c r="B16655" s="41" t="n">
        <v>51</v>
      </c>
      <c r="C16655" s="7" t="n">
        <v>4</v>
      </c>
      <c r="D16655" s="7" t="n">
        <v>8</v>
      </c>
      <c r="E16655" s="7" t="s">
        <v>167</v>
      </c>
    </row>
    <row r="16656" spans="1:9">
      <c r="A16656" t="s">
        <v>4</v>
      </c>
      <c r="B16656" s="4" t="s">
        <v>5</v>
      </c>
      <c r="C16656" s="4" t="s">
        <v>10</v>
      </c>
    </row>
    <row r="16657" spans="1:9">
      <c r="A16657" t="n">
        <v>135176</v>
      </c>
      <c r="B16657" s="28" t="n">
        <v>16</v>
      </c>
      <c r="C16657" s="7" t="n">
        <v>0</v>
      </c>
    </row>
    <row r="16658" spans="1:9">
      <c r="A16658" t="s">
        <v>4</v>
      </c>
      <c r="B16658" s="4" t="s">
        <v>5</v>
      </c>
      <c r="C16658" s="4" t="s">
        <v>10</v>
      </c>
      <c r="D16658" s="4" t="s">
        <v>14</v>
      </c>
      <c r="E16658" s="4" t="s">
        <v>9</v>
      </c>
      <c r="F16658" s="4" t="s">
        <v>112</v>
      </c>
      <c r="G16658" s="4" t="s">
        <v>14</v>
      </c>
      <c r="H16658" s="4" t="s">
        <v>14</v>
      </c>
    </row>
    <row r="16659" spans="1:9">
      <c r="A16659" t="n">
        <v>135179</v>
      </c>
      <c r="B16659" s="49" t="n">
        <v>26</v>
      </c>
      <c r="C16659" s="7" t="n">
        <v>8</v>
      </c>
      <c r="D16659" s="7" t="n">
        <v>17</v>
      </c>
      <c r="E16659" s="7" t="n">
        <v>9419</v>
      </c>
      <c r="F16659" s="7" t="s">
        <v>1024</v>
      </c>
      <c r="G16659" s="7" t="n">
        <v>2</v>
      </c>
      <c r="H16659" s="7" t="n">
        <v>0</v>
      </c>
    </row>
    <row r="16660" spans="1:9">
      <c r="A16660" t="s">
        <v>4</v>
      </c>
      <c r="B16660" s="4" t="s">
        <v>5</v>
      </c>
    </row>
    <row r="16661" spans="1:9">
      <c r="A16661" t="n">
        <v>135226</v>
      </c>
      <c r="B16661" s="50" t="n">
        <v>28</v>
      </c>
    </row>
    <row r="16662" spans="1:9">
      <c r="A16662" t="s">
        <v>4</v>
      </c>
      <c r="B16662" s="4" t="s">
        <v>5</v>
      </c>
      <c r="C16662" s="4" t="s">
        <v>10</v>
      </c>
      <c r="D16662" s="4" t="s">
        <v>14</v>
      </c>
    </row>
    <row r="16663" spans="1:9">
      <c r="A16663" t="n">
        <v>135227</v>
      </c>
      <c r="B16663" s="51" t="n">
        <v>89</v>
      </c>
      <c r="C16663" s="7" t="n">
        <v>65533</v>
      </c>
      <c r="D16663" s="7" t="n">
        <v>1</v>
      </c>
    </row>
    <row r="16664" spans="1:9">
      <c r="A16664" t="s">
        <v>4</v>
      </c>
      <c r="B16664" s="4" t="s">
        <v>5</v>
      </c>
      <c r="C16664" s="4" t="s">
        <v>14</v>
      </c>
      <c r="D16664" s="4" t="s">
        <v>10</v>
      </c>
      <c r="E16664" s="4" t="s">
        <v>6</v>
      </c>
    </row>
    <row r="16665" spans="1:9">
      <c r="A16665" t="n">
        <v>135231</v>
      </c>
      <c r="B16665" s="41" t="n">
        <v>51</v>
      </c>
      <c r="C16665" s="7" t="n">
        <v>4</v>
      </c>
      <c r="D16665" s="7" t="n">
        <v>2</v>
      </c>
      <c r="E16665" s="7" t="s">
        <v>181</v>
      </c>
    </row>
    <row r="16666" spans="1:9">
      <c r="A16666" t="s">
        <v>4</v>
      </c>
      <c r="B16666" s="4" t="s">
        <v>5</v>
      </c>
      <c r="C16666" s="4" t="s">
        <v>10</v>
      </c>
    </row>
    <row r="16667" spans="1:9">
      <c r="A16667" t="n">
        <v>135244</v>
      </c>
      <c r="B16667" s="28" t="n">
        <v>16</v>
      </c>
      <c r="C16667" s="7" t="n">
        <v>0</v>
      </c>
    </row>
    <row r="16668" spans="1:9">
      <c r="A16668" t="s">
        <v>4</v>
      </c>
      <c r="B16668" s="4" t="s">
        <v>5</v>
      </c>
      <c r="C16668" s="4" t="s">
        <v>10</v>
      </c>
      <c r="D16668" s="4" t="s">
        <v>14</v>
      </c>
      <c r="E16668" s="4" t="s">
        <v>9</v>
      </c>
      <c r="F16668" s="4" t="s">
        <v>112</v>
      </c>
      <c r="G16668" s="4" t="s">
        <v>14</v>
      </c>
      <c r="H16668" s="4" t="s">
        <v>14</v>
      </c>
    </row>
    <row r="16669" spans="1:9">
      <c r="A16669" t="n">
        <v>135247</v>
      </c>
      <c r="B16669" s="49" t="n">
        <v>26</v>
      </c>
      <c r="C16669" s="7" t="n">
        <v>2</v>
      </c>
      <c r="D16669" s="7" t="n">
        <v>17</v>
      </c>
      <c r="E16669" s="7" t="n">
        <v>6484</v>
      </c>
      <c r="F16669" s="7" t="s">
        <v>1025</v>
      </c>
      <c r="G16669" s="7" t="n">
        <v>2</v>
      </c>
      <c r="H16669" s="7" t="n">
        <v>0</v>
      </c>
    </row>
    <row r="16670" spans="1:9">
      <c r="A16670" t="s">
        <v>4</v>
      </c>
      <c r="B16670" s="4" t="s">
        <v>5</v>
      </c>
    </row>
    <row r="16671" spans="1:9">
      <c r="A16671" t="n">
        <v>135275</v>
      </c>
      <c r="B16671" s="50" t="n">
        <v>28</v>
      </c>
    </row>
    <row r="16672" spans="1:9">
      <c r="A16672" t="s">
        <v>4</v>
      </c>
      <c r="B16672" s="4" t="s">
        <v>5</v>
      </c>
      <c r="C16672" s="4" t="s">
        <v>10</v>
      </c>
      <c r="D16672" s="4" t="s">
        <v>14</v>
      </c>
    </row>
    <row r="16673" spans="1:8">
      <c r="A16673" t="n">
        <v>135276</v>
      </c>
      <c r="B16673" s="51" t="n">
        <v>89</v>
      </c>
      <c r="C16673" s="7" t="n">
        <v>65533</v>
      </c>
      <c r="D16673" s="7" t="n">
        <v>1</v>
      </c>
    </row>
    <row r="16674" spans="1:8">
      <c r="A16674" t="s">
        <v>4</v>
      </c>
      <c r="B16674" s="4" t="s">
        <v>5</v>
      </c>
      <c r="C16674" s="4" t="s">
        <v>14</v>
      </c>
      <c r="D16674" s="4" t="s">
        <v>10</v>
      </c>
      <c r="E16674" s="4" t="s">
        <v>6</v>
      </c>
    </row>
    <row r="16675" spans="1:8">
      <c r="A16675" t="n">
        <v>135280</v>
      </c>
      <c r="B16675" s="41" t="n">
        <v>51</v>
      </c>
      <c r="C16675" s="7" t="n">
        <v>4</v>
      </c>
      <c r="D16675" s="7" t="n">
        <v>11</v>
      </c>
      <c r="E16675" s="7" t="s">
        <v>638</v>
      </c>
    </row>
    <row r="16676" spans="1:8">
      <c r="A16676" t="s">
        <v>4</v>
      </c>
      <c r="B16676" s="4" t="s">
        <v>5</v>
      </c>
      <c r="C16676" s="4" t="s">
        <v>10</v>
      </c>
    </row>
    <row r="16677" spans="1:8">
      <c r="A16677" t="n">
        <v>135294</v>
      </c>
      <c r="B16677" s="28" t="n">
        <v>16</v>
      </c>
      <c r="C16677" s="7" t="n">
        <v>0</v>
      </c>
    </row>
    <row r="16678" spans="1:8">
      <c r="A16678" t="s">
        <v>4</v>
      </c>
      <c r="B16678" s="4" t="s">
        <v>5</v>
      </c>
      <c r="C16678" s="4" t="s">
        <v>10</v>
      </c>
      <c r="D16678" s="4" t="s">
        <v>14</v>
      </c>
      <c r="E16678" s="4" t="s">
        <v>9</v>
      </c>
      <c r="F16678" s="4" t="s">
        <v>112</v>
      </c>
      <c r="G16678" s="4" t="s">
        <v>14</v>
      </c>
      <c r="H16678" s="4" t="s">
        <v>14</v>
      </c>
    </row>
    <row r="16679" spans="1:8">
      <c r="A16679" t="n">
        <v>135297</v>
      </c>
      <c r="B16679" s="49" t="n">
        <v>26</v>
      </c>
      <c r="C16679" s="7" t="n">
        <v>11</v>
      </c>
      <c r="D16679" s="7" t="n">
        <v>17</v>
      </c>
      <c r="E16679" s="7" t="n">
        <v>10458</v>
      </c>
      <c r="F16679" s="7" t="s">
        <v>1026</v>
      </c>
      <c r="G16679" s="7" t="n">
        <v>2</v>
      </c>
      <c r="H16679" s="7" t="n">
        <v>0</v>
      </c>
    </row>
    <row r="16680" spans="1:8">
      <c r="A16680" t="s">
        <v>4</v>
      </c>
      <c r="B16680" s="4" t="s">
        <v>5</v>
      </c>
    </row>
    <row r="16681" spans="1:8">
      <c r="A16681" t="n">
        <v>135323</v>
      </c>
      <c r="B16681" s="50" t="n">
        <v>28</v>
      </c>
    </row>
    <row r="16682" spans="1:8">
      <c r="A16682" t="s">
        <v>4</v>
      </c>
      <c r="B16682" s="4" t="s">
        <v>5</v>
      </c>
      <c r="C16682" s="4" t="s">
        <v>10</v>
      </c>
      <c r="D16682" s="4" t="s">
        <v>14</v>
      </c>
    </row>
    <row r="16683" spans="1:8">
      <c r="A16683" t="n">
        <v>135324</v>
      </c>
      <c r="B16683" s="51" t="n">
        <v>89</v>
      </c>
      <c r="C16683" s="7" t="n">
        <v>65533</v>
      </c>
      <c r="D16683" s="7" t="n">
        <v>1</v>
      </c>
    </row>
    <row r="16684" spans="1:8">
      <c r="A16684" t="s">
        <v>4</v>
      </c>
      <c r="B16684" s="4" t="s">
        <v>5</v>
      </c>
      <c r="C16684" s="4" t="s">
        <v>14</v>
      </c>
      <c r="D16684" s="4" t="s">
        <v>10</v>
      </c>
      <c r="E16684" s="4" t="s">
        <v>6</v>
      </c>
    </row>
    <row r="16685" spans="1:8">
      <c r="A16685" t="n">
        <v>135328</v>
      </c>
      <c r="B16685" s="41" t="n">
        <v>51</v>
      </c>
      <c r="C16685" s="7" t="n">
        <v>4</v>
      </c>
      <c r="D16685" s="7" t="n">
        <v>0</v>
      </c>
      <c r="E16685" s="7" t="s">
        <v>861</v>
      </c>
    </row>
    <row r="16686" spans="1:8">
      <c r="A16686" t="s">
        <v>4</v>
      </c>
      <c r="B16686" s="4" t="s">
        <v>5</v>
      </c>
      <c r="C16686" s="4" t="s">
        <v>10</v>
      </c>
    </row>
    <row r="16687" spans="1:8">
      <c r="A16687" t="n">
        <v>135343</v>
      </c>
      <c r="B16687" s="28" t="n">
        <v>16</v>
      </c>
      <c r="C16687" s="7" t="n">
        <v>0</v>
      </c>
    </row>
    <row r="16688" spans="1:8">
      <c r="A16688" t="s">
        <v>4</v>
      </c>
      <c r="B16688" s="4" t="s">
        <v>5</v>
      </c>
      <c r="C16688" s="4" t="s">
        <v>10</v>
      </c>
      <c r="D16688" s="4" t="s">
        <v>14</v>
      </c>
      <c r="E16688" s="4" t="s">
        <v>9</v>
      </c>
      <c r="F16688" s="4" t="s">
        <v>112</v>
      </c>
      <c r="G16688" s="4" t="s">
        <v>14</v>
      </c>
      <c r="H16688" s="4" t="s">
        <v>14</v>
      </c>
    </row>
    <row r="16689" spans="1:8">
      <c r="A16689" t="n">
        <v>135346</v>
      </c>
      <c r="B16689" s="49" t="n">
        <v>26</v>
      </c>
      <c r="C16689" s="7" t="n">
        <v>0</v>
      </c>
      <c r="D16689" s="7" t="n">
        <v>17</v>
      </c>
      <c r="E16689" s="7" t="n">
        <v>53955</v>
      </c>
      <c r="F16689" s="7" t="s">
        <v>1027</v>
      </c>
      <c r="G16689" s="7" t="n">
        <v>2</v>
      </c>
      <c r="H16689" s="7" t="n">
        <v>0</v>
      </c>
    </row>
    <row r="16690" spans="1:8">
      <c r="A16690" t="s">
        <v>4</v>
      </c>
      <c r="B16690" s="4" t="s">
        <v>5</v>
      </c>
    </row>
    <row r="16691" spans="1:8">
      <c r="A16691" t="n">
        <v>135362</v>
      </c>
      <c r="B16691" s="50" t="n">
        <v>28</v>
      </c>
    </row>
    <row r="16692" spans="1:8">
      <c r="A16692" t="s">
        <v>4</v>
      </c>
      <c r="B16692" s="4" t="s">
        <v>5</v>
      </c>
      <c r="C16692" s="4" t="s">
        <v>10</v>
      </c>
      <c r="D16692" s="4" t="s">
        <v>14</v>
      </c>
    </row>
    <row r="16693" spans="1:8">
      <c r="A16693" t="n">
        <v>135363</v>
      </c>
      <c r="B16693" s="51" t="n">
        <v>89</v>
      </c>
      <c r="C16693" s="7" t="n">
        <v>65533</v>
      </c>
      <c r="D16693" s="7" t="n">
        <v>1</v>
      </c>
    </row>
    <row r="16694" spans="1:8">
      <c r="A16694" t="s">
        <v>4</v>
      </c>
      <c r="B16694" s="4" t="s">
        <v>5</v>
      </c>
      <c r="C16694" s="4" t="s">
        <v>14</v>
      </c>
      <c r="D16694" s="4" t="s">
        <v>10</v>
      </c>
      <c r="E16694" s="4" t="s">
        <v>6</v>
      </c>
    </row>
    <row r="16695" spans="1:8">
      <c r="A16695" t="n">
        <v>135367</v>
      </c>
      <c r="B16695" s="41" t="n">
        <v>51</v>
      </c>
      <c r="C16695" s="7" t="n">
        <v>4</v>
      </c>
      <c r="D16695" s="7" t="n">
        <v>6</v>
      </c>
      <c r="E16695" s="7" t="s">
        <v>289</v>
      </c>
    </row>
    <row r="16696" spans="1:8">
      <c r="A16696" t="s">
        <v>4</v>
      </c>
      <c r="B16696" s="4" t="s">
        <v>5</v>
      </c>
      <c r="C16696" s="4" t="s">
        <v>10</v>
      </c>
    </row>
    <row r="16697" spans="1:8">
      <c r="A16697" t="n">
        <v>135380</v>
      </c>
      <c r="B16697" s="28" t="n">
        <v>16</v>
      </c>
      <c r="C16697" s="7" t="n">
        <v>0</v>
      </c>
    </row>
    <row r="16698" spans="1:8">
      <c r="A16698" t="s">
        <v>4</v>
      </c>
      <c r="B16698" s="4" t="s">
        <v>5</v>
      </c>
      <c r="C16698" s="4" t="s">
        <v>10</v>
      </c>
      <c r="D16698" s="4" t="s">
        <v>14</v>
      </c>
      <c r="E16698" s="4" t="s">
        <v>9</v>
      </c>
      <c r="F16698" s="4" t="s">
        <v>112</v>
      </c>
      <c r="G16698" s="4" t="s">
        <v>14</v>
      </c>
      <c r="H16698" s="4" t="s">
        <v>14</v>
      </c>
    </row>
    <row r="16699" spans="1:8">
      <c r="A16699" t="n">
        <v>135383</v>
      </c>
      <c r="B16699" s="49" t="n">
        <v>26</v>
      </c>
      <c r="C16699" s="7" t="n">
        <v>6</v>
      </c>
      <c r="D16699" s="7" t="n">
        <v>17</v>
      </c>
      <c r="E16699" s="7" t="n">
        <v>8502</v>
      </c>
      <c r="F16699" s="7" t="s">
        <v>1028</v>
      </c>
      <c r="G16699" s="7" t="n">
        <v>2</v>
      </c>
      <c r="H16699" s="7" t="n">
        <v>0</v>
      </c>
    </row>
    <row r="16700" spans="1:8">
      <c r="A16700" t="s">
        <v>4</v>
      </c>
      <c r="B16700" s="4" t="s">
        <v>5</v>
      </c>
    </row>
    <row r="16701" spans="1:8">
      <c r="A16701" t="n">
        <v>135411</v>
      </c>
      <c r="B16701" s="50" t="n">
        <v>28</v>
      </c>
    </row>
    <row r="16702" spans="1:8">
      <c r="A16702" t="s">
        <v>4</v>
      </c>
      <c r="B16702" s="4" t="s">
        <v>5</v>
      </c>
      <c r="C16702" s="4" t="s">
        <v>10</v>
      </c>
      <c r="D16702" s="4" t="s">
        <v>10</v>
      </c>
      <c r="E16702" s="4" t="s">
        <v>10</v>
      </c>
    </row>
    <row r="16703" spans="1:8">
      <c r="A16703" t="n">
        <v>135412</v>
      </c>
      <c r="B16703" s="42" t="n">
        <v>61</v>
      </c>
      <c r="C16703" s="7" t="n">
        <v>6</v>
      </c>
      <c r="D16703" s="7" t="n">
        <v>26</v>
      </c>
      <c r="E16703" s="7" t="n">
        <v>1000</v>
      </c>
    </row>
    <row r="16704" spans="1:8">
      <c r="A16704" t="s">
        <v>4</v>
      </c>
      <c r="B16704" s="4" t="s">
        <v>5</v>
      </c>
      <c r="C16704" s="4" t="s">
        <v>10</v>
      </c>
      <c r="D16704" s="4" t="s">
        <v>10</v>
      </c>
      <c r="E16704" s="4" t="s">
        <v>21</v>
      </c>
      <c r="F16704" s="4" t="s">
        <v>14</v>
      </c>
    </row>
    <row r="16705" spans="1:8">
      <c r="A16705" t="n">
        <v>135419</v>
      </c>
      <c r="B16705" s="60" t="n">
        <v>53</v>
      </c>
      <c r="C16705" s="7" t="n">
        <v>6</v>
      </c>
      <c r="D16705" s="7" t="n">
        <v>26</v>
      </c>
      <c r="E16705" s="7" t="n">
        <v>10</v>
      </c>
      <c r="F16705" s="7" t="n">
        <v>0</v>
      </c>
    </row>
    <row r="16706" spans="1:8">
      <c r="A16706" t="s">
        <v>4</v>
      </c>
      <c r="B16706" s="4" t="s">
        <v>5</v>
      </c>
      <c r="C16706" s="4" t="s">
        <v>10</v>
      </c>
    </row>
    <row r="16707" spans="1:8">
      <c r="A16707" t="n">
        <v>135429</v>
      </c>
      <c r="B16707" s="56" t="n">
        <v>54</v>
      </c>
      <c r="C16707" s="7" t="n">
        <v>6</v>
      </c>
    </row>
    <row r="16708" spans="1:8">
      <c r="A16708" t="s">
        <v>4</v>
      </c>
      <c r="B16708" s="4" t="s">
        <v>5</v>
      </c>
      <c r="C16708" s="4" t="s">
        <v>10</v>
      </c>
      <c r="D16708" s="4" t="s">
        <v>14</v>
      </c>
      <c r="E16708" s="4" t="s">
        <v>6</v>
      </c>
      <c r="F16708" s="4" t="s">
        <v>21</v>
      </c>
      <c r="G16708" s="4" t="s">
        <v>21</v>
      </c>
      <c r="H16708" s="4" t="s">
        <v>21</v>
      </c>
    </row>
    <row r="16709" spans="1:8">
      <c r="A16709" t="n">
        <v>135432</v>
      </c>
      <c r="B16709" s="37" t="n">
        <v>48</v>
      </c>
      <c r="C16709" s="7" t="n">
        <v>6</v>
      </c>
      <c r="D16709" s="7" t="n">
        <v>0</v>
      </c>
      <c r="E16709" s="7" t="s">
        <v>281</v>
      </c>
      <c r="F16709" s="7" t="n">
        <v>-1</v>
      </c>
      <c r="G16709" s="7" t="n">
        <v>1</v>
      </c>
      <c r="H16709" s="7" t="n">
        <v>1.12103877145985e-44</v>
      </c>
    </row>
    <row r="16710" spans="1:8">
      <c r="A16710" t="s">
        <v>4</v>
      </c>
      <c r="B16710" s="4" t="s">
        <v>5</v>
      </c>
      <c r="C16710" s="4" t="s">
        <v>10</v>
      </c>
    </row>
    <row r="16711" spans="1:8">
      <c r="A16711" t="n">
        <v>135461</v>
      </c>
      <c r="B16711" s="28" t="n">
        <v>16</v>
      </c>
      <c r="C16711" s="7" t="n">
        <v>800</v>
      </c>
    </row>
    <row r="16712" spans="1:8">
      <c r="A16712" t="s">
        <v>4</v>
      </c>
      <c r="B16712" s="4" t="s">
        <v>5</v>
      </c>
      <c r="C16712" s="4" t="s">
        <v>14</v>
      </c>
      <c r="D16712" s="4" t="s">
        <v>21</v>
      </c>
      <c r="E16712" s="4" t="s">
        <v>21</v>
      </c>
      <c r="F16712" s="4" t="s">
        <v>21</v>
      </c>
    </row>
    <row r="16713" spans="1:8">
      <c r="A16713" t="n">
        <v>135464</v>
      </c>
      <c r="B16713" s="45" t="n">
        <v>45</v>
      </c>
      <c r="C16713" s="7" t="n">
        <v>9</v>
      </c>
      <c r="D16713" s="7" t="n">
        <v>0.100000001490116</v>
      </c>
      <c r="E16713" s="7" t="n">
        <v>0.100000001490116</v>
      </c>
      <c r="F16713" s="7" t="n">
        <v>0.200000002980232</v>
      </c>
    </row>
    <row r="16714" spans="1:8">
      <c r="A16714" t="s">
        <v>4</v>
      </c>
      <c r="B16714" s="4" t="s">
        <v>5</v>
      </c>
      <c r="C16714" s="4" t="s">
        <v>14</v>
      </c>
      <c r="D16714" s="4" t="s">
        <v>10</v>
      </c>
      <c r="E16714" s="4" t="s">
        <v>6</v>
      </c>
    </row>
    <row r="16715" spans="1:8">
      <c r="A16715" t="n">
        <v>135478</v>
      </c>
      <c r="B16715" s="41" t="n">
        <v>51</v>
      </c>
      <c r="C16715" s="7" t="n">
        <v>4</v>
      </c>
      <c r="D16715" s="7" t="n">
        <v>6</v>
      </c>
      <c r="E16715" s="7" t="s">
        <v>179</v>
      </c>
    </row>
    <row r="16716" spans="1:8">
      <c r="A16716" t="s">
        <v>4</v>
      </c>
      <c r="B16716" s="4" t="s">
        <v>5</v>
      </c>
      <c r="C16716" s="4" t="s">
        <v>10</v>
      </c>
    </row>
    <row r="16717" spans="1:8">
      <c r="A16717" t="n">
        <v>135491</v>
      </c>
      <c r="B16717" s="28" t="n">
        <v>16</v>
      </c>
      <c r="C16717" s="7" t="n">
        <v>0</v>
      </c>
    </row>
    <row r="16718" spans="1:8">
      <c r="A16718" t="s">
        <v>4</v>
      </c>
      <c r="B16718" s="4" t="s">
        <v>5</v>
      </c>
      <c r="C16718" s="4" t="s">
        <v>10</v>
      </c>
      <c r="D16718" s="4" t="s">
        <v>14</v>
      </c>
      <c r="E16718" s="4" t="s">
        <v>9</v>
      </c>
      <c r="F16718" s="4" t="s">
        <v>112</v>
      </c>
      <c r="G16718" s="4" t="s">
        <v>14</v>
      </c>
      <c r="H16718" s="4" t="s">
        <v>14</v>
      </c>
    </row>
    <row r="16719" spans="1:8">
      <c r="A16719" t="n">
        <v>135494</v>
      </c>
      <c r="B16719" s="49" t="n">
        <v>26</v>
      </c>
      <c r="C16719" s="7" t="n">
        <v>6</v>
      </c>
      <c r="D16719" s="7" t="n">
        <v>17</v>
      </c>
      <c r="E16719" s="7" t="n">
        <v>8503</v>
      </c>
      <c r="F16719" s="7" t="s">
        <v>1029</v>
      </c>
      <c r="G16719" s="7" t="n">
        <v>2</v>
      </c>
      <c r="H16719" s="7" t="n">
        <v>0</v>
      </c>
    </row>
    <row r="16720" spans="1:8">
      <c r="A16720" t="s">
        <v>4</v>
      </c>
      <c r="B16720" s="4" t="s">
        <v>5</v>
      </c>
    </row>
    <row r="16721" spans="1:8">
      <c r="A16721" t="n">
        <v>135549</v>
      </c>
      <c r="B16721" s="50" t="n">
        <v>28</v>
      </c>
    </row>
    <row r="16722" spans="1:8">
      <c r="A16722" t="s">
        <v>4</v>
      </c>
      <c r="B16722" s="4" t="s">
        <v>5</v>
      </c>
      <c r="C16722" s="4" t="s">
        <v>10</v>
      </c>
      <c r="D16722" s="4" t="s">
        <v>14</v>
      </c>
    </row>
    <row r="16723" spans="1:8">
      <c r="A16723" t="n">
        <v>135550</v>
      </c>
      <c r="B16723" s="51" t="n">
        <v>89</v>
      </c>
      <c r="C16723" s="7" t="n">
        <v>65533</v>
      </c>
      <c r="D16723" s="7" t="n">
        <v>1</v>
      </c>
    </row>
    <row r="16724" spans="1:8">
      <c r="A16724" t="s">
        <v>4</v>
      </c>
      <c r="B16724" s="4" t="s">
        <v>5</v>
      </c>
      <c r="C16724" s="4" t="s">
        <v>14</v>
      </c>
      <c r="D16724" s="4" t="s">
        <v>10</v>
      </c>
      <c r="E16724" s="4" t="s">
        <v>21</v>
      </c>
    </row>
    <row r="16725" spans="1:8">
      <c r="A16725" t="n">
        <v>135554</v>
      </c>
      <c r="B16725" s="21" t="n">
        <v>58</v>
      </c>
      <c r="C16725" s="7" t="n">
        <v>101</v>
      </c>
      <c r="D16725" s="7" t="n">
        <v>500</v>
      </c>
      <c r="E16725" s="7" t="n">
        <v>1</v>
      </c>
    </row>
    <row r="16726" spans="1:8">
      <c r="A16726" t="s">
        <v>4</v>
      </c>
      <c r="B16726" s="4" t="s">
        <v>5</v>
      </c>
      <c r="C16726" s="4" t="s">
        <v>14</v>
      </c>
      <c r="D16726" s="4" t="s">
        <v>10</v>
      </c>
    </row>
    <row r="16727" spans="1:8">
      <c r="A16727" t="n">
        <v>135562</v>
      </c>
      <c r="B16727" s="21" t="n">
        <v>58</v>
      </c>
      <c r="C16727" s="7" t="n">
        <v>254</v>
      </c>
      <c r="D16727" s="7" t="n">
        <v>0</v>
      </c>
    </row>
    <row r="16728" spans="1:8">
      <c r="A16728" t="s">
        <v>4</v>
      </c>
      <c r="B16728" s="4" t="s">
        <v>5</v>
      </c>
      <c r="C16728" s="4" t="s">
        <v>14</v>
      </c>
    </row>
    <row r="16729" spans="1:8">
      <c r="A16729" t="n">
        <v>135566</v>
      </c>
      <c r="B16729" s="45" t="n">
        <v>45</v>
      </c>
      <c r="C16729" s="7" t="n">
        <v>0</v>
      </c>
    </row>
    <row r="16730" spans="1:8">
      <c r="A16730" t="s">
        <v>4</v>
      </c>
      <c r="B16730" s="4" t="s">
        <v>5</v>
      </c>
      <c r="C16730" s="4" t="s">
        <v>14</v>
      </c>
      <c r="D16730" s="4" t="s">
        <v>14</v>
      </c>
      <c r="E16730" s="4" t="s">
        <v>21</v>
      </c>
      <c r="F16730" s="4" t="s">
        <v>21</v>
      </c>
      <c r="G16730" s="4" t="s">
        <v>21</v>
      </c>
      <c r="H16730" s="4" t="s">
        <v>10</v>
      </c>
    </row>
    <row r="16731" spans="1:8">
      <c r="A16731" t="n">
        <v>135568</v>
      </c>
      <c r="B16731" s="45" t="n">
        <v>45</v>
      </c>
      <c r="C16731" s="7" t="n">
        <v>2</v>
      </c>
      <c r="D16731" s="7" t="n">
        <v>3</v>
      </c>
      <c r="E16731" s="7" t="n">
        <v>2.15000009536743</v>
      </c>
      <c r="F16731" s="7" t="n">
        <v>19.8199996948242</v>
      </c>
      <c r="G16731" s="7" t="n">
        <v>44.6500015258789</v>
      </c>
      <c r="H16731" s="7" t="n">
        <v>0</v>
      </c>
    </row>
    <row r="16732" spans="1:8">
      <c r="A16732" t="s">
        <v>4</v>
      </c>
      <c r="B16732" s="4" t="s">
        <v>5</v>
      </c>
      <c r="C16732" s="4" t="s">
        <v>14</v>
      </c>
      <c r="D16732" s="4" t="s">
        <v>14</v>
      </c>
      <c r="E16732" s="4" t="s">
        <v>21</v>
      </c>
      <c r="F16732" s="4" t="s">
        <v>21</v>
      </c>
      <c r="G16732" s="4" t="s">
        <v>21</v>
      </c>
      <c r="H16732" s="4" t="s">
        <v>10</v>
      </c>
      <c r="I16732" s="4" t="s">
        <v>14</v>
      </c>
    </row>
    <row r="16733" spans="1:8">
      <c r="A16733" t="n">
        <v>135585</v>
      </c>
      <c r="B16733" s="45" t="n">
        <v>45</v>
      </c>
      <c r="C16733" s="7" t="n">
        <v>4</v>
      </c>
      <c r="D16733" s="7" t="n">
        <v>3</v>
      </c>
      <c r="E16733" s="7" t="n">
        <v>0</v>
      </c>
      <c r="F16733" s="7" t="n">
        <v>305</v>
      </c>
      <c r="G16733" s="7" t="n">
        <v>10</v>
      </c>
      <c r="H16733" s="7" t="n">
        <v>0</v>
      </c>
      <c r="I16733" s="7" t="n">
        <v>0</v>
      </c>
    </row>
    <row r="16734" spans="1:8">
      <c r="A16734" t="s">
        <v>4</v>
      </c>
      <c r="B16734" s="4" t="s">
        <v>5</v>
      </c>
      <c r="C16734" s="4" t="s">
        <v>14</v>
      </c>
      <c r="D16734" s="4" t="s">
        <v>14</v>
      </c>
      <c r="E16734" s="4" t="s">
        <v>21</v>
      </c>
      <c r="F16734" s="4" t="s">
        <v>10</v>
      </c>
    </row>
    <row r="16735" spans="1:8">
      <c r="A16735" t="n">
        <v>135603</v>
      </c>
      <c r="B16735" s="45" t="n">
        <v>45</v>
      </c>
      <c r="C16735" s="7" t="n">
        <v>5</v>
      </c>
      <c r="D16735" s="7" t="n">
        <v>3</v>
      </c>
      <c r="E16735" s="7" t="n">
        <v>1.89999997615814</v>
      </c>
      <c r="F16735" s="7" t="n">
        <v>0</v>
      </c>
    </row>
    <row r="16736" spans="1:8">
      <c r="A16736" t="s">
        <v>4</v>
      </c>
      <c r="B16736" s="4" t="s">
        <v>5</v>
      </c>
      <c r="C16736" s="4" t="s">
        <v>14</v>
      </c>
      <c r="D16736" s="4" t="s">
        <v>14</v>
      </c>
      <c r="E16736" s="4" t="s">
        <v>21</v>
      </c>
      <c r="F16736" s="4" t="s">
        <v>10</v>
      </c>
    </row>
    <row r="16737" spans="1:9">
      <c r="A16737" t="n">
        <v>135612</v>
      </c>
      <c r="B16737" s="45" t="n">
        <v>45</v>
      </c>
      <c r="C16737" s="7" t="n">
        <v>11</v>
      </c>
      <c r="D16737" s="7" t="n">
        <v>3</v>
      </c>
      <c r="E16737" s="7" t="n">
        <v>34.2999992370605</v>
      </c>
      <c r="F16737" s="7" t="n">
        <v>0</v>
      </c>
    </row>
    <row r="16738" spans="1:9">
      <c r="A16738" t="s">
        <v>4</v>
      </c>
      <c r="B16738" s="4" t="s">
        <v>5</v>
      </c>
      <c r="C16738" s="4" t="s">
        <v>14</v>
      </c>
      <c r="D16738" s="4" t="s">
        <v>14</v>
      </c>
      <c r="E16738" s="4" t="s">
        <v>21</v>
      </c>
      <c r="F16738" s="4" t="s">
        <v>21</v>
      </c>
      <c r="G16738" s="4" t="s">
        <v>21</v>
      </c>
      <c r="H16738" s="4" t="s">
        <v>10</v>
      </c>
    </row>
    <row r="16739" spans="1:9">
      <c r="A16739" t="n">
        <v>135621</v>
      </c>
      <c r="B16739" s="45" t="n">
        <v>45</v>
      </c>
      <c r="C16739" s="7" t="n">
        <v>2</v>
      </c>
      <c r="D16739" s="7" t="n">
        <v>3</v>
      </c>
      <c r="E16739" s="7" t="n">
        <v>2.15000009536743</v>
      </c>
      <c r="F16739" s="7" t="n">
        <v>19.8500003814697</v>
      </c>
      <c r="G16739" s="7" t="n">
        <v>44.6500015258789</v>
      </c>
      <c r="H16739" s="7" t="n">
        <v>0</v>
      </c>
    </row>
    <row r="16740" spans="1:9">
      <c r="A16740" t="s">
        <v>4</v>
      </c>
      <c r="B16740" s="4" t="s">
        <v>5</v>
      </c>
      <c r="C16740" s="4" t="s">
        <v>14</v>
      </c>
      <c r="D16740" s="4" t="s">
        <v>14</v>
      </c>
      <c r="E16740" s="4" t="s">
        <v>21</v>
      </c>
      <c r="F16740" s="4" t="s">
        <v>21</v>
      </c>
      <c r="G16740" s="4" t="s">
        <v>21</v>
      </c>
      <c r="H16740" s="4" t="s">
        <v>10</v>
      </c>
      <c r="I16740" s="4" t="s">
        <v>14</v>
      </c>
    </row>
    <row r="16741" spans="1:9">
      <c r="A16741" t="n">
        <v>135638</v>
      </c>
      <c r="B16741" s="45" t="n">
        <v>45</v>
      </c>
      <c r="C16741" s="7" t="n">
        <v>4</v>
      </c>
      <c r="D16741" s="7" t="n">
        <v>3</v>
      </c>
      <c r="E16741" s="7" t="n">
        <v>0</v>
      </c>
      <c r="F16741" s="7" t="n">
        <v>300.529998779297</v>
      </c>
      <c r="G16741" s="7" t="n">
        <v>10</v>
      </c>
      <c r="H16741" s="7" t="n">
        <v>0</v>
      </c>
      <c r="I16741" s="7" t="n">
        <v>0</v>
      </c>
    </row>
    <row r="16742" spans="1:9">
      <c r="A16742" t="s">
        <v>4</v>
      </c>
      <c r="B16742" s="4" t="s">
        <v>5</v>
      </c>
      <c r="C16742" s="4" t="s">
        <v>14</v>
      </c>
      <c r="D16742" s="4" t="s">
        <v>14</v>
      </c>
      <c r="E16742" s="4" t="s">
        <v>21</v>
      </c>
      <c r="F16742" s="4" t="s">
        <v>10</v>
      </c>
    </row>
    <row r="16743" spans="1:9">
      <c r="A16743" t="n">
        <v>135656</v>
      </c>
      <c r="B16743" s="45" t="n">
        <v>45</v>
      </c>
      <c r="C16743" s="7" t="n">
        <v>5</v>
      </c>
      <c r="D16743" s="7" t="n">
        <v>3</v>
      </c>
      <c r="E16743" s="7" t="n">
        <v>1.60000002384186</v>
      </c>
      <c r="F16743" s="7" t="n">
        <v>0</v>
      </c>
    </row>
    <row r="16744" spans="1:9">
      <c r="A16744" t="s">
        <v>4</v>
      </c>
      <c r="B16744" s="4" t="s">
        <v>5</v>
      </c>
      <c r="C16744" s="4" t="s">
        <v>14</v>
      </c>
      <c r="D16744" s="4" t="s">
        <v>14</v>
      </c>
      <c r="E16744" s="4" t="s">
        <v>21</v>
      </c>
      <c r="F16744" s="4" t="s">
        <v>10</v>
      </c>
    </row>
    <row r="16745" spans="1:9">
      <c r="A16745" t="n">
        <v>135665</v>
      </c>
      <c r="B16745" s="45" t="n">
        <v>45</v>
      </c>
      <c r="C16745" s="7" t="n">
        <v>5</v>
      </c>
      <c r="D16745" s="7" t="n">
        <v>3</v>
      </c>
      <c r="E16745" s="7" t="n">
        <v>1.5</v>
      </c>
      <c r="F16745" s="7" t="n">
        <v>20000</v>
      </c>
    </row>
    <row r="16746" spans="1:9">
      <c r="A16746" t="s">
        <v>4</v>
      </c>
      <c r="B16746" s="4" t="s">
        <v>5</v>
      </c>
      <c r="C16746" s="4" t="s">
        <v>14</v>
      </c>
      <c r="D16746" s="4" t="s">
        <v>14</v>
      </c>
      <c r="E16746" s="4" t="s">
        <v>21</v>
      </c>
      <c r="F16746" s="4" t="s">
        <v>10</v>
      </c>
    </row>
    <row r="16747" spans="1:9">
      <c r="A16747" t="n">
        <v>135674</v>
      </c>
      <c r="B16747" s="45" t="n">
        <v>45</v>
      </c>
      <c r="C16747" s="7" t="n">
        <v>11</v>
      </c>
      <c r="D16747" s="7" t="n">
        <v>3</v>
      </c>
      <c r="E16747" s="7" t="n">
        <v>34.2999992370605</v>
      </c>
      <c r="F16747" s="7" t="n">
        <v>0</v>
      </c>
    </row>
    <row r="16748" spans="1:9">
      <c r="A16748" t="s">
        <v>4</v>
      </c>
      <c r="B16748" s="4" t="s">
        <v>5</v>
      </c>
      <c r="C16748" s="4" t="s">
        <v>10</v>
      </c>
      <c r="D16748" s="4" t="s">
        <v>10</v>
      </c>
      <c r="E16748" s="4" t="s">
        <v>10</v>
      </c>
    </row>
    <row r="16749" spans="1:9">
      <c r="A16749" t="n">
        <v>135683</v>
      </c>
      <c r="B16749" s="42" t="n">
        <v>61</v>
      </c>
      <c r="C16749" s="7" t="n">
        <v>26</v>
      </c>
      <c r="D16749" s="7" t="n">
        <v>6</v>
      </c>
      <c r="E16749" s="7" t="n">
        <v>1000</v>
      </c>
    </row>
    <row r="16750" spans="1:9">
      <c r="A16750" t="s">
        <v>4</v>
      </c>
      <c r="B16750" s="4" t="s">
        <v>5</v>
      </c>
      <c r="C16750" s="4" t="s">
        <v>14</v>
      </c>
      <c r="D16750" s="4" t="s">
        <v>10</v>
      </c>
    </row>
    <row r="16751" spans="1:9">
      <c r="A16751" t="n">
        <v>135690</v>
      </c>
      <c r="B16751" s="21" t="n">
        <v>58</v>
      </c>
      <c r="C16751" s="7" t="n">
        <v>255</v>
      </c>
      <c r="D16751" s="7" t="n">
        <v>0</v>
      </c>
    </row>
    <row r="16752" spans="1:9">
      <c r="A16752" t="s">
        <v>4</v>
      </c>
      <c r="B16752" s="4" t="s">
        <v>5</v>
      </c>
      <c r="C16752" s="4" t="s">
        <v>14</v>
      </c>
      <c r="D16752" s="4" t="s">
        <v>10</v>
      </c>
      <c r="E16752" s="4" t="s">
        <v>6</v>
      </c>
    </row>
    <row r="16753" spans="1:9">
      <c r="A16753" t="n">
        <v>135694</v>
      </c>
      <c r="B16753" s="41" t="n">
        <v>51</v>
      </c>
      <c r="C16753" s="7" t="n">
        <v>4</v>
      </c>
      <c r="D16753" s="7" t="n">
        <v>26</v>
      </c>
      <c r="E16753" s="7" t="s">
        <v>116</v>
      </c>
    </row>
    <row r="16754" spans="1:9">
      <c r="A16754" t="s">
        <v>4</v>
      </c>
      <c r="B16754" s="4" t="s">
        <v>5</v>
      </c>
      <c r="C16754" s="4" t="s">
        <v>10</v>
      </c>
    </row>
    <row r="16755" spans="1:9">
      <c r="A16755" t="n">
        <v>135707</v>
      </c>
      <c r="B16755" s="28" t="n">
        <v>16</v>
      </c>
      <c r="C16755" s="7" t="n">
        <v>0</v>
      </c>
    </row>
    <row r="16756" spans="1:9">
      <c r="A16756" t="s">
        <v>4</v>
      </c>
      <c r="B16756" s="4" t="s">
        <v>5</v>
      </c>
      <c r="C16756" s="4" t="s">
        <v>10</v>
      </c>
      <c r="D16756" s="4" t="s">
        <v>14</v>
      </c>
      <c r="E16756" s="4" t="s">
        <v>9</v>
      </c>
      <c r="F16756" s="4" t="s">
        <v>112</v>
      </c>
      <c r="G16756" s="4" t="s">
        <v>14</v>
      </c>
      <c r="H16756" s="4" t="s">
        <v>14</v>
      </c>
      <c r="I16756" s="4" t="s">
        <v>14</v>
      </c>
      <c r="J16756" s="4" t="s">
        <v>9</v>
      </c>
      <c r="K16756" s="4" t="s">
        <v>112</v>
      </c>
      <c r="L16756" s="4" t="s">
        <v>14</v>
      </c>
      <c r="M16756" s="4" t="s">
        <v>14</v>
      </c>
      <c r="N16756" s="4" t="s">
        <v>14</v>
      </c>
      <c r="O16756" s="4" t="s">
        <v>9</v>
      </c>
      <c r="P16756" s="4" t="s">
        <v>112</v>
      </c>
      <c r="Q16756" s="4" t="s">
        <v>14</v>
      </c>
      <c r="R16756" s="4" t="s">
        <v>14</v>
      </c>
    </row>
    <row r="16757" spans="1:9">
      <c r="A16757" t="n">
        <v>135710</v>
      </c>
      <c r="B16757" s="49" t="n">
        <v>26</v>
      </c>
      <c r="C16757" s="7" t="n">
        <v>26</v>
      </c>
      <c r="D16757" s="7" t="n">
        <v>17</v>
      </c>
      <c r="E16757" s="7" t="n">
        <v>40394</v>
      </c>
      <c r="F16757" s="7" t="s">
        <v>1030</v>
      </c>
      <c r="G16757" s="7" t="n">
        <v>2</v>
      </c>
      <c r="H16757" s="7" t="n">
        <v>3</v>
      </c>
      <c r="I16757" s="7" t="n">
        <v>17</v>
      </c>
      <c r="J16757" s="7" t="n">
        <v>40395</v>
      </c>
      <c r="K16757" s="7" t="s">
        <v>1031</v>
      </c>
      <c r="L16757" s="7" t="n">
        <v>2</v>
      </c>
      <c r="M16757" s="7" t="n">
        <v>3</v>
      </c>
      <c r="N16757" s="7" t="n">
        <v>17</v>
      </c>
      <c r="O16757" s="7" t="n">
        <v>40396</v>
      </c>
      <c r="P16757" s="7" t="s">
        <v>1032</v>
      </c>
      <c r="Q16757" s="7" t="n">
        <v>2</v>
      </c>
      <c r="R16757" s="7" t="n">
        <v>0</v>
      </c>
    </row>
    <row r="16758" spans="1:9">
      <c r="A16758" t="s">
        <v>4</v>
      </c>
      <c r="B16758" s="4" t="s">
        <v>5</v>
      </c>
    </row>
    <row r="16759" spans="1:9">
      <c r="A16759" t="n">
        <v>135961</v>
      </c>
      <c r="B16759" s="50" t="n">
        <v>28</v>
      </c>
    </row>
    <row r="16760" spans="1:9">
      <c r="A16760" t="s">
        <v>4</v>
      </c>
      <c r="B16760" s="4" t="s">
        <v>5</v>
      </c>
      <c r="C16760" s="4" t="s">
        <v>10</v>
      </c>
      <c r="D16760" s="4" t="s">
        <v>14</v>
      </c>
    </row>
    <row r="16761" spans="1:9">
      <c r="A16761" t="n">
        <v>135962</v>
      </c>
      <c r="B16761" s="51" t="n">
        <v>89</v>
      </c>
      <c r="C16761" s="7" t="n">
        <v>65533</v>
      </c>
      <c r="D16761" s="7" t="n">
        <v>1</v>
      </c>
    </row>
    <row r="16762" spans="1:9">
      <c r="A16762" t="s">
        <v>4</v>
      </c>
      <c r="B16762" s="4" t="s">
        <v>5</v>
      </c>
      <c r="C16762" s="4" t="s">
        <v>14</v>
      </c>
      <c r="D16762" s="4" t="s">
        <v>10</v>
      </c>
      <c r="E16762" s="4" t="s">
        <v>10</v>
      </c>
      <c r="F16762" s="4" t="s">
        <v>14</v>
      </c>
    </row>
    <row r="16763" spans="1:9">
      <c r="A16763" t="n">
        <v>135966</v>
      </c>
      <c r="B16763" s="59" t="n">
        <v>25</v>
      </c>
      <c r="C16763" s="7" t="n">
        <v>1</v>
      </c>
      <c r="D16763" s="7" t="n">
        <v>260</v>
      </c>
      <c r="E16763" s="7" t="n">
        <v>640</v>
      </c>
      <c r="F16763" s="7" t="n">
        <v>1</v>
      </c>
    </row>
    <row r="16764" spans="1:9">
      <c r="A16764" t="s">
        <v>4</v>
      </c>
      <c r="B16764" s="4" t="s">
        <v>5</v>
      </c>
      <c r="C16764" s="4" t="s">
        <v>14</v>
      </c>
      <c r="D16764" s="4" t="s">
        <v>10</v>
      </c>
      <c r="E16764" s="4" t="s">
        <v>6</v>
      </c>
    </row>
    <row r="16765" spans="1:9">
      <c r="A16765" t="n">
        <v>135973</v>
      </c>
      <c r="B16765" s="41" t="n">
        <v>51</v>
      </c>
      <c r="C16765" s="7" t="n">
        <v>4</v>
      </c>
      <c r="D16765" s="7" t="n">
        <v>6</v>
      </c>
      <c r="E16765" s="7" t="s">
        <v>1033</v>
      </c>
    </row>
    <row r="16766" spans="1:9">
      <c r="A16766" t="s">
        <v>4</v>
      </c>
      <c r="B16766" s="4" t="s">
        <v>5</v>
      </c>
      <c r="C16766" s="4" t="s">
        <v>10</v>
      </c>
    </row>
    <row r="16767" spans="1:9">
      <c r="A16767" t="n">
        <v>135987</v>
      </c>
      <c r="B16767" s="28" t="n">
        <v>16</v>
      </c>
      <c r="C16767" s="7" t="n">
        <v>0</v>
      </c>
    </row>
    <row r="16768" spans="1:9">
      <c r="A16768" t="s">
        <v>4</v>
      </c>
      <c r="B16768" s="4" t="s">
        <v>5</v>
      </c>
      <c r="C16768" s="4" t="s">
        <v>10</v>
      </c>
      <c r="D16768" s="4" t="s">
        <v>14</v>
      </c>
      <c r="E16768" s="4" t="s">
        <v>9</v>
      </c>
      <c r="F16768" s="4" t="s">
        <v>112</v>
      </c>
      <c r="G16768" s="4" t="s">
        <v>14</v>
      </c>
      <c r="H16768" s="4" t="s">
        <v>14</v>
      </c>
    </row>
    <row r="16769" spans="1:18">
      <c r="A16769" t="n">
        <v>135990</v>
      </c>
      <c r="B16769" s="49" t="n">
        <v>26</v>
      </c>
      <c r="C16769" s="7" t="n">
        <v>6</v>
      </c>
      <c r="D16769" s="7" t="n">
        <v>17</v>
      </c>
      <c r="E16769" s="7" t="n">
        <v>8956</v>
      </c>
      <c r="F16769" s="7" t="s">
        <v>1034</v>
      </c>
      <c r="G16769" s="7" t="n">
        <v>2</v>
      </c>
      <c r="H16769" s="7" t="n">
        <v>0</v>
      </c>
    </row>
    <row r="16770" spans="1:18">
      <c r="A16770" t="s">
        <v>4</v>
      </c>
      <c r="B16770" s="4" t="s">
        <v>5</v>
      </c>
    </row>
    <row r="16771" spans="1:18">
      <c r="A16771" t="n">
        <v>136015</v>
      </c>
      <c r="B16771" s="50" t="n">
        <v>28</v>
      </c>
    </row>
    <row r="16772" spans="1:18">
      <c r="A16772" t="s">
        <v>4</v>
      </c>
      <c r="B16772" s="4" t="s">
        <v>5</v>
      </c>
      <c r="C16772" s="4" t="s">
        <v>10</v>
      </c>
      <c r="D16772" s="4" t="s">
        <v>14</v>
      </c>
    </row>
    <row r="16773" spans="1:18">
      <c r="A16773" t="n">
        <v>136016</v>
      </c>
      <c r="B16773" s="51" t="n">
        <v>89</v>
      </c>
      <c r="C16773" s="7" t="n">
        <v>65533</v>
      </c>
      <c r="D16773" s="7" t="n">
        <v>1</v>
      </c>
    </row>
    <row r="16774" spans="1:18">
      <c r="A16774" t="s">
        <v>4</v>
      </c>
      <c r="B16774" s="4" t="s">
        <v>5</v>
      </c>
      <c r="C16774" s="4" t="s">
        <v>14</v>
      </c>
      <c r="D16774" s="4" t="s">
        <v>10</v>
      </c>
      <c r="E16774" s="4" t="s">
        <v>10</v>
      </c>
      <c r="F16774" s="4" t="s">
        <v>14</v>
      </c>
    </row>
    <row r="16775" spans="1:18">
      <c r="A16775" t="n">
        <v>136020</v>
      </c>
      <c r="B16775" s="59" t="n">
        <v>25</v>
      </c>
      <c r="C16775" s="7" t="n">
        <v>1</v>
      </c>
      <c r="D16775" s="7" t="n">
        <v>65535</v>
      </c>
      <c r="E16775" s="7" t="n">
        <v>65535</v>
      </c>
      <c r="F16775" s="7" t="n">
        <v>0</v>
      </c>
    </row>
    <row r="16776" spans="1:18">
      <c r="A16776" t="s">
        <v>4</v>
      </c>
      <c r="B16776" s="4" t="s">
        <v>5</v>
      </c>
      <c r="C16776" s="4" t="s">
        <v>14</v>
      </c>
      <c r="D16776" s="4" t="s">
        <v>10</v>
      </c>
      <c r="E16776" s="4" t="s">
        <v>21</v>
      </c>
    </row>
    <row r="16777" spans="1:18">
      <c r="A16777" t="n">
        <v>136027</v>
      </c>
      <c r="B16777" s="21" t="n">
        <v>58</v>
      </c>
      <c r="C16777" s="7" t="n">
        <v>101</v>
      </c>
      <c r="D16777" s="7" t="n">
        <v>300</v>
      </c>
      <c r="E16777" s="7" t="n">
        <v>1</v>
      </c>
    </row>
    <row r="16778" spans="1:18">
      <c r="A16778" t="s">
        <v>4</v>
      </c>
      <c r="B16778" s="4" t="s">
        <v>5</v>
      </c>
      <c r="C16778" s="4" t="s">
        <v>14</v>
      </c>
      <c r="D16778" s="4" t="s">
        <v>10</v>
      </c>
    </row>
    <row r="16779" spans="1:18">
      <c r="A16779" t="n">
        <v>136035</v>
      </c>
      <c r="B16779" s="21" t="n">
        <v>58</v>
      </c>
      <c r="C16779" s="7" t="n">
        <v>254</v>
      </c>
      <c r="D16779" s="7" t="n">
        <v>0</v>
      </c>
    </row>
    <row r="16780" spans="1:18">
      <c r="A16780" t="s">
        <v>4</v>
      </c>
      <c r="B16780" s="4" t="s">
        <v>5</v>
      </c>
      <c r="C16780" s="4" t="s">
        <v>14</v>
      </c>
      <c r="D16780" s="4" t="s">
        <v>14</v>
      </c>
      <c r="E16780" s="4" t="s">
        <v>21</v>
      </c>
      <c r="F16780" s="4" t="s">
        <v>21</v>
      </c>
      <c r="G16780" s="4" t="s">
        <v>21</v>
      </c>
      <c r="H16780" s="4" t="s">
        <v>10</v>
      </c>
    </row>
    <row r="16781" spans="1:18">
      <c r="A16781" t="n">
        <v>136039</v>
      </c>
      <c r="B16781" s="45" t="n">
        <v>45</v>
      </c>
      <c r="C16781" s="7" t="n">
        <v>2</v>
      </c>
      <c r="D16781" s="7" t="n">
        <v>3</v>
      </c>
      <c r="E16781" s="7" t="n">
        <v>-3.45000004768372</v>
      </c>
      <c r="F16781" s="7" t="n">
        <v>19.5499992370605</v>
      </c>
      <c r="G16781" s="7" t="n">
        <v>47.5</v>
      </c>
      <c r="H16781" s="7" t="n">
        <v>0</v>
      </c>
    </row>
    <row r="16782" spans="1:18">
      <c r="A16782" t="s">
        <v>4</v>
      </c>
      <c r="B16782" s="4" t="s">
        <v>5</v>
      </c>
      <c r="C16782" s="4" t="s">
        <v>14</v>
      </c>
      <c r="D16782" s="4" t="s">
        <v>14</v>
      </c>
      <c r="E16782" s="4" t="s">
        <v>21</v>
      </c>
      <c r="F16782" s="4" t="s">
        <v>21</v>
      </c>
      <c r="G16782" s="4" t="s">
        <v>21</v>
      </c>
      <c r="H16782" s="4" t="s">
        <v>10</v>
      </c>
      <c r="I16782" s="4" t="s">
        <v>14</v>
      </c>
    </row>
    <row r="16783" spans="1:18">
      <c r="A16783" t="n">
        <v>136056</v>
      </c>
      <c r="B16783" s="45" t="n">
        <v>45</v>
      </c>
      <c r="C16783" s="7" t="n">
        <v>4</v>
      </c>
      <c r="D16783" s="7" t="n">
        <v>3</v>
      </c>
      <c r="E16783" s="7" t="n">
        <v>11</v>
      </c>
      <c r="F16783" s="7" t="n">
        <v>177</v>
      </c>
      <c r="G16783" s="7" t="n">
        <v>355</v>
      </c>
      <c r="H16783" s="7" t="n">
        <v>0</v>
      </c>
      <c r="I16783" s="7" t="n">
        <v>0</v>
      </c>
    </row>
    <row r="16784" spans="1:18">
      <c r="A16784" t="s">
        <v>4</v>
      </c>
      <c r="B16784" s="4" t="s">
        <v>5</v>
      </c>
      <c r="C16784" s="4" t="s">
        <v>14</v>
      </c>
      <c r="D16784" s="4" t="s">
        <v>14</v>
      </c>
      <c r="E16784" s="4" t="s">
        <v>21</v>
      </c>
      <c r="F16784" s="4" t="s">
        <v>10</v>
      </c>
    </row>
    <row r="16785" spans="1:9">
      <c r="A16785" t="n">
        <v>136074</v>
      </c>
      <c r="B16785" s="45" t="n">
        <v>45</v>
      </c>
      <c r="C16785" s="7" t="n">
        <v>5</v>
      </c>
      <c r="D16785" s="7" t="n">
        <v>3</v>
      </c>
      <c r="E16785" s="7" t="n">
        <v>4.40000009536743</v>
      </c>
      <c r="F16785" s="7" t="n">
        <v>0</v>
      </c>
    </row>
    <row r="16786" spans="1:9">
      <c r="A16786" t="s">
        <v>4</v>
      </c>
      <c r="B16786" s="4" t="s">
        <v>5</v>
      </c>
      <c r="C16786" s="4" t="s">
        <v>14</v>
      </c>
      <c r="D16786" s="4" t="s">
        <v>14</v>
      </c>
      <c r="E16786" s="4" t="s">
        <v>21</v>
      </c>
      <c r="F16786" s="4" t="s">
        <v>10</v>
      </c>
    </row>
    <row r="16787" spans="1:9">
      <c r="A16787" t="n">
        <v>136083</v>
      </c>
      <c r="B16787" s="45" t="n">
        <v>45</v>
      </c>
      <c r="C16787" s="7" t="n">
        <v>11</v>
      </c>
      <c r="D16787" s="7" t="n">
        <v>3</v>
      </c>
      <c r="E16787" s="7" t="n">
        <v>34.2999992370605</v>
      </c>
      <c r="F16787" s="7" t="n">
        <v>0</v>
      </c>
    </row>
    <row r="16788" spans="1:9">
      <c r="A16788" t="s">
        <v>4</v>
      </c>
      <c r="B16788" s="4" t="s">
        <v>5</v>
      </c>
      <c r="C16788" s="4" t="s">
        <v>14</v>
      </c>
      <c r="D16788" s="4" t="s">
        <v>14</v>
      </c>
      <c r="E16788" s="4" t="s">
        <v>21</v>
      </c>
      <c r="F16788" s="4" t="s">
        <v>21</v>
      </c>
      <c r="G16788" s="4" t="s">
        <v>21</v>
      </c>
      <c r="H16788" s="4" t="s">
        <v>10</v>
      </c>
      <c r="I16788" s="4" t="s">
        <v>14</v>
      </c>
    </row>
    <row r="16789" spans="1:9">
      <c r="A16789" t="n">
        <v>136092</v>
      </c>
      <c r="B16789" s="45" t="n">
        <v>45</v>
      </c>
      <c r="C16789" s="7" t="n">
        <v>4</v>
      </c>
      <c r="D16789" s="7" t="n">
        <v>3</v>
      </c>
      <c r="E16789" s="7" t="n">
        <v>11</v>
      </c>
      <c r="F16789" s="7" t="n">
        <v>173</v>
      </c>
      <c r="G16789" s="7" t="n">
        <v>355</v>
      </c>
      <c r="H16789" s="7" t="n">
        <v>12000</v>
      </c>
      <c r="I16789" s="7" t="n">
        <v>0</v>
      </c>
    </row>
    <row r="16790" spans="1:9">
      <c r="A16790" t="s">
        <v>4</v>
      </c>
      <c r="B16790" s="4" t="s">
        <v>5</v>
      </c>
      <c r="C16790" s="4" t="s">
        <v>14</v>
      </c>
      <c r="D16790" s="4" t="s">
        <v>14</v>
      </c>
      <c r="E16790" s="4" t="s">
        <v>21</v>
      </c>
      <c r="F16790" s="4" t="s">
        <v>10</v>
      </c>
    </row>
    <row r="16791" spans="1:9">
      <c r="A16791" t="n">
        <v>136110</v>
      </c>
      <c r="B16791" s="45" t="n">
        <v>45</v>
      </c>
      <c r="C16791" s="7" t="n">
        <v>5</v>
      </c>
      <c r="D16791" s="7" t="n">
        <v>3</v>
      </c>
      <c r="E16791" s="7" t="n">
        <v>4.80000019073486</v>
      </c>
      <c r="F16791" s="7" t="n">
        <v>12000</v>
      </c>
    </row>
    <row r="16792" spans="1:9">
      <c r="A16792" t="s">
        <v>4</v>
      </c>
      <c r="B16792" s="4" t="s">
        <v>5</v>
      </c>
      <c r="C16792" s="4" t="s">
        <v>10</v>
      </c>
      <c r="D16792" s="4" t="s">
        <v>14</v>
      </c>
      <c r="E16792" s="4" t="s">
        <v>6</v>
      </c>
      <c r="F16792" s="4" t="s">
        <v>21</v>
      </c>
      <c r="G16792" s="4" t="s">
        <v>21</v>
      </c>
      <c r="H16792" s="4" t="s">
        <v>21</v>
      </c>
    </row>
    <row r="16793" spans="1:9">
      <c r="A16793" t="n">
        <v>136119</v>
      </c>
      <c r="B16793" s="37" t="n">
        <v>48</v>
      </c>
      <c r="C16793" s="7" t="n">
        <v>7021</v>
      </c>
      <c r="D16793" s="7" t="n">
        <v>0</v>
      </c>
      <c r="E16793" s="7" t="s">
        <v>79</v>
      </c>
      <c r="F16793" s="7" t="n">
        <v>-1</v>
      </c>
      <c r="G16793" s="7" t="n">
        <v>1</v>
      </c>
      <c r="H16793" s="7" t="n">
        <v>0</v>
      </c>
    </row>
    <row r="16794" spans="1:9">
      <c r="A16794" t="s">
        <v>4</v>
      </c>
      <c r="B16794" s="4" t="s">
        <v>5</v>
      </c>
      <c r="C16794" s="4" t="s">
        <v>14</v>
      </c>
      <c r="D16794" s="4" t="s">
        <v>10</v>
      </c>
    </row>
    <row r="16795" spans="1:9">
      <c r="A16795" t="n">
        <v>136150</v>
      </c>
      <c r="B16795" s="21" t="n">
        <v>58</v>
      </c>
      <c r="C16795" s="7" t="n">
        <v>255</v>
      </c>
      <c r="D16795" s="7" t="n">
        <v>0</v>
      </c>
    </row>
    <row r="16796" spans="1:9">
      <c r="A16796" t="s">
        <v>4</v>
      </c>
      <c r="B16796" s="4" t="s">
        <v>5</v>
      </c>
      <c r="C16796" s="4" t="s">
        <v>10</v>
      </c>
    </row>
    <row r="16797" spans="1:9">
      <c r="A16797" t="n">
        <v>136154</v>
      </c>
      <c r="B16797" s="28" t="n">
        <v>16</v>
      </c>
      <c r="C16797" s="7" t="n">
        <v>300</v>
      </c>
    </row>
    <row r="16798" spans="1:9">
      <c r="A16798" t="s">
        <v>4</v>
      </c>
      <c r="B16798" s="4" t="s">
        <v>5</v>
      </c>
      <c r="C16798" s="4" t="s">
        <v>14</v>
      </c>
      <c r="D16798" s="4" t="s">
        <v>10</v>
      </c>
      <c r="E16798" s="4" t="s">
        <v>6</v>
      </c>
    </row>
    <row r="16799" spans="1:9">
      <c r="A16799" t="n">
        <v>136157</v>
      </c>
      <c r="B16799" s="41" t="n">
        <v>51</v>
      </c>
      <c r="C16799" s="7" t="n">
        <v>4</v>
      </c>
      <c r="D16799" s="7" t="n">
        <v>7021</v>
      </c>
      <c r="E16799" s="7" t="s">
        <v>137</v>
      </c>
    </row>
    <row r="16800" spans="1:9">
      <c r="A16800" t="s">
        <v>4</v>
      </c>
      <c r="B16800" s="4" t="s">
        <v>5</v>
      </c>
      <c r="C16800" s="4" t="s">
        <v>10</v>
      </c>
    </row>
    <row r="16801" spans="1:9">
      <c r="A16801" t="n">
        <v>136171</v>
      </c>
      <c r="B16801" s="28" t="n">
        <v>16</v>
      </c>
      <c r="C16801" s="7" t="n">
        <v>0</v>
      </c>
    </row>
    <row r="16802" spans="1:9">
      <c r="A16802" t="s">
        <v>4</v>
      </c>
      <c r="B16802" s="4" t="s">
        <v>5</v>
      </c>
      <c r="C16802" s="4" t="s">
        <v>10</v>
      </c>
      <c r="D16802" s="4" t="s">
        <v>14</v>
      </c>
      <c r="E16802" s="4" t="s">
        <v>9</v>
      </c>
      <c r="F16802" s="4" t="s">
        <v>112</v>
      </c>
      <c r="G16802" s="4" t="s">
        <v>14</v>
      </c>
      <c r="H16802" s="4" t="s">
        <v>14</v>
      </c>
      <c r="I16802" s="4" t="s">
        <v>14</v>
      </c>
      <c r="J16802" s="4" t="s">
        <v>9</v>
      </c>
      <c r="K16802" s="4" t="s">
        <v>112</v>
      </c>
      <c r="L16802" s="4" t="s">
        <v>14</v>
      </c>
      <c r="M16802" s="4" t="s">
        <v>14</v>
      </c>
    </row>
    <row r="16803" spans="1:9">
      <c r="A16803" t="n">
        <v>136174</v>
      </c>
      <c r="B16803" s="49" t="n">
        <v>26</v>
      </c>
      <c r="C16803" s="7" t="n">
        <v>7021</v>
      </c>
      <c r="D16803" s="7" t="n">
        <v>17</v>
      </c>
      <c r="E16803" s="7" t="n">
        <v>32312</v>
      </c>
      <c r="F16803" s="7" t="s">
        <v>1035</v>
      </c>
      <c r="G16803" s="7" t="n">
        <v>2</v>
      </c>
      <c r="H16803" s="7" t="n">
        <v>3</v>
      </c>
      <c r="I16803" s="7" t="n">
        <v>17</v>
      </c>
      <c r="J16803" s="7" t="n">
        <v>32313</v>
      </c>
      <c r="K16803" s="7" t="s">
        <v>1036</v>
      </c>
      <c r="L16803" s="7" t="n">
        <v>2</v>
      </c>
      <c r="M16803" s="7" t="n">
        <v>0</v>
      </c>
    </row>
    <row r="16804" spans="1:9">
      <c r="A16804" t="s">
        <v>4</v>
      </c>
      <c r="B16804" s="4" t="s">
        <v>5</v>
      </c>
    </row>
    <row r="16805" spans="1:9">
      <c r="A16805" t="n">
        <v>136280</v>
      </c>
      <c r="B16805" s="50" t="n">
        <v>28</v>
      </c>
    </row>
    <row r="16806" spans="1:9">
      <c r="A16806" t="s">
        <v>4</v>
      </c>
      <c r="B16806" s="4" t="s">
        <v>5</v>
      </c>
      <c r="C16806" s="4" t="s">
        <v>10</v>
      </c>
      <c r="D16806" s="4" t="s">
        <v>14</v>
      </c>
    </row>
    <row r="16807" spans="1:9">
      <c r="A16807" t="n">
        <v>136281</v>
      </c>
      <c r="B16807" s="51" t="n">
        <v>89</v>
      </c>
      <c r="C16807" s="7" t="n">
        <v>65533</v>
      </c>
      <c r="D16807" s="7" t="n">
        <v>1</v>
      </c>
    </row>
    <row r="16808" spans="1:9">
      <c r="A16808" t="s">
        <v>4</v>
      </c>
      <c r="B16808" s="4" t="s">
        <v>5</v>
      </c>
      <c r="C16808" s="4" t="s">
        <v>14</v>
      </c>
      <c r="D16808" s="4" t="s">
        <v>10</v>
      </c>
      <c r="E16808" s="4" t="s">
        <v>6</v>
      </c>
    </row>
    <row r="16809" spans="1:9">
      <c r="A16809" t="n">
        <v>136285</v>
      </c>
      <c r="B16809" s="41" t="n">
        <v>51</v>
      </c>
      <c r="C16809" s="7" t="n">
        <v>4</v>
      </c>
      <c r="D16809" s="7" t="n">
        <v>9</v>
      </c>
      <c r="E16809" s="7" t="s">
        <v>130</v>
      </c>
    </row>
    <row r="16810" spans="1:9">
      <c r="A16810" t="s">
        <v>4</v>
      </c>
      <c r="B16810" s="4" t="s">
        <v>5</v>
      </c>
      <c r="C16810" s="4" t="s">
        <v>10</v>
      </c>
    </row>
    <row r="16811" spans="1:9">
      <c r="A16811" t="n">
        <v>136299</v>
      </c>
      <c r="B16811" s="28" t="n">
        <v>16</v>
      </c>
      <c r="C16811" s="7" t="n">
        <v>0</v>
      </c>
    </row>
    <row r="16812" spans="1:9">
      <c r="A16812" t="s">
        <v>4</v>
      </c>
      <c r="B16812" s="4" t="s">
        <v>5</v>
      </c>
      <c r="C16812" s="4" t="s">
        <v>10</v>
      </c>
      <c r="D16812" s="4" t="s">
        <v>14</v>
      </c>
      <c r="E16812" s="4" t="s">
        <v>9</v>
      </c>
      <c r="F16812" s="4" t="s">
        <v>112</v>
      </c>
      <c r="G16812" s="4" t="s">
        <v>14</v>
      </c>
      <c r="H16812" s="4" t="s">
        <v>14</v>
      </c>
    </row>
    <row r="16813" spans="1:9">
      <c r="A16813" t="n">
        <v>136302</v>
      </c>
      <c r="B16813" s="49" t="n">
        <v>26</v>
      </c>
      <c r="C16813" s="7" t="n">
        <v>9</v>
      </c>
      <c r="D16813" s="7" t="n">
        <v>17</v>
      </c>
      <c r="E16813" s="7" t="n">
        <v>5426</v>
      </c>
      <c r="F16813" s="7" t="s">
        <v>1037</v>
      </c>
      <c r="G16813" s="7" t="n">
        <v>2</v>
      </c>
      <c r="H16813" s="7" t="n">
        <v>0</v>
      </c>
    </row>
    <row r="16814" spans="1:9">
      <c r="A16814" t="s">
        <v>4</v>
      </c>
      <c r="B16814" s="4" t="s">
        <v>5</v>
      </c>
    </row>
    <row r="16815" spans="1:9">
      <c r="A16815" t="n">
        <v>136363</v>
      </c>
      <c r="B16815" s="50" t="n">
        <v>28</v>
      </c>
    </row>
    <row r="16816" spans="1:9">
      <c r="A16816" t="s">
        <v>4</v>
      </c>
      <c r="B16816" s="4" t="s">
        <v>5</v>
      </c>
      <c r="C16816" s="4" t="s">
        <v>10</v>
      </c>
      <c r="D16816" s="4" t="s">
        <v>14</v>
      </c>
      <c r="E16816" s="4" t="s">
        <v>6</v>
      </c>
      <c r="F16816" s="4" t="s">
        <v>21</v>
      </c>
      <c r="G16816" s="4" t="s">
        <v>21</v>
      </c>
      <c r="H16816" s="4" t="s">
        <v>21</v>
      </c>
    </row>
    <row r="16817" spans="1:13">
      <c r="A16817" t="n">
        <v>136364</v>
      </c>
      <c r="B16817" s="37" t="n">
        <v>48</v>
      </c>
      <c r="C16817" s="7" t="n">
        <v>15</v>
      </c>
      <c r="D16817" s="7" t="n">
        <v>0</v>
      </c>
      <c r="E16817" s="7" t="s">
        <v>83</v>
      </c>
      <c r="F16817" s="7" t="n">
        <v>-1</v>
      </c>
      <c r="G16817" s="7" t="n">
        <v>1</v>
      </c>
      <c r="H16817" s="7" t="n">
        <v>0</v>
      </c>
    </row>
    <row r="16818" spans="1:13">
      <c r="A16818" t="s">
        <v>4</v>
      </c>
      <c r="B16818" s="4" t="s">
        <v>5</v>
      </c>
      <c r="C16818" s="4" t="s">
        <v>10</v>
      </c>
    </row>
    <row r="16819" spans="1:13">
      <c r="A16819" t="n">
        <v>136394</v>
      </c>
      <c r="B16819" s="28" t="n">
        <v>16</v>
      </c>
      <c r="C16819" s="7" t="n">
        <v>500</v>
      </c>
    </row>
    <row r="16820" spans="1:13">
      <c r="A16820" t="s">
        <v>4</v>
      </c>
      <c r="B16820" s="4" t="s">
        <v>5</v>
      </c>
      <c r="C16820" s="4" t="s">
        <v>14</v>
      </c>
      <c r="D16820" s="4" t="s">
        <v>10</v>
      </c>
      <c r="E16820" s="4" t="s">
        <v>6</v>
      </c>
    </row>
    <row r="16821" spans="1:13">
      <c r="A16821" t="n">
        <v>136397</v>
      </c>
      <c r="B16821" s="41" t="n">
        <v>51</v>
      </c>
      <c r="C16821" s="7" t="n">
        <v>4</v>
      </c>
      <c r="D16821" s="7" t="n">
        <v>15</v>
      </c>
      <c r="E16821" s="7" t="s">
        <v>1038</v>
      </c>
    </row>
    <row r="16822" spans="1:13">
      <c r="A16822" t="s">
        <v>4</v>
      </c>
      <c r="B16822" s="4" t="s">
        <v>5</v>
      </c>
      <c r="C16822" s="4" t="s">
        <v>10</v>
      </c>
    </row>
    <row r="16823" spans="1:13">
      <c r="A16823" t="n">
        <v>136411</v>
      </c>
      <c r="B16823" s="28" t="n">
        <v>16</v>
      </c>
      <c r="C16823" s="7" t="n">
        <v>0</v>
      </c>
    </row>
    <row r="16824" spans="1:13">
      <c r="A16824" t="s">
        <v>4</v>
      </c>
      <c r="B16824" s="4" t="s">
        <v>5</v>
      </c>
      <c r="C16824" s="4" t="s">
        <v>10</v>
      </c>
      <c r="D16824" s="4" t="s">
        <v>14</v>
      </c>
      <c r="E16824" s="4" t="s">
        <v>9</v>
      </c>
      <c r="F16824" s="4" t="s">
        <v>112</v>
      </c>
      <c r="G16824" s="4" t="s">
        <v>14</v>
      </c>
      <c r="H16824" s="4" t="s">
        <v>14</v>
      </c>
    </row>
    <row r="16825" spans="1:13">
      <c r="A16825" t="n">
        <v>136414</v>
      </c>
      <c r="B16825" s="49" t="n">
        <v>26</v>
      </c>
      <c r="C16825" s="7" t="n">
        <v>15</v>
      </c>
      <c r="D16825" s="7" t="n">
        <v>17</v>
      </c>
      <c r="E16825" s="7" t="n">
        <v>15951</v>
      </c>
      <c r="F16825" s="7" t="s">
        <v>1039</v>
      </c>
      <c r="G16825" s="7" t="n">
        <v>2</v>
      </c>
      <c r="H16825" s="7" t="n">
        <v>0</v>
      </c>
    </row>
    <row r="16826" spans="1:13">
      <c r="A16826" t="s">
        <v>4</v>
      </c>
      <c r="B16826" s="4" t="s">
        <v>5</v>
      </c>
    </row>
    <row r="16827" spans="1:13">
      <c r="A16827" t="n">
        <v>136436</v>
      </c>
      <c r="B16827" s="50" t="n">
        <v>28</v>
      </c>
    </row>
    <row r="16828" spans="1:13">
      <c r="A16828" t="s">
        <v>4</v>
      </c>
      <c r="B16828" s="4" t="s">
        <v>5</v>
      </c>
      <c r="C16828" s="4" t="s">
        <v>10</v>
      </c>
    </row>
    <row r="16829" spans="1:13">
      <c r="A16829" t="n">
        <v>136437</v>
      </c>
      <c r="B16829" s="28" t="n">
        <v>16</v>
      </c>
      <c r="C16829" s="7" t="n">
        <v>500</v>
      </c>
    </row>
    <row r="16830" spans="1:13">
      <c r="A16830" t="s">
        <v>4</v>
      </c>
      <c r="B16830" s="4" t="s">
        <v>5</v>
      </c>
      <c r="C16830" s="4" t="s">
        <v>14</v>
      </c>
      <c r="D16830" s="4" t="s">
        <v>10</v>
      </c>
      <c r="E16830" s="4" t="s">
        <v>10</v>
      </c>
      <c r="F16830" s="4" t="s">
        <v>14</v>
      </c>
    </row>
    <row r="16831" spans="1:13">
      <c r="A16831" t="n">
        <v>136440</v>
      </c>
      <c r="B16831" s="59" t="n">
        <v>25</v>
      </c>
      <c r="C16831" s="7" t="n">
        <v>1</v>
      </c>
      <c r="D16831" s="7" t="n">
        <v>60</v>
      </c>
      <c r="E16831" s="7" t="n">
        <v>640</v>
      </c>
      <c r="F16831" s="7" t="n">
        <v>2</v>
      </c>
    </row>
    <row r="16832" spans="1:13">
      <c r="A16832" t="s">
        <v>4</v>
      </c>
      <c r="B16832" s="4" t="s">
        <v>5</v>
      </c>
      <c r="C16832" s="4" t="s">
        <v>14</v>
      </c>
      <c r="D16832" s="4" t="s">
        <v>21</v>
      </c>
      <c r="E16832" s="4" t="s">
        <v>21</v>
      </c>
      <c r="F16832" s="4" t="s">
        <v>21</v>
      </c>
    </row>
    <row r="16833" spans="1:8">
      <c r="A16833" t="n">
        <v>136447</v>
      </c>
      <c r="B16833" s="45" t="n">
        <v>45</v>
      </c>
      <c r="C16833" s="7" t="n">
        <v>9</v>
      </c>
      <c r="D16833" s="7" t="n">
        <v>0.0399999991059303</v>
      </c>
      <c r="E16833" s="7" t="n">
        <v>0.0399999991059303</v>
      </c>
      <c r="F16833" s="7" t="n">
        <v>0.5</v>
      </c>
    </row>
    <row r="16834" spans="1:8">
      <c r="A16834" t="s">
        <v>4</v>
      </c>
      <c r="B16834" s="4" t="s">
        <v>5</v>
      </c>
      <c r="C16834" s="4" t="s">
        <v>14</v>
      </c>
      <c r="D16834" s="4" t="s">
        <v>10</v>
      </c>
      <c r="E16834" s="4" t="s">
        <v>6</v>
      </c>
    </row>
    <row r="16835" spans="1:8">
      <c r="A16835" t="n">
        <v>136461</v>
      </c>
      <c r="B16835" s="41" t="n">
        <v>51</v>
      </c>
      <c r="C16835" s="7" t="n">
        <v>4</v>
      </c>
      <c r="D16835" s="7" t="n">
        <v>7013</v>
      </c>
      <c r="E16835" s="7" t="s">
        <v>550</v>
      </c>
    </row>
    <row r="16836" spans="1:8">
      <c r="A16836" t="s">
        <v>4</v>
      </c>
      <c r="B16836" s="4" t="s">
        <v>5</v>
      </c>
      <c r="C16836" s="4" t="s">
        <v>10</v>
      </c>
    </row>
    <row r="16837" spans="1:8">
      <c r="A16837" t="n">
        <v>136475</v>
      </c>
      <c r="B16837" s="28" t="n">
        <v>16</v>
      </c>
      <c r="C16837" s="7" t="n">
        <v>0</v>
      </c>
    </row>
    <row r="16838" spans="1:8">
      <c r="A16838" t="s">
        <v>4</v>
      </c>
      <c r="B16838" s="4" t="s">
        <v>5</v>
      </c>
      <c r="C16838" s="4" t="s">
        <v>10</v>
      </c>
      <c r="D16838" s="4" t="s">
        <v>14</v>
      </c>
      <c r="E16838" s="4" t="s">
        <v>9</v>
      </c>
      <c r="F16838" s="4" t="s">
        <v>112</v>
      </c>
      <c r="G16838" s="4" t="s">
        <v>14</v>
      </c>
      <c r="H16838" s="4" t="s">
        <v>14</v>
      </c>
    </row>
    <row r="16839" spans="1:8">
      <c r="A16839" t="n">
        <v>136478</v>
      </c>
      <c r="B16839" s="49" t="n">
        <v>26</v>
      </c>
      <c r="C16839" s="7" t="n">
        <v>7013</v>
      </c>
      <c r="D16839" s="7" t="n">
        <v>17</v>
      </c>
      <c r="E16839" s="7" t="n">
        <v>37434</v>
      </c>
      <c r="F16839" s="7" t="s">
        <v>1040</v>
      </c>
      <c r="G16839" s="7" t="n">
        <v>2</v>
      </c>
      <c r="H16839" s="7" t="n">
        <v>0</v>
      </c>
    </row>
    <row r="16840" spans="1:8">
      <c r="A16840" t="s">
        <v>4</v>
      </c>
      <c r="B16840" s="4" t="s">
        <v>5</v>
      </c>
    </row>
    <row r="16841" spans="1:8">
      <c r="A16841" t="n">
        <v>136536</v>
      </c>
      <c r="B16841" s="50" t="n">
        <v>28</v>
      </c>
    </row>
    <row r="16842" spans="1:8">
      <c r="A16842" t="s">
        <v>4</v>
      </c>
      <c r="B16842" s="4" t="s">
        <v>5</v>
      </c>
      <c r="C16842" s="4" t="s">
        <v>10</v>
      </c>
      <c r="D16842" s="4" t="s">
        <v>14</v>
      </c>
    </row>
    <row r="16843" spans="1:8">
      <c r="A16843" t="n">
        <v>136537</v>
      </c>
      <c r="B16843" s="51" t="n">
        <v>89</v>
      </c>
      <c r="C16843" s="7" t="n">
        <v>65533</v>
      </c>
      <c r="D16843" s="7" t="n">
        <v>1</v>
      </c>
    </row>
    <row r="16844" spans="1:8">
      <c r="A16844" t="s">
        <v>4</v>
      </c>
      <c r="B16844" s="4" t="s">
        <v>5</v>
      </c>
      <c r="C16844" s="4" t="s">
        <v>14</v>
      </c>
      <c r="D16844" s="4" t="s">
        <v>10</v>
      </c>
      <c r="E16844" s="4" t="s">
        <v>10</v>
      </c>
      <c r="F16844" s="4" t="s">
        <v>14</v>
      </c>
    </row>
    <row r="16845" spans="1:8">
      <c r="A16845" t="n">
        <v>136541</v>
      </c>
      <c r="B16845" s="59" t="n">
        <v>25</v>
      </c>
      <c r="C16845" s="7" t="n">
        <v>1</v>
      </c>
      <c r="D16845" s="7" t="n">
        <v>65535</v>
      </c>
      <c r="E16845" s="7" t="n">
        <v>65535</v>
      </c>
      <c r="F16845" s="7" t="n">
        <v>0</v>
      </c>
    </row>
    <row r="16846" spans="1:8">
      <c r="A16846" t="s">
        <v>4</v>
      </c>
      <c r="B16846" s="4" t="s">
        <v>5</v>
      </c>
      <c r="C16846" s="4" t="s">
        <v>14</v>
      </c>
      <c r="D16846" s="4" t="s">
        <v>10</v>
      </c>
      <c r="E16846" s="4" t="s">
        <v>21</v>
      </c>
    </row>
    <row r="16847" spans="1:8">
      <c r="A16847" t="n">
        <v>136548</v>
      </c>
      <c r="B16847" s="21" t="n">
        <v>58</v>
      </c>
      <c r="C16847" s="7" t="n">
        <v>101</v>
      </c>
      <c r="D16847" s="7" t="n">
        <v>300</v>
      </c>
      <c r="E16847" s="7" t="n">
        <v>1</v>
      </c>
    </row>
    <row r="16848" spans="1:8">
      <c r="A16848" t="s">
        <v>4</v>
      </c>
      <c r="B16848" s="4" t="s">
        <v>5</v>
      </c>
      <c r="C16848" s="4" t="s">
        <v>14</v>
      </c>
      <c r="D16848" s="4" t="s">
        <v>10</v>
      </c>
    </row>
    <row r="16849" spans="1:8">
      <c r="A16849" t="n">
        <v>136556</v>
      </c>
      <c r="B16849" s="21" t="n">
        <v>58</v>
      </c>
      <c r="C16849" s="7" t="n">
        <v>254</v>
      </c>
      <c r="D16849" s="7" t="n">
        <v>0</v>
      </c>
    </row>
    <row r="16850" spans="1:8">
      <c r="A16850" t="s">
        <v>4</v>
      </c>
      <c r="B16850" s="4" t="s">
        <v>5</v>
      </c>
      <c r="C16850" s="4" t="s">
        <v>14</v>
      </c>
    </row>
    <row r="16851" spans="1:8">
      <c r="A16851" t="n">
        <v>136560</v>
      </c>
      <c r="B16851" s="35" t="n">
        <v>116</v>
      </c>
      <c r="C16851" s="7" t="n">
        <v>0</v>
      </c>
    </row>
    <row r="16852" spans="1:8">
      <c r="A16852" t="s">
        <v>4</v>
      </c>
      <c r="B16852" s="4" t="s">
        <v>5</v>
      </c>
      <c r="C16852" s="4" t="s">
        <v>14</v>
      </c>
      <c r="D16852" s="4" t="s">
        <v>10</v>
      </c>
    </row>
    <row r="16853" spans="1:8">
      <c r="A16853" t="n">
        <v>136562</v>
      </c>
      <c r="B16853" s="35" t="n">
        <v>116</v>
      </c>
      <c r="C16853" s="7" t="n">
        <v>2</v>
      </c>
      <c r="D16853" s="7" t="n">
        <v>1</v>
      </c>
    </row>
    <row r="16854" spans="1:8">
      <c r="A16854" t="s">
        <v>4</v>
      </c>
      <c r="B16854" s="4" t="s">
        <v>5</v>
      </c>
      <c r="C16854" s="4" t="s">
        <v>14</v>
      </c>
      <c r="D16854" s="4" t="s">
        <v>9</v>
      </c>
    </row>
    <row r="16855" spans="1:8">
      <c r="A16855" t="n">
        <v>136566</v>
      </c>
      <c r="B16855" s="35" t="n">
        <v>116</v>
      </c>
      <c r="C16855" s="7" t="n">
        <v>5</v>
      </c>
      <c r="D16855" s="7" t="n">
        <v>1099431936</v>
      </c>
    </row>
    <row r="16856" spans="1:8">
      <c r="A16856" t="s">
        <v>4</v>
      </c>
      <c r="B16856" s="4" t="s">
        <v>5</v>
      </c>
      <c r="C16856" s="4" t="s">
        <v>14</v>
      </c>
      <c r="D16856" s="4" t="s">
        <v>10</v>
      </c>
    </row>
    <row r="16857" spans="1:8">
      <c r="A16857" t="n">
        <v>136572</v>
      </c>
      <c r="B16857" s="35" t="n">
        <v>116</v>
      </c>
      <c r="C16857" s="7" t="n">
        <v>6</v>
      </c>
      <c r="D16857" s="7" t="n">
        <v>1</v>
      </c>
    </row>
    <row r="16858" spans="1:8">
      <c r="A16858" t="s">
        <v>4</v>
      </c>
      <c r="B16858" s="4" t="s">
        <v>5</v>
      </c>
      <c r="C16858" s="4" t="s">
        <v>14</v>
      </c>
      <c r="D16858" s="4" t="s">
        <v>14</v>
      </c>
      <c r="E16858" s="4" t="s">
        <v>21</v>
      </c>
      <c r="F16858" s="4" t="s">
        <v>21</v>
      </c>
      <c r="G16858" s="4" t="s">
        <v>21</v>
      </c>
      <c r="H16858" s="4" t="s">
        <v>10</v>
      </c>
    </row>
    <row r="16859" spans="1:8">
      <c r="A16859" t="n">
        <v>136576</v>
      </c>
      <c r="B16859" s="45" t="n">
        <v>45</v>
      </c>
      <c r="C16859" s="7" t="n">
        <v>2</v>
      </c>
      <c r="D16859" s="7" t="n">
        <v>3</v>
      </c>
      <c r="E16859" s="7" t="n">
        <v>-2.76999998092651</v>
      </c>
      <c r="F16859" s="7" t="n">
        <v>20.3999996185303</v>
      </c>
      <c r="G16859" s="7" t="n">
        <v>30.8799991607666</v>
      </c>
      <c r="H16859" s="7" t="n">
        <v>0</v>
      </c>
    </row>
    <row r="16860" spans="1:8">
      <c r="A16860" t="s">
        <v>4</v>
      </c>
      <c r="B16860" s="4" t="s">
        <v>5</v>
      </c>
      <c r="C16860" s="4" t="s">
        <v>14</v>
      </c>
      <c r="D16860" s="4" t="s">
        <v>14</v>
      </c>
      <c r="E16860" s="4" t="s">
        <v>21</v>
      </c>
      <c r="F16860" s="4" t="s">
        <v>21</v>
      </c>
      <c r="G16860" s="4" t="s">
        <v>21</v>
      </c>
      <c r="H16860" s="4" t="s">
        <v>10</v>
      </c>
      <c r="I16860" s="4" t="s">
        <v>14</v>
      </c>
    </row>
    <row r="16861" spans="1:8">
      <c r="A16861" t="n">
        <v>136593</v>
      </c>
      <c r="B16861" s="45" t="n">
        <v>45</v>
      </c>
      <c r="C16861" s="7" t="n">
        <v>4</v>
      </c>
      <c r="D16861" s="7" t="n">
        <v>3</v>
      </c>
      <c r="E16861" s="7" t="n">
        <v>9</v>
      </c>
      <c r="F16861" s="7" t="n">
        <v>32</v>
      </c>
      <c r="G16861" s="7" t="n">
        <v>350</v>
      </c>
      <c r="H16861" s="7" t="n">
        <v>0</v>
      </c>
      <c r="I16861" s="7" t="n">
        <v>0</v>
      </c>
    </row>
    <row r="16862" spans="1:8">
      <c r="A16862" t="s">
        <v>4</v>
      </c>
      <c r="B16862" s="4" t="s">
        <v>5</v>
      </c>
      <c r="C16862" s="4" t="s">
        <v>14</v>
      </c>
      <c r="D16862" s="4" t="s">
        <v>14</v>
      </c>
      <c r="E16862" s="4" t="s">
        <v>21</v>
      </c>
      <c r="F16862" s="4" t="s">
        <v>10</v>
      </c>
    </row>
    <row r="16863" spans="1:8">
      <c r="A16863" t="n">
        <v>136611</v>
      </c>
      <c r="B16863" s="45" t="n">
        <v>45</v>
      </c>
      <c r="C16863" s="7" t="n">
        <v>5</v>
      </c>
      <c r="D16863" s="7" t="n">
        <v>3</v>
      </c>
      <c r="E16863" s="7" t="n">
        <v>1.5</v>
      </c>
      <c r="F16863" s="7" t="n">
        <v>0</v>
      </c>
    </row>
    <row r="16864" spans="1:8">
      <c r="A16864" t="s">
        <v>4</v>
      </c>
      <c r="B16864" s="4" t="s">
        <v>5</v>
      </c>
      <c r="C16864" s="4" t="s">
        <v>14</v>
      </c>
      <c r="D16864" s="4" t="s">
        <v>14</v>
      </c>
      <c r="E16864" s="4" t="s">
        <v>21</v>
      </c>
      <c r="F16864" s="4" t="s">
        <v>10</v>
      </c>
    </row>
    <row r="16865" spans="1:9">
      <c r="A16865" t="n">
        <v>136620</v>
      </c>
      <c r="B16865" s="45" t="n">
        <v>45</v>
      </c>
      <c r="C16865" s="7" t="n">
        <v>11</v>
      </c>
      <c r="D16865" s="7" t="n">
        <v>3</v>
      </c>
      <c r="E16865" s="7" t="n">
        <v>34.2999992370605</v>
      </c>
      <c r="F16865" s="7" t="n">
        <v>0</v>
      </c>
    </row>
    <row r="16866" spans="1:9">
      <c r="A16866" t="s">
        <v>4</v>
      </c>
      <c r="B16866" s="4" t="s">
        <v>5</v>
      </c>
      <c r="C16866" s="4" t="s">
        <v>14</v>
      </c>
      <c r="D16866" s="4" t="s">
        <v>14</v>
      </c>
      <c r="E16866" s="4" t="s">
        <v>21</v>
      </c>
      <c r="F16866" s="4" t="s">
        <v>10</v>
      </c>
    </row>
    <row r="16867" spans="1:9">
      <c r="A16867" t="n">
        <v>136629</v>
      </c>
      <c r="B16867" s="45" t="n">
        <v>45</v>
      </c>
      <c r="C16867" s="7" t="n">
        <v>5</v>
      </c>
      <c r="D16867" s="7" t="n">
        <v>3</v>
      </c>
      <c r="E16867" s="7" t="n">
        <v>1.29999995231628</v>
      </c>
      <c r="F16867" s="7" t="n">
        <v>800</v>
      </c>
    </row>
    <row r="16868" spans="1:9">
      <c r="A16868" t="s">
        <v>4</v>
      </c>
      <c r="B16868" s="4" t="s">
        <v>5</v>
      </c>
      <c r="C16868" s="4" t="s">
        <v>10</v>
      </c>
      <c r="D16868" s="4" t="s">
        <v>9</v>
      </c>
    </row>
    <row r="16869" spans="1:9">
      <c r="A16869" t="n">
        <v>136638</v>
      </c>
      <c r="B16869" s="63" t="n">
        <v>44</v>
      </c>
      <c r="C16869" s="7" t="n">
        <v>19</v>
      </c>
      <c r="D16869" s="7" t="n">
        <v>128</v>
      </c>
    </row>
    <row r="16870" spans="1:9">
      <c r="A16870" t="s">
        <v>4</v>
      </c>
      <c r="B16870" s="4" t="s">
        <v>5</v>
      </c>
      <c r="C16870" s="4" t="s">
        <v>10</v>
      </c>
      <c r="D16870" s="4" t="s">
        <v>21</v>
      </c>
      <c r="E16870" s="4" t="s">
        <v>21</v>
      </c>
      <c r="F16870" s="4" t="s">
        <v>21</v>
      </c>
      <c r="G16870" s="4" t="s">
        <v>21</v>
      </c>
    </row>
    <row r="16871" spans="1:9">
      <c r="A16871" t="n">
        <v>136645</v>
      </c>
      <c r="B16871" s="36" t="n">
        <v>46</v>
      </c>
      <c r="C16871" s="7" t="n">
        <v>7013</v>
      </c>
      <c r="D16871" s="7" t="n">
        <v>-3.22000002861023</v>
      </c>
      <c r="E16871" s="7" t="n">
        <v>20.25</v>
      </c>
      <c r="F16871" s="7" t="n">
        <v>30.8799991607666</v>
      </c>
      <c r="G16871" s="7" t="n">
        <v>340</v>
      </c>
    </row>
    <row r="16872" spans="1:9">
      <c r="A16872" t="s">
        <v>4</v>
      </c>
      <c r="B16872" s="4" t="s">
        <v>5</v>
      </c>
      <c r="C16872" s="4" t="s">
        <v>10</v>
      </c>
      <c r="D16872" s="4" t="s">
        <v>21</v>
      </c>
      <c r="E16872" s="4" t="s">
        <v>21</v>
      </c>
      <c r="F16872" s="4" t="s">
        <v>21</v>
      </c>
      <c r="G16872" s="4" t="s">
        <v>21</v>
      </c>
    </row>
    <row r="16873" spans="1:9">
      <c r="A16873" t="n">
        <v>136664</v>
      </c>
      <c r="B16873" s="36" t="n">
        <v>46</v>
      </c>
      <c r="C16873" s="7" t="n">
        <v>26</v>
      </c>
      <c r="D16873" s="7" t="n">
        <v>2.25</v>
      </c>
      <c r="E16873" s="7" t="n">
        <v>18.3700008392334</v>
      </c>
      <c r="F16873" s="7" t="n">
        <v>44.7000007629395</v>
      </c>
      <c r="G16873" s="7" t="n">
        <v>-57</v>
      </c>
    </row>
    <row r="16874" spans="1:9">
      <c r="A16874" t="s">
        <v>4</v>
      </c>
      <c r="B16874" s="4" t="s">
        <v>5</v>
      </c>
      <c r="C16874" s="4" t="s">
        <v>10</v>
      </c>
      <c r="D16874" s="4" t="s">
        <v>10</v>
      </c>
      <c r="E16874" s="4" t="s">
        <v>10</v>
      </c>
    </row>
    <row r="16875" spans="1:9">
      <c r="A16875" t="n">
        <v>136683</v>
      </c>
      <c r="B16875" s="42" t="n">
        <v>61</v>
      </c>
      <c r="C16875" s="7" t="n">
        <v>26</v>
      </c>
      <c r="D16875" s="7" t="n">
        <v>65533</v>
      </c>
      <c r="E16875" s="7" t="n">
        <v>1000</v>
      </c>
    </row>
    <row r="16876" spans="1:9">
      <c r="A16876" t="s">
        <v>4</v>
      </c>
      <c r="B16876" s="4" t="s">
        <v>5</v>
      </c>
      <c r="C16876" s="4" t="s">
        <v>10</v>
      </c>
      <c r="D16876" s="4" t="s">
        <v>21</v>
      </c>
      <c r="E16876" s="4" t="s">
        <v>21</v>
      </c>
      <c r="F16876" s="4" t="s">
        <v>21</v>
      </c>
      <c r="G16876" s="4" t="s">
        <v>10</v>
      </c>
      <c r="H16876" s="4" t="s">
        <v>10</v>
      </c>
    </row>
    <row r="16877" spans="1:9">
      <c r="A16877" t="n">
        <v>136690</v>
      </c>
      <c r="B16877" s="54" t="n">
        <v>60</v>
      </c>
      <c r="C16877" s="7" t="n">
        <v>7013</v>
      </c>
      <c r="D16877" s="7" t="n">
        <v>-30</v>
      </c>
      <c r="E16877" s="7" t="n">
        <v>20</v>
      </c>
      <c r="F16877" s="7" t="n">
        <v>0</v>
      </c>
      <c r="G16877" s="7" t="n">
        <v>0</v>
      </c>
      <c r="H16877" s="7" t="n">
        <v>0</v>
      </c>
    </row>
    <row r="16878" spans="1:9">
      <c r="A16878" t="s">
        <v>4</v>
      </c>
      <c r="B16878" s="4" t="s">
        <v>5</v>
      </c>
      <c r="C16878" s="4" t="s">
        <v>14</v>
      </c>
      <c r="D16878" s="4" t="s">
        <v>10</v>
      </c>
    </row>
    <row r="16879" spans="1:9">
      <c r="A16879" t="n">
        <v>136709</v>
      </c>
      <c r="B16879" s="21" t="n">
        <v>58</v>
      </c>
      <c r="C16879" s="7" t="n">
        <v>255</v>
      </c>
      <c r="D16879" s="7" t="n">
        <v>0</v>
      </c>
    </row>
    <row r="16880" spans="1:9">
      <c r="A16880" t="s">
        <v>4</v>
      </c>
      <c r="B16880" s="4" t="s">
        <v>5</v>
      </c>
      <c r="C16880" s="4" t="s">
        <v>14</v>
      </c>
      <c r="D16880" s="4" t="s">
        <v>10</v>
      </c>
    </row>
    <row r="16881" spans="1:8">
      <c r="A16881" t="n">
        <v>136713</v>
      </c>
      <c r="B16881" s="45" t="n">
        <v>45</v>
      </c>
      <c r="C16881" s="7" t="n">
        <v>7</v>
      </c>
      <c r="D16881" s="7" t="n">
        <v>255</v>
      </c>
    </row>
    <row r="16882" spans="1:8">
      <c r="A16882" t="s">
        <v>4</v>
      </c>
      <c r="B16882" s="4" t="s">
        <v>5</v>
      </c>
      <c r="C16882" s="4" t="s">
        <v>14</v>
      </c>
      <c r="D16882" s="4" t="s">
        <v>10</v>
      </c>
      <c r="E16882" s="4" t="s">
        <v>6</v>
      </c>
    </row>
    <row r="16883" spans="1:8">
      <c r="A16883" t="n">
        <v>136717</v>
      </c>
      <c r="B16883" s="41" t="n">
        <v>51</v>
      </c>
      <c r="C16883" s="7" t="n">
        <v>4</v>
      </c>
      <c r="D16883" s="7" t="n">
        <v>7013</v>
      </c>
      <c r="E16883" s="7" t="s">
        <v>821</v>
      </c>
    </row>
    <row r="16884" spans="1:8">
      <c r="A16884" t="s">
        <v>4</v>
      </c>
      <c r="B16884" s="4" t="s">
        <v>5</v>
      </c>
      <c r="C16884" s="4" t="s">
        <v>10</v>
      </c>
    </row>
    <row r="16885" spans="1:8">
      <c r="A16885" t="n">
        <v>136731</v>
      </c>
      <c r="B16885" s="28" t="n">
        <v>16</v>
      </c>
      <c r="C16885" s="7" t="n">
        <v>0</v>
      </c>
    </row>
    <row r="16886" spans="1:8">
      <c r="A16886" t="s">
        <v>4</v>
      </c>
      <c r="B16886" s="4" t="s">
        <v>5</v>
      </c>
      <c r="C16886" s="4" t="s">
        <v>10</v>
      </c>
      <c r="D16886" s="4" t="s">
        <v>14</v>
      </c>
      <c r="E16886" s="4" t="s">
        <v>9</v>
      </c>
      <c r="F16886" s="4" t="s">
        <v>112</v>
      </c>
      <c r="G16886" s="4" t="s">
        <v>14</v>
      </c>
      <c r="H16886" s="4" t="s">
        <v>14</v>
      </c>
      <c r="I16886" s="4" t="s">
        <v>14</v>
      </c>
      <c r="J16886" s="4" t="s">
        <v>9</v>
      </c>
      <c r="K16886" s="4" t="s">
        <v>112</v>
      </c>
      <c r="L16886" s="4" t="s">
        <v>14</v>
      </c>
      <c r="M16886" s="4" t="s">
        <v>14</v>
      </c>
      <c r="N16886" s="4" t="s">
        <v>14</v>
      </c>
      <c r="O16886" s="4" t="s">
        <v>9</v>
      </c>
      <c r="P16886" s="4" t="s">
        <v>112</v>
      </c>
      <c r="Q16886" s="4" t="s">
        <v>14</v>
      </c>
      <c r="R16886" s="4" t="s">
        <v>14</v>
      </c>
    </row>
    <row r="16887" spans="1:8">
      <c r="A16887" t="n">
        <v>136734</v>
      </c>
      <c r="B16887" s="49" t="n">
        <v>26</v>
      </c>
      <c r="C16887" s="7" t="n">
        <v>7013</v>
      </c>
      <c r="D16887" s="7" t="n">
        <v>17</v>
      </c>
      <c r="E16887" s="7" t="n">
        <v>37435</v>
      </c>
      <c r="F16887" s="7" t="s">
        <v>1041</v>
      </c>
      <c r="G16887" s="7" t="n">
        <v>2</v>
      </c>
      <c r="H16887" s="7" t="n">
        <v>3</v>
      </c>
      <c r="I16887" s="7" t="n">
        <v>17</v>
      </c>
      <c r="J16887" s="7" t="n">
        <v>37436</v>
      </c>
      <c r="K16887" s="7" t="s">
        <v>1042</v>
      </c>
      <c r="L16887" s="7" t="n">
        <v>2</v>
      </c>
      <c r="M16887" s="7" t="n">
        <v>3</v>
      </c>
      <c r="N16887" s="7" t="n">
        <v>17</v>
      </c>
      <c r="O16887" s="7" t="n">
        <v>37437</v>
      </c>
      <c r="P16887" s="7" t="s">
        <v>1043</v>
      </c>
      <c r="Q16887" s="7" t="n">
        <v>2</v>
      </c>
      <c r="R16887" s="7" t="n">
        <v>0</v>
      </c>
    </row>
    <row r="16888" spans="1:8">
      <c r="A16888" t="s">
        <v>4</v>
      </c>
      <c r="B16888" s="4" t="s">
        <v>5</v>
      </c>
    </row>
    <row r="16889" spans="1:8">
      <c r="A16889" t="n">
        <v>136993</v>
      </c>
      <c r="B16889" s="50" t="n">
        <v>28</v>
      </c>
    </row>
    <row r="16890" spans="1:8">
      <c r="A16890" t="s">
        <v>4</v>
      </c>
      <c r="B16890" s="4" t="s">
        <v>5</v>
      </c>
      <c r="C16890" s="4" t="s">
        <v>10</v>
      </c>
      <c r="D16890" s="4" t="s">
        <v>14</v>
      </c>
    </row>
    <row r="16891" spans="1:8">
      <c r="A16891" t="n">
        <v>136994</v>
      </c>
      <c r="B16891" s="51" t="n">
        <v>89</v>
      </c>
      <c r="C16891" s="7" t="n">
        <v>65533</v>
      </c>
      <c r="D16891" s="7" t="n">
        <v>1</v>
      </c>
    </row>
    <row r="16892" spans="1:8">
      <c r="A16892" t="s">
        <v>4</v>
      </c>
      <c r="B16892" s="4" t="s">
        <v>5</v>
      </c>
      <c r="C16892" s="4" t="s">
        <v>14</v>
      </c>
      <c r="D16892" s="4" t="s">
        <v>10</v>
      </c>
      <c r="E16892" s="4" t="s">
        <v>21</v>
      </c>
    </row>
    <row r="16893" spans="1:8">
      <c r="A16893" t="n">
        <v>136998</v>
      </c>
      <c r="B16893" s="21" t="n">
        <v>58</v>
      </c>
      <c r="C16893" s="7" t="n">
        <v>101</v>
      </c>
      <c r="D16893" s="7" t="n">
        <v>500</v>
      </c>
      <c r="E16893" s="7" t="n">
        <v>1</v>
      </c>
    </row>
    <row r="16894" spans="1:8">
      <c r="A16894" t="s">
        <v>4</v>
      </c>
      <c r="B16894" s="4" t="s">
        <v>5</v>
      </c>
      <c r="C16894" s="4" t="s">
        <v>14</v>
      </c>
      <c r="D16894" s="4" t="s">
        <v>10</v>
      </c>
    </row>
    <row r="16895" spans="1:8">
      <c r="A16895" t="n">
        <v>137006</v>
      </c>
      <c r="B16895" s="21" t="n">
        <v>58</v>
      </c>
      <c r="C16895" s="7" t="n">
        <v>254</v>
      </c>
      <c r="D16895" s="7" t="n">
        <v>0</v>
      </c>
    </row>
    <row r="16896" spans="1:8">
      <c r="A16896" t="s">
        <v>4</v>
      </c>
      <c r="B16896" s="4" t="s">
        <v>5</v>
      </c>
      <c r="C16896" s="4" t="s">
        <v>14</v>
      </c>
    </row>
    <row r="16897" spans="1:18">
      <c r="A16897" t="n">
        <v>137010</v>
      </c>
      <c r="B16897" s="35" t="n">
        <v>116</v>
      </c>
      <c r="C16897" s="7" t="n">
        <v>0</v>
      </c>
    </row>
    <row r="16898" spans="1:18">
      <c r="A16898" t="s">
        <v>4</v>
      </c>
      <c r="B16898" s="4" t="s">
        <v>5</v>
      </c>
      <c r="C16898" s="4" t="s">
        <v>14</v>
      </c>
      <c r="D16898" s="4" t="s">
        <v>10</v>
      </c>
    </row>
    <row r="16899" spans="1:18">
      <c r="A16899" t="n">
        <v>137012</v>
      </c>
      <c r="B16899" s="35" t="n">
        <v>116</v>
      </c>
      <c r="C16899" s="7" t="n">
        <v>2</v>
      </c>
      <c r="D16899" s="7" t="n">
        <v>1</v>
      </c>
    </row>
    <row r="16900" spans="1:18">
      <c r="A16900" t="s">
        <v>4</v>
      </c>
      <c r="B16900" s="4" t="s">
        <v>5</v>
      </c>
      <c r="C16900" s="4" t="s">
        <v>14</v>
      </c>
      <c r="D16900" s="4" t="s">
        <v>9</v>
      </c>
    </row>
    <row r="16901" spans="1:18">
      <c r="A16901" t="n">
        <v>137016</v>
      </c>
      <c r="B16901" s="35" t="n">
        <v>116</v>
      </c>
      <c r="C16901" s="7" t="n">
        <v>5</v>
      </c>
      <c r="D16901" s="7" t="n">
        <v>1106247680</v>
      </c>
    </row>
    <row r="16902" spans="1:18">
      <c r="A16902" t="s">
        <v>4</v>
      </c>
      <c r="B16902" s="4" t="s">
        <v>5</v>
      </c>
      <c r="C16902" s="4" t="s">
        <v>14</v>
      </c>
      <c r="D16902" s="4" t="s">
        <v>10</v>
      </c>
    </row>
    <row r="16903" spans="1:18">
      <c r="A16903" t="n">
        <v>137022</v>
      </c>
      <c r="B16903" s="35" t="n">
        <v>116</v>
      </c>
      <c r="C16903" s="7" t="n">
        <v>6</v>
      </c>
      <c r="D16903" s="7" t="n">
        <v>1</v>
      </c>
    </row>
    <row r="16904" spans="1:18">
      <c r="A16904" t="s">
        <v>4</v>
      </c>
      <c r="B16904" s="4" t="s">
        <v>5</v>
      </c>
      <c r="C16904" s="4" t="s">
        <v>14</v>
      </c>
      <c r="D16904" s="4" t="s">
        <v>14</v>
      </c>
      <c r="E16904" s="4" t="s">
        <v>21</v>
      </c>
      <c r="F16904" s="4" t="s">
        <v>21</v>
      </c>
      <c r="G16904" s="4" t="s">
        <v>21</v>
      </c>
      <c r="H16904" s="4" t="s">
        <v>10</v>
      </c>
    </row>
    <row r="16905" spans="1:18">
      <c r="A16905" t="n">
        <v>137026</v>
      </c>
      <c r="B16905" s="45" t="n">
        <v>45</v>
      </c>
      <c r="C16905" s="7" t="n">
        <v>2</v>
      </c>
      <c r="D16905" s="7" t="n">
        <v>3</v>
      </c>
      <c r="E16905" s="7" t="n">
        <v>2.04999995231628</v>
      </c>
      <c r="F16905" s="7" t="n">
        <v>20.0400009155273</v>
      </c>
      <c r="G16905" s="7" t="n">
        <v>44.7000007629395</v>
      </c>
      <c r="H16905" s="7" t="n">
        <v>0</v>
      </c>
    </row>
    <row r="16906" spans="1:18">
      <c r="A16906" t="s">
        <v>4</v>
      </c>
      <c r="B16906" s="4" t="s">
        <v>5</v>
      </c>
      <c r="C16906" s="4" t="s">
        <v>14</v>
      </c>
      <c r="D16906" s="4" t="s">
        <v>14</v>
      </c>
      <c r="E16906" s="4" t="s">
        <v>21</v>
      </c>
      <c r="F16906" s="4" t="s">
        <v>21</v>
      </c>
      <c r="G16906" s="4" t="s">
        <v>21</v>
      </c>
      <c r="H16906" s="4" t="s">
        <v>10</v>
      </c>
      <c r="I16906" s="4" t="s">
        <v>14</v>
      </c>
    </row>
    <row r="16907" spans="1:18">
      <c r="A16907" t="n">
        <v>137043</v>
      </c>
      <c r="B16907" s="45" t="n">
        <v>45</v>
      </c>
      <c r="C16907" s="7" t="n">
        <v>4</v>
      </c>
      <c r="D16907" s="7" t="n">
        <v>3</v>
      </c>
      <c r="E16907" s="7" t="n">
        <v>357</v>
      </c>
      <c r="F16907" s="7" t="n">
        <v>9</v>
      </c>
      <c r="G16907" s="7" t="n">
        <v>15</v>
      </c>
      <c r="H16907" s="7" t="n">
        <v>0</v>
      </c>
      <c r="I16907" s="7" t="n">
        <v>0</v>
      </c>
    </row>
    <row r="16908" spans="1:18">
      <c r="A16908" t="s">
        <v>4</v>
      </c>
      <c r="B16908" s="4" t="s">
        <v>5</v>
      </c>
      <c r="C16908" s="4" t="s">
        <v>14</v>
      </c>
      <c r="D16908" s="4" t="s">
        <v>14</v>
      </c>
      <c r="E16908" s="4" t="s">
        <v>21</v>
      </c>
      <c r="F16908" s="4" t="s">
        <v>10</v>
      </c>
    </row>
    <row r="16909" spans="1:18">
      <c r="A16909" t="n">
        <v>137061</v>
      </c>
      <c r="B16909" s="45" t="n">
        <v>45</v>
      </c>
      <c r="C16909" s="7" t="n">
        <v>5</v>
      </c>
      <c r="D16909" s="7" t="n">
        <v>3</v>
      </c>
      <c r="E16909" s="7" t="n">
        <v>1.5</v>
      </c>
      <c r="F16909" s="7" t="n">
        <v>0</v>
      </c>
    </row>
    <row r="16910" spans="1:18">
      <c r="A16910" t="s">
        <v>4</v>
      </c>
      <c r="B16910" s="4" t="s">
        <v>5</v>
      </c>
      <c r="C16910" s="4" t="s">
        <v>14</v>
      </c>
      <c r="D16910" s="4" t="s">
        <v>14</v>
      </c>
      <c r="E16910" s="4" t="s">
        <v>21</v>
      </c>
      <c r="F16910" s="4" t="s">
        <v>10</v>
      </c>
    </row>
    <row r="16911" spans="1:18">
      <c r="A16911" t="n">
        <v>137070</v>
      </c>
      <c r="B16911" s="45" t="n">
        <v>45</v>
      </c>
      <c r="C16911" s="7" t="n">
        <v>11</v>
      </c>
      <c r="D16911" s="7" t="n">
        <v>3</v>
      </c>
      <c r="E16911" s="7" t="n">
        <v>28.6000003814697</v>
      </c>
      <c r="F16911" s="7" t="n">
        <v>0</v>
      </c>
    </row>
    <row r="16912" spans="1:18">
      <c r="A16912" t="s">
        <v>4</v>
      </c>
      <c r="B16912" s="4" t="s">
        <v>5</v>
      </c>
      <c r="C16912" s="4" t="s">
        <v>14</v>
      </c>
      <c r="D16912" s="4" t="s">
        <v>14</v>
      </c>
      <c r="E16912" s="4" t="s">
        <v>21</v>
      </c>
      <c r="F16912" s="4" t="s">
        <v>21</v>
      </c>
      <c r="G16912" s="4" t="s">
        <v>21</v>
      </c>
      <c r="H16912" s="4" t="s">
        <v>10</v>
      </c>
    </row>
    <row r="16913" spans="1:9">
      <c r="A16913" t="n">
        <v>137079</v>
      </c>
      <c r="B16913" s="45" t="n">
        <v>45</v>
      </c>
      <c r="C16913" s="7" t="n">
        <v>2</v>
      </c>
      <c r="D16913" s="7" t="n">
        <v>3</v>
      </c>
      <c r="E16913" s="7" t="n">
        <v>2.04999995231628</v>
      </c>
      <c r="F16913" s="7" t="n">
        <v>19.9400005340576</v>
      </c>
      <c r="G16913" s="7" t="n">
        <v>44.7000007629395</v>
      </c>
      <c r="H16913" s="7" t="n">
        <v>5000</v>
      </c>
    </row>
    <row r="16914" spans="1:9">
      <c r="A16914" t="s">
        <v>4</v>
      </c>
      <c r="B16914" s="4" t="s">
        <v>5</v>
      </c>
      <c r="C16914" s="4" t="s">
        <v>14</v>
      </c>
      <c r="D16914" s="4" t="s">
        <v>10</v>
      </c>
      <c r="E16914" s="4" t="s">
        <v>6</v>
      </c>
      <c r="F16914" s="4" t="s">
        <v>6</v>
      </c>
      <c r="G16914" s="4" t="s">
        <v>6</v>
      </c>
      <c r="H16914" s="4" t="s">
        <v>6</v>
      </c>
    </row>
    <row r="16915" spans="1:9">
      <c r="A16915" t="n">
        <v>137096</v>
      </c>
      <c r="B16915" s="41" t="n">
        <v>51</v>
      </c>
      <c r="C16915" s="7" t="n">
        <v>3</v>
      </c>
      <c r="D16915" s="7" t="n">
        <v>26</v>
      </c>
      <c r="E16915" s="7" t="s">
        <v>288</v>
      </c>
      <c r="F16915" s="7" t="s">
        <v>174</v>
      </c>
      <c r="G16915" s="7" t="s">
        <v>96</v>
      </c>
      <c r="H16915" s="7" t="s">
        <v>97</v>
      </c>
    </row>
    <row r="16916" spans="1:9">
      <c r="A16916" t="s">
        <v>4</v>
      </c>
      <c r="B16916" s="4" t="s">
        <v>5</v>
      </c>
      <c r="C16916" s="4" t="s">
        <v>14</v>
      </c>
      <c r="D16916" s="4" t="s">
        <v>10</v>
      </c>
      <c r="E16916" s="4" t="s">
        <v>6</v>
      </c>
      <c r="F16916" s="4" t="s">
        <v>6</v>
      </c>
      <c r="G16916" s="4" t="s">
        <v>6</v>
      </c>
      <c r="H16916" s="4" t="s">
        <v>6</v>
      </c>
    </row>
    <row r="16917" spans="1:9">
      <c r="A16917" t="n">
        <v>137109</v>
      </c>
      <c r="B16917" s="41" t="n">
        <v>51</v>
      </c>
      <c r="C16917" s="7" t="n">
        <v>3</v>
      </c>
      <c r="D16917" s="7" t="n">
        <v>22</v>
      </c>
      <c r="E16917" s="7" t="s">
        <v>1044</v>
      </c>
      <c r="F16917" s="7" t="s">
        <v>97</v>
      </c>
      <c r="G16917" s="7" t="s">
        <v>96</v>
      </c>
      <c r="H16917" s="7" t="s">
        <v>97</v>
      </c>
    </row>
    <row r="16918" spans="1:9">
      <c r="A16918" t="s">
        <v>4</v>
      </c>
      <c r="B16918" s="4" t="s">
        <v>5</v>
      </c>
      <c r="C16918" s="4" t="s">
        <v>14</v>
      </c>
      <c r="D16918" s="4" t="s">
        <v>10</v>
      </c>
    </row>
    <row r="16919" spans="1:9">
      <c r="A16919" t="n">
        <v>137122</v>
      </c>
      <c r="B16919" s="21" t="n">
        <v>58</v>
      </c>
      <c r="C16919" s="7" t="n">
        <v>255</v>
      </c>
      <c r="D16919" s="7" t="n">
        <v>0</v>
      </c>
    </row>
    <row r="16920" spans="1:9">
      <c r="A16920" t="s">
        <v>4</v>
      </c>
      <c r="B16920" s="4" t="s">
        <v>5</v>
      </c>
      <c r="C16920" s="4" t="s">
        <v>14</v>
      </c>
      <c r="D16920" s="4" t="s">
        <v>10</v>
      </c>
      <c r="E16920" s="4" t="s">
        <v>6</v>
      </c>
    </row>
    <row r="16921" spans="1:9">
      <c r="A16921" t="n">
        <v>137126</v>
      </c>
      <c r="B16921" s="41" t="n">
        <v>51</v>
      </c>
      <c r="C16921" s="7" t="n">
        <v>4</v>
      </c>
      <c r="D16921" s="7" t="n">
        <v>7013</v>
      </c>
      <c r="E16921" s="7" t="s">
        <v>821</v>
      </c>
    </row>
    <row r="16922" spans="1:9">
      <c r="A16922" t="s">
        <v>4</v>
      </c>
      <c r="B16922" s="4" t="s">
        <v>5</v>
      </c>
      <c r="C16922" s="4" t="s">
        <v>10</v>
      </c>
    </row>
    <row r="16923" spans="1:9">
      <c r="A16923" t="n">
        <v>137140</v>
      </c>
      <c r="B16923" s="28" t="n">
        <v>16</v>
      </c>
      <c r="C16923" s="7" t="n">
        <v>0</v>
      </c>
    </row>
    <row r="16924" spans="1:9">
      <c r="A16924" t="s">
        <v>4</v>
      </c>
      <c r="B16924" s="4" t="s">
        <v>5</v>
      </c>
      <c r="C16924" s="4" t="s">
        <v>10</v>
      </c>
      <c r="D16924" s="4" t="s">
        <v>14</v>
      </c>
      <c r="E16924" s="4" t="s">
        <v>9</v>
      </c>
      <c r="F16924" s="4" t="s">
        <v>112</v>
      </c>
      <c r="G16924" s="4" t="s">
        <v>14</v>
      </c>
      <c r="H16924" s="4" t="s">
        <v>14</v>
      </c>
      <c r="I16924" s="4" t="s">
        <v>14</v>
      </c>
      <c r="J16924" s="4" t="s">
        <v>9</v>
      </c>
      <c r="K16924" s="4" t="s">
        <v>112</v>
      </c>
      <c r="L16924" s="4" t="s">
        <v>14</v>
      </c>
      <c r="M16924" s="4" t="s">
        <v>14</v>
      </c>
    </row>
    <row r="16925" spans="1:9">
      <c r="A16925" t="n">
        <v>137143</v>
      </c>
      <c r="B16925" s="49" t="n">
        <v>26</v>
      </c>
      <c r="C16925" s="7" t="n">
        <v>7013</v>
      </c>
      <c r="D16925" s="7" t="n">
        <v>17</v>
      </c>
      <c r="E16925" s="7" t="n">
        <v>37438</v>
      </c>
      <c r="F16925" s="7" t="s">
        <v>1045</v>
      </c>
      <c r="G16925" s="7" t="n">
        <v>2</v>
      </c>
      <c r="H16925" s="7" t="n">
        <v>3</v>
      </c>
      <c r="I16925" s="7" t="n">
        <v>17</v>
      </c>
      <c r="J16925" s="7" t="n">
        <v>37439</v>
      </c>
      <c r="K16925" s="7" t="s">
        <v>1046</v>
      </c>
      <c r="L16925" s="7" t="n">
        <v>2</v>
      </c>
      <c r="M16925" s="7" t="n">
        <v>0</v>
      </c>
    </row>
    <row r="16926" spans="1:9">
      <c r="A16926" t="s">
        <v>4</v>
      </c>
      <c r="B16926" s="4" t="s">
        <v>5</v>
      </c>
    </row>
    <row r="16927" spans="1:9">
      <c r="A16927" t="n">
        <v>137277</v>
      </c>
      <c r="B16927" s="50" t="n">
        <v>28</v>
      </c>
    </row>
    <row r="16928" spans="1:9">
      <c r="A16928" t="s">
        <v>4</v>
      </c>
      <c r="B16928" s="4" t="s">
        <v>5</v>
      </c>
      <c r="C16928" s="4" t="s">
        <v>10</v>
      </c>
      <c r="D16928" s="4" t="s">
        <v>14</v>
      </c>
    </row>
    <row r="16929" spans="1:13">
      <c r="A16929" t="n">
        <v>137278</v>
      </c>
      <c r="B16929" s="51" t="n">
        <v>89</v>
      </c>
      <c r="C16929" s="7" t="n">
        <v>65533</v>
      </c>
      <c r="D16929" s="7" t="n">
        <v>1</v>
      </c>
    </row>
    <row r="16930" spans="1:13">
      <c r="A16930" t="s">
        <v>4</v>
      </c>
      <c r="B16930" s="4" t="s">
        <v>5</v>
      </c>
      <c r="C16930" s="4" t="s">
        <v>14</v>
      </c>
      <c r="D16930" s="4" t="s">
        <v>10</v>
      </c>
      <c r="E16930" s="4" t="s">
        <v>14</v>
      </c>
    </row>
    <row r="16931" spans="1:13">
      <c r="A16931" t="n">
        <v>137282</v>
      </c>
      <c r="B16931" s="16" t="n">
        <v>49</v>
      </c>
      <c r="C16931" s="7" t="n">
        <v>1</v>
      </c>
      <c r="D16931" s="7" t="n">
        <v>2000</v>
      </c>
      <c r="E16931" s="7" t="n">
        <v>0</v>
      </c>
    </row>
    <row r="16932" spans="1:13">
      <c r="A16932" t="s">
        <v>4</v>
      </c>
      <c r="B16932" s="4" t="s">
        <v>5</v>
      </c>
      <c r="C16932" s="4" t="s">
        <v>14</v>
      </c>
      <c r="D16932" s="4" t="s">
        <v>10</v>
      </c>
      <c r="E16932" s="4" t="s">
        <v>10</v>
      </c>
      <c r="F16932" s="4" t="s">
        <v>14</v>
      </c>
    </row>
    <row r="16933" spans="1:13">
      <c r="A16933" t="n">
        <v>137287</v>
      </c>
      <c r="B16933" s="59" t="n">
        <v>25</v>
      </c>
      <c r="C16933" s="7" t="n">
        <v>1</v>
      </c>
      <c r="D16933" s="7" t="n">
        <v>70</v>
      </c>
      <c r="E16933" s="7" t="n">
        <v>160</v>
      </c>
      <c r="F16933" s="7" t="n">
        <v>2</v>
      </c>
    </row>
    <row r="16934" spans="1:13">
      <c r="A16934" t="s">
        <v>4</v>
      </c>
      <c r="B16934" s="4" t="s">
        <v>5</v>
      </c>
      <c r="C16934" s="4" t="s">
        <v>6</v>
      </c>
      <c r="D16934" s="4" t="s">
        <v>10</v>
      </c>
    </row>
    <row r="16935" spans="1:13">
      <c r="A16935" t="n">
        <v>137294</v>
      </c>
      <c r="B16935" s="61" t="n">
        <v>29</v>
      </c>
      <c r="C16935" s="7" t="s">
        <v>1047</v>
      </c>
      <c r="D16935" s="7" t="n">
        <v>65533</v>
      </c>
    </row>
    <row r="16936" spans="1:13">
      <c r="A16936" t="s">
        <v>4</v>
      </c>
      <c r="B16936" s="4" t="s">
        <v>5</v>
      </c>
      <c r="C16936" s="4" t="s">
        <v>14</v>
      </c>
      <c r="D16936" s="4" t="s">
        <v>10</v>
      </c>
      <c r="E16936" s="4" t="s">
        <v>6</v>
      </c>
    </row>
    <row r="16937" spans="1:13">
      <c r="A16937" t="n">
        <v>137303</v>
      </c>
      <c r="B16937" s="41" t="n">
        <v>51</v>
      </c>
      <c r="C16937" s="7" t="n">
        <v>4</v>
      </c>
      <c r="D16937" s="7" t="n">
        <v>7004</v>
      </c>
      <c r="E16937" s="7" t="s">
        <v>209</v>
      </c>
    </row>
    <row r="16938" spans="1:13">
      <c r="A16938" t="s">
        <v>4</v>
      </c>
      <c r="B16938" s="4" t="s">
        <v>5</v>
      </c>
      <c r="C16938" s="4" t="s">
        <v>10</v>
      </c>
    </row>
    <row r="16939" spans="1:13">
      <c r="A16939" t="n">
        <v>137317</v>
      </c>
      <c r="B16939" s="28" t="n">
        <v>16</v>
      </c>
      <c r="C16939" s="7" t="n">
        <v>0</v>
      </c>
    </row>
    <row r="16940" spans="1:13">
      <c r="A16940" t="s">
        <v>4</v>
      </c>
      <c r="B16940" s="4" t="s">
        <v>5</v>
      </c>
      <c r="C16940" s="4" t="s">
        <v>10</v>
      </c>
      <c r="D16940" s="4" t="s">
        <v>14</v>
      </c>
      <c r="E16940" s="4" t="s">
        <v>9</v>
      </c>
      <c r="F16940" s="4" t="s">
        <v>112</v>
      </c>
      <c r="G16940" s="4" t="s">
        <v>14</v>
      </c>
      <c r="H16940" s="4" t="s">
        <v>14</v>
      </c>
    </row>
    <row r="16941" spans="1:13">
      <c r="A16941" t="n">
        <v>137320</v>
      </c>
      <c r="B16941" s="49" t="n">
        <v>26</v>
      </c>
      <c r="C16941" s="7" t="n">
        <v>7004</v>
      </c>
      <c r="D16941" s="7" t="n">
        <v>17</v>
      </c>
      <c r="E16941" s="7" t="n">
        <v>42303</v>
      </c>
      <c r="F16941" s="7" t="s">
        <v>1048</v>
      </c>
      <c r="G16941" s="7" t="n">
        <v>2</v>
      </c>
      <c r="H16941" s="7" t="n">
        <v>0</v>
      </c>
    </row>
    <row r="16942" spans="1:13">
      <c r="A16942" t="s">
        <v>4</v>
      </c>
      <c r="B16942" s="4" t="s">
        <v>5</v>
      </c>
    </row>
    <row r="16943" spans="1:13">
      <c r="A16943" t="n">
        <v>137416</v>
      </c>
      <c r="B16943" s="50" t="n">
        <v>28</v>
      </c>
    </row>
    <row r="16944" spans="1:13">
      <c r="A16944" t="s">
        <v>4</v>
      </c>
      <c r="B16944" s="4" t="s">
        <v>5</v>
      </c>
      <c r="C16944" s="4" t="s">
        <v>10</v>
      </c>
      <c r="D16944" s="4" t="s">
        <v>14</v>
      </c>
    </row>
    <row r="16945" spans="1:8">
      <c r="A16945" t="n">
        <v>137417</v>
      </c>
      <c r="B16945" s="51" t="n">
        <v>89</v>
      </c>
      <c r="C16945" s="7" t="n">
        <v>65533</v>
      </c>
      <c r="D16945" s="7" t="n">
        <v>1</v>
      </c>
    </row>
    <row r="16946" spans="1:8">
      <c r="A16946" t="s">
        <v>4</v>
      </c>
      <c r="B16946" s="4" t="s">
        <v>5</v>
      </c>
      <c r="C16946" s="4" t="s">
        <v>14</v>
      </c>
      <c r="D16946" s="4" t="s">
        <v>10</v>
      </c>
      <c r="E16946" s="4" t="s">
        <v>10</v>
      </c>
      <c r="F16946" s="4" t="s">
        <v>14</v>
      </c>
    </row>
    <row r="16947" spans="1:8">
      <c r="A16947" t="n">
        <v>137421</v>
      </c>
      <c r="B16947" s="59" t="n">
        <v>25</v>
      </c>
      <c r="C16947" s="7" t="n">
        <v>1</v>
      </c>
      <c r="D16947" s="7" t="n">
        <v>65535</v>
      </c>
      <c r="E16947" s="7" t="n">
        <v>65535</v>
      </c>
      <c r="F16947" s="7" t="n">
        <v>0</v>
      </c>
    </row>
    <row r="16948" spans="1:8">
      <c r="A16948" t="s">
        <v>4</v>
      </c>
      <c r="B16948" s="4" t="s">
        <v>5</v>
      </c>
      <c r="C16948" s="4" t="s">
        <v>6</v>
      </c>
      <c r="D16948" s="4" t="s">
        <v>10</v>
      </c>
    </row>
    <row r="16949" spans="1:8">
      <c r="A16949" t="n">
        <v>137428</v>
      </c>
      <c r="B16949" s="61" t="n">
        <v>29</v>
      </c>
      <c r="C16949" s="7" t="s">
        <v>13</v>
      </c>
      <c r="D16949" s="7" t="n">
        <v>65533</v>
      </c>
    </row>
    <row r="16950" spans="1:8">
      <c r="A16950" t="s">
        <v>4</v>
      </c>
      <c r="B16950" s="4" t="s">
        <v>5</v>
      </c>
      <c r="C16950" s="4" t="s">
        <v>14</v>
      </c>
      <c r="D16950" s="4" t="s">
        <v>10</v>
      </c>
      <c r="E16950" s="4" t="s">
        <v>6</v>
      </c>
    </row>
    <row r="16951" spans="1:8">
      <c r="A16951" t="n">
        <v>137432</v>
      </c>
      <c r="B16951" s="41" t="n">
        <v>51</v>
      </c>
      <c r="C16951" s="7" t="n">
        <v>4</v>
      </c>
      <c r="D16951" s="7" t="n">
        <v>7013</v>
      </c>
      <c r="E16951" s="7" t="s">
        <v>985</v>
      </c>
    </row>
    <row r="16952" spans="1:8">
      <c r="A16952" t="s">
        <v>4</v>
      </c>
      <c r="B16952" s="4" t="s">
        <v>5</v>
      </c>
      <c r="C16952" s="4" t="s">
        <v>10</v>
      </c>
    </row>
    <row r="16953" spans="1:8">
      <c r="A16953" t="n">
        <v>137447</v>
      </c>
      <c r="B16953" s="28" t="n">
        <v>16</v>
      </c>
      <c r="C16953" s="7" t="n">
        <v>0</v>
      </c>
    </row>
    <row r="16954" spans="1:8">
      <c r="A16954" t="s">
        <v>4</v>
      </c>
      <c r="B16954" s="4" t="s">
        <v>5</v>
      </c>
      <c r="C16954" s="4" t="s">
        <v>10</v>
      </c>
      <c r="D16954" s="4" t="s">
        <v>14</v>
      </c>
      <c r="E16954" s="4" t="s">
        <v>9</v>
      </c>
      <c r="F16954" s="4" t="s">
        <v>112</v>
      </c>
      <c r="G16954" s="4" t="s">
        <v>14</v>
      </c>
      <c r="H16954" s="4" t="s">
        <v>14</v>
      </c>
    </row>
    <row r="16955" spans="1:8">
      <c r="A16955" t="n">
        <v>137450</v>
      </c>
      <c r="B16955" s="49" t="n">
        <v>26</v>
      </c>
      <c r="C16955" s="7" t="n">
        <v>7013</v>
      </c>
      <c r="D16955" s="7" t="n">
        <v>17</v>
      </c>
      <c r="E16955" s="7" t="n">
        <v>37440</v>
      </c>
      <c r="F16955" s="7" t="s">
        <v>1049</v>
      </c>
      <c r="G16955" s="7" t="n">
        <v>2</v>
      </c>
      <c r="H16955" s="7" t="n">
        <v>0</v>
      </c>
    </row>
    <row r="16956" spans="1:8">
      <c r="A16956" t="s">
        <v>4</v>
      </c>
      <c r="B16956" s="4" t="s">
        <v>5</v>
      </c>
    </row>
    <row r="16957" spans="1:8">
      <c r="A16957" t="n">
        <v>137481</v>
      </c>
      <c r="B16957" s="50" t="n">
        <v>28</v>
      </c>
    </row>
    <row r="16958" spans="1:8">
      <c r="A16958" t="s">
        <v>4</v>
      </c>
      <c r="B16958" s="4" t="s">
        <v>5</v>
      </c>
      <c r="C16958" s="4" t="s">
        <v>10</v>
      </c>
      <c r="D16958" s="4" t="s">
        <v>14</v>
      </c>
    </row>
    <row r="16959" spans="1:8">
      <c r="A16959" t="n">
        <v>137482</v>
      </c>
      <c r="B16959" s="51" t="n">
        <v>89</v>
      </c>
      <c r="C16959" s="7" t="n">
        <v>65533</v>
      </c>
      <c r="D16959" s="7" t="n">
        <v>1</v>
      </c>
    </row>
    <row r="16960" spans="1:8">
      <c r="A16960" t="s">
        <v>4</v>
      </c>
      <c r="B16960" s="4" t="s">
        <v>5</v>
      </c>
      <c r="C16960" s="4" t="s">
        <v>14</v>
      </c>
      <c r="D16960" s="4" t="s">
        <v>10</v>
      </c>
      <c r="E16960" s="4" t="s">
        <v>6</v>
      </c>
    </row>
    <row r="16961" spans="1:8">
      <c r="A16961" t="n">
        <v>137486</v>
      </c>
      <c r="B16961" s="41" t="n">
        <v>51</v>
      </c>
      <c r="C16961" s="7" t="n">
        <v>4</v>
      </c>
      <c r="D16961" s="7" t="n">
        <v>26</v>
      </c>
      <c r="E16961" s="7" t="s">
        <v>979</v>
      </c>
    </row>
    <row r="16962" spans="1:8">
      <c r="A16962" t="s">
        <v>4</v>
      </c>
      <c r="B16962" s="4" t="s">
        <v>5</v>
      </c>
      <c r="C16962" s="4" t="s">
        <v>10</v>
      </c>
    </row>
    <row r="16963" spans="1:8">
      <c r="A16963" t="n">
        <v>137501</v>
      </c>
      <c r="B16963" s="28" t="n">
        <v>16</v>
      </c>
      <c r="C16963" s="7" t="n">
        <v>0</v>
      </c>
    </row>
    <row r="16964" spans="1:8">
      <c r="A16964" t="s">
        <v>4</v>
      </c>
      <c r="B16964" s="4" t="s">
        <v>5</v>
      </c>
      <c r="C16964" s="4" t="s">
        <v>10</v>
      </c>
      <c r="D16964" s="4" t="s">
        <v>14</v>
      </c>
      <c r="E16964" s="4" t="s">
        <v>9</v>
      </c>
      <c r="F16964" s="4" t="s">
        <v>112</v>
      </c>
      <c r="G16964" s="4" t="s">
        <v>14</v>
      </c>
      <c r="H16964" s="4" t="s">
        <v>14</v>
      </c>
    </row>
    <row r="16965" spans="1:8">
      <c r="A16965" t="n">
        <v>137504</v>
      </c>
      <c r="B16965" s="49" t="n">
        <v>26</v>
      </c>
      <c r="C16965" s="7" t="n">
        <v>26</v>
      </c>
      <c r="D16965" s="7" t="n">
        <v>17</v>
      </c>
      <c r="E16965" s="7" t="n">
        <v>40397</v>
      </c>
      <c r="F16965" s="7" t="s">
        <v>1050</v>
      </c>
      <c r="G16965" s="7" t="n">
        <v>2</v>
      </c>
      <c r="H16965" s="7" t="n">
        <v>0</v>
      </c>
    </row>
    <row r="16966" spans="1:8">
      <c r="A16966" t="s">
        <v>4</v>
      </c>
      <c r="B16966" s="4" t="s">
        <v>5</v>
      </c>
    </row>
    <row r="16967" spans="1:8">
      <c r="A16967" t="n">
        <v>137525</v>
      </c>
      <c r="B16967" s="50" t="n">
        <v>28</v>
      </c>
    </row>
    <row r="16968" spans="1:8">
      <c r="A16968" t="s">
        <v>4</v>
      </c>
      <c r="B16968" s="4" t="s">
        <v>5</v>
      </c>
      <c r="C16968" s="4" t="s">
        <v>10</v>
      </c>
      <c r="D16968" s="4" t="s">
        <v>14</v>
      </c>
    </row>
    <row r="16969" spans="1:8">
      <c r="A16969" t="n">
        <v>137526</v>
      </c>
      <c r="B16969" s="51" t="n">
        <v>89</v>
      </c>
      <c r="C16969" s="7" t="n">
        <v>65533</v>
      </c>
      <c r="D16969" s="7" t="n">
        <v>1</v>
      </c>
    </row>
    <row r="16970" spans="1:8">
      <c r="A16970" t="s">
        <v>4</v>
      </c>
      <c r="B16970" s="4" t="s">
        <v>5</v>
      </c>
      <c r="C16970" s="4" t="s">
        <v>14</v>
      </c>
      <c r="D16970" s="4" t="s">
        <v>10</v>
      </c>
      <c r="E16970" s="4" t="s">
        <v>21</v>
      </c>
    </row>
    <row r="16971" spans="1:8">
      <c r="A16971" t="n">
        <v>137530</v>
      </c>
      <c r="B16971" s="21" t="n">
        <v>58</v>
      </c>
      <c r="C16971" s="7" t="n">
        <v>101</v>
      </c>
      <c r="D16971" s="7" t="n">
        <v>500</v>
      </c>
      <c r="E16971" s="7" t="n">
        <v>1</v>
      </c>
    </row>
    <row r="16972" spans="1:8">
      <c r="A16972" t="s">
        <v>4</v>
      </c>
      <c r="B16972" s="4" t="s">
        <v>5</v>
      </c>
      <c r="C16972" s="4" t="s">
        <v>14</v>
      </c>
      <c r="D16972" s="4" t="s">
        <v>10</v>
      </c>
    </row>
    <row r="16973" spans="1:8">
      <c r="A16973" t="n">
        <v>137538</v>
      </c>
      <c r="B16973" s="21" t="n">
        <v>58</v>
      </c>
      <c r="C16973" s="7" t="n">
        <v>254</v>
      </c>
      <c r="D16973" s="7" t="n">
        <v>0</v>
      </c>
    </row>
    <row r="16974" spans="1:8">
      <c r="A16974" t="s">
        <v>4</v>
      </c>
      <c r="B16974" s="4" t="s">
        <v>5</v>
      </c>
      <c r="C16974" s="4" t="s">
        <v>14</v>
      </c>
    </row>
    <row r="16975" spans="1:8">
      <c r="A16975" t="n">
        <v>137542</v>
      </c>
      <c r="B16975" s="45" t="n">
        <v>45</v>
      </c>
      <c r="C16975" s="7" t="n">
        <v>0</v>
      </c>
    </row>
    <row r="16976" spans="1:8">
      <c r="A16976" t="s">
        <v>4</v>
      </c>
      <c r="B16976" s="4" t="s">
        <v>5</v>
      </c>
      <c r="C16976" s="4" t="s">
        <v>14</v>
      </c>
    </row>
    <row r="16977" spans="1:8">
      <c r="A16977" t="n">
        <v>137544</v>
      </c>
      <c r="B16977" s="35" t="n">
        <v>116</v>
      </c>
      <c r="C16977" s="7" t="n">
        <v>0</v>
      </c>
    </row>
    <row r="16978" spans="1:8">
      <c r="A16978" t="s">
        <v>4</v>
      </c>
      <c r="B16978" s="4" t="s">
        <v>5</v>
      </c>
      <c r="C16978" s="4" t="s">
        <v>14</v>
      </c>
      <c r="D16978" s="4" t="s">
        <v>10</v>
      </c>
    </row>
    <row r="16979" spans="1:8">
      <c r="A16979" t="n">
        <v>137546</v>
      </c>
      <c r="B16979" s="35" t="n">
        <v>116</v>
      </c>
      <c r="C16979" s="7" t="n">
        <v>2</v>
      </c>
      <c r="D16979" s="7" t="n">
        <v>1</v>
      </c>
    </row>
    <row r="16980" spans="1:8">
      <c r="A16980" t="s">
        <v>4</v>
      </c>
      <c r="B16980" s="4" t="s">
        <v>5</v>
      </c>
      <c r="C16980" s="4" t="s">
        <v>14</v>
      </c>
      <c r="D16980" s="4" t="s">
        <v>9</v>
      </c>
    </row>
    <row r="16981" spans="1:8">
      <c r="A16981" t="n">
        <v>137550</v>
      </c>
      <c r="B16981" s="35" t="n">
        <v>116</v>
      </c>
      <c r="C16981" s="7" t="n">
        <v>5</v>
      </c>
      <c r="D16981" s="7" t="n">
        <v>1109393408</v>
      </c>
    </row>
    <row r="16982" spans="1:8">
      <c r="A16982" t="s">
        <v>4</v>
      </c>
      <c r="B16982" s="4" t="s">
        <v>5</v>
      </c>
      <c r="C16982" s="4" t="s">
        <v>14</v>
      </c>
      <c r="D16982" s="4" t="s">
        <v>10</v>
      </c>
    </row>
    <row r="16983" spans="1:8">
      <c r="A16983" t="n">
        <v>137556</v>
      </c>
      <c r="B16983" s="35" t="n">
        <v>116</v>
      </c>
      <c r="C16983" s="7" t="n">
        <v>6</v>
      </c>
      <c r="D16983" s="7" t="n">
        <v>1</v>
      </c>
    </row>
    <row r="16984" spans="1:8">
      <c r="A16984" t="s">
        <v>4</v>
      </c>
      <c r="B16984" s="4" t="s">
        <v>5</v>
      </c>
      <c r="C16984" s="4" t="s">
        <v>10</v>
      </c>
      <c r="D16984" s="4" t="s">
        <v>21</v>
      </c>
      <c r="E16984" s="4" t="s">
        <v>21</v>
      </c>
      <c r="F16984" s="4" t="s">
        <v>21</v>
      </c>
      <c r="G16984" s="4" t="s">
        <v>21</v>
      </c>
    </row>
    <row r="16985" spans="1:8">
      <c r="A16985" t="n">
        <v>137560</v>
      </c>
      <c r="B16985" s="36" t="n">
        <v>46</v>
      </c>
      <c r="C16985" s="7" t="n">
        <v>7012</v>
      </c>
      <c r="D16985" s="7" t="n">
        <v>1.54999995231628</v>
      </c>
      <c r="E16985" s="7" t="n">
        <v>20.25</v>
      </c>
      <c r="F16985" s="7" t="n">
        <v>29.7999992370605</v>
      </c>
      <c r="G16985" s="7" t="n">
        <v>340</v>
      </c>
    </row>
    <row r="16986" spans="1:8">
      <c r="A16986" t="s">
        <v>4</v>
      </c>
      <c r="B16986" s="4" t="s">
        <v>5</v>
      </c>
      <c r="C16986" s="4" t="s">
        <v>10</v>
      </c>
      <c r="D16986" s="4" t="s">
        <v>21</v>
      </c>
      <c r="E16986" s="4" t="s">
        <v>21</v>
      </c>
      <c r="F16986" s="4" t="s">
        <v>21</v>
      </c>
      <c r="G16986" s="4" t="s">
        <v>21</v>
      </c>
    </row>
    <row r="16987" spans="1:8">
      <c r="A16987" t="n">
        <v>137579</v>
      </c>
      <c r="B16987" s="36" t="n">
        <v>46</v>
      </c>
      <c r="C16987" s="7" t="n">
        <v>7031</v>
      </c>
      <c r="D16987" s="7" t="n">
        <v>-2.60999989509583</v>
      </c>
      <c r="E16987" s="7" t="n">
        <v>20.25</v>
      </c>
      <c r="F16987" s="7" t="n">
        <v>29.4500007629395</v>
      </c>
      <c r="G16987" s="7" t="n">
        <v>0</v>
      </c>
    </row>
    <row r="16988" spans="1:8">
      <c r="A16988" t="s">
        <v>4</v>
      </c>
      <c r="B16988" s="4" t="s">
        <v>5</v>
      </c>
      <c r="C16988" s="4" t="s">
        <v>10</v>
      </c>
      <c r="D16988" s="4" t="s">
        <v>21</v>
      </c>
      <c r="E16988" s="4" t="s">
        <v>21</v>
      </c>
      <c r="F16988" s="4" t="s">
        <v>21</v>
      </c>
      <c r="G16988" s="4" t="s">
        <v>21</v>
      </c>
    </row>
    <row r="16989" spans="1:8">
      <c r="A16989" t="n">
        <v>137598</v>
      </c>
      <c r="B16989" s="36" t="n">
        <v>46</v>
      </c>
      <c r="C16989" s="7" t="n">
        <v>7004</v>
      </c>
      <c r="D16989" s="7" t="n">
        <v>8</v>
      </c>
      <c r="E16989" s="7" t="n">
        <v>20.25</v>
      </c>
      <c r="F16989" s="7" t="n">
        <v>28.75</v>
      </c>
      <c r="G16989" s="7" t="n">
        <v>270</v>
      </c>
    </row>
    <row r="16990" spans="1:8">
      <c r="A16990" t="s">
        <v>4</v>
      </c>
      <c r="B16990" s="4" t="s">
        <v>5</v>
      </c>
      <c r="C16990" s="4" t="s">
        <v>10</v>
      </c>
      <c r="D16990" s="4" t="s">
        <v>21</v>
      </c>
      <c r="E16990" s="4" t="s">
        <v>9</v>
      </c>
      <c r="F16990" s="4" t="s">
        <v>21</v>
      </c>
      <c r="G16990" s="4" t="s">
        <v>21</v>
      </c>
      <c r="H16990" s="4" t="s">
        <v>14</v>
      </c>
    </row>
    <row r="16991" spans="1:8">
      <c r="A16991" t="n">
        <v>137617</v>
      </c>
      <c r="B16991" s="98" t="n">
        <v>100</v>
      </c>
      <c r="C16991" s="7" t="n">
        <v>7004</v>
      </c>
      <c r="D16991" s="7" t="n">
        <v>-17</v>
      </c>
      <c r="E16991" s="7" t="n">
        <v>1122369536</v>
      </c>
      <c r="F16991" s="7" t="n">
        <v>15</v>
      </c>
      <c r="G16991" s="7" t="n">
        <v>0</v>
      </c>
      <c r="H16991" s="7" t="n">
        <v>0</v>
      </c>
    </row>
    <row r="16992" spans="1:8">
      <c r="A16992" t="s">
        <v>4</v>
      </c>
      <c r="B16992" s="4" t="s">
        <v>5</v>
      </c>
      <c r="C16992" s="4" t="s">
        <v>10</v>
      </c>
      <c r="D16992" s="4" t="s">
        <v>9</v>
      </c>
    </row>
    <row r="16993" spans="1:8">
      <c r="A16993" t="n">
        <v>137637</v>
      </c>
      <c r="B16993" s="63" t="n">
        <v>44</v>
      </c>
      <c r="C16993" s="7" t="n">
        <v>7004</v>
      </c>
      <c r="D16993" s="7" t="n">
        <v>128</v>
      </c>
    </row>
    <row r="16994" spans="1:8">
      <c r="A16994" t="s">
        <v>4</v>
      </c>
      <c r="B16994" s="4" t="s">
        <v>5</v>
      </c>
      <c r="C16994" s="4" t="s">
        <v>10</v>
      </c>
      <c r="D16994" s="4" t="s">
        <v>9</v>
      </c>
    </row>
    <row r="16995" spans="1:8">
      <c r="A16995" t="n">
        <v>137644</v>
      </c>
      <c r="B16995" s="63" t="n">
        <v>44</v>
      </c>
      <c r="C16995" s="7" t="n">
        <v>26</v>
      </c>
      <c r="D16995" s="7" t="n">
        <v>16</v>
      </c>
    </row>
    <row r="16996" spans="1:8">
      <c r="A16996" t="s">
        <v>4</v>
      </c>
      <c r="B16996" s="4" t="s">
        <v>5</v>
      </c>
      <c r="C16996" s="4" t="s">
        <v>10</v>
      </c>
      <c r="D16996" s="4" t="s">
        <v>14</v>
      </c>
      <c r="E16996" s="4" t="s">
        <v>14</v>
      </c>
      <c r="F16996" s="4" t="s">
        <v>6</v>
      </c>
    </row>
    <row r="16997" spans="1:8">
      <c r="A16997" t="n">
        <v>137651</v>
      </c>
      <c r="B16997" s="22" t="n">
        <v>47</v>
      </c>
      <c r="C16997" s="7" t="n">
        <v>26</v>
      </c>
      <c r="D16997" s="7" t="n">
        <v>0</v>
      </c>
      <c r="E16997" s="7" t="n">
        <v>0</v>
      </c>
      <c r="F16997" s="7" t="s">
        <v>302</v>
      </c>
    </row>
    <row r="16998" spans="1:8">
      <c r="A16998" t="s">
        <v>4</v>
      </c>
      <c r="B16998" s="4" t="s">
        <v>5</v>
      </c>
      <c r="C16998" s="4" t="s">
        <v>14</v>
      </c>
      <c r="D16998" s="4" t="s">
        <v>10</v>
      </c>
      <c r="E16998" s="4" t="s">
        <v>10</v>
      </c>
      <c r="F16998" s="4" t="s">
        <v>9</v>
      </c>
    </row>
    <row r="16999" spans="1:8">
      <c r="A16999" t="n">
        <v>137673</v>
      </c>
      <c r="B16999" s="46" t="n">
        <v>84</v>
      </c>
      <c r="C16999" s="7" t="n">
        <v>0</v>
      </c>
      <c r="D16999" s="7" t="n">
        <v>0</v>
      </c>
      <c r="E16999" s="7" t="n">
        <v>0</v>
      </c>
      <c r="F16999" s="7" t="n">
        <v>1050253722</v>
      </c>
    </row>
    <row r="17000" spans="1:8">
      <c r="A17000" t="s">
        <v>4</v>
      </c>
      <c r="B17000" s="4" t="s">
        <v>5</v>
      </c>
      <c r="C17000" s="4" t="s">
        <v>14</v>
      </c>
      <c r="D17000" s="4" t="s">
        <v>14</v>
      </c>
      <c r="E17000" s="4" t="s">
        <v>21</v>
      </c>
      <c r="F17000" s="4" t="s">
        <v>21</v>
      </c>
      <c r="G17000" s="4" t="s">
        <v>21</v>
      </c>
      <c r="H17000" s="4" t="s">
        <v>10</v>
      </c>
    </row>
    <row r="17001" spans="1:8">
      <c r="A17001" t="n">
        <v>137683</v>
      </c>
      <c r="B17001" s="45" t="n">
        <v>45</v>
      </c>
      <c r="C17001" s="7" t="n">
        <v>2</v>
      </c>
      <c r="D17001" s="7" t="n">
        <v>3</v>
      </c>
      <c r="E17001" s="7" t="n">
        <v>7.5</v>
      </c>
      <c r="F17001" s="7" t="n">
        <v>20.8999996185303</v>
      </c>
      <c r="G17001" s="7" t="n">
        <v>28.8799991607666</v>
      </c>
      <c r="H17001" s="7" t="n">
        <v>0</v>
      </c>
    </row>
    <row r="17002" spans="1:8">
      <c r="A17002" t="s">
        <v>4</v>
      </c>
      <c r="B17002" s="4" t="s">
        <v>5</v>
      </c>
      <c r="C17002" s="4" t="s">
        <v>14</v>
      </c>
      <c r="D17002" s="4" t="s">
        <v>14</v>
      </c>
      <c r="E17002" s="4" t="s">
        <v>21</v>
      </c>
      <c r="F17002" s="4" t="s">
        <v>21</v>
      </c>
      <c r="G17002" s="4" t="s">
        <v>21</v>
      </c>
      <c r="H17002" s="4" t="s">
        <v>10</v>
      </c>
      <c r="I17002" s="4" t="s">
        <v>14</v>
      </c>
    </row>
    <row r="17003" spans="1:8">
      <c r="A17003" t="n">
        <v>137700</v>
      </c>
      <c r="B17003" s="45" t="n">
        <v>45</v>
      </c>
      <c r="C17003" s="7" t="n">
        <v>4</v>
      </c>
      <c r="D17003" s="7" t="n">
        <v>3</v>
      </c>
      <c r="E17003" s="7" t="n">
        <v>0</v>
      </c>
      <c r="F17003" s="7" t="n">
        <v>283</v>
      </c>
      <c r="G17003" s="7" t="n">
        <v>15</v>
      </c>
      <c r="H17003" s="7" t="n">
        <v>0</v>
      </c>
      <c r="I17003" s="7" t="n">
        <v>0</v>
      </c>
    </row>
    <row r="17004" spans="1:8">
      <c r="A17004" t="s">
        <v>4</v>
      </c>
      <c r="B17004" s="4" t="s">
        <v>5</v>
      </c>
      <c r="C17004" s="4" t="s">
        <v>14</v>
      </c>
      <c r="D17004" s="4" t="s">
        <v>14</v>
      </c>
      <c r="E17004" s="4" t="s">
        <v>21</v>
      </c>
      <c r="F17004" s="4" t="s">
        <v>10</v>
      </c>
    </row>
    <row r="17005" spans="1:8">
      <c r="A17005" t="n">
        <v>137718</v>
      </c>
      <c r="B17005" s="45" t="n">
        <v>45</v>
      </c>
      <c r="C17005" s="7" t="n">
        <v>5</v>
      </c>
      <c r="D17005" s="7" t="n">
        <v>3</v>
      </c>
      <c r="E17005" s="7" t="n">
        <v>1.5</v>
      </c>
      <c r="F17005" s="7" t="n">
        <v>0</v>
      </c>
    </row>
    <row r="17006" spans="1:8">
      <c r="A17006" t="s">
        <v>4</v>
      </c>
      <c r="B17006" s="4" t="s">
        <v>5</v>
      </c>
      <c r="C17006" s="4" t="s">
        <v>14</v>
      </c>
      <c r="D17006" s="4" t="s">
        <v>14</v>
      </c>
      <c r="E17006" s="4" t="s">
        <v>21</v>
      </c>
      <c r="F17006" s="4" t="s">
        <v>10</v>
      </c>
    </row>
    <row r="17007" spans="1:8">
      <c r="A17007" t="n">
        <v>137727</v>
      </c>
      <c r="B17007" s="45" t="n">
        <v>45</v>
      </c>
      <c r="C17007" s="7" t="n">
        <v>11</v>
      </c>
      <c r="D17007" s="7" t="n">
        <v>3</v>
      </c>
      <c r="E17007" s="7" t="n">
        <v>34.2999992370605</v>
      </c>
      <c r="F17007" s="7" t="n">
        <v>0</v>
      </c>
    </row>
    <row r="17008" spans="1:8">
      <c r="A17008" t="s">
        <v>4</v>
      </c>
      <c r="B17008" s="4" t="s">
        <v>5</v>
      </c>
      <c r="C17008" s="4" t="s">
        <v>14</v>
      </c>
      <c r="D17008" s="4" t="s">
        <v>14</v>
      </c>
      <c r="E17008" s="4" t="s">
        <v>21</v>
      </c>
      <c r="F17008" s="4" t="s">
        <v>21</v>
      </c>
      <c r="G17008" s="4" t="s">
        <v>21</v>
      </c>
      <c r="H17008" s="4" t="s">
        <v>10</v>
      </c>
    </row>
    <row r="17009" spans="1:9">
      <c r="A17009" t="n">
        <v>137736</v>
      </c>
      <c r="B17009" s="45" t="n">
        <v>45</v>
      </c>
      <c r="C17009" s="7" t="n">
        <v>2</v>
      </c>
      <c r="D17009" s="7" t="n">
        <v>3</v>
      </c>
      <c r="E17009" s="7" t="n">
        <v>0</v>
      </c>
      <c r="F17009" s="7" t="n">
        <v>21.6000003814697</v>
      </c>
      <c r="G17009" s="7" t="n">
        <v>31.75</v>
      </c>
      <c r="H17009" s="7" t="n">
        <v>8500</v>
      </c>
    </row>
    <row r="17010" spans="1:9">
      <c r="A17010" t="s">
        <v>4</v>
      </c>
      <c r="B17010" s="4" t="s">
        <v>5</v>
      </c>
      <c r="C17010" s="4" t="s">
        <v>14</v>
      </c>
      <c r="D17010" s="4" t="s">
        <v>14</v>
      </c>
      <c r="E17010" s="4" t="s">
        <v>21</v>
      </c>
      <c r="F17010" s="4" t="s">
        <v>21</v>
      </c>
      <c r="G17010" s="4" t="s">
        <v>21</v>
      </c>
      <c r="H17010" s="4" t="s">
        <v>10</v>
      </c>
      <c r="I17010" s="4" t="s">
        <v>14</v>
      </c>
    </row>
    <row r="17011" spans="1:9">
      <c r="A17011" t="n">
        <v>137753</v>
      </c>
      <c r="B17011" s="45" t="n">
        <v>45</v>
      </c>
      <c r="C17011" s="7" t="n">
        <v>4</v>
      </c>
      <c r="D17011" s="7" t="n">
        <v>3</v>
      </c>
      <c r="E17011" s="7" t="n">
        <v>-17</v>
      </c>
      <c r="F17011" s="7" t="n">
        <v>115</v>
      </c>
      <c r="G17011" s="7" t="n">
        <v>15</v>
      </c>
      <c r="H17011" s="7" t="n">
        <v>8500</v>
      </c>
      <c r="I17011" s="7" t="n">
        <v>0</v>
      </c>
    </row>
    <row r="17012" spans="1:9">
      <c r="A17012" t="s">
        <v>4</v>
      </c>
      <c r="B17012" s="4" t="s">
        <v>5</v>
      </c>
      <c r="C17012" s="4" t="s">
        <v>14</v>
      </c>
      <c r="D17012" s="4" t="s">
        <v>14</v>
      </c>
      <c r="E17012" s="4" t="s">
        <v>21</v>
      </c>
      <c r="F17012" s="4" t="s">
        <v>10</v>
      </c>
    </row>
    <row r="17013" spans="1:9">
      <c r="A17013" t="n">
        <v>137771</v>
      </c>
      <c r="B17013" s="45" t="n">
        <v>45</v>
      </c>
      <c r="C17013" s="7" t="n">
        <v>5</v>
      </c>
      <c r="D17013" s="7" t="n">
        <v>3</v>
      </c>
      <c r="E17013" s="7" t="n">
        <v>2.79999995231628</v>
      </c>
      <c r="F17013" s="7" t="n">
        <v>8500</v>
      </c>
    </row>
    <row r="17014" spans="1:9">
      <c r="A17014" t="s">
        <v>4</v>
      </c>
      <c r="B17014" s="4" t="s">
        <v>5</v>
      </c>
      <c r="C17014" s="4" t="s">
        <v>14</v>
      </c>
      <c r="D17014" s="4" t="s">
        <v>10</v>
      </c>
      <c r="E17014" s="4" t="s">
        <v>9</v>
      </c>
      <c r="F17014" s="4" t="s">
        <v>10</v>
      </c>
      <c r="G17014" s="4" t="s">
        <v>9</v>
      </c>
      <c r="H17014" s="4" t="s">
        <v>14</v>
      </c>
    </row>
    <row r="17015" spans="1:9">
      <c r="A17015" t="n">
        <v>137780</v>
      </c>
      <c r="B17015" s="16" t="n">
        <v>49</v>
      </c>
      <c r="C17015" s="7" t="n">
        <v>0</v>
      </c>
      <c r="D17015" s="7" t="n">
        <v>528</v>
      </c>
      <c r="E17015" s="7" t="n">
        <v>1065353216</v>
      </c>
      <c r="F17015" s="7" t="n">
        <v>0</v>
      </c>
      <c r="G17015" s="7" t="n">
        <v>0</v>
      </c>
      <c r="H17015" s="7" t="n">
        <v>0</v>
      </c>
    </row>
    <row r="17016" spans="1:9">
      <c r="A17016" t="s">
        <v>4</v>
      </c>
      <c r="B17016" s="4" t="s">
        <v>5</v>
      </c>
      <c r="C17016" s="4" t="s">
        <v>10</v>
      </c>
      <c r="D17016" s="4" t="s">
        <v>10</v>
      </c>
      <c r="E17016" s="4" t="s">
        <v>21</v>
      </c>
      <c r="F17016" s="4" t="s">
        <v>21</v>
      </c>
      <c r="G17016" s="4" t="s">
        <v>21</v>
      </c>
      <c r="H17016" s="4" t="s">
        <v>21</v>
      </c>
      <c r="I17016" s="4" t="s">
        <v>14</v>
      </c>
      <c r="J17016" s="4" t="s">
        <v>10</v>
      </c>
    </row>
    <row r="17017" spans="1:9">
      <c r="A17017" t="n">
        <v>137795</v>
      </c>
      <c r="B17017" s="52" t="n">
        <v>55</v>
      </c>
      <c r="C17017" s="7" t="n">
        <v>7004</v>
      </c>
      <c r="D17017" s="7" t="n">
        <v>65533</v>
      </c>
      <c r="E17017" s="7" t="n">
        <v>0</v>
      </c>
      <c r="F17017" s="7" t="n">
        <v>20.25</v>
      </c>
      <c r="G17017" s="7" t="n">
        <v>31.75</v>
      </c>
      <c r="H17017" s="7" t="n">
        <v>0.960000038146973</v>
      </c>
      <c r="I17017" s="7" t="n">
        <v>1</v>
      </c>
      <c r="J17017" s="7" t="n">
        <v>0</v>
      </c>
    </row>
    <row r="17018" spans="1:9">
      <c r="A17018" t="s">
        <v>4</v>
      </c>
      <c r="B17018" s="4" t="s">
        <v>5</v>
      </c>
      <c r="C17018" s="4" t="s">
        <v>10</v>
      </c>
      <c r="D17018" s="4" t="s">
        <v>14</v>
      </c>
    </row>
    <row r="17019" spans="1:9">
      <c r="A17019" t="n">
        <v>137819</v>
      </c>
      <c r="B17019" s="53" t="n">
        <v>56</v>
      </c>
      <c r="C17019" s="7" t="n">
        <v>7004</v>
      </c>
      <c r="D17019" s="7" t="n">
        <v>0</v>
      </c>
    </row>
    <row r="17020" spans="1:9">
      <c r="A17020" t="s">
        <v>4</v>
      </c>
      <c r="B17020" s="4" t="s">
        <v>5</v>
      </c>
      <c r="C17020" s="4" t="s">
        <v>10</v>
      </c>
      <c r="D17020" s="4" t="s">
        <v>21</v>
      </c>
      <c r="E17020" s="4" t="s">
        <v>21</v>
      </c>
      <c r="F17020" s="4" t="s">
        <v>14</v>
      </c>
    </row>
    <row r="17021" spans="1:9">
      <c r="A17021" t="n">
        <v>137823</v>
      </c>
      <c r="B17021" s="55" t="n">
        <v>52</v>
      </c>
      <c r="C17021" s="7" t="n">
        <v>7004</v>
      </c>
      <c r="D17021" s="7" t="n">
        <v>0</v>
      </c>
      <c r="E17021" s="7" t="n">
        <v>5</v>
      </c>
      <c r="F17021" s="7" t="n">
        <v>0</v>
      </c>
    </row>
    <row r="17022" spans="1:9">
      <c r="A17022" t="s">
        <v>4</v>
      </c>
      <c r="B17022" s="4" t="s">
        <v>5</v>
      </c>
      <c r="C17022" s="4" t="s">
        <v>10</v>
      </c>
    </row>
    <row r="17023" spans="1:9">
      <c r="A17023" t="n">
        <v>137835</v>
      </c>
      <c r="B17023" s="56" t="n">
        <v>54</v>
      </c>
      <c r="C17023" s="7" t="n">
        <v>7004</v>
      </c>
    </row>
    <row r="17024" spans="1:9">
      <c r="A17024" t="s">
        <v>4</v>
      </c>
      <c r="B17024" s="4" t="s">
        <v>5</v>
      </c>
      <c r="C17024" s="4" t="s">
        <v>10</v>
      </c>
      <c r="D17024" s="4" t="s">
        <v>10</v>
      </c>
      <c r="E17024" s="4" t="s">
        <v>10</v>
      </c>
    </row>
    <row r="17025" spans="1:10">
      <c r="A17025" t="n">
        <v>137838</v>
      </c>
      <c r="B17025" s="42" t="n">
        <v>61</v>
      </c>
      <c r="C17025" s="7" t="n">
        <v>0</v>
      </c>
      <c r="D17025" s="7" t="n">
        <v>7004</v>
      </c>
      <c r="E17025" s="7" t="n">
        <v>1000</v>
      </c>
    </row>
    <row r="17026" spans="1:10">
      <c r="A17026" t="s">
        <v>4</v>
      </c>
      <c r="B17026" s="4" t="s">
        <v>5</v>
      </c>
      <c r="C17026" s="4" t="s">
        <v>10</v>
      </c>
      <c r="D17026" s="4" t="s">
        <v>10</v>
      </c>
      <c r="E17026" s="4" t="s">
        <v>10</v>
      </c>
    </row>
    <row r="17027" spans="1:10">
      <c r="A17027" t="n">
        <v>137845</v>
      </c>
      <c r="B17027" s="42" t="n">
        <v>61</v>
      </c>
      <c r="C17027" s="7" t="n">
        <v>1</v>
      </c>
      <c r="D17027" s="7" t="n">
        <v>7004</v>
      </c>
      <c r="E17027" s="7" t="n">
        <v>1000</v>
      </c>
    </row>
    <row r="17028" spans="1:10">
      <c r="A17028" t="s">
        <v>4</v>
      </c>
      <c r="B17028" s="4" t="s">
        <v>5</v>
      </c>
      <c r="C17028" s="4" t="s">
        <v>10</v>
      </c>
      <c r="D17028" s="4" t="s">
        <v>10</v>
      </c>
      <c r="E17028" s="4" t="s">
        <v>10</v>
      </c>
    </row>
    <row r="17029" spans="1:10">
      <c r="A17029" t="n">
        <v>137852</v>
      </c>
      <c r="B17029" s="42" t="n">
        <v>61</v>
      </c>
      <c r="C17029" s="7" t="n">
        <v>2</v>
      </c>
      <c r="D17029" s="7" t="n">
        <v>7004</v>
      </c>
      <c r="E17029" s="7" t="n">
        <v>1000</v>
      </c>
    </row>
    <row r="17030" spans="1:10">
      <c r="A17030" t="s">
        <v>4</v>
      </c>
      <c r="B17030" s="4" t="s">
        <v>5</v>
      </c>
      <c r="C17030" s="4" t="s">
        <v>10</v>
      </c>
      <c r="D17030" s="4" t="s">
        <v>10</v>
      </c>
      <c r="E17030" s="4" t="s">
        <v>10</v>
      </c>
    </row>
    <row r="17031" spans="1:10">
      <c r="A17031" t="n">
        <v>137859</v>
      </c>
      <c r="B17031" s="42" t="n">
        <v>61</v>
      </c>
      <c r="C17031" s="7" t="n">
        <v>3</v>
      </c>
      <c r="D17031" s="7" t="n">
        <v>7004</v>
      </c>
      <c r="E17031" s="7" t="n">
        <v>1000</v>
      </c>
    </row>
    <row r="17032" spans="1:10">
      <c r="A17032" t="s">
        <v>4</v>
      </c>
      <c r="B17032" s="4" t="s">
        <v>5</v>
      </c>
      <c r="C17032" s="4" t="s">
        <v>10</v>
      </c>
      <c r="D17032" s="4" t="s">
        <v>10</v>
      </c>
      <c r="E17032" s="4" t="s">
        <v>10</v>
      </c>
    </row>
    <row r="17033" spans="1:10">
      <c r="A17033" t="n">
        <v>137866</v>
      </c>
      <c r="B17033" s="42" t="n">
        <v>61</v>
      </c>
      <c r="C17033" s="7" t="n">
        <v>4</v>
      </c>
      <c r="D17033" s="7" t="n">
        <v>7004</v>
      </c>
      <c r="E17033" s="7" t="n">
        <v>1000</v>
      </c>
    </row>
    <row r="17034" spans="1:10">
      <c r="A17034" t="s">
        <v>4</v>
      </c>
      <c r="B17034" s="4" t="s">
        <v>5</v>
      </c>
      <c r="C17034" s="4" t="s">
        <v>10</v>
      </c>
      <c r="D17034" s="4" t="s">
        <v>10</v>
      </c>
      <c r="E17034" s="4" t="s">
        <v>10</v>
      </c>
    </row>
    <row r="17035" spans="1:10">
      <c r="A17035" t="n">
        <v>137873</v>
      </c>
      <c r="B17035" s="42" t="n">
        <v>61</v>
      </c>
      <c r="C17035" s="7" t="n">
        <v>5</v>
      </c>
      <c r="D17035" s="7" t="n">
        <v>7004</v>
      </c>
      <c r="E17035" s="7" t="n">
        <v>1000</v>
      </c>
    </row>
    <row r="17036" spans="1:10">
      <c r="A17036" t="s">
        <v>4</v>
      </c>
      <c r="B17036" s="4" t="s">
        <v>5</v>
      </c>
      <c r="C17036" s="4" t="s">
        <v>10</v>
      </c>
      <c r="D17036" s="4" t="s">
        <v>10</v>
      </c>
      <c r="E17036" s="4" t="s">
        <v>10</v>
      </c>
    </row>
    <row r="17037" spans="1:10">
      <c r="A17037" t="n">
        <v>137880</v>
      </c>
      <c r="B17037" s="42" t="n">
        <v>61</v>
      </c>
      <c r="C17037" s="7" t="n">
        <v>6</v>
      </c>
      <c r="D17037" s="7" t="n">
        <v>7004</v>
      </c>
      <c r="E17037" s="7" t="n">
        <v>1000</v>
      </c>
    </row>
    <row r="17038" spans="1:10">
      <c r="A17038" t="s">
        <v>4</v>
      </c>
      <c r="B17038" s="4" t="s">
        <v>5</v>
      </c>
      <c r="C17038" s="4" t="s">
        <v>10</v>
      </c>
      <c r="D17038" s="4" t="s">
        <v>10</v>
      </c>
      <c r="E17038" s="4" t="s">
        <v>10</v>
      </c>
    </row>
    <row r="17039" spans="1:10">
      <c r="A17039" t="n">
        <v>137887</v>
      </c>
      <c r="B17039" s="42" t="n">
        <v>61</v>
      </c>
      <c r="C17039" s="7" t="n">
        <v>7</v>
      </c>
      <c r="D17039" s="7" t="n">
        <v>7004</v>
      </c>
      <c r="E17039" s="7" t="n">
        <v>1000</v>
      </c>
    </row>
    <row r="17040" spans="1:10">
      <c r="A17040" t="s">
        <v>4</v>
      </c>
      <c r="B17040" s="4" t="s">
        <v>5</v>
      </c>
      <c r="C17040" s="4" t="s">
        <v>10</v>
      </c>
      <c r="D17040" s="4" t="s">
        <v>10</v>
      </c>
      <c r="E17040" s="4" t="s">
        <v>10</v>
      </c>
    </row>
    <row r="17041" spans="1:5">
      <c r="A17041" t="n">
        <v>137894</v>
      </c>
      <c r="B17041" s="42" t="n">
        <v>61</v>
      </c>
      <c r="C17041" s="7" t="n">
        <v>8</v>
      </c>
      <c r="D17041" s="7" t="n">
        <v>7004</v>
      </c>
      <c r="E17041" s="7" t="n">
        <v>1000</v>
      </c>
    </row>
    <row r="17042" spans="1:5">
      <c r="A17042" t="s">
        <v>4</v>
      </c>
      <c r="B17042" s="4" t="s">
        <v>5</v>
      </c>
      <c r="C17042" s="4" t="s">
        <v>10</v>
      </c>
      <c r="D17042" s="4" t="s">
        <v>10</v>
      </c>
      <c r="E17042" s="4" t="s">
        <v>10</v>
      </c>
    </row>
    <row r="17043" spans="1:5">
      <c r="A17043" t="n">
        <v>137901</v>
      </c>
      <c r="B17043" s="42" t="n">
        <v>61</v>
      </c>
      <c r="C17043" s="7" t="n">
        <v>9</v>
      </c>
      <c r="D17043" s="7" t="n">
        <v>7004</v>
      </c>
      <c r="E17043" s="7" t="n">
        <v>1000</v>
      </c>
    </row>
    <row r="17044" spans="1:5">
      <c r="A17044" t="s">
        <v>4</v>
      </c>
      <c r="B17044" s="4" t="s">
        <v>5</v>
      </c>
      <c r="C17044" s="4" t="s">
        <v>10</v>
      </c>
      <c r="D17044" s="4" t="s">
        <v>10</v>
      </c>
      <c r="E17044" s="4" t="s">
        <v>10</v>
      </c>
    </row>
    <row r="17045" spans="1:5">
      <c r="A17045" t="n">
        <v>137908</v>
      </c>
      <c r="B17045" s="42" t="n">
        <v>61</v>
      </c>
      <c r="C17045" s="7" t="n">
        <v>7032</v>
      </c>
      <c r="D17045" s="7" t="n">
        <v>7004</v>
      </c>
      <c r="E17045" s="7" t="n">
        <v>1000</v>
      </c>
    </row>
    <row r="17046" spans="1:5">
      <c r="A17046" t="s">
        <v>4</v>
      </c>
      <c r="B17046" s="4" t="s">
        <v>5</v>
      </c>
      <c r="C17046" s="4" t="s">
        <v>10</v>
      </c>
      <c r="D17046" s="4" t="s">
        <v>10</v>
      </c>
      <c r="E17046" s="4" t="s">
        <v>10</v>
      </c>
    </row>
    <row r="17047" spans="1:5">
      <c r="A17047" t="n">
        <v>137915</v>
      </c>
      <c r="B17047" s="42" t="n">
        <v>61</v>
      </c>
      <c r="C17047" s="7" t="n">
        <v>11</v>
      </c>
      <c r="D17047" s="7" t="n">
        <v>7004</v>
      </c>
      <c r="E17047" s="7" t="n">
        <v>1000</v>
      </c>
    </row>
    <row r="17048" spans="1:5">
      <c r="A17048" t="s">
        <v>4</v>
      </c>
      <c r="B17048" s="4" t="s">
        <v>5</v>
      </c>
      <c r="C17048" s="4" t="s">
        <v>10</v>
      </c>
      <c r="D17048" s="4" t="s">
        <v>10</v>
      </c>
      <c r="E17048" s="4" t="s">
        <v>10</v>
      </c>
    </row>
    <row r="17049" spans="1:5">
      <c r="A17049" t="n">
        <v>137922</v>
      </c>
      <c r="B17049" s="42" t="n">
        <v>61</v>
      </c>
      <c r="C17049" s="7" t="n">
        <v>7032</v>
      </c>
      <c r="D17049" s="7" t="n">
        <v>7004</v>
      </c>
      <c r="E17049" s="7" t="n">
        <v>1000</v>
      </c>
    </row>
    <row r="17050" spans="1:5">
      <c r="A17050" t="s">
        <v>4</v>
      </c>
      <c r="B17050" s="4" t="s">
        <v>5</v>
      </c>
      <c r="C17050" s="4" t="s">
        <v>10</v>
      </c>
      <c r="D17050" s="4" t="s">
        <v>10</v>
      </c>
      <c r="E17050" s="4" t="s">
        <v>10</v>
      </c>
    </row>
    <row r="17051" spans="1:5">
      <c r="A17051" t="n">
        <v>137929</v>
      </c>
      <c r="B17051" s="42" t="n">
        <v>61</v>
      </c>
      <c r="C17051" s="7" t="n">
        <v>19</v>
      </c>
      <c r="D17051" s="7" t="n">
        <v>7004</v>
      </c>
      <c r="E17051" s="7" t="n">
        <v>1000</v>
      </c>
    </row>
    <row r="17052" spans="1:5">
      <c r="A17052" t="s">
        <v>4</v>
      </c>
      <c r="B17052" s="4" t="s">
        <v>5</v>
      </c>
      <c r="C17052" s="4" t="s">
        <v>10</v>
      </c>
      <c r="D17052" s="4" t="s">
        <v>10</v>
      </c>
      <c r="E17052" s="4" t="s">
        <v>10</v>
      </c>
    </row>
    <row r="17053" spans="1:5">
      <c r="A17053" t="n">
        <v>137936</v>
      </c>
      <c r="B17053" s="42" t="n">
        <v>61</v>
      </c>
      <c r="C17053" s="7" t="n">
        <v>26</v>
      </c>
      <c r="D17053" s="7" t="n">
        <v>7004</v>
      </c>
      <c r="E17053" s="7" t="n">
        <v>1000</v>
      </c>
    </row>
    <row r="17054" spans="1:5">
      <c r="A17054" t="s">
        <v>4</v>
      </c>
      <c r="B17054" s="4" t="s">
        <v>5</v>
      </c>
      <c r="C17054" s="4" t="s">
        <v>10</v>
      </c>
      <c r="D17054" s="4" t="s">
        <v>10</v>
      </c>
      <c r="E17054" s="4" t="s">
        <v>10</v>
      </c>
    </row>
    <row r="17055" spans="1:5">
      <c r="A17055" t="n">
        <v>137943</v>
      </c>
      <c r="B17055" s="42" t="n">
        <v>61</v>
      </c>
      <c r="C17055" s="7" t="n">
        <v>7021</v>
      </c>
      <c r="D17055" s="7" t="n">
        <v>7004</v>
      </c>
      <c r="E17055" s="7" t="n">
        <v>1000</v>
      </c>
    </row>
    <row r="17056" spans="1:5">
      <c r="A17056" t="s">
        <v>4</v>
      </c>
      <c r="B17056" s="4" t="s">
        <v>5</v>
      </c>
      <c r="C17056" s="4" t="s">
        <v>10</v>
      </c>
      <c r="D17056" s="4" t="s">
        <v>10</v>
      </c>
      <c r="E17056" s="4" t="s">
        <v>10</v>
      </c>
    </row>
    <row r="17057" spans="1:5">
      <c r="A17057" t="n">
        <v>137950</v>
      </c>
      <c r="B17057" s="42" t="n">
        <v>61</v>
      </c>
      <c r="C17057" s="7" t="n">
        <v>15</v>
      </c>
      <c r="D17057" s="7" t="n">
        <v>7004</v>
      </c>
      <c r="E17057" s="7" t="n">
        <v>1000</v>
      </c>
    </row>
    <row r="17058" spans="1:5">
      <c r="A17058" t="s">
        <v>4</v>
      </c>
      <c r="B17058" s="4" t="s">
        <v>5</v>
      </c>
      <c r="C17058" s="4" t="s">
        <v>10</v>
      </c>
      <c r="D17058" s="4" t="s">
        <v>21</v>
      </c>
      <c r="E17058" s="4" t="s">
        <v>21</v>
      </c>
      <c r="F17058" s="4" t="s">
        <v>21</v>
      </c>
      <c r="G17058" s="4" t="s">
        <v>10</v>
      </c>
      <c r="H17058" s="4" t="s">
        <v>10</v>
      </c>
    </row>
    <row r="17059" spans="1:5">
      <c r="A17059" t="n">
        <v>137957</v>
      </c>
      <c r="B17059" s="54" t="n">
        <v>60</v>
      </c>
      <c r="C17059" s="7" t="n">
        <v>7013</v>
      </c>
      <c r="D17059" s="7" t="n">
        <v>0</v>
      </c>
      <c r="E17059" s="7" t="n">
        <v>30</v>
      </c>
      <c r="F17059" s="7" t="n">
        <v>0</v>
      </c>
      <c r="G17059" s="7" t="n">
        <v>0</v>
      </c>
      <c r="H17059" s="7" t="n">
        <v>0</v>
      </c>
    </row>
    <row r="17060" spans="1:5">
      <c r="A17060" t="s">
        <v>4</v>
      </c>
      <c r="B17060" s="4" t="s">
        <v>5</v>
      </c>
      <c r="C17060" s="4" t="s">
        <v>10</v>
      </c>
      <c r="D17060" s="4" t="s">
        <v>10</v>
      </c>
      <c r="E17060" s="4" t="s">
        <v>21</v>
      </c>
      <c r="F17060" s="4" t="s">
        <v>14</v>
      </c>
    </row>
    <row r="17061" spans="1:5">
      <c r="A17061" t="n">
        <v>137976</v>
      </c>
      <c r="B17061" s="60" t="n">
        <v>53</v>
      </c>
      <c r="C17061" s="7" t="n">
        <v>1</v>
      </c>
      <c r="D17061" s="7" t="n">
        <v>7004</v>
      </c>
      <c r="E17061" s="7" t="n">
        <v>10</v>
      </c>
      <c r="F17061" s="7" t="n">
        <v>0</v>
      </c>
    </row>
    <row r="17062" spans="1:5">
      <c r="A17062" t="s">
        <v>4</v>
      </c>
      <c r="B17062" s="4" t="s">
        <v>5</v>
      </c>
      <c r="C17062" s="4" t="s">
        <v>10</v>
      </c>
      <c r="D17062" s="4" t="s">
        <v>10</v>
      </c>
      <c r="E17062" s="4" t="s">
        <v>21</v>
      </c>
      <c r="F17062" s="4" t="s">
        <v>14</v>
      </c>
    </row>
    <row r="17063" spans="1:5">
      <c r="A17063" t="n">
        <v>137986</v>
      </c>
      <c r="B17063" s="60" t="n">
        <v>53</v>
      </c>
      <c r="C17063" s="7" t="n">
        <v>2</v>
      </c>
      <c r="D17063" s="7" t="n">
        <v>7004</v>
      </c>
      <c r="E17063" s="7" t="n">
        <v>10</v>
      </c>
      <c r="F17063" s="7" t="n">
        <v>0</v>
      </c>
    </row>
    <row r="17064" spans="1:5">
      <c r="A17064" t="s">
        <v>4</v>
      </c>
      <c r="B17064" s="4" t="s">
        <v>5</v>
      </c>
      <c r="C17064" s="4" t="s">
        <v>10</v>
      </c>
      <c r="D17064" s="4" t="s">
        <v>10</v>
      </c>
      <c r="E17064" s="4" t="s">
        <v>21</v>
      </c>
      <c r="F17064" s="4" t="s">
        <v>14</v>
      </c>
    </row>
    <row r="17065" spans="1:5">
      <c r="A17065" t="n">
        <v>137996</v>
      </c>
      <c r="B17065" s="60" t="n">
        <v>53</v>
      </c>
      <c r="C17065" s="7" t="n">
        <v>3</v>
      </c>
      <c r="D17065" s="7" t="n">
        <v>7004</v>
      </c>
      <c r="E17065" s="7" t="n">
        <v>10</v>
      </c>
      <c r="F17065" s="7" t="n">
        <v>0</v>
      </c>
    </row>
    <row r="17066" spans="1:5">
      <c r="A17066" t="s">
        <v>4</v>
      </c>
      <c r="B17066" s="4" t="s">
        <v>5</v>
      </c>
      <c r="C17066" s="4" t="s">
        <v>10</v>
      </c>
      <c r="D17066" s="4" t="s">
        <v>10</v>
      </c>
      <c r="E17066" s="4" t="s">
        <v>21</v>
      </c>
      <c r="F17066" s="4" t="s">
        <v>14</v>
      </c>
    </row>
    <row r="17067" spans="1:5">
      <c r="A17067" t="n">
        <v>138006</v>
      </c>
      <c r="B17067" s="60" t="n">
        <v>53</v>
      </c>
      <c r="C17067" s="7" t="n">
        <v>4</v>
      </c>
      <c r="D17067" s="7" t="n">
        <v>7004</v>
      </c>
      <c r="E17067" s="7" t="n">
        <v>10</v>
      </c>
      <c r="F17067" s="7" t="n">
        <v>0</v>
      </c>
    </row>
    <row r="17068" spans="1:5">
      <c r="A17068" t="s">
        <v>4</v>
      </c>
      <c r="B17068" s="4" t="s">
        <v>5</v>
      </c>
      <c r="C17068" s="4" t="s">
        <v>10</v>
      </c>
      <c r="D17068" s="4" t="s">
        <v>10</v>
      </c>
      <c r="E17068" s="4" t="s">
        <v>21</v>
      </c>
      <c r="F17068" s="4" t="s">
        <v>14</v>
      </c>
    </row>
    <row r="17069" spans="1:5">
      <c r="A17069" t="n">
        <v>138016</v>
      </c>
      <c r="B17069" s="60" t="n">
        <v>53</v>
      </c>
      <c r="C17069" s="7" t="n">
        <v>5</v>
      </c>
      <c r="D17069" s="7" t="n">
        <v>7004</v>
      </c>
      <c r="E17069" s="7" t="n">
        <v>10</v>
      </c>
      <c r="F17069" s="7" t="n">
        <v>0</v>
      </c>
    </row>
    <row r="17070" spans="1:5">
      <c r="A17070" t="s">
        <v>4</v>
      </c>
      <c r="B17070" s="4" t="s">
        <v>5</v>
      </c>
      <c r="C17070" s="4" t="s">
        <v>10</v>
      </c>
      <c r="D17070" s="4" t="s">
        <v>10</v>
      </c>
      <c r="E17070" s="4" t="s">
        <v>21</v>
      </c>
      <c r="F17070" s="4" t="s">
        <v>14</v>
      </c>
    </row>
    <row r="17071" spans="1:5">
      <c r="A17071" t="n">
        <v>138026</v>
      </c>
      <c r="B17071" s="60" t="n">
        <v>53</v>
      </c>
      <c r="C17071" s="7" t="n">
        <v>6</v>
      </c>
      <c r="D17071" s="7" t="n">
        <v>7004</v>
      </c>
      <c r="E17071" s="7" t="n">
        <v>10</v>
      </c>
      <c r="F17071" s="7" t="n">
        <v>0</v>
      </c>
    </row>
    <row r="17072" spans="1:5">
      <c r="A17072" t="s">
        <v>4</v>
      </c>
      <c r="B17072" s="4" t="s">
        <v>5</v>
      </c>
      <c r="C17072" s="4" t="s">
        <v>10</v>
      </c>
      <c r="D17072" s="4" t="s">
        <v>10</v>
      </c>
      <c r="E17072" s="4" t="s">
        <v>21</v>
      </c>
      <c r="F17072" s="4" t="s">
        <v>14</v>
      </c>
    </row>
    <row r="17073" spans="1:8">
      <c r="A17073" t="n">
        <v>138036</v>
      </c>
      <c r="B17073" s="60" t="n">
        <v>53</v>
      </c>
      <c r="C17073" s="7" t="n">
        <v>7</v>
      </c>
      <c r="D17073" s="7" t="n">
        <v>7004</v>
      </c>
      <c r="E17073" s="7" t="n">
        <v>10</v>
      </c>
      <c r="F17073" s="7" t="n">
        <v>0</v>
      </c>
    </row>
    <row r="17074" spans="1:8">
      <c r="A17074" t="s">
        <v>4</v>
      </c>
      <c r="B17074" s="4" t="s">
        <v>5</v>
      </c>
      <c r="C17074" s="4" t="s">
        <v>10</v>
      </c>
      <c r="D17074" s="4" t="s">
        <v>10</v>
      </c>
      <c r="E17074" s="4" t="s">
        <v>21</v>
      </c>
      <c r="F17074" s="4" t="s">
        <v>14</v>
      </c>
    </row>
    <row r="17075" spans="1:8">
      <c r="A17075" t="n">
        <v>138046</v>
      </c>
      <c r="B17075" s="60" t="n">
        <v>53</v>
      </c>
      <c r="C17075" s="7" t="n">
        <v>8</v>
      </c>
      <c r="D17075" s="7" t="n">
        <v>7004</v>
      </c>
      <c r="E17075" s="7" t="n">
        <v>10</v>
      </c>
      <c r="F17075" s="7" t="n">
        <v>0</v>
      </c>
    </row>
    <row r="17076" spans="1:8">
      <c r="A17076" t="s">
        <v>4</v>
      </c>
      <c r="B17076" s="4" t="s">
        <v>5</v>
      </c>
      <c r="C17076" s="4" t="s">
        <v>10</v>
      </c>
      <c r="D17076" s="4" t="s">
        <v>10</v>
      </c>
      <c r="E17076" s="4" t="s">
        <v>21</v>
      </c>
      <c r="F17076" s="4" t="s">
        <v>14</v>
      </c>
    </row>
    <row r="17077" spans="1:8">
      <c r="A17077" t="n">
        <v>138056</v>
      </c>
      <c r="B17077" s="60" t="n">
        <v>53</v>
      </c>
      <c r="C17077" s="7" t="n">
        <v>9</v>
      </c>
      <c r="D17077" s="7" t="n">
        <v>7004</v>
      </c>
      <c r="E17077" s="7" t="n">
        <v>10</v>
      </c>
      <c r="F17077" s="7" t="n">
        <v>0</v>
      </c>
    </row>
    <row r="17078" spans="1:8">
      <c r="A17078" t="s">
        <v>4</v>
      </c>
      <c r="B17078" s="4" t="s">
        <v>5</v>
      </c>
      <c r="C17078" s="4" t="s">
        <v>10</v>
      </c>
      <c r="D17078" s="4" t="s">
        <v>10</v>
      </c>
      <c r="E17078" s="4" t="s">
        <v>21</v>
      </c>
      <c r="F17078" s="4" t="s">
        <v>14</v>
      </c>
    </row>
    <row r="17079" spans="1:8">
      <c r="A17079" t="n">
        <v>138066</v>
      </c>
      <c r="B17079" s="60" t="n">
        <v>53</v>
      </c>
      <c r="C17079" s="7" t="n">
        <v>11</v>
      </c>
      <c r="D17079" s="7" t="n">
        <v>7004</v>
      </c>
      <c r="E17079" s="7" t="n">
        <v>10</v>
      </c>
      <c r="F17079" s="7" t="n">
        <v>0</v>
      </c>
    </row>
    <row r="17080" spans="1:8">
      <c r="A17080" t="s">
        <v>4</v>
      </c>
      <c r="B17080" s="4" t="s">
        <v>5</v>
      </c>
      <c r="C17080" s="4" t="s">
        <v>10</v>
      </c>
      <c r="D17080" s="4" t="s">
        <v>10</v>
      </c>
      <c r="E17080" s="4" t="s">
        <v>21</v>
      </c>
      <c r="F17080" s="4" t="s">
        <v>14</v>
      </c>
    </row>
    <row r="17081" spans="1:8">
      <c r="A17081" t="n">
        <v>138076</v>
      </c>
      <c r="B17081" s="60" t="n">
        <v>53</v>
      </c>
      <c r="C17081" s="7" t="n">
        <v>7032</v>
      </c>
      <c r="D17081" s="7" t="n">
        <v>7004</v>
      </c>
      <c r="E17081" s="7" t="n">
        <v>10</v>
      </c>
      <c r="F17081" s="7" t="n">
        <v>0</v>
      </c>
    </row>
    <row r="17082" spans="1:8">
      <c r="A17082" t="s">
        <v>4</v>
      </c>
      <c r="B17082" s="4" t="s">
        <v>5</v>
      </c>
      <c r="C17082" s="4" t="s">
        <v>10</v>
      </c>
      <c r="D17082" s="4" t="s">
        <v>10</v>
      </c>
      <c r="E17082" s="4" t="s">
        <v>21</v>
      </c>
      <c r="F17082" s="4" t="s">
        <v>14</v>
      </c>
    </row>
    <row r="17083" spans="1:8">
      <c r="A17083" t="n">
        <v>138086</v>
      </c>
      <c r="B17083" s="60" t="n">
        <v>53</v>
      </c>
      <c r="C17083" s="7" t="n">
        <v>26</v>
      </c>
      <c r="D17083" s="7" t="n">
        <v>7004</v>
      </c>
      <c r="E17083" s="7" t="n">
        <v>10</v>
      </c>
      <c r="F17083" s="7" t="n">
        <v>0</v>
      </c>
    </row>
    <row r="17084" spans="1:8">
      <c r="A17084" t="s">
        <v>4</v>
      </c>
      <c r="B17084" s="4" t="s">
        <v>5</v>
      </c>
      <c r="C17084" s="4" t="s">
        <v>10</v>
      </c>
      <c r="D17084" s="4" t="s">
        <v>10</v>
      </c>
      <c r="E17084" s="4" t="s">
        <v>21</v>
      </c>
      <c r="F17084" s="4" t="s">
        <v>14</v>
      </c>
    </row>
    <row r="17085" spans="1:8">
      <c r="A17085" t="n">
        <v>138096</v>
      </c>
      <c r="B17085" s="60" t="n">
        <v>53</v>
      </c>
      <c r="C17085" s="7" t="n">
        <v>7021</v>
      </c>
      <c r="D17085" s="7" t="n">
        <v>7004</v>
      </c>
      <c r="E17085" s="7" t="n">
        <v>10</v>
      </c>
      <c r="F17085" s="7" t="n">
        <v>0</v>
      </c>
    </row>
    <row r="17086" spans="1:8">
      <c r="A17086" t="s">
        <v>4</v>
      </c>
      <c r="B17086" s="4" t="s">
        <v>5</v>
      </c>
      <c r="C17086" s="4" t="s">
        <v>10</v>
      </c>
      <c r="D17086" s="4" t="s">
        <v>10</v>
      </c>
      <c r="E17086" s="4" t="s">
        <v>21</v>
      </c>
      <c r="F17086" s="4" t="s">
        <v>14</v>
      </c>
    </row>
    <row r="17087" spans="1:8">
      <c r="A17087" t="n">
        <v>138106</v>
      </c>
      <c r="B17087" s="60" t="n">
        <v>53</v>
      </c>
      <c r="C17087" s="7" t="n">
        <v>15</v>
      </c>
      <c r="D17087" s="7" t="n">
        <v>7004</v>
      </c>
      <c r="E17087" s="7" t="n">
        <v>10</v>
      </c>
      <c r="F17087" s="7" t="n">
        <v>0</v>
      </c>
    </row>
    <row r="17088" spans="1:8">
      <c r="A17088" t="s">
        <v>4</v>
      </c>
      <c r="B17088" s="4" t="s">
        <v>5</v>
      </c>
      <c r="C17088" s="4" t="s">
        <v>14</v>
      </c>
      <c r="D17088" s="4" t="s">
        <v>10</v>
      </c>
    </row>
    <row r="17089" spans="1:6">
      <c r="A17089" t="n">
        <v>138116</v>
      </c>
      <c r="B17089" s="45" t="n">
        <v>45</v>
      </c>
      <c r="C17089" s="7" t="n">
        <v>7</v>
      </c>
      <c r="D17089" s="7" t="n">
        <v>255</v>
      </c>
    </row>
    <row r="17090" spans="1:6">
      <c r="A17090" t="s">
        <v>4</v>
      </c>
      <c r="B17090" s="4" t="s">
        <v>5</v>
      </c>
      <c r="C17090" s="4" t="s">
        <v>14</v>
      </c>
      <c r="D17090" s="4" t="s">
        <v>10</v>
      </c>
      <c r="E17090" s="4" t="s">
        <v>21</v>
      </c>
    </row>
    <row r="17091" spans="1:6">
      <c r="A17091" t="n">
        <v>138120</v>
      </c>
      <c r="B17091" s="21" t="n">
        <v>58</v>
      </c>
      <c r="C17091" s="7" t="n">
        <v>101</v>
      </c>
      <c r="D17091" s="7" t="n">
        <v>1000</v>
      </c>
      <c r="E17091" s="7" t="n">
        <v>1</v>
      </c>
    </row>
    <row r="17092" spans="1:6">
      <c r="A17092" t="s">
        <v>4</v>
      </c>
      <c r="B17092" s="4" t="s">
        <v>5</v>
      </c>
      <c r="C17092" s="4" t="s">
        <v>14</v>
      </c>
      <c r="D17092" s="4" t="s">
        <v>10</v>
      </c>
    </row>
    <row r="17093" spans="1:6">
      <c r="A17093" t="n">
        <v>138128</v>
      </c>
      <c r="B17093" s="21" t="n">
        <v>58</v>
      </c>
      <c r="C17093" s="7" t="n">
        <v>254</v>
      </c>
      <c r="D17093" s="7" t="n">
        <v>0</v>
      </c>
    </row>
    <row r="17094" spans="1:6">
      <c r="A17094" t="s">
        <v>4</v>
      </c>
      <c r="B17094" s="4" t="s">
        <v>5</v>
      </c>
      <c r="C17094" s="4" t="s">
        <v>14</v>
      </c>
    </row>
    <row r="17095" spans="1:6">
      <c r="A17095" t="n">
        <v>138132</v>
      </c>
      <c r="B17095" s="35" t="n">
        <v>116</v>
      </c>
      <c r="C17095" s="7" t="n">
        <v>0</v>
      </c>
    </row>
    <row r="17096" spans="1:6">
      <c r="A17096" t="s">
        <v>4</v>
      </c>
      <c r="B17096" s="4" t="s">
        <v>5</v>
      </c>
      <c r="C17096" s="4" t="s">
        <v>14</v>
      </c>
      <c r="D17096" s="4" t="s">
        <v>10</v>
      </c>
    </row>
    <row r="17097" spans="1:6">
      <c r="A17097" t="n">
        <v>138134</v>
      </c>
      <c r="B17097" s="35" t="n">
        <v>116</v>
      </c>
      <c r="C17097" s="7" t="n">
        <v>2</v>
      </c>
      <c r="D17097" s="7" t="n">
        <v>1</v>
      </c>
    </row>
    <row r="17098" spans="1:6">
      <c r="A17098" t="s">
        <v>4</v>
      </c>
      <c r="B17098" s="4" t="s">
        <v>5</v>
      </c>
      <c r="C17098" s="4" t="s">
        <v>14</v>
      </c>
      <c r="D17098" s="4" t="s">
        <v>9</v>
      </c>
    </row>
    <row r="17099" spans="1:6">
      <c r="A17099" t="n">
        <v>138138</v>
      </c>
      <c r="B17099" s="35" t="n">
        <v>116</v>
      </c>
      <c r="C17099" s="7" t="n">
        <v>5</v>
      </c>
      <c r="D17099" s="7" t="n">
        <v>1099431936</v>
      </c>
    </row>
    <row r="17100" spans="1:6">
      <c r="A17100" t="s">
        <v>4</v>
      </c>
      <c r="B17100" s="4" t="s">
        <v>5</v>
      </c>
      <c r="C17100" s="4" t="s">
        <v>14</v>
      </c>
      <c r="D17100" s="4" t="s">
        <v>10</v>
      </c>
    </row>
    <row r="17101" spans="1:6">
      <c r="A17101" t="n">
        <v>138144</v>
      </c>
      <c r="B17101" s="35" t="n">
        <v>116</v>
      </c>
      <c r="C17101" s="7" t="n">
        <v>6</v>
      </c>
      <c r="D17101" s="7" t="n">
        <v>1</v>
      </c>
    </row>
    <row r="17102" spans="1:6">
      <c r="A17102" t="s">
        <v>4</v>
      </c>
      <c r="B17102" s="4" t="s">
        <v>5</v>
      </c>
      <c r="C17102" s="4" t="s">
        <v>14</v>
      </c>
      <c r="D17102" s="4" t="s">
        <v>14</v>
      </c>
      <c r="E17102" s="4" t="s">
        <v>21</v>
      </c>
      <c r="F17102" s="4" t="s">
        <v>21</v>
      </c>
      <c r="G17102" s="4" t="s">
        <v>21</v>
      </c>
      <c r="H17102" s="4" t="s">
        <v>10</v>
      </c>
    </row>
    <row r="17103" spans="1:6">
      <c r="A17103" t="n">
        <v>138148</v>
      </c>
      <c r="B17103" s="45" t="n">
        <v>45</v>
      </c>
      <c r="C17103" s="7" t="n">
        <v>2</v>
      </c>
      <c r="D17103" s="7" t="n">
        <v>3</v>
      </c>
      <c r="E17103" s="7" t="n">
        <v>0</v>
      </c>
      <c r="F17103" s="7" t="n">
        <v>20.3899993896484</v>
      </c>
      <c r="G17103" s="7" t="n">
        <v>31.75</v>
      </c>
      <c r="H17103" s="7" t="n">
        <v>0</v>
      </c>
    </row>
    <row r="17104" spans="1:6">
      <c r="A17104" t="s">
        <v>4</v>
      </c>
      <c r="B17104" s="4" t="s">
        <v>5</v>
      </c>
      <c r="C17104" s="4" t="s">
        <v>14</v>
      </c>
      <c r="D17104" s="4" t="s">
        <v>14</v>
      </c>
      <c r="E17104" s="4" t="s">
        <v>21</v>
      </c>
      <c r="F17104" s="4" t="s">
        <v>21</v>
      </c>
      <c r="G17104" s="4" t="s">
        <v>21</v>
      </c>
      <c r="H17104" s="4" t="s">
        <v>10</v>
      </c>
      <c r="I17104" s="4" t="s">
        <v>14</v>
      </c>
    </row>
    <row r="17105" spans="1:9">
      <c r="A17105" t="n">
        <v>138165</v>
      </c>
      <c r="B17105" s="45" t="n">
        <v>45</v>
      </c>
      <c r="C17105" s="7" t="n">
        <v>4</v>
      </c>
      <c r="D17105" s="7" t="n">
        <v>3</v>
      </c>
      <c r="E17105" s="7" t="n">
        <v>17</v>
      </c>
      <c r="F17105" s="7" t="n">
        <v>327</v>
      </c>
      <c r="G17105" s="7" t="n">
        <v>0</v>
      </c>
      <c r="H17105" s="7" t="n">
        <v>0</v>
      </c>
      <c r="I17105" s="7" t="n">
        <v>0</v>
      </c>
    </row>
    <row r="17106" spans="1:9">
      <c r="A17106" t="s">
        <v>4</v>
      </c>
      <c r="B17106" s="4" t="s">
        <v>5</v>
      </c>
      <c r="C17106" s="4" t="s">
        <v>14</v>
      </c>
      <c r="D17106" s="4" t="s">
        <v>14</v>
      </c>
      <c r="E17106" s="4" t="s">
        <v>21</v>
      </c>
      <c r="F17106" s="4" t="s">
        <v>10</v>
      </c>
    </row>
    <row r="17107" spans="1:9">
      <c r="A17107" t="n">
        <v>138183</v>
      </c>
      <c r="B17107" s="45" t="n">
        <v>45</v>
      </c>
      <c r="C17107" s="7" t="n">
        <v>5</v>
      </c>
      <c r="D17107" s="7" t="n">
        <v>3</v>
      </c>
      <c r="E17107" s="7" t="n">
        <v>0.75</v>
      </c>
      <c r="F17107" s="7" t="n">
        <v>0</v>
      </c>
    </row>
    <row r="17108" spans="1:9">
      <c r="A17108" t="s">
        <v>4</v>
      </c>
      <c r="B17108" s="4" t="s">
        <v>5</v>
      </c>
      <c r="C17108" s="4" t="s">
        <v>14</v>
      </c>
      <c r="D17108" s="4" t="s">
        <v>14</v>
      </c>
      <c r="E17108" s="4" t="s">
        <v>21</v>
      </c>
      <c r="F17108" s="4" t="s">
        <v>10</v>
      </c>
    </row>
    <row r="17109" spans="1:9">
      <c r="A17109" t="n">
        <v>138192</v>
      </c>
      <c r="B17109" s="45" t="n">
        <v>45</v>
      </c>
      <c r="C17109" s="7" t="n">
        <v>11</v>
      </c>
      <c r="D17109" s="7" t="n">
        <v>3</v>
      </c>
      <c r="E17109" s="7" t="n">
        <v>45.7999992370605</v>
      </c>
      <c r="F17109" s="7" t="n">
        <v>0</v>
      </c>
    </row>
    <row r="17110" spans="1:9">
      <c r="A17110" t="s">
        <v>4</v>
      </c>
      <c r="B17110" s="4" t="s">
        <v>5</v>
      </c>
      <c r="C17110" s="4" t="s">
        <v>14</v>
      </c>
      <c r="D17110" s="4" t="s">
        <v>14</v>
      </c>
      <c r="E17110" s="4" t="s">
        <v>21</v>
      </c>
      <c r="F17110" s="4" t="s">
        <v>10</v>
      </c>
    </row>
    <row r="17111" spans="1:9">
      <c r="A17111" t="n">
        <v>138201</v>
      </c>
      <c r="B17111" s="45" t="n">
        <v>45</v>
      </c>
      <c r="C17111" s="7" t="n">
        <v>5</v>
      </c>
      <c r="D17111" s="7" t="n">
        <v>3</v>
      </c>
      <c r="E17111" s="7" t="n">
        <v>0.899999976158142</v>
      </c>
      <c r="F17111" s="7" t="n">
        <v>6000</v>
      </c>
    </row>
    <row r="17112" spans="1:9">
      <c r="A17112" t="s">
        <v>4</v>
      </c>
      <c r="B17112" s="4" t="s">
        <v>5</v>
      </c>
      <c r="C17112" s="4" t="s">
        <v>14</v>
      </c>
      <c r="D17112" s="4" t="s">
        <v>10</v>
      </c>
    </row>
    <row r="17113" spans="1:9">
      <c r="A17113" t="n">
        <v>138210</v>
      </c>
      <c r="B17113" s="21" t="n">
        <v>58</v>
      </c>
      <c r="C17113" s="7" t="n">
        <v>255</v>
      </c>
      <c r="D17113" s="7" t="n">
        <v>0</v>
      </c>
    </row>
    <row r="17114" spans="1:9">
      <c r="A17114" t="s">
        <v>4</v>
      </c>
      <c r="B17114" s="4" t="s">
        <v>5</v>
      </c>
      <c r="C17114" s="4" t="s">
        <v>10</v>
      </c>
    </row>
    <row r="17115" spans="1:9">
      <c r="A17115" t="n">
        <v>138214</v>
      </c>
      <c r="B17115" s="28" t="n">
        <v>16</v>
      </c>
      <c r="C17115" s="7" t="n">
        <v>500</v>
      </c>
    </row>
    <row r="17116" spans="1:9">
      <c r="A17116" t="s">
        <v>4</v>
      </c>
      <c r="B17116" s="4" t="s">
        <v>5</v>
      </c>
      <c r="C17116" s="4" t="s">
        <v>14</v>
      </c>
      <c r="D17116" s="4" t="s">
        <v>21</v>
      </c>
      <c r="E17116" s="4" t="s">
        <v>10</v>
      </c>
      <c r="F17116" s="4" t="s">
        <v>14</v>
      </c>
    </row>
    <row r="17117" spans="1:9">
      <c r="A17117" t="n">
        <v>138217</v>
      </c>
      <c r="B17117" s="16" t="n">
        <v>49</v>
      </c>
      <c r="C17117" s="7" t="n">
        <v>3</v>
      </c>
      <c r="D17117" s="7" t="n">
        <v>0.800000011920929</v>
      </c>
      <c r="E17117" s="7" t="n">
        <v>500</v>
      </c>
      <c r="F17117" s="7" t="n">
        <v>0</v>
      </c>
    </row>
    <row r="17118" spans="1:9">
      <c r="A17118" t="s">
        <v>4</v>
      </c>
      <c r="B17118" s="4" t="s">
        <v>5</v>
      </c>
      <c r="C17118" s="4" t="s">
        <v>14</v>
      </c>
      <c r="D17118" s="4" t="s">
        <v>10</v>
      </c>
      <c r="E17118" s="4" t="s">
        <v>10</v>
      </c>
      <c r="F17118" s="4" t="s">
        <v>14</v>
      </c>
    </row>
    <row r="17119" spans="1:9">
      <c r="A17119" t="n">
        <v>138226</v>
      </c>
      <c r="B17119" s="59" t="n">
        <v>25</v>
      </c>
      <c r="C17119" s="7" t="n">
        <v>1</v>
      </c>
      <c r="D17119" s="7" t="n">
        <v>260</v>
      </c>
      <c r="E17119" s="7" t="n">
        <v>640</v>
      </c>
      <c r="F17119" s="7" t="n">
        <v>1</v>
      </c>
    </row>
    <row r="17120" spans="1:9">
      <c r="A17120" t="s">
        <v>4</v>
      </c>
      <c r="B17120" s="4" t="s">
        <v>5</v>
      </c>
      <c r="C17120" s="4" t="s">
        <v>14</v>
      </c>
      <c r="D17120" s="4" t="s">
        <v>10</v>
      </c>
      <c r="E17120" s="4" t="s">
        <v>6</v>
      </c>
    </row>
    <row r="17121" spans="1:9">
      <c r="A17121" t="n">
        <v>138233</v>
      </c>
      <c r="B17121" s="41" t="n">
        <v>51</v>
      </c>
      <c r="C17121" s="7" t="n">
        <v>4</v>
      </c>
      <c r="D17121" s="7" t="n">
        <v>7013</v>
      </c>
      <c r="E17121" s="7" t="s">
        <v>1051</v>
      </c>
    </row>
    <row r="17122" spans="1:9">
      <c r="A17122" t="s">
        <v>4</v>
      </c>
      <c r="B17122" s="4" t="s">
        <v>5</v>
      </c>
      <c r="C17122" s="4" t="s">
        <v>10</v>
      </c>
    </row>
    <row r="17123" spans="1:9">
      <c r="A17123" t="n">
        <v>138248</v>
      </c>
      <c r="B17123" s="28" t="n">
        <v>16</v>
      </c>
      <c r="C17123" s="7" t="n">
        <v>0</v>
      </c>
    </row>
    <row r="17124" spans="1:9">
      <c r="A17124" t="s">
        <v>4</v>
      </c>
      <c r="B17124" s="4" t="s">
        <v>5</v>
      </c>
      <c r="C17124" s="4" t="s">
        <v>10</v>
      </c>
      <c r="D17124" s="4" t="s">
        <v>14</v>
      </c>
      <c r="E17124" s="4" t="s">
        <v>9</v>
      </c>
      <c r="F17124" s="4" t="s">
        <v>112</v>
      </c>
      <c r="G17124" s="4" t="s">
        <v>14</v>
      </c>
      <c r="H17124" s="4" t="s">
        <v>14</v>
      </c>
    </row>
    <row r="17125" spans="1:9">
      <c r="A17125" t="n">
        <v>138251</v>
      </c>
      <c r="B17125" s="49" t="n">
        <v>26</v>
      </c>
      <c r="C17125" s="7" t="n">
        <v>7013</v>
      </c>
      <c r="D17125" s="7" t="n">
        <v>17</v>
      </c>
      <c r="E17125" s="7" t="n">
        <v>37441</v>
      </c>
      <c r="F17125" s="7" t="s">
        <v>1052</v>
      </c>
      <c r="G17125" s="7" t="n">
        <v>2</v>
      </c>
      <c r="H17125" s="7" t="n">
        <v>0</v>
      </c>
    </row>
    <row r="17126" spans="1:9">
      <c r="A17126" t="s">
        <v>4</v>
      </c>
      <c r="B17126" s="4" t="s">
        <v>5</v>
      </c>
    </row>
    <row r="17127" spans="1:9">
      <c r="A17127" t="n">
        <v>138278</v>
      </c>
      <c r="B17127" s="50" t="n">
        <v>28</v>
      </c>
    </row>
    <row r="17128" spans="1:9">
      <c r="A17128" t="s">
        <v>4</v>
      </c>
      <c r="B17128" s="4" t="s">
        <v>5</v>
      </c>
      <c r="C17128" s="4" t="s">
        <v>10</v>
      </c>
    </row>
    <row r="17129" spans="1:9">
      <c r="A17129" t="n">
        <v>138279</v>
      </c>
      <c r="B17129" s="28" t="n">
        <v>16</v>
      </c>
      <c r="C17129" s="7" t="n">
        <v>300</v>
      </c>
    </row>
    <row r="17130" spans="1:9">
      <c r="A17130" t="s">
        <v>4</v>
      </c>
      <c r="B17130" s="4" t="s">
        <v>5</v>
      </c>
      <c r="C17130" s="4" t="s">
        <v>14</v>
      </c>
      <c r="D17130" s="4" t="s">
        <v>10</v>
      </c>
      <c r="E17130" s="4" t="s">
        <v>10</v>
      </c>
      <c r="F17130" s="4" t="s">
        <v>14</v>
      </c>
    </row>
    <row r="17131" spans="1:9">
      <c r="A17131" t="n">
        <v>138282</v>
      </c>
      <c r="B17131" s="59" t="n">
        <v>25</v>
      </c>
      <c r="C17131" s="7" t="n">
        <v>1</v>
      </c>
      <c r="D17131" s="7" t="n">
        <v>60</v>
      </c>
      <c r="E17131" s="7" t="n">
        <v>640</v>
      </c>
      <c r="F17131" s="7" t="n">
        <v>2</v>
      </c>
    </row>
    <row r="17132" spans="1:9">
      <c r="A17132" t="s">
        <v>4</v>
      </c>
      <c r="B17132" s="4" t="s">
        <v>5</v>
      </c>
      <c r="C17132" s="4" t="s">
        <v>14</v>
      </c>
      <c r="D17132" s="4" t="s">
        <v>10</v>
      </c>
      <c r="E17132" s="4" t="s">
        <v>6</v>
      </c>
    </row>
    <row r="17133" spans="1:9">
      <c r="A17133" t="n">
        <v>138289</v>
      </c>
      <c r="B17133" s="41" t="n">
        <v>51</v>
      </c>
      <c r="C17133" s="7" t="n">
        <v>4</v>
      </c>
      <c r="D17133" s="7" t="n">
        <v>0</v>
      </c>
      <c r="E17133" s="7" t="s">
        <v>861</v>
      </c>
    </row>
    <row r="17134" spans="1:9">
      <c r="A17134" t="s">
        <v>4</v>
      </c>
      <c r="B17134" s="4" t="s">
        <v>5</v>
      </c>
      <c r="C17134" s="4" t="s">
        <v>10</v>
      </c>
    </row>
    <row r="17135" spans="1:9">
      <c r="A17135" t="n">
        <v>138304</v>
      </c>
      <c r="B17135" s="28" t="n">
        <v>16</v>
      </c>
      <c r="C17135" s="7" t="n">
        <v>0</v>
      </c>
    </row>
    <row r="17136" spans="1:9">
      <c r="A17136" t="s">
        <v>4</v>
      </c>
      <c r="B17136" s="4" t="s">
        <v>5</v>
      </c>
      <c r="C17136" s="4" t="s">
        <v>10</v>
      </c>
      <c r="D17136" s="4" t="s">
        <v>14</v>
      </c>
      <c r="E17136" s="4" t="s">
        <v>9</v>
      </c>
      <c r="F17136" s="4" t="s">
        <v>112</v>
      </c>
      <c r="G17136" s="4" t="s">
        <v>14</v>
      </c>
      <c r="H17136" s="4" t="s">
        <v>14</v>
      </c>
    </row>
    <row r="17137" spans="1:8">
      <c r="A17137" t="n">
        <v>138307</v>
      </c>
      <c r="B17137" s="49" t="n">
        <v>26</v>
      </c>
      <c r="C17137" s="7" t="n">
        <v>0</v>
      </c>
      <c r="D17137" s="7" t="n">
        <v>17</v>
      </c>
      <c r="E17137" s="7" t="n">
        <v>53955</v>
      </c>
      <c r="F17137" s="7" t="s">
        <v>161</v>
      </c>
      <c r="G17137" s="7" t="n">
        <v>2</v>
      </c>
      <c r="H17137" s="7" t="n">
        <v>0</v>
      </c>
    </row>
    <row r="17138" spans="1:8">
      <c r="A17138" t="s">
        <v>4</v>
      </c>
      <c r="B17138" s="4" t="s">
        <v>5</v>
      </c>
    </row>
    <row r="17139" spans="1:8">
      <c r="A17139" t="n">
        <v>138330</v>
      </c>
      <c r="B17139" s="50" t="n">
        <v>28</v>
      </c>
    </row>
    <row r="17140" spans="1:8">
      <c r="A17140" t="s">
        <v>4</v>
      </c>
      <c r="B17140" s="4" t="s">
        <v>5</v>
      </c>
      <c r="C17140" s="4" t="s">
        <v>10</v>
      </c>
      <c r="D17140" s="4" t="s">
        <v>14</v>
      </c>
    </row>
    <row r="17141" spans="1:8">
      <c r="A17141" t="n">
        <v>138331</v>
      </c>
      <c r="B17141" s="51" t="n">
        <v>89</v>
      </c>
      <c r="C17141" s="7" t="n">
        <v>65533</v>
      </c>
      <c r="D17141" s="7" t="n">
        <v>1</v>
      </c>
    </row>
    <row r="17142" spans="1:8">
      <c r="A17142" t="s">
        <v>4</v>
      </c>
      <c r="B17142" s="4" t="s">
        <v>5</v>
      </c>
      <c r="C17142" s="4" t="s">
        <v>14</v>
      </c>
      <c r="D17142" s="4" t="s">
        <v>10</v>
      </c>
      <c r="E17142" s="4" t="s">
        <v>10</v>
      </c>
      <c r="F17142" s="4" t="s">
        <v>14</v>
      </c>
    </row>
    <row r="17143" spans="1:8">
      <c r="A17143" t="n">
        <v>138335</v>
      </c>
      <c r="B17143" s="59" t="n">
        <v>25</v>
      </c>
      <c r="C17143" s="7" t="n">
        <v>1</v>
      </c>
      <c r="D17143" s="7" t="n">
        <v>65535</v>
      </c>
      <c r="E17143" s="7" t="n">
        <v>65535</v>
      </c>
      <c r="F17143" s="7" t="n">
        <v>0</v>
      </c>
    </row>
    <row r="17144" spans="1:8">
      <c r="A17144" t="s">
        <v>4</v>
      </c>
      <c r="B17144" s="4" t="s">
        <v>5</v>
      </c>
      <c r="C17144" s="4" t="s">
        <v>14</v>
      </c>
      <c r="D17144" s="4" t="s">
        <v>10</v>
      </c>
      <c r="E17144" s="4" t="s">
        <v>21</v>
      </c>
    </row>
    <row r="17145" spans="1:8">
      <c r="A17145" t="n">
        <v>138342</v>
      </c>
      <c r="B17145" s="21" t="n">
        <v>58</v>
      </c>
      <c r="C17145" s="7" t="n">
        <v>101</v>
      </c>
      <c r="D17145" s="7" t="n">
        <v>1000</v>
      </c>
      <c r="E17145" s="7" t="n">
        <v>1</v>
      </c>
    </row>
    <row r="17146" spans="1:8">
      <c r="A17146" t="s">
        <v>4</v>
      </c>
      <c r="B17146" s="4" t="s">
        <v>5</v>
      </c>
      <c r="C17146" s="4" t="s">
        <v>14</v>
      </c>
      <c r="D17146" s="4" t="s">
        <v>10</v>
      </c>
    </row>
    <row r="17147" spans="1:8">
      <c r="A17147" t="n">
        <v>138350</v>
      </c>
      <c r="B17147" s="21" t="n">
        <v>58</v>
      </c>
      <c r="C17147" s="7" t="n">
        <v>254</v>
      </c>
      <c r="D17147" s="7" t="n">
        <v>0</v>
      </c>
    </row>
    <row r="17148" spans="1:8">
      <c r="A17148" t="s">
        <v>4</v>
      </c>
      <c r="B17148" s="4" t="s">
        <v>5</v>
      </c>
      <c r="C17148" s="4" t="s">
        <v>14</v>
      </c>
    </row>
    <row r="17149" spans="1:8">
      <c r="A17149" t="n">
        <v>138354</v>
      </c>
      <c r="B17149" s="45" t="n">
        <v>45</v>
      </c>
      <c r="C17149" s="7" t="n">
        <v>0</v>
      </c>
    </row>
    <row r="17150" spans="1:8">
      <c r="A17150" t="s">
        <v>4</v>
      </c>
      <c r="B17150" s="4" t="s">
        <v>5</v>
      </c>
      <c r="C17150" s="4" t="s">
        <v>14</v>
      </c>
      <c r="D17150" s="4" t="s">
        <v>14</v>
      </c>
      <c r="E17150" s="4" t="s">
        <v>21</v>
      </c>
      <c r="F17150" s="4" t="s">
        <v>21</v>
      </c>
      <c r="G17150" s="4" t="s">
        <v>21</v>
      </c>
      <c r="H17150" s="4" t="s">
        <v>10</v>
      </c>
    </row>
    <row r="17151" spans="1:8">
      <c r="A17151" t="n">
        <v>138356</v>
      </c>
      <c r="B17151" s="45" t="n">
        <v>45</v>
      </c>
      <c r="C17151" s="7" t="n">
        <v>2</v>
      </c>
      <c r="D17151" s="7" t="n">
        <v>3</v>
      </c>
      <c r="E17151" s="7" t="n">
        <v>0</v>
      </c>
      <c r="F17151" s="7" t="n">
        <v>21.1100006103516</v>
      </c>
      <c r="G17151" s="7" t="n">
        <v>31.7399997711182</v>
      </c>
      <c r="H17151" s="7" t="n">
        <v>0</v>
      </c>
    </row>
    <row r="17152" spans="1:8">
      <c r="A17152" t="s">
        <v>4</v>
      </c>
      <c r="B17152" s="4" t="s">
        <v>5</v>
      </c>
      <c r="C17152" s="4" t="s">
        <v>14</v>
      </c>
      <c r="D17152" s="4" t="s">
        <v>14</v>
      </c>
      <c r="E17152" s="4" t="s">
        <v>21</v>
      </c>
      <c r="F17152" s="4" t="s">
        <v>21</v>
      </c>
      <c r="G17152" s="4" t="s">
        <v>21</v>
      </c>
      <c r="H17152" s="4" t="s">
        <v>10</v>
      </c>
      <c r="I17152" s="4" t="s">
        <v>14</v>
      </c>
    </row>
    <row r="17153" spans="1:9">
      <c r="A17153" t="n">
        <v>138373</v>
      </c>
      <c r="B17153" s="45" t="n">
        <v>45</v>
      </c>
      <c r="C17153" s="7" t="n">
        <v>4</v>
      </c>
      <c r="D17153" s="7" t="n">
        <v>3</v>
      </c>
      <c r="E17153" s="7" t="n">
        <v>333</v>
      </c>
      <c r="F17153" s="7" t="n">
        <v>15</v>
      </c>
      <c r="G17153" s="7" t="n">
        <v>325</v>
      </c>
      <c r="H17153" s="7" t="n">
        <v>0</v>
      </c>
      <c r="I17153" s="7" t="n">
        <v>0</v>
      </c>
    </row>
    <row r="17154" spans="1:9">
      <c r="A17154" t="s">
        <v>4</v>
      </c>
      <c r="B17154" s="4" t="s">
        <v>5</v>
      </c>
      <c r="C17154" s="4" t="s">
        <v>14</v>
      </c>
      <c r="D17154" s="4" t="s">
        <v>14</v>
      </c>
      <c r="E17154" s="4" t="s">
        <v>21</v>
      </c>
      <c r="F17154" s="4" t="s">
        <v>10</v>
      </c>
    </row>
    <row r="17155" spans="1:9">
      <c r="A17155" t="n">
        <v>138391</v>
      </c>
      <c r="B17155" s="45" t="n">
        <v>45</v>
      </c>
      <c r="C17155" s="7" t="n">
        <v>5</v>
      </c>
      <c r="D17155" s="7" t="n">
        <v>3</v>
      </c>
      <c r="E17155" s="7" t="n">
        <v>1</v>
      </c>
      <c r="F17155" s="7" t="n">
        <v>0</v>
      </c>
    </row>
    <row r="17156" spans="1:9">
      <c r="A17156" t="s">
        <v>4</v>
      </c>
      <c r="B17156" s="4" t="s">
        <v>5</v>
      </c>
      <c r="C17156" s="4" t="s">
        <v>14</v>
      </c>
      <c r="D17156" s="4" t="s">
        <v>14</v>
      </c>
      <c r="E17156" s="4" t="s">
        <v>21</v>
      </c>
      <c r="F17156" s="4" t="s">
        <v>10</v>
      </c>
    </row>
    <row r="17157" spans="1:9">
      <c r="A17157" t="n">
        <v>138400</v>
      </c>
      <c r="B17157" s="45" t="n">
        <v>45</v>
      </c>
      <c r="C17157" s="7" t="n">
        <v>11</v>
      </c>
      <c r="D17157" s="7" t="n">
        <v>3</v>
      </c>
      <c r="E17157" s="7" t="n">
        <v>45.7999992370605</v>
      </c>
      <c r="F17157" s="7" t="n">
        <v>0</v>
      </c>
    </row>
    <row r="17158" spans="1:9">
      <c r="A17158" t="s">
        <v>4</v>
      </c>
      <c r="B17158" s="4" t="s">
        <v>5</v>
      </c>
      <c r="C17158" s="4" t="s">
        <v>14</v>
      </c>
      <c r="D17158" s="4" t="s">
        <v>14</v>
      </c>
      <c r="E17158" s="4" t="s">
        <v>21</v>
      </c>
      <c r="F17158" s="4" t="s">
        <v>21</v>
      </c>
      <c r="G17158" s="4" t="s">
        <v>21</v>
      </c>
      <c r="H17158" s="4" t="s">
        <v>10</v>
      </c>
    </row>
    <row r="17159" spans="1:9">
      <c r="A17159" t="n">
        <v>138409</v>
      </c>
      <c r="B17159" s="45" t="n">
        <v>45</v>
      </c>
      <c r="C17159" s="7" t="n">
        <v>2</v>
      </c>
      <c r="D17159" s="7" t="n">
        <v>3</v>
      </c>
      <c r="E17159" s="7" t="n">
        <v>0</v>
      </c>
      <c r="F17159" s="7" t="n">
        <v>21.4099998474121</v>
      </c>
      <c r="G17159" s="7" t="n">
        <v>31.7399997711182</v>
      </c>
      <c r="H17159" s="7" t="n">
        <v>10000</v>
      </c>
    </row>
    <row r="17160" spans="1:9">
      <c r="A17160" t="s">
        <v>4</v>
      </c>
      <c r="B17160" s="4" t="s">
        <v>5</v>
      </c>
      <c r="C17160" s="4" t="s">
        <v>14</v>
      </c>
      <c r="D17160" s="4" t="s">
        <v>14</v>
      </c>
      <c r="E17160" s="4" t="s">
        <v>21</v>
      </c>
      <c r="F17160" s="4" t="s">
        <v>21</v>
      </c>
      <c r="G17160" s="4" t="s">
        <v>21</v>
      </c>
      <c r="H17160" s="4" t="s">
        <v>10</v>
      </c>
      <c r="I17160" s="4" t="s">
        <v>14</v>
      </c>
    </row>
    <row r="17161" spans="1:9">
      <c r="A17161" t="n">
        <v>138426</v>
      </c>
      <c r="B17161" s="45" t="n">
        <v>45</v>
      </c>
      <c r="C17161" s="7" t="n">
        <v>4</v>
      </c>
      <c r="D17161" s="7" t="n">
        <v>3</v>
      </c>
      <c r="E17161" s="7" t="n">
        <v>363</v>
      </c>
      <c r="F17161" s="7" t="n">
        <v>-40</v>
      </c>
      <c r="G17161" s="7" t="n">
        <v>330</v>
      </c>
      <c r="H17161" s="7" t="n">
        <v>10000</v>
      </c>
      <c r="I17161" s="7" t="n">
        <v>0</v>
      </c>
    </row>
    <row r="17162" spans="1:9">
      <c r="A17162" t="s">
        <v>4</v>
      </c>
      <c r="B17162" s="4" t="s">
        <v>5</v>
      </c>
      <c r="C17162" s="4" t="s">
        <v>14</v>
      </c>
      <c r="D17162" s="4" t="s">
        <v>10</v>
      </c>
    </row>
    <row r="17163" spans="1:9">
      <c r="A17163" t="n">
        <v>138444</v>
      </c>
      <c r="B17163" s="21" t="n">
        <v>58</v>
      </c>
      <c r="C17163" s="7" t="n">
        <v>255</v>
      </c>
      <c r="D17163" s="7" t="n">
        <v>0</v>
      </c>
    </row>
    <row r="17164" spans="1:9">
      <c r="A17164" t="s">
        <v>4</v>
      </c>
      <c r="B17164" s="4" t="s">
        <v>5</v>
      </c>
      <c r="C17164" s="4" t="s">
        <v>10</v>
      </c>
    </row>
    <row r="17165" spans="1:9">
      <c r="A17165" t="n">
        <v>138448</v>
      </c>
      <c r="B17165" s="28" t="n">
        <v>16</v>
      </c>
      <c r="C17165" s="7" t="n">
        <v>500</v>
      </c>
    </row>
    <row r="17166" spans="1:9">
      <c r="A17166" t="s">
        <v>4</v>
      </c>
      <c r="B17166" s="4" t="s">
        <v>5</v>
      </c>
      <c r="C17166" s="4" t="s">
        <v>14</v>
      </c>
      <c r="D17166" s="4" t="s">
        <v>10</v>
      </c>
      <c r="E17166" s="4" t="s">
        <v>10</v>
      </c>
      <c r="F17166" s="4" t="s">
        <v>14</v>
      </c>
    </row>
    <row r="17167" spans="1:9">
      <c r="A17167" t="n">
        <v>138451</v>
      </c>
      <c r="B17167" s="59" t="n">
        <v>25</v>
      </c>
      <c r="C17167" s="7" t="n">
        <v>1</v>
      </c>
      <c r="D17167" s="7" t="n">
        <v>60</v>
      </c>
      <c r="E17167" s="7" t="n">
        <v>640</v>
      </c>
      <c r="F17167" s="7" t="n">
        <v>2</v>
      </c>
    </row>
    <row r="17168" spans="1:9">
      <c r="A17168" t="s">
        <v>4</v>
      </c>
      <c r="B17168" s="4" t="s">
        <v>5</v>
      </c>
      <c r="C17168" s="4" t="s">
        <v>14</v>
      </c>
      <c r="D17168" s="4" t="s">
        <v>10</v>
      </c>
      <c r="E17168" s="4" t="s">
        <v>6</v>
      </c>
    </row>
    <row r="17169" spans="1:9">
      <c r="A17169" t="n">
        <v>138458</v>
      </c>
      <c r="B17169" s="41" t="n">
        <v>51</v>
      </c>
      <c r="C17169" s="7" t="n">
        <v>4</v>
      </c>
      <c r="D17169" s="7" t="n">
        <v>11</v>
      </c>
      <c r="E17169" s="7" t="s">
        <v>179</v>
      </c>
    </row>
    <row r="17170" spans="1:9">
      <c r="A17170" t="s">
        <v>4</v>
      </c>
      <c r="B17170" s="4" t="s">
        <v>5</v>
      </c>
      <c r="C17170" s="4" t="s">
        <v>10</v>
      </c>
    </row>
    <row r="17171" spans="1:9">
      <c r="A17171" t="n">
        <v>138471</v>
      </c>
      <c r="B17171" s="28" t="n">
        <v>16</v>
      </c>
      <c r="C17171" s="7" t="n">
        <v>0</v>
      </c>
    </row>
    <row r="17172" spans="1:9">
      <c r="A17172" t="s">
        <v>4</v>
      </c>
      <c r="B17172" s="4" t="s">
        <v>5</v>
      </c>
      <c r="C17172" s="4" t="s">
        <v>10</v>
      </c>
      <c r="D17172" s="4" t="s">
        <v>14</v>
      </c>
      <c r="E17172" s="4" t="s">
        <v>9</v>
      </c>
      <c r="F17172" s="4" t="s">
        <v>112</v>
      </c>
      <c r="G17172" s="4" t="s">
        <v>14</v>
      </c>
      <c r="H17172" s="4" t="s">
        <v>14</v>
      </c>
    </row>
    <row r="17173" spans="1:9">
      <c r="A17173" t="n">
        <v>138474</v>
      </c>
      <c r="B17173" s="49" t="n">
        <v>26</v>
      </c>
      <c r="C17173" s="7" t="n">
        <v>11</v>
      </c>
      <c r="D17173" s="7" t="n">
        <v>17</v>
      </c>
      <c r="E17173" s="7" t="n">
        <v>10459</v>
      </c>
      <c r="F17173" s="7" t="s">
        <v>1053</v>
      </c>
      <c r="G17173" s="7" t="n">
        <v>2</v>
      </c>
      <c r="H17173" s="7" t="n">
        <v>0</v>
      </c>
    </row>
    <row r="17174" spans="1:9">
      <c r="A17174" t="s">
        <v>4</v>
      </c>
      <c r="B17174" s="4" t="s">
        <v>5</v>
      </c>
    </row>
    <row r="17175" spans="1:9">
      <c r="A17175" t="n">
        <v>138506</v>
      </c>
      <c r="B17175" s="50" t="n">
        <v>28</v>
      </c>
    </row>
    <row r="17176" spans="1:9">
      <c r="A17176" t="s">
        <v>4</v>
      </c>
      <c r="B17176" s="4" t="s">
        <v>5</v>
      </c>
      <c r="C17176" s="4" t="s">
        <v>10</v>
      </c>
    </row>
    <row r="17177" spans="1:9">
      <c r="A17177" t="n">
        <v>138507</v>
      </c>
      <c r="B17177" s="28" t="n">
        <v>16</v>
      </c>
      <c r="C17177" s="7" t="n">
        <v>300</v>
      </c>
    </row>
    <row r="17178" spans="1:9">
      <c r="A17178" t="s">
        <v>4</v>
      </c>
      <c r="B17178" s="4" t="s">
        <v>5</v>
      </c>
      <c r="C17178" s="4" t="s">
        <v>14</v>
      </c>
      <c r="D17178" s="4" t="s">
        <v>10</v>
      </c>
      <c r="E17178" s="4" t="s">
        <v>10</v>
      </c>
      <c r="F17178" s="4" t="s">
        <v>14</v>
      </c>
    </row>
    <row r="17179" spans="1:9">
      <c r="A17179" t="n">
        <v>138510</v>
      </c>
      <c r="B17179" s="59" t="n">
        <v>25</v>
      </c>
      <c r="C17179" s="7" t="n">
        <v>1</v>
      </c>
      <c r="D17179" s="7" t="n">
        <v>260</v>
      </c>
      <c r="E17179" s="7" t="n">
        <v>640</v>
      </c>
      <c r="F17179" s="7" t="n">
        <v>1</v>
      </c>
    </row>
    <row r="17180" spans="1:9">
      <c r="A17180" t="s">
        <v>4</v>
      </c>
      <c r="B17180" s="4" t="s">
        <v>5</v>
      </c>
      <c r="C17180" s="4" t="s">
        <v>14</v>
      </c>
      <c r="D17180" s="4" t="s">
        <v>10</v>
      </c>
      <c r="E17180" s="4" t="s">
        <v>6</v>
      </c>
    </row>
    <row r="17181" spans="1:9">
      <c r="A17181" t="n">
        <v>138517</v>
      </c>
      <c r="B17181" s="41" t="n">
        <v>51</v>
      </c>
      <c r="C17181" s="7" t="n">
        <v>4</v>
      </c>
      <c r="D17181" s="7" t="n">
        <v>6</v>
      </c>
      <c r="E17181" s="7" t="s">
        <v>821</v>
      </c>
    </row>
    <row r="17182" spans="1:9">
      <c r="A17182" t="s">
        <v>4</v>
      </c>
      <c r="B17182" s="4" t="s">
        <v>5</v>
      </c>
      <c r="C17182" s="4" t="s">
        <v>10</v>
      </c>
    </row>
    <row r="17183" spans="1:9">
      <c r="A17183" t="n">
        <v>138531</v>
      </c>
      <c r="B17183" s="28" t="n">
        <v>16</v>
      </c>
      <c r="C17183" s="7" t="n">
        <v>0</v>
      </c>
    </row>
    <row r="17184" spans="1:9">
      <c r="A17184" t="s">
        <v>4</v>
      </c>
      <c r="B17184" s="4" t="s">
        <v>5</v>
      </c>
      <c r="C17184" s="4" t="s">
        <v>10</v>
      </c>
      <c r="D17184" s="4" t="s">
        <v>14</v>
      </c>
      <c r="E17184" s="4" t="s">
        <v>9</v>
      </c>
      <c r="F17184" s="4" t="s">
        <v>112</v>
      </c>
      <c r="G17184" s="4" t="s">
        <v>14</v>
      </c>
      <c r="H17184" s="4" t="s">
        <v>14</v>
      </c>
    </row>
    <row r="17185" spans="1:8">
      <c r="A17185" t="n">
        <v>138534</v>
      </c>
      <c r="B17185" s="49" t="n">
        <v>26</v>
      </c>
      <c r="C17185" s="7" t="n">
        <v>6</v>
      </c>
      <c r="D17185" s="7" t="n">
        <v>17</v>
      </c>
      <c r="E17185" s="7" t="n">
        <v>8504</v>
      </c>
      <c r="F17185" s="7" t="s">
        <v>1054</v>
      </c>
      <c r="G17185" s="7" t="n">
        <v>2</v>
      </c>
      <c r="H17185" s="7" t="n">
        <v>0</v>
      </c>
    </row>
    <row r="17186" spans="1:8">
      <c r="A17186" t="s">
        <v>4</v>
      </c>
      <c r="B17186" s="4" t="s">
        <v>5</v>
      </c>
    </row>
    <row r="17187" spans="1:8">
      <c r="A17187" t="n">
        <v>138572</v>
      </c>
      <c r="B17187" s="50" t="n">
        <v>28</v>
      </c>
    </row>
    <row r="17188" spans="1:8">
      <c r="A17188" t="s">
        <v>4</v>
      </c>
      <c r="B17188" s="4" t="s">
        <v>5</v>
      </c>
      <c r="C17188" s="4" t="s">
        <v>10</v>
      </c>
    </row>
    <row r="17189" spans="1:8">
      <c r="A17189" t="n">
        <v>138573</v>
      </c>
      <c r="B17189" s="28" t="n">
        <v>16</v>
      </c>
      <c r="C17189" s="7" t="n">
        <v>300</v>
      </c>
    </row>
    <row r="17190" spans="1:8">
      <c r="A17190" t="s">
        <v>4</v>
      </c>
      <c r="B17190" s="4" t="s">
        <v>5</v>
      </c>
      <c r="C17190" s="4" t="s">
        <v>14</v>
      </c>
      <c r="D17190" s="4" t="s">
        <v>10</v>
      </c>
      <c r="E17190" s="4" t="s">
        <v>10</v>
      </c>
      <c r="F17190" s="4" t="s">
        <v>14</v>
      </c>
    </row>
    <row r="17191" spans="1:8">
      <c r="A17191" t="n">
        <v>138576</v>
      </c>
      <c r="B17191" s="59" t="n">
        <v>25</v>
      </c>
      <c r="C17191" s="7" t="n">
        <v>1</v>
      </c>
      <c r="D17191" s="7" t="n">
        <v>260</v>
      </c>
      <c r="E17191" s="7" t="n">
        <v>640</v>
      </c>
      <c r="F17191" s="7" t="n">
        <v>2</v>
      </c>
    </row>
    <row r="17192" spans="1:8">
      <c r="A17192" t="s">
        <v>4</v>
      </c>
      <c r="B17192" s="4" t="s">
        <v>5</v>
      </c>
      <c r="C17192" s="4" t="s">
        <v>14</v>
      </c>
      <c r="D17192" s="4" t="s">
        <v>10</v>
      </c>
      <c r="E17192" s="4" t="s">
        <v>6</v>
      </c>
    </row>
    <row r="17193" spans="1:8">
      <c r="A17193" t="n">
        <v>138583</v>
      </c>
      <c r="B17193" s="41" t="n">
        <v>51</v>
      </c>
      <c r="C17193" s="7" t="n">
        <v>4</v>
      </c>
      <c r="D17193" s="7" t="n">
        <v>4</v>
      </c>
      <c r="E17193" s="7" t="s">
        <v>181</v>
      </c>
    </row>
    <row r="17194" spans="1:8">
      <c r="A17194" t="s">
        <v>4</v>
      </c>
      <c r="B17194" s="4" t="s">
        <v>5</v>
      </c>
      <c r="C17194" s="4" t="s">
        <v>10</v>
      </c>
    </row>
    <row r="17195" spans="1:8">
      <c r="A17195" t="n">
        <v>138596</v>
      </c>
      <c r="B17195" s="28" t="n">
        <v>16</v>
      </c>
      <c r="C17195" s="7" t="n">
        <v>0</v>
      </c>
    </row>
    <row r="17196" spans="1:8">
      <c r="A17196" t="s">
        <v>4</v>
      </c>
      <c r="B17196" s="4" t="s">
        <v>5</v>
      </c>
      <c r="C17196" s="4" t="s">
        <v>10</v>
      </c>
      <c r="D17196" s="4" t="s">
        <v>14</v>
      </c>
      <c r="E17196" s="4" t="s">
        <v>9</v>
      </c>
      <c r="F17196" s="4" t="s">
        <v>112</v>
      </c>
      <c r="G17196" s="4" t="s">
        <v>14</v>
      </c>
      <c r="H17196" s="4" t="s">
        <v>14</v>
      </c>
    </row>
    <row r="17197" spans="1:8">
      <c r="A17197" t="n">
        <v>138599</v>
      </c>
      <c r="B17197" s="49" t="n">
        <v>26</v>
      </c>
      <c r="C17197" s="7" t="n">
        <v>4</v>
      </c>
      <c r="D17197" s="7" t="n">
        <v>17</v>
      </c>
      <c r="E17197" s="7" t="n">
        <v>7956</v>
      </c>
      <c r="F17197" s="7" t="s">
        <v>1055</v>
      </c>
      <c r="G17197" s="7" t="n">
        <v>2</v>
      </c>
      <c r="H17197" s="7" t="n">
        <v>0</v>
      </c>
    </row>
    <row r="17198" spans="1:8">
      <c r="A17198" t="s">
        <v>4</v>
      </c>
      <c r="B17198" s="4" t="s">
        <v>5</v>
      </c>
    </row>
    <row r="17199" spans="1:8">
      <c r="A17199" t="n">
        <v>138633</v>
      </c>
      <c r="B17199" s="50" t="n">
        <v>28</v>
      </c>
    </row>
    <row r="17200" spans="1:8">
      <c r="A17200" t="s">
        <v>4</v>
      </c>
      <c r="B17200" s="4" t="s">
        <v>5</v>
      </c>
      <c r="C17200" s="4" t="s">
        <v>10</v>
      </c>
      <c r="D17200" s="4" t="s">
        <v>14</v>
      </c>
    </row>
    <row r="17201" spans="1:8">
      <c r="A17201" t="n">
        <v>138634</v>
      </c>
      <c r="B17201" s="51" t="n">
        <v>89</v>
      </c>
      <c r="C17201" s="7" t="n">
        <v>65533</v>
      </c>
      <c r="D17201" s="7" t="n">
        <v>1</v>
      </c>
    </row>
    <row r="17202" spans="1:8">
      <c r="A17202" t="s">
        <v>4</v>
      </c>
      <c r="B17202" s="4" t="s">
        <v>5</v>
      </c>
      <c r="C17202" s="4" t="s">
        <v>14</v>
      </c>
      <c r="D17202" s="4" t="s">
        <v>10</v>
      </c>
      <c r="E17202" s="4" t="s">
        <v>10</v>
      </c>
      <c r="F17202" s="4" t="s">
        <v>14</v>
      </c>
    </row>
    <row r="17203" spans="1:8">
      <c r="A17203" t="n">
        <v>138638</v>
      </c>
      <c r="B17203" s="59" t="n">
        <v>25</v>
      </c>
      <c r="C17203" s="7" t="n">
        <v>1</v>
      </c>
      <c r="D17203" s="7" t="n">
        <v>65535</v>
      </c>
      <c r="E17203" s="7" t="n">
        <v>65535</v>
      </c>
      <c r="F17203" s="7" t="n">
        <v>0</v>
      </c>
    </row>
    <row r="17204" spans="1:8">
      <c r="A17204" t="s">
        <v>4</v>
      </c>
      <c r="B17204" s="4" t="s">
        <v>5</v>
      </c>
      <c r="C17204" s="4" t="s">
        <v>14</v>
      </c>
      <c r="D17204" s="4" t="s">
        <v>10</v>
      </c>
    </row>
    <row r="17205" spans="1:8">
      <c r="A17205" t="n">
        <v>138645</v>
      </c>
      <c r="B17205" s="45" t="n">
        <v>45</v>
      </c>
      <c r="C17205" s="7" t="n">
        <v>7</v>
      </c>
      <c r="D17205" s="7" t="n">
        <v>255</v>
      </c>
    </row>
    <row r="17206" spans="1:8">
      <c r="A17206" t="s">
        <v>4</v>
      </c>
      <c r="B17206" s="4" t="s">
        <v>5</v>
      </c>
      <c r="C17206" s="4" t="s">
        <v>14</v>
      </c>
      <c r="D17206" s="4" t="s">
        <v>10</v>
      </c>
      <c r="E17206" s="4" t="s">
        <v>21</v>
      </c>
    </row>
    <row r="17207" spans="1:8">
      <c r="A17207" t="n">
        <v>138649</v>
      </c>
      <c r="B17207" s="21" t="n">
        <v>58</v>
      </c>
      <c r="C17207" s="7" t="n">
        <v>101</v>
      </c>
      <c r="D17207" s="7" t="n">
        <v>1000</v>
      </c>
      <c r="E17207" s="7" t="n">
        <v>1</v>
      </c>
    </row>
    <row r="17208" spans="1:8">
      <c r="A17208" t="s">
        <v>4</v>
      </c>
      <c r="B17208" s="4" t="s">
        <v>5</v>
      </c>
      <c r="C17208" s="4" t="s">
        <v>14</v>
      </c>
      <c r="D17208" s="4" t="s">
        <v>10</v>
      </c>
    </row>
    <row r="17209" spans="1:8">
      <c r="A17209" t="n">
        <v>138657</v>
      </c>
      <c r="B17209" s="21" t="n">
        <v>58</v>
      </c>
      <c r="C17209" s="7" t="n">
        <v>254</v>
      </c>
      <c r="D17209" s="7" t="n">
        <v>0</v>
      </c>
    </row>
    <row r="17210" spans="1:8">
      <c r="A17210" t="s">
        <v>4</v>
      </c>
      <c r="B17210" s="4" t="s">
        <v>5</v>
      </c>
      <c r="C17210" s="4" t="s">
        <v>14</v>
      </c>
    </row>
    <row r="17211" spans="1:8">
      <c r="A17211" t="n">
        <v>138661</v>
      </c>
      <c r="B17211" s="45" t="n">
        <v>45</v>
      </c>
      <c r="C17211" s="7" t="n">
        <v>0</v>
      </c>
    </row>
    <row r="17212" spans="1:8">
      <c r="A17212" t="s">
        <v>4</v>
      </c>
      <c r="B17212" s="4" t="s">
        <v>5</v>
      </c>
      <c r="C17212" s="4" t="s">
        <v>14</v>
      </c>
      <c r="D17212" s="4" t="s">
        <v>14</v>
      </c>
      <c r="E17212" s="4" t="s">
        <v>21</v>
      </c>
      <c r="F17212" s="4" t="s">
        <v>21</v>
      </c>
      <c r="G17212" s="4" t="s">
        <v>21</v>
      </c>
      <c r="H17212" s="4" t="s">
        <v>10</v>
      </c>
    </row>
    <row r="17213" spans="1:8">
      <c r="A17213" t="n">
        <v>138663</v>
      </c>
      <c r="B17213" s="45" t="n">
        <v>45</v>
      </c>
      <c r="C17213" s="7" t="n">
        <v>2</v>
      </c>
      <c r="D17213" s="7" t="n">
        <v>3</v>
      </c>
      <c r="E17213" s="7" t="n">
        <v>0</v>
      </c>
      <c r="F17213" s="7" t="n">
        <v>21.7099990844727</v>
      </c>
      <c r="G17213" s="7" t="n">
        <v>31.6700000762939</v>
      </c>
      <c r="H17213" s="7" t="n">
        <v>0</v>
      </c>
    </row>
    <row r="17214" spans="1:8">
      <c r="A17214" t="s">
        <v>4</v>
      </c>
      <c r="B17214" s="4" t="s">
        <v>5</v>
      </c>
      <c r="C17214" s="4" t="s">
        <v>14</v>
      </c>
      <c r="D17214" s="4" t="s">
        <v>14</v>
      </c>
      <c r="E17214" s="4" t="s">
        <v>21</v>
      </c>
      <c r="F17214" s="4" t="s">
        <v>21</v>
      </c>
      <c r="G17214" s="4" t="s">
        <v>21</v>
      </c>
      <c r="H17214" s="4" t="s">
        <v>10</v>
      </c>
      <c r="I17214" s="4" t="s">
        <v>14</v>
      </c>
    </row>
    <row r="17215" spans="1:8">
      <c r="A17215" t="n">
        <v>138680</v>
      </c>
      <c r="B17215" s="45" t="n">
        <v>45</v>
      </c>
      <c r="C17215" s="7" t="n">
        <v>4</v>
      </c>
      <c r="D17215" s="7" t="n">
        <v>3</v>
      </c>
      <c r="E17215" s="7" t="n">
        <v>21</v>
      </c>
      <c r="F17215" s="7" t="n">
        <v>137</v>
      </c>
      <c r="G17215" s="7" t="n">
        <v>15</v>
      </c>
      <c r="H17215" s="7" t="n">
        <v>0</v>
      </c>
      <c r="I17215" s="7" t="n">
        <v>0</v>
      </c>
    </row>
    <row r="17216" spans="1:8">
      <c r="A17216" t="s">
        <v>4</v>
      </c>
      <c r="B17216" s="4" t="s">
        <v>5</v>
      </c>
      <c r="C17216" s="4" t="s">
        <v>14</v>
      </c>
      <c r="D17216" s="4" t="s">
        <v>14</v>
      </c>
      <c r="E17216" s="4" t="s">
        <v>21</v>
      </c>
      <c r="F17216" s="4" t="s">
        <v>10</v>
      </c>
    </row>
    <row r="17217" spans="1:9">
      <c r="A17217" t="n">
        <v>138698</v>
      </c>
      <c r="B17217" s="45" t="n">
        <v>45</v>
      </c>
      <c r="C17217" s="7" t="n">
        <v>5</v>
      </c>
      <c r="D17217" s="7" t="n">
        <v>3</v>
      </c>
      <c r="E17217" s="7" t="n">
        <v>1.89999997615814</v>
      </c>
      <c r="F17217" s="7" t="n">
        <v>0</v>
      </c>
    </row>
    <row r="17218" spans="1:9">
      <c r="A17218" t="s">
        <v>4</v>
      </c>
      <c r="B17218" s="4" t="s">
        <v>5</v>
      </c>
      <c r="C17218" s="4" t="s">
        <v>14</v>
      </c>
      <c r="D17218" s="4" t="s">
        <v>14</v>
      </c>
      <c r="E17218" s="4" t="s">
        <v>21</v>
      </c>
      <c r="F17218" s="4" t="s">
        <v>10</v>
      </c>
    </row>
    <row r="17219" spans="1:9">
      <c r="A17219" t="n">
        <v>138707</v>
      </c>
      <c r="B17219" s="45" t="n">
        <v>45</v>
      </c>
      <c r="C17219" s="7" t="n">
        <v>11</v>
      </c>
      <c r="D17219" s="7" t="n">
        <v>3</v>
      </c>
      <c r="E17219" s="7" t="n">
        <v>34.2999992370605</v>
      </c>
      <c r="F17219" s="7" t="n">
        <v>0</v>
      </c>
    </row>
    <row r="17220" spans="1:9">
      <c r="A17220" t="s">
        <v>4</v>
      </c>
      <c r="B17220" s="4" t="s">
        <v>5</v>
      </c>
      <c r="C17220" s="4" t="s">
        <v>14</v>
      </c>
      <c r="D17220" s="4" t="s">
        <v>14</v>
      </c>
      <c r="E17220" s="4" t="s">
        <v>21</v>
      </c>
      <c r="F17220" s="4" t="s">
        <v>21</v>
      </c>
      <c r="G17220" s="4" t="s">
        <v>21</v>
      </c>
      <c r="H17220" s="4" t="s">
        <v>10</v>
      </c>
    </row>
    <row r="17221" spans="1:9">
      <c r="A17221" t="n">
        <v>138716</v>
      </c>
      <c r="B17221" s="45" t="n">
        <v>45</v>
      </c>
      <c r="C17221" s="7" t="n">
        <v>2</v>
      </c>
      <c r="D17221" s="7" t="n">
        <v>3</v>
      </c>
      <c r="E17221" s="7" t="n">
        <v>0</v>
      </c>
      <c r="F17221" s="7" t="n">
        <v>21.8099994659424</v>
      </c>
      <c r="G17221" s="7" t="n">
        <v>31.7700004577637</v>
      </c>
      <c r="H17221" s="7" t="n">
        <v>7000</v>
      </c>
    </row>
    <row r="17222" spans="1:9">
      <c r="A17222" t="s">
        <v>4</v>
      </c>
      <c r="B17222" s="4" t="s">
        <v>5</v>
      </c>
      <c r="C17222" s="4" t="s">
        <v>14</v>
      </c>
      <c r="D17222" s="4" t="s">
        <v>14</v>
      </c>
      <c r="E17222" s="4" t="s">
        <v>21</v>
      </c>
      <c r="F17222" s="4" t="s">
        <v>21</v>
      </c>
      <c r="G17222" s="4" t="s">
        <v>21</v>
      </c>
      <c r="H17222" s="4" t="s">
        <v>10</v>
      </c>
      <c r="I17222" s="4" t="s">
        <v>14</v>
      </c>
    </row>
    <row r="17223" spans="1:9">
      <c r="A17223" t="n">
        <v>138733</v>
      </c>
      <c r="B17223" s="45" t="n">
        <v>45</v>
      </c>
      <c r="C17223" s="7" t="n">
        <v>4</v>
      </c>
      <c r="D17223" s="7" t="n">
        <v>3</v>
      </c>
      <c r="E17223" s="7" t="n">
        <v>-10</v>
      </c>
      <c r="F17223" s="7" t="n">
        <v>30</v>
      </c>
      <c r="G17223" s="7" t="n">
        <v>15</v>
      </c>
      <c r="H17223" s="7" t="n">
        <v>7000</v>
      </c>
      <c r="I17223" s="7" t="n">
        <v>0</v>
      </c>
    </row>
    <row r="17224" spans="1:9">
      <c r="A17224" t="s">
        <v>4</v>
      </c>
      <c r="B17224" s="4" t="s">
        <v>5</v>
      </c>
      <c r="C17224" s="4" t="s">
        <v>14</v>
      </c>
      <c r="D17224" s="4" t="s">
        <v>14</v>
      </c>
      <c r="E17224" s="4" t="s">
        <v>21</v>
      </c>
      <c r="F17224" s="4" t="s">
        <v>10</v>
      </c>
    </row>
    <row r="17225" spans="1:9">
      <c r="A17225" t="n">
        <v>138751</v>
      </c>
      <c r="B17225" s="45" t="n">
        <v>45</v>
      </c>
      <c r="C17225" s="7" t="n">
        <v>5</v>
      </c>
      <c r="D17225" s="7" t="n">
        <v>3</v>
      </c>
      <c r="E17225" s="7" t="n">
        <v>1.10000002384186</v>
      </c>
      <c r="F17225" s="7" t="n">
        <v>7000</v>
      </c>
    </row>
    <row r="17226" spans="1:9">
      <c r="A17226" t="s">
        <v>4</v>
      </c>
      <c r="B17226" s="4" t="s">
        <v>5</v>
      </c>
      <c r="C17226" s="4" t="s">
        <v>10</v>
      </c>
    </row>
    <row r="17227" spans="1:9">
      <c r="A17227" t="n">
        <v>138760</v>
      </c>
      <c r="B17227" s="28" t="n">
        <v>16</v>
      </c>
      <c r="C17227" s="7" t="n">
        <v>4000</v>
      </c>
    </row>
    <row r="17228" spans="1:9">
      <c r="A17228" t="s">
        <v>4</v>
      </c>
      <c r="B17228" s="4" t="s">
        <v>5</v>
      </c>
      <c r="C17228" s="4" t="s">
        <v>10</v>
      </c>
      <c r="D17228" s="4" t="s">
        <v>10</v>
      </c>
      <c r="E17228" s="4" t="s">
        <v>6</v>
      </c>
      <c r="F17228" s="4" t="s">
        <v>14</v>
      </c>
      <c r="G17228" s="4" t="s">
        <v>10</v>
      </c>
    </row>
    <row r="17229" spans="1:9">
      <c r="A17229" t="n">
        <v>138763</v>
      </c>
      <c r="B17229" s="47" t="n">
        <v>80</v>
      </c>
      <c r="C17229" s="7" t="n">
        <v>744</v>
      </c>
      <c r="D17229" s="7" t="n">
        <v>508</v>
      </c>
      <c r="E17229" s="7" t="s">
        <v>1056</v>
      </c>
      <c r="F17229" s="7" t="n">
        <v>1</v>
      </c>
      <c r="G17229" s="7" t="n">
        <v>0</v>
      </c>
    </row>
    <row r="17230" spans="1:9">
      <c r="A17230" t="s">
        <v>4</v>
      </c>
      <c r="B17230" s="4" t="s">
        <v>5</v>
      </c>
      <c r="C17230" s="4" t="s">
        <v>10</v>
      </c>
    </row>
    <row r="17231" spans="1:9">
      <c r="A17231" t="n">
        <v>138781</v>
      </c>
      <c r="B17231" s="28" t="n">
        <v>16</v>
      </c>
      <c r="C17231" s="7" t="n">
        <v>2000</v>
      </c>
    </row>
    <row r="17232" spans="1:9">
      <c r="A17232" t="s">
        <v>4</v>
      </c>
      <c r="B17232" s="4" t="s">
        <v>5</v>
      </c>
      <c r="C17232" s="4" t="s">
        <v>14</v>
      </c>
      <c r="D17232" s="4" t="s">
        <v>10</v>
      </c>
      <c r="E17232" s="4" t="s">
        <v>6</v>
      </c>
      <c r="F17232" s="4" t="s">
        <v>6</v>
      </c>
      <c r="G17232" s="4" t="s">
        <v>6</v>
      </c>
      <c r="H17232" s="4" t="s">
        <v>6</v>
      </c>
    </row>
    <row r="17233" spans="1:9">
      <c r="A17233" t="n">
        <v>138784</v>
      </c>
      <c r="B17233" s="41" t="n">
        <v>51</v>
      </c>
      <c r="C17233" s="7" t="n">
        <v>3</v>
      </c>
      <c r="D17233" s="7" t="n">
        <v>7004</v>
      </c>
      <c r="E17233" s="7" t="s">
        <v>537</v>
      </c>
      <c r="F17233" s="7" t="s">
        <v>97</v>
      </c>
      <c r="G17233" s="7" t="s">
        <v>96</v>
      </c>
      <c r="H17233" s="7" t="s">
        <v>97</v>
      </c>
    </row>
    <row r="17234" spans="1:9">
      <c r="A17234" t="s">
        <v>4</v>
      </c>
      <c r="B17234" s="4" t="s">
        <v>5</v>
      </c>
      <c r="C17234" s="4" t="s">
        <v>10</v>
      </c>
    </row>
    <row r="17235" spans="1:9">
      <c r="A17235" t="n">
        <v>138797</v>
      </c>
      <c r="B17235" s="28" t="n">
        <v>16</v>
      </c>
      <c r="C17235" s="7" t="n">
        <v>1000</v>
      </c>
    </row>
    <row r="17236" spans="1:9">
      <c r="A17236" t="s">
        <v>4</v>
      </c>
      <c r="B17236" s="4" t="s">
        <v>5</v>
      </c>
      <c r="C17236" s="4" t="s">
        <v>14</v>
      </c>
      <c r="D17236" s="4" t="s">
        <v>10</v>
      </c>
    </row>
    <row r="17237" spans="1:9">
      <c r="A17237" t="n">
        <v>138800</v>
      </c>
      <c r="B17237" s="45" t="n">
        <v>45</v>
      </c>
      <c r="C17237" s="7" t="n">
        <v>7</v>
      </c>
      <c r="D17237" s="7" t="n">
        <v>255</v>
      </c>
    </row>
    <row r="17238" spans="1:9">
      <c r="A17238" t="s">
        <v>4</v>
      </c>
      <c r="B17238" s="4" t="s">
        <v>5</v>
      </c>
      <c r="C17238" s="4" t="s">
        <v>14</v>
      </c>
      <c r="D17238" s="4" t="s">
        <v>10</v>
      </c>
      <c r="E17238" s="4" t="s">
        <v>10</v>
      </c>
      <c r="F17238" s="4" t="s">
        <v>9</v>
      </c>
    </row>
    <row r="17239" spans="1:9">
      <c r="A17239" t="n">
        <v>138804</v>
      </c>
      <c r="B17239" s="46" t="n">
        <v>84</v>
      </c>
      <c r="C17239" s="7" t="n">
        <v>1</v>
      </c>
      <c r="D17239" s="7" t="n">
        <v>0</v>
      </c>
      <c r="E17239" s="7" t="n">
        <v>1000</v>
      </c>
      <c r="F17239" s="7" t="n">
        <v>0</v>
      </c>
    </row>
    <row r="17240" spans="1:9">
      <c r="A17240" t="s">
        <v>4</v>
      </c>
      <c r="B17240" s="4" t="s">
        <v>5</v>
      </c>
      <c r="C17240" s="4" t="s">
        <v>10</v>
      </c>
    </row>
    <row r="17241" spans="1:9">
      <c r="A17241" t="n">
        <v>138814</v>
      </c>
      <c r="B17241" s="28" t="n">
        <v>16</v>
      </c>
      <c r="C17241" s="7" t="n">
        <v>1000</v>
      </c>
    </row>
    <row r="17242" spans="1:9">
      <c r="A17242" t="s">
        <v>4</v>
      </c>
      <c r="B17242" s="4" t="s">
        <v>5</v>
      </c>
      <c r="C17242" s="4" t="s">
        <v>10</v>
      </c>
    </row>
    <row r="17243" spans="1:9">
      <c r="A17243" t="n">
        <v>138817</v>
      </c>
      <c r="B17243" s="56" t="n">
        <v>54</v>
      </c>
      <c r="C17243" s="7" t="n">
        <v>1</v>
      </c>
    </row>
    <row r="17244" spans="1:9">
      <c r="A17244" t="s">
        <v>4</v>
      </c>
      <c r="B17244" s="4" t="s">
        <v>5</v>
      </c>
      <c r="C17244" s="4" t="s">
        <v>10</v>
      </c>
    </row>
    <row r="17245" spans="1:9">
      <c r="A17245" t="n">
        <v>138820</v>
      </c>
      <c r="B17245" s="56" t="n">
        <v>54</v>
      </c>
      <c r="C17245" s="7" t="n">
        <v>2</v>
      </c>
    </row>
    <row r="17246" spans="1:9">
      <c r="A17246" t="s">
        <v>4</v>
      </c>
      <c r="B17246" s="4" t="s">
        <v>5</v>
      </c>
      <c r="C17246" s="4" t="s">
        <v>10</v>
      </c>
    </row>
    <row r="17247" spans="1:9">
      <c r="A17247" t="n">
        <v>138823</v>
      </c>
      <c r="B17247" s="56" t="n">
        <v>54</v>
      </c>
      <c r="C17247" s="7" t="n">
        <v>3</v>
      </c>
    </row>
    <row r="17248" spans="1:9">
      <c r="A17248" t="s">
        <v>4</v>
      </c>
      <c r="B17248" s="4" t="s">
        <v>5</v>
      </c>
      <c r="C17248" s="4" t="s">
        <v>10</v>
      </c>
    </row>
    <row r="17249" spans="1:8">
      <c r="A17249" t="n">
        <v>138826</v>
      </c>
      <c r="B17249" s="56" t="n">
        <v>54</v>
      </c>
      <c r="C17249" s="7" t="n">
        <v>4</v>
      </c>
    </row>
    <row r="17250" spans="1:8">
      <c r="A17250" t="s">
        <v>4</v>
      </c>
      <c r="B17250" s="4" t="s">
        <v>5</v>
      </c>
      <c r="C17250" s="4" t="s">
        <v>10</v>
      </c>
    </row>
    <row r="17251" spans="1:8">
      <c r="A17251" t="n">
        <v>138829</v>
      </c>
      <c r="B17251" s="56" t="n">
        <v>54</v>
      </c>
      <c r="C17251" s="7" t="n">
        <v>5</v>
      </c>
    </row>
    <row r="17252" spans="1:8">
      <c r="A17252" t="s">
        <v>4</v>
      </c>
      <c r="B17252" s="4" t="s">
        <v>5</v>
      </c>
      <c r="C17252" s="4" t="s">
        <v>10</v>
      </c>
    </row>
    <row r="17253" spans="1:8">
      <c r="A17253" t="n">
        <v>138832</v>
      </c>
      <c r="B17253" s="56" t="n">
        <v>54</v>
      </c>
      <c r="C17253" s="7" t="n">
        <v>6</v>
      </c>
    </row>
    <row r="17254" spans="1:8">
      <c r="A17254" t="s">
        <v>4</v>
      </c>
      <c r="B17254" s="4" t="s">
        <v>5</v>
      </c>
      <c r="C17254" s="4" t="s">
        <v>10</v>
      </c>
    </row>
    <row r="17255" spans="1:8">
      <c r="A17255" t="n">
        <v>138835</v>
      </c>
      <c r="B17255" s="56" t="n">
        <v>54</v>
      </c>
      <c r="C17255" s="7" t="n">
        <v>7</v>
      </c>
    </row>
    <row r="17256" spans="1:8">
      <c r="A17256" t="s">
        <v>4</v>
      </c>
      <c r="B17256" s="4" t="s">
        <v>5</v>
      </c>
      <c r="C17256" s="4" t="s">
        <v>10</v>
      </c>
    </row>
    <row r="17257" spans="1:8">
      <c r="A17257" t="n">
        <v>138838</v>
      </c>
      <c r="B17257" s="56" t="n">
        <v>54</v>
      </c>
      <c r="C17257" s="7" t="n">
        <v>8</v>
      </c>
    </row>
    <row r="17258" spans="1:8">
      <c r="A17258" t="s">
        <v>4</v>
      </c>
      <c r="B17258" s="4" t="s">
        <v>5</v>
      </c>
      <c r="C17258" s="4" t="s">
        <v>10</v>
      </c>
    </row>
    <row r="17259" spans="1:8">
      <c r="A17259" t="n">
        <v>138841</v>
      </c>
      <c r="B17259" s="56" t="n">
        <v>54</v>
      </c>
      <c r="C17259" s="7" t="n">
        <v>9</v>
      </c>
    </row>
    <row r="17260" spans="1:8">
      <c r="A17260" t="s">
        <v>4</v>
      </c>
      <c r="B17260" s="4" t="s">
        <v>5</v>
      </c>
      <c r="C17260" s="4" t="s">
        <v>10</v>
      </c>
    </row>
    <row r="17261" spans="1:8">
      <c r="A17261" t="n">
        <v>138844</v>
      </c>
      <c r="B17261" s="56" t="n">
        <v>54</v>
      </c>
      <c r="C17261" s="7" t="n">
        <v>11</v>
      </c>
    </row>
    <row r="17262" spans="1:8">
      <c r="A17262" t="s">
        <v>4</v>
      </c>
      <c r="B17262" s="4" t="s">
        <v>5</v>
      </c>
      <c r="C17262" s="4" t="s">
        <v>10</v>
      </c>
    </row>
    <row r="17263" spans="1:8">
      <c r="A17263" t="n">
        <v>138847</v>
      </c>
      <c r="B17263" s="56" t="n">
        <v>54</v>
      </c>
      <c r="C17263" s="7" t="n">
        <v>7032</v>
      </c>
    </row>
    <row r="17264" spans="1:8">
      <c r="A17264" t="s">
        <v>4</v>
      </c>
      <c r="B17264" s="4" t="s">
        <v>5</v>
      </c>
      <c r="C17264" s="4" t="s">
        <v>10</v>
      </c>
    </row>
    <row r="17265" spans="1:3">
      <c r="A17265" t="n">
        <v>138850</v>
      </c>
      <c r="B17265" s="56" t="n">
        <v>54</v>
      </c>
      <c r="C17265" s="7" t="n">
        <v>26</v>
      </c>
    </row>
    <row r="17266" spans="1:3">
      <c r="A17266" t="s">
        <v>4</v>
      </c>
      <c r="B17266" s="4" t="s">
        <v>5</v>
      </c>
      <c r="C17266" s="4" t="s">
        <v>10</v>
      </c>
    </row>
    <row r="17267" spans="1:3">
      <c r="A17267" t="n">
        <v>138853</v>
      </c>
      <c r="B17267" s="56" t="n">
        <v>54</v>
      </c>
      <c r="C17267" s="7" t="n">
        <v>7021</v>
      </c>
    </row>
    <row r="17268" spans="1:3">
      <c r="A17268" t="s">
        <v>4</v>
      </c>
      <c r="B17268" s="4" t="s">
        <v>5</v>
      </c>
      <c r="C17268" s="4" t="s">
        <v>10</v>
      </c>
    </row>
    <row r="17269" spans="1:3">
      <c r="A17269" t="n">
        <v>138856</v>
      </c>
      <c r="B17269" s="56" t="n">
        <v>54</v>
      </c>
      <c r="C17269" s="7" t="n">
        <v>15</v>
      </c>
    </row>
    <row r="17270" spans="1:3">
      <c r="A17270" t="s">
        <v>4</v>
      </c>
      <c r="B17270" s="4" t="s">
        <v>5</v>
      </c>
      <c r="C17270" s="4" t="s">
        <v>14</v>
      </c>
      <c r="D17270" s="4" t="s">
        <v>10</v>
      </c>
      <c r="E17270" s="4" t="s">
        <v>10</v>
      </c>
      <c r="F17270" s="4" t="s">
        <v>14</v>
      </c>
    </row>
    <row r="17271" spans="1:3">
      <c r="A17271" t="n">
        <v>138859</v>
      </c>
      <c r="B17271" s="59" t="n">
        <v>25</v>
      </c>
      <c r="C17271" s="7" t="n">
        <v>1</v>
      </c>
      <c r="D17271" s="7" t="n">
        <v>60</v>
      </c>
      <c r="E17271" s="7" t="n">
        <v>640</v>
      </c>
      <c r="F17271" s="7" t="n">
        <v>1</v>
      </c>
    </row>
    <row r="17272" spans="1:3">
      <c r="A17272" t="s">
        <v>4</v>
      </c>
      <c r="B17272" s="4" t="s">
        <v>5</v>
      </c>
      <c r="C17272" s="4" t="s">
        <v>14</v>
      </c>
      <c r="D17272" s="4" t="s">
        <v>21</v>
      </c>
      <c r="E17272" s="4" t="s">
        <v>21</v>
      </c>
      <c r="F17272" s="4" t="s">
        <v>21</v>
      </c>
    </row>
    <row r="17273" spans="1:3">
      <c r="A17273" t="n">
        <v>138866</v>
      </c>
      <c r="B17273" s="45" t="n">
        <v>45</v>
      </c>
      <c r="C17273" s="7" t="n">
        <v>9</v>
      </c>
      <c r="D17273" s="7" t="n">
        <v>0.0199999995529652</v>
      </c>
      <c r="E17273" s="7" t="n">
        <v>0.0199999995529652</v>
      </c>
      <c r="F17273" s="7" t="n">
        <v>0.200000002980232</v>
      </c>
    </row>
    <row r="17274" spans="1:3">
      <c r="A17274" t="s">
        <v>4</v>
      </c>
      <c r="B17274" s="4" t="s">
        <v>5</v>
      </c>
      <c r="C17274" s="4" t="s">
        <v>14</v>
      </c>
      <c r="D17274" s="4" t="s">
        <v>10</v>
      </c>
      <c r="E17274" s="4" t="s">
        <v>6</v>
      </c>
    </row>
    <row r="17275" spans="1:3">
      <c r="A17275" t="n">
        <v>138880</v>
      </c>
      <c r="B17275" s="41" t="n">
        <v>51</v>
      </c>
      <c r="C17275" s="7" t="n">
        <v>4</v>
      </c>
      <c r="D17275" s="7" t="n">
        <v>9</v>
      </c>
      <c r="E17275" s="7" t="s">
        <v>181</v>
      </c>
    </row>
    <row r="17276" spans="1:3">
      <c r="A17276" t="s">
        <v>4</v>
      </c>
      <c r="B17276" s="4" t="s">
        <v>5</v>
      </c>
      <c r="C17276" s="4" t="s">
        <v>10</v>
      </c>
    </row>
    <row r="17277" spans="1:3">
      <c r="A17277" t="n">
        <v>138893</v>
      </c>
      <c r="B17277" s="28" t="n">
        <v>16</v>
      </c>
      <c r="C17277" s="7" t="n">
        <v>0</v>
      </c>
    </row>
    <row r="17278" spans="1:3">
      <c r="A17278" t="s">
        <v>4</v>
      </c>
      <c r="B17278" s="4" t="s">
        <v>5</v>
      </c>
      <c r="C17278" s="4" t="s">
        <v>10</v>
      </c>
      <c r="D17278" s="4" t="s">
        <v>14</v>
      </c>
      <c r="E17278" s="4" t="s">
        <v>9</v>
      </c>
      <c r="F17278" s="4" t="s">
        <v>112</v>
      </c>
      <c r="G17278" s="4" t="s">
        <v>14</v>
      </c>
      <c r="H17278" s="4" t="s">
        <v>14</v>
      </c>
    </row>
    <row r="17279" spans="1:3">
      <c r="A17279" t="n">
        <v>138896</v>
      </c>
      <c r="B17279" s="49" t="n">
        <v>26</v>
      </c>
      <c r="C17279" s="7" t="n">
        <v>9</v>
      </c>
      <c r="D17279" s="7" t="n">
        <v>17</v>
      </c>
      <c r="E17279" s="7" t="n">
        <v>5427</v>
      </c>
      <c r="F17279" s="7" t="s">
        <v>1057</v>
      </c>
      <c r="G17279" s="7" t="n">
        <v>2</v>
      </c>
      <c r="H17279" s="7" t="n">
        <v>0</v>
      </c>
    </row>
    <row r="17280" spans="1:3">
      <c r="A17280" t="s">
        <v>4</v>
      </c>
      <c r="B17280" s="4" t="s">
        <v>5</v>
      </c>
    </row>
    <row r="17281" spans="1:8">
      <c r="A17281" t="n">
        <v>138924</v>
      </c>
      <c r="B17281" s="50" t="n">
        <v>28</v>
      </c>
    </row>
    <row r="17282" spans="1:8">
      <c r="A17282" t="s">
        <v>4</v>
      </c>
      <c r="B17282" s="4" t="s">
        <v>5</v>
      </c>
      <c r="C17282" s="4" t="s">
        <v>10</v>
      </c>
      <c r="D17282" s="4" t="s">
        <v>14</v>
      </c>
    </row>
    <row r="17283" spans="1:8">
      <c r="A17283" t="n">
        <v>138925</v>
      </c>
      <c r="B17283" s="51" t="n">
        <v>89</v>
      </c>
      <c r="C17283" s="7" t="n">
        <v>65533</v>
      </c>
      <c r="D17283" s="7" t="n">
        <v>1</v>
      </c>
    </row>
    <row r="17284" spans="1:8">
      <c r="A17284" t="s">
        <v>4</v>
      </c>
      <c r="B17284" s="4" t="s">
        <v>5</v>
      </c>
      <c r="C17284" s="4" t="s">
        <v>14</v>
      </c>
      <c r="D17284" s="4" t="s">
        <v>10</v>
      </c>
      <c r="E17284" s="4" t="s">
        <v>10</v>
      </c>
      <c r="F17284" s="4" t="s">
        <v>14</v>
      </c>
    </row>
    <row r="17285" spans="1:8">
      <c r="A17285" t="n">
        <v>138929</v>
      </c>
      <c r="B17285" s="59" t="n">
        <v>25</v>
      </c>
      <c r="C17285" s="7" t="n">
        <v>1</v>
      </c>
      <c r="D17285" s="7" t="n">
        <v>65535</v>
      </c>
      <c r="E17285" s="7" t="n">
        <v>65535</v>
      </c>
      <c r="F17285" s="7" t="n">
        <v>0</v>
      </c>
    </row>
    <row r="17286" spans="1:8">
      <c r="A17286" t="s">
        <v>4</v>
      </c>
      <c r="B17286" s="4" t="s">
        <v>5</v>
      </c>
      <c r="C17286" s="4" t="s">
        <v>14</v>
      </c>
      <c r="D17286" s="4" t="s">
        <v>10</v>
      </c>
      <c r="E17286" s="4" t="s">
        <v>6</v>
      </c>
    </row>
    <row r="17287" spans="1:8">
      <c r="A17287" t="n">
        <v>138936</v>
      </c>
      <c r="B17287" s="41" t="n">
        <v>51</v>
      </c>
      <c r="C17287" s="7" t="n">
        <v>4</v>
      </c>
      <c r="D17287" s="7" t="n">
        <v>7004</v>
      </c>
      <c r="E17287" s="7" t="s">
        <v>119</v>
      </c>
    </row>
    <row r="17288" spans="1:8">
      <c r="A17288" t="s">
        <v>4</v>
      </c>
      <c r="B17288" s="4" t="s">
        <v>5</v>
      </c>
      <c r="C17288" s="4" t="s">
        <v>10</v>
      </c>
    </row>
    <row r="17289" spans="1:8">
      <c r="A17289" t="n">
        <v>138950</v>
      </c>
      <c r="B17289" s="28" t="n">
        <v>16</v>
      </c>
      <c r="C17289" s="7" t="n">
        <v>0</v>
      </c>
    </row>
    <row r="17290" spans="1:8">
      <c r="A17290" t="s">
        <v>4</v>
      </c>
      <c r="B17290" s="4" t="s">
        <v>5</v>
      </c>
      <c r="C17290" s="4" t="s">
        <v>10</v>
      </c>
      <c r="D17290" s="4" t="s">
        <v>14</v>
      </c>
      <c r="E17290" s="4" t="s">
        <v>9</v>
      </c>
      <c r="F17290" s="4" t="s">
        <v>112</v>
      </c>
      <c r="G17290" s="4" t="s">
        <v>14</v>
      </c>
      <c r="H17290" s="4" t="s">
        <v>14</v>
      </c>
      <c r="I17290" s="4" t="s">
        <v>14</v>
      </c>
      <c r="J17290" s="4" t="s">
        <v>9</v>
      </c>
      <c r="K17290" s="4" t="s">
        <v>112</v>
      </c>
      <c r="L17290" s="4" t="s">
        <v>14</v>
      </c>
      <c r="M17290" s="4" t="s">
        <v>14</v>
      </c>
      <c r="N17290" s="4" t="s">
        <v>14</v>
      </c>
      <c r="O17290" s="4" t="s">
        <v>9</v>
      </c>
      <c r="P17290" s="4" t="s">
        <v>112</v>
      </c>
      <c r="Q17290" s="4" t="s">
        <v>14</v>
      </c>
      <c r="R17290" s="4" t="s">
        <v>14</v>
      </c>
    </row>
    <row r="17291" spans="1:8">
      <c r="A17291" t="n">
        <v>138953</v>
      </c>
      <c r="B17291" s="49" t="n">
        <v>26</v>
      </c>
      <c r="C17291" s="7" t="n">
        <v>7004</v>
      </c>
      <c r="D17291" s="7" t="n">
        <v>17</v>
      </c>
      <c r="E17291" s="7" t="n">
        <v>42304</v>
      </c>
      <c r="F17291" s="7" t="s">
        <v>1058</v>
      </c>
      <c r="G17291" s="7" t="n">
        <v>2</v>
      </c>
      <c r="H17291" s="7" t="n">
        <v>3</v>
      </c>
      <c r="I17291" s="7" t="n">
        <v>17</v>
      </c>
      <c r="J17291" s="7" t="n">
        <v>42305</v>
      </c>
      <c r="K17291" s="7" t="s">
        <v>1059</v>
      </c>
      <c r="L17291" s="7" t="n">
        <v>2</v>
      </c>
      <c r="M17291" s="7" t="n">
        <v>3</v>
      </c>
      <c r="N17291" s="7" t="n">
        <v>17</v>
      </c>
      <c r="O17291" s="7" t="n">
        <v>42306</v>
      </c>
      <c r="P17291" s="7" t="s">
        <v>1060</v>
      </c>
      <c r="Q17291" s="7" t="n">
        <v>2</v>
      </c>
      <c r="R17291" s="7" t="n">
        <v>0</v>
      </c>
    </row>
    <row r="17292" spans="1:8">
      <c r="A17292" t="s">
        <v>4</v>
      </c>
      <c r="B17292" s="4" t="s">
        <v>5</v>
      </c>
    </row>
    <row r="17293" spans="1:8">
      <c r="A17293" t="n">
        <v>139127</v>
      </c>
      <c r="B17293" s="50" t="n">
        <v>28</v>
      </c>
    </row>
    <row r="17294" spans="1:8">
      <c r="A17294" t="s">
        <v>4</v>
      </c>
      <c r="B17294" s="4" t="s">
        <v>5</v>
      </c>
      <c r="C17294" s="4" t="s">
        <v>14</v>
      </c>
      <c r="D17294" s="4" t="s">
        <v>14</v>
      </c>
      <c r="E17294" s="4" t="s">
        <v>21</v>
      </c>
      <c r="F17294" s="4" t="s">
        <v>21</v>
      </c>
      <c r="G17294" s="4" t="s">
        <v>21</v>
      </c>
      <c r="H17294" s="4" t="s">
        <v>10</v>
      </c>
    </row>
    <row r="17295" spans="1:8">
      <c r="A17295" t="n">
        <v>139128</v>
      </c>
      <c r="B17295" s="45" t="n">
        <v>45</v>
      </c>
      <c r="C17295" s="7" t="n">
        <v>2</v>
      </c>
      <c r="D17295" s="7" t="n">
        <v>3</v>
      </c>
      <c r="E17295" s="7" t="n">
        <v>-0.189999997615814</v>
      </c>
      <c r="F17295" s="7" t="n">
        <v>21.7000007629395</v>
      </c>
      <c r="G17295" s="7" t="n">
        <v>31.7700004577637</v>
      </c>
      <c r="H17295" s="7" t="n">
        <v>1500</v>
      </c>
    </row>
    <row r="17296" spans="1:8">
      <c r="A17296" t="s">
        <v>4</v>
      </c>
      <c r="B17296" s="4" t="s">
        <v>5</v>
      </c>
      <c r="C17296" s="4" t="s">
        <v>14</v>
      </c>
      <c r="D17296" s="4" t="s">
        <v>14</v>
      </c>
      <c r="E17296" s="4" t="s">
        <v>21</v>
      </c>
      <c r="F17296" s="4" t="s">
        <v>21</v>
      </c>
      <c r="G17296" s="4" t="s">
        <v>21</v>
      </c>
      <c r="H17296" s="4" t="s">
        <v>10</v>
      </c>
      <c r="I17296" s="4" t="s">
        <v>14</v>
      </c>
    </row>
    <row r="17297" spans="1:18">
      <c r="A17297" t="n">
        <v>139145</v>
      </c>
      <c r="B17297" s="45" t="n">
        <v>45</v>
      </c>
      <c r="C17297" s="7" t="n">
        <v>4</v>
      </c>
      <c r="D17297" s="7" t="n">
        <v>3</v>
      </c>
      <c r="E17297" s="7" t="n">
        <v>21</v>
      </c>
      <c r="F17297" s="7" t="n">
        <v>55</v>
      </c>
      <c r="G17297" s="7" t="n">
        <v>-20</v>
      </c>
      <c r="H17297" s="7" t="n">
        <v>1500</v>
      </c>
      <c r="I17297" s="7" t="n">
        <v>0</v>
      </c>
    </row>
    <row r="17298" spans="1:18">
      <c r="A17298" t="s">
        <v>4</v>
      </c>
      <c r="B17298" s="4" t="s">
        <v>5</v>
      </c>
      <c r="C17298" s="4" t="s">
        <v>14</v>
      </c>
      <c r="D17298" s="4" t="s">
        <v>14</v>
      </c>
      <c r="E17298" s="4" t="s">
        <v>21</v>
      </c>
      <c r="F17298" s="4" t="s">
        <v>10</v>
      </c>
    </row>
    <row r="17299" spans="1:18">
      <c r="A17299" t="n">
        <v>139163</v>
      </c>
      <c r="B17299" s="45" t="n">
        <v>45</v>
      </c>
      <c r="C17299" s="7" t="n">
        <v>5</v>
      </c>
      <c r="D17299" s="7" t="n">
        <v>3</v>
      </c>
      <c r="E17299" s="7" t="n">
        <v>1.70000004768372</v>
      </c>
      <c r="F17299" s="7" t="n">
        <v>1500</v>
      </c>
    </row>
    <row r="17300" spans="1:18">
      <c r="A17300" t="s">
        <v>4</v>
      </c>
      <c r="B17300" s="4" t="s">
        <v>5</v>
      </c>
      <c r="C17300" s="4" t="s">
        <v>10</v>
      </c>
      <c r="D17300" s="4" t="s">
        <v>10</v>
      </c>
      <c r="E17300" s="4" t="s">
        <v>10</v>
      </c>
    </row>
    <row r="17301" spans="1:18">
      <c r="A17301" t="n">
        <v>139172</v>
      </c>
      <c r="B17301" s="42" t="n">
        <v>61</v>
      </c>
      <c r="C17301" s="7" t="n">
        <v>7004</v>
      </c>
      <c r="D17301" s="7" t="n">
        <v>7013</v>
      </c>
      <c r="E17301" s="7" t="n">
        <v>1000</v>
      </c>
    </row>
    <row r="17302" spans="1:18">
      <c r="A17302" t="s">
        <v>4</v>
      </c>
      <c r="B17302" s="4" t="s">
        <v>5</v>
      </c>
      <c r="C17302" s="4" t="s">
        <v>10</v>
      </c>
      <c r="D17302" s="4" t="s">
        <v>21</v>
      </c>
      <c r="E17302" s="4" t="s">
        <v>21</v>
      </c>
      <c r="F17302" s="4" t="s">
        <v>14</v>
      </c>
    </row>
    <row r="17303" spans="1:18">
      <c r="A17303" t="n">
        <v>139179</v>
      </c>
      <c r="B17303" s="55" t="n">
        <v>52</v>
      </c>
      <c r="C17303" s="7" t="n">
        <v>7004</v>
      </c>
      <c r="D17303" s="7" t="n">
        <v>320</v>
      </c>
      <c r="E17303" s="7" t="n">
        <v>10</v>
      </c>
      <c r="F17303" s="7" t="n">
        <v>0</v>
      </c>
    </row>
    <row r="17304" spans="1:18">
      <c r="A17304" t="s">
        <v>4</v>
      </c>
      <c r="B17304" s="4" t="s">
        <v>5</v>
      </c>
      <c r="C17304" s="4" t="s">
        <v>10</v>
      </c>
    </row>
    <row r="17305" spans="1:18">
      <c r="A17305" t="n">
        <v>139191</v>
      </c>
      <c r="B17305" s="56" t="n">
        <v>54</v>
      </c>
      <c r="C17305" s="7" t="n">
        <v>7004</v>
      </c>
    </row>
    <row r="17306" spans="1:18">
      <c r="A17306" t="s">
        <v>4</v>
      </c>
      <c r="B17306" s="4" t="s">
        <v>5</v>
      </c>
      <c r="C17306" s="4" t="s">
        <v>14</v>
      </c>
      <c r="D17306" s="4" t="s">
        <v>10</v>
      </c>
    </row>
    <row r="17307" spans="1:18">
      <c r="A17307" t="n">
        <v>139194</v>
      </c>
      <c r="B17307" s="45" t="n">
        <v>45</v>
      </c>
      <c r="C17307" s="7" t="n">
        <v>7</v>
      </c>
      <c r="D17307" s="7" t="n">
        <v>255</v>
      </c>
    </row>
    <row r="17308" spans="1:18">
      <c r="A17308" t="s">
        <v>4</v>
      </c>
      <c r="B17308" s="4" t="s">
        <v>5</v>
      </c>
      <c r="C17308" s="4" t="s">
        <v>14</v>
      </c>
      <c r="D17308" s="4" t="s">
        <v>10</v>
      </c>
      <c r="E17308" s="4" t="s">
        <v>6</v>
      </c>
    </row>
    <row r="17309" spans="1:18">
      <c r="A17309" t="n">
        <v>139198</v>
      </c>
      <c r="B17309" s="41" t="n">
        <v>51</v>
      </c>
      <c r="C17309" s="7" t="n">
        <v>4</v>
      </c>
      <c r="D17309" s="7" t="n">
        <v>7013</v>
      </c>
      <c r="E17309" s="7" t="s">
        <v>1061</v>
      </c>
    </row>
    <row r="17310" spans="1:18">
      <c r="A17310" t="s">
        <v>4</v>
      </c>
      <c r="B17310" s="4" t="s">
        <v>5</v>
      </c>
      <c r="C17310" s="4" t="s">
        <v>10</v>
      </c>
    </row>
    <row r="17311" spans="1:18">
      <c r="A17311" t="n">
        <v>139212</v>
      </c>
      <c r="B17311" s="28" t="n">
        <v>16</v>
      </c>
      <c r="C17311" s="7" t="n">
        <v>0</v>
      </c>
    </row>
    <row r="17312" spans="1:18">
      <c r="A17312" t="s">
        <v>4</v>
      </c>
      <c r="B17312" s="4" t="s">
        <v>5</v>
      </c>
      <c r="C17312" s="4" t="s">
        <v>10</v>
      </c>
      <c r="D17312" s="4" t="s">
        <v>14</v>
      </c>
      <c r="E17312" s="4" t="s">
        <v>9</v>
      </c>
      <c r="F17312" s="4" t="s">
        <v>112</v>
      </c>
      <c r="G17312" s="4" t="s">
        <v>14</v>
      </c>
      <c r="H17312" s="4" t="s">
        <v>14</v>
      </c>
    </row>
    <row r="17313" spans="1:9">
      <c r="A17313" t="n">
        <v>139215</v>
      </c>
      <c r="B17313" s="49" t="n">
        <v>26</v>
      </c>
      <c r="C17313" s="7" t="n">
        <v>7013</v>
      </c>
      <c r="D17313" s="7" t="n">
        <v>17</v>
      </c>
      <c r="E17313" s="7" t="n">
        <v>37442</v>
      </c>
      <c r="F17313" s="7" t="s">
        <v>1062</v>
      </c>
      <c r="G17313" s="7" t="n">
        <v>2</v>
      </c>
      <c r="H17313" s="7" t="n">
        <v>0</v>
      </c>
    </row>
    <row r="17314" spans="1:9">
      <c r="A17314" t="s">
        <v>4</v>
      </c>
      <c r="B17314" s="4" t="s">
        <v>5</v>
      </c>
    </row>
    <row r="17315" spans="1:9">
      <c r="A17315" t="n">
        <v>139268</v>
      </c>
      <c r="B17315" s="50" t="n">
        <v>28</v>
      </c>
    </row>
    <row r="17316" spans="1:9">
      <c r="A17316" t="s">
        <v>4</v>
      </c>
      <c r="B17316" s="4" t="s">
        <v>5</v>
      </c>
      <c r="C17316" s="4" t="s">
        <v>10</v>
      </c>
      <c r="D17316" s="4" t="s">
        <v>14</v>
      </c>
    </row>
    <row r="17317" spans="1:9">
      <c r="A17317" t="n">
        <v>139269</v>
      </c>
      <c r="B17317" s="51" t="n">
        <v>89</v>
      </c>
      <c r="C17317" s="7" t="n">
        <v>65533</v>
      </c>
      <c r="D17317" s="7" t="n">
        <v>1</v>
      </c>
    </row>
    <row r="17318" spans="1:9">
      <c r="A17318" t="s">
        <v>4</v>
      </c>
      <c r="B17318" s="4" t="s">
        <v>5</v>
      </c>
      <c r="C17318" s="4" t="s">
        <v>14</v>
      </c>
      <c r="D17318" s="4" t="s">
        <v>10</v>
      </c>
      <c r="E17318" s="4" t="s">
        <v>10</v>
      </c>
      <c r="F17318" s="4" t="s">
        <v>14</v>
      </c>
    </row>
    <row r="17319" spans="1:9">
      <c r="A17319" t="n">
        <v>139273</v>
      </c>
      <c r="B17319" s="59" t="n">
        <v>25</v>
      </c>
      <c r="C17319" s="7" t="n">
        <v>1</v>
      </c>
      <c r="D17319" s="7" t="n">
        <v>440</v>
      </c>
      <c r="E17319" s="7" t="n">
        <v>500</v>
      </c>
      <c r="F17319" s="7" t="n">
        <v>0</v>
      </c>
    </row>
    <row r="17320" spans="1:9">
      <c r="A17320" t="s">
        <v>4</v>
      </c>
      <c r="B17320" s="4" t="s">
        <v>5</v>
      </c>
      <c r="C17320" s="4" t="s">
        <v>14</v>
      </c>
      <c r="D17320" s="4" t="s">
        <v>10</v>
      </c>
      <c r="E17320" s="4" t="s">
        <v>6</v>
      </c>
    </row>
    <row r="17321" spans="1:9">
      <c r="A17321" t="n">
        <v>139280</v>
      </c>
      <c r="B17321" s="41" t="n">
        <v>51</v>
      </c>
      <c r="C17321" s="7" t="n">
        <v>4</v>
      </c>
      <c r="D17321" s="7" t="n">
        <v>7004</v>
      </c>
      <c r="E17321" s="7" t="s">
        <v>119</v>
      </c>
    </row>
    <row r="17322" spans="1:9">
      <c r="A17322" t="s">
        <v>4</v>
      </c>
      <c r="B17322" s="4" t="s">
        <v>5</v>
      </c>
      <c r="C17322" s="4" t="s">
        <v>10</v>
      </c>
    </row>
    <row r="17323" spans="1:9">
      <c r="A17323" t="n">
        <v>139294</v>
      </c>
      <c r="B17323" s="28" t="n">
        <v>16</v>
      </c>
      <c r="C17323" s="7" t="n">
        <v>0</v>
      </c>
    </row>
    <row r="17324" spans="1:9">
      <c r="A17324" t="s">
        <v>4</v>
      </c>
      <c r="B17324" s="4" t="s">
        <v>5</v>
      </c>
      <c r="C17324" s="4" t="s">
        <v>10</v>
      </c>
      <c r="D17324" s="4" t="s">
        <v>14</v>
      </c>
      <c r="E17324" s="4" t="s">
        <v>9</v>
      </c>
      <c r="F17324" s="4" t="s">
        <v>112</v>
      </c>
      <c r="G17324" s="4" t="s">
        <v>14</v>
      </c>
      <c r="H17324" s="4" t="s">
        <v>14</v>
      </c>
      <c r="I17324" s="4" t="s">
        <v>14</v>
      </c>
      <c r="J17324" s="4" t="s">
        <v>9</v>
      </c>
      <c r="K17324" s="4" t="s">
        <v>112</v>
      </c>
      <c r="L17324" s="4" t="s">
        <v>14</v>
      </c>
      <c r="M17324" s="4" t="s">
        <v>14</v>
      </c>
    </row>
    <row r="17325" spans="1:9">
      <c r="A17325" t="n">
        <v>139297</v>
      </c>
      <c r="B17325" s="49" t="n">
        <v>26</v>
      </c>
      <c r="C17325" s="7" t="n">
        <v>7004</v>
      </c>
      <c r="D17325" s="7" t="n">
        <v>17</v>
      </c>
      <c r="E17325" s="7" t="n">
        <v>42307</v>
      </c>
      <c r="F17325" s="7" t="s">
        <v>1063</v>
      </c>
      <c r="G17325" s="7" t="n">
        <v>2</v>
      </c>
      <c r="H17325" s="7" t="n">
        <v>3</v>
      </c>
      <c r="I17325" s="7" t="n">
        <v>17</v>
      </c>
      <c r="J17325" s="7" t="n">
        <v>42308</v>
      </c>
      <c r="K17325" s="7" t="s">
        <v>1064</v>
      </c>
      <c r="L17325" s="7" t="n">
        <v>2</v>
      </c>
      <c r="M17325" s="7" t="n">
        <v>0</v>
      </c>
    </row>
    <row r="17326" spans="1:9">
      <c r="A17326" t="s">
        <v>4</v>
      </c>
      <c r="B17326" s="4" t="s">
        <v>5</v>
      </c>
    </row>
    <row r="17327" spans="1:9">
      <c r="A17327" t="n">
        <v>139497</v>
      </c>
      <c r="B17327" s="50" t="n">
        <v>28</v>
      </c>
    </row>
    <row r="17328" spans="1:9">
      <c r="A17328" t="s">
        <v>4</v>
      </c>
      <c r="B17328" s="4" t="s">
        <v>5</v>
      </c>
      <c r="C17328" s="4" t="s">
        <v>10</v>
      </c>
      <c r="D17328" s="4" t="s">
        <v>14</v>
      </c>
    </row>
    <row r="17329" spans="1:13">
      <c r="A17329" t="n">
        <v>139498</v>
      </c>
      <c r="B17329" s="51" t="n">
        <v>89</v>
      </c>
      <c r="C17329" s="7" t="n">
        <v>65533</v>
      </c>
      <c r="D17329" s="7" t="n">
        <v>1</v>
      </c>
    </row>
    <row r="17330" spans="1:13">
      <c r="A17330" t="s">
        <v>4</v>
      </c>
      <c r="B17330" s="4" t="s">
        <v>5</v>
      </c>
      <c r="C17330" s="4" t="s">
        <v>14</v>
      </c>
      <c r="D17330" s="4" t="s">
        <v>10</v>
      </c>
      <c r="E17330" s="4" t="s">
        <v>10</v>
      </c>
      <c r="F17330" s="4" t="s">
        <v>14</v>
      </c>
    </row>
    <row r="17331" spans="1:13">
      <c r="A17331" t="n">
        <v>139502</v>
      </c>
      <c r="B17331" s="59" t="n">
        <v>25</v>
      </c>
      <c r="C17331" s="7" t="n">
        <v>1</v>
      </c>
      <c r="D17331" s="7" t="n">
        <v>65535</v>
      </c>
      <c r="E17331" s="7" t="n">
        <v>65535</v>
      </c>
      <c r="F17331" s="7" t="n">
        <v>0</v>
      </c>
    </row>
    <row r="17332" spans="1:13">
      <c r="A17332" t="s">
        <v>4</v>
      </c>
      <c r="B17332" s="4" t="s">
        <v>5</v>
      </c>
      <c r="C17332" s="4" t="s">
        <v>14</v>
      </c>
      <c r="D17332" s="4" t="s">
        <v>10</v>
      </c>
      <c r="E17332" s="4" t="s">
        <v>6</v>
      </c>
    </row>
    <row r="17333" spans="1:13">
      <c r="A17333" t="n">
        <v>139509</v>
      </c>
      <c r="B17333" s="41" t="n">
        <v>51</v>
      </c>
      <c r="C17333" s="7" t="n">
        <v>4</v>
      </c>
      <c r="D17333" s="7" t="n">
        <v>7013</v>
      </c>
      <c r="E17333" s="7" t="s">
        <v>1065</v>
      </c>
    </row>
    <row r="17334" spans="1:13">
      <c r="A17334" t="s">
        <v>4</v>
      </c>
      <c r="B17334" s="4" t="s">
        <v>5</v>
      </c>
      <c r="C17334" s="4" t="s">
        <v>10</v>
      </c>
    </row>
    <row r="17335" spans="1:13">
      <c r="A17335" t="n">
        <v>139524</v>
      </c>
      <c r="B17335" s="28" t="n">
        <v>16</v>
      </c>
      <c r="C17335" s="7" t="n">
        <v>0</v>
      </c>
    </row>
    <row r="17336" spans="1:13">
      <c r="A17336" t="s">
        <v>4</v>
      </c>
      <c r="B17336" s="4" t="s">
        <v>5</v>
      </c>
      <c r="C17336" s="4" t="s">
        <v>10</v>
      </c>
      <c r="D17336" s="4" t="s">
        <v>14</v>
      </c>
      <c r="E17336" s="4" t="s">
        <v>9</v>
      </c>
      <c r="F17336" s="4" t="s">
        <v>112</v>
      </c>
      <c r="G17336" s="4" t="s">
        <v>14</v>
      </c>
      <c r="H17336" s="4" t="s">
        <v>14</v>
      </c>
    </row>
    <row r="17337" spans="1:13">
      <c r="A17337" t="n">
        <v>139527</v>
      </c>
      <c r="B17337" s="49" t="n">
        <v>26</v>
      </c>
      <c r="C17337" s="7" t="n">
        <v>7013</v>
      </c>
      <c r="D17337" s="7" t="n">
        <v>17</v>
      </c>
      <c r="E17337" s="7" t="n">
        <v>37443</v>
      </c>
      <c r="F17337" s="7" t="s">
        <v>1066</v>
      </c>
      <c r="G17337" s="7" t="n">
        <v>2</v>
      </c>
      <c r="H17337" s="7" t="n">
        <v>0</v>
      </c>
    </row>
    <row r="17338" spans="1:13">
      <c r="A17338" t="s">
        <v>4</v>
      </c>
      <c r="B17338" s="4" t="s">
        <v>5</v>
      </c>
    </row>
    <row r="17339" spans="1:13">
      <c r="A17339" t="n">
        <v>139549</v>
      </c>
      <c r="B17339" s="50" t="n">
        <v>28</v>
      </c>
    </row>
    <row r="17340" spans="1:13">
      <c r="A17340" t="s">
        <v>4</v>
      </c>
      <c r="B17340" s="4" t="s">
        <v>5</v>
      </c>
      <c r="C17340" s="4" t="s">
        <v>10</v>
      </c>
      <c r="D17340" s="4" t="s">
        <v>14</v>
      </c>
    </row>
    <row r="17341" spans="1:13">
      <c r="A17341" t="n">
        <v>139550</v>
      </c>
      <c r="B17341" s="51" t="n">
        <v>89</v>
      </c>
      <c r="C17341" s="7" t="n">
        <v>65533</v>
      </c>
      <c r="D17341" s="7" t="n">
        <v>1</v>
      </c>
    </row>
    <row r="17342" spans="1:13">
      <c r="A17342" t="s">
        <v>4</v>
      </c>
      <c r="B17342" s="4" t="s">
        <v>5</v>
      </c>
      <c r="C17342" s="4" t="s">
        <v>14</v>
      </c>
      <c r="D17342" s="4" t="s">
        <v>10</v>
      </c>
      <c r="E17342" s="4" t="s">
        <v>21</v>
      </c>
    </row>
    <row r="17343" spans="1:13">
      <c r="A17343" t="n">
        <v>139554</v>
      </c>
      <c r="B17343" s="21" t="n">
        <v>58</v>
      </c>
      <c r="C17343" s="7" t="n">
        <v>101</v>
      </c>
      <c r="D17343" s="7" t="n">
        <v>500</v>
      </c>
      <c r="E17343" s="7" t="n">
        <v>1</v>
      </c>
    </row>
    <row r="17344" spans="1:13">
      <c r="A17344" t="s">
        <v>4</v>
      </c>
      <c r="B17344" s="4" t="s">
        <v>5</v>
      </c>
      <c r="C17344" s="4" t="s">
        <v>14</v>
      </c>
      <c r="D17344" s="4" t="s">
        <v>10</v>
      </c>
    </row>
    <row r="17345" spans="1:8">
      <c r="A17345" t="n">
        <v>139562</v>
      </c>
      <c r="B17345" s="21" t="n">
        <v>58</v>
      </c>
      <c r="C17345" s="7" t="n">
        <v>254</v>
      </c>
      <c r="D17345" s="7" t="n">
        <v>0</v>
      </c>
    </row>
    <row r="17346" spans="1:8">
      <c r="A17346" t="s">
        <v>4</v>
      </c>
      <c r="B17346" s="4" t="s">
        <v>5</v>
      </c>
      <c r="C17346" s="4" t="s">
        <v>14</v>
      </c>
    </row>
    <row r="17347" spans="1:8">
      <c r="A17347" t="n">
        <v>139566</v>
      </c>
      <c r="B17347" s="35" t="n">
        <v>116</v>
      </c>
      <c r="C17347" s="7" t="n">
        <v>0</v>
      </c>
    </row>
    <row r="17348" spans="1:8">
      <c r="A17348" t="s">
        <v>4</v>
      </c>
      <c r="B17348" s="4" t="s">
        <v>5</v>
      </c>
      <c r="C17348" s="4" t="s">
        <v>14</v>
      </c>
      <c r="D17348" s="4" t="s">
        <v>10</v>
      </c>
    </row>
    <row r="17349" spans="1:8">
      <c r="A17349" t="n">
        <v>139568</v>
      </c>
      <c r="B17349" s="35" t="n">
        <v>116</v>
      </c>
      <c r="C17349" s="7" t="n">
        <v>2</v>
      </c>
      <c r="D17349" s="7" t="n">
        <v>1</v>
      </c>
    </row>
    <row r="17350" spans="1:8">
      <c r="A17350" t="s">
        <v>4</v>
      </c>
      <c r="B17350" s="4" t="s">
        <v>5</v>
      </c>
      <c r="C17350" s="4" t="s">
        <v>14</v>
      </c>
      <c r="D17350" s="4" t="s">
        <v>9</v>
      </c>
    </row>
    <row r="17351" spans="1:8">
      <c r="A17351" t="n">
        <v>139572</v>
      </c>
      <c r="B17351" s="35" t="n">
        <v>116</v>
      </c>
      <c r="C17351" s="7" t="n">
        <v>5</v>
      </c>
      <c r="D17351" s="7" t="n">
        <v>1108082688</v>
      </c>
    </row>
    <row r="17352" spans="1:8">
      <c r="A17352" t="s">
        <v>4</v>
      </c>
      <c r="B17352" s="4" t="s">
        <v>5</v>
      </c>
      <c r="C17352" s="4" t="s">
        <v>14</v>
      </c>
      <c r="D17352" s="4" t="s">
        <v>10</v>
      </c>
    </row>
    <row r="17353" spans="1:8">
      <c r="A17353" t="n">
        <v>139578</v>
      </c>
      <c r="B17353" s="35" t="n">
        <v>116</v>
      </c>
      <c r="C17353" s="7" t="n">
        <v>6</v>
      </c>
      <c r="D17353" s="7" t="n">
        <v>1</v>
      </c>
    </row>
    <row r="17354" spans="1:8">
      <c r="A17354" t="s">
        <v>4</v>
      </c>
      <c r="B17354" s="4" t="s">
        <v>5</v>
      </c>
      <c r="C17354" s="4" t="s">
        <v>14</v>
      </c>
      <c r="D17354" s="4" t="s">
        <v>10</v>
      </c>
      <c r="E17354" s="4" t="s">
        <v>6</v>
      </c>
      <c r="F17354" s="4" t="s">
        <v>6</v>
      </c>
      <c r="G17354" s="4" t="s">
        <v>6</v>
      </c>
      <c r="H17354" s="4" t="s">
        <v>6</v>
      </c>
    </row>
    <row r="17355" spans="1:8">
      <c r="A17355" t="n">
        <v>139582</v>
      </c>
      <c r="B17355" s="41" t="n">
        <v>51</v>
      </c>
      <c r="C17355" s="7" t="n">
        <v>3</v>
      </c>
      <c r="D17355" s="7" t="n">
        <v>7004</v>
      </c>
      <c r="E17355" s="7" t="s">
        <v>110</v>
      </c>
      <c r="F17355" s="7" t="s">
        <v>97</v>
      </c>
      <c r="G17355" s="7" t="s">
        <v>96</v>
      </c>
      <c r="H17355" s="7" t="s">
        <v>97</v>
      </c>
    </row>
    <row r="17356" spans="1:8">
      <c r="A17356" t="s">
        <v>4</v>
      </c>
      <c r="B17356" s="4" t="s">
        <v>5</v>
      </c>
      <c r="C17356" s="4" t="s">
        <v>14</v>
      </c>
      <c r="D17356" s="4" t="s">
        <v>14</v>
      </c>
      <c r="E17356" s="4" t="s">
        <v>21</v>
      </c>
      <c r="F17356" s="4" t="s">
        <v>21</v>
      </c>
      <c r="G17356" s="4" t="s">
        <v>21</v>
      </c>
      <c r="H17356" s="4" t="s">
        <v>10</v>
      </c>
    </row>
    <row r="17357" spans="1:8">
      <c r="A17357" t="n">
        <v>139595</v>
      </c>
      <c r="B17357" s="45" t="n">
        <v>45</v>
      </c>
      <c r="C17357" s="7" t="n">
        <v>2</v>
      </c>
      <c r="D17357" s="7" t="n">
        <v>3</v>
      </c>
      <c r="E17357" s="7" t="n">
        <v>-2.09999990463257</v>
      </c>
      <c r="F17357" s="7" t="n">
        <v>21.2999992370605</v>
      </c>
      <c r="G17357" s="7" t="n">
        <v>31.0499992370605</v>
      </c>
      <c r="H17357" s="7" t="n">
        <v>0</v>
      </c>
    </row>
    <row r="17358" spans="1:8">
      <c r="A17358" t="s">
        <v>4</v>
      </c>
      <c r="B17358" s="4" t="s">
        <v>5</v>
      </c>
      <c r="C17358" s="4" t="s">
        <v>14</v>
      </c>
      <c r="D17358" s="4" t="s">
        <v>14</v>
      </c>
      <c r="E17358" s="4" t="s">
        <v>21</v>
      </c>
      <c r="F17358" s="4" t="s">
        <v>21</v>
      </c>
      <c r="G17358" s="4" t="s">
        <v>21</v>
      </c>
      <c r="H17358" s="4" t="s">
        <v>10</v>
      </c>
      <c r="I17358" s="4" t="s">
        <v>14</v>
      </c>
    </row>
    <row r="17359" spans="1:8">
      <c r="A17359" t="n">
        <v>139612</v>
      </c>
      <c r="B17359" s="45" t="n">
        <v>45</v>
      </c>
      <c r="C17359" s="7" t="n">
        <v>4</v>
      </c>
      <c r="D17359" s="7" t="n">
        <v>3</v>
      </c>
      <c r="E17359" s="7" t="n">
        <v>347</v>
      </c>
      <c r="F17359" s="7" t="n">
        <v>270</v>
      </c>
      <c r="G17359" s="7" t="n">
        <v>15</v>
      </c>
      <c r="H17359" s="7" t="n">
        <v>0</v>
      </c>
      <c r="I17359" s="7" t="n">
        <v>0</v>
      </c>
    </row>
    <row r="17360" spans="1:8">
      <c r="A17360" t="s">
        <v>4</v>
      </c>
      <c r="B17360" s="4" t="s">
        <v>5</v>
      </c>
      <c r="C17360" s="4" t="s">
        <v>14</v>
      </c>
      <c r="D17360" s="4" t="s">
        <v>14</v>
      </c>
      <c r="E17360" s="4" t="s">
        <v>21</v>
      </c>
      <c r="F17360" s="4" t="s">
        <v>10</v>
      </c>
    </row>
    <row r="17361" spans="1:9">
      <c r="A17361" t="n">
        <v>139630</v>
      </c>
      <c r="B17361" s="45" t="n">
        <v>45</v>
      </c>
      <c r="C17361" s="7" t="n">
        <v>5</v>
      </c>
      <c r="D17361" s="7" t="n">
        <v>3</v>
      </c>
      <c r="E17361" s="7" t="n">
        <v>2</v>
      </c>
      <c r="F17361" s="7" t="n">
        <v>0</v>
      </c>
    </row>
    <row r="17362" spans="1:9">
      <c r="A17362" t="s">
        <v>4</v>
      </c>
      <c r="B17362" s="4" t="s">
        <v>5</v>
      </c>
      <c r="C17362" s="4" t="s">
        <v>14</v>
      </c>
      <c r="D17362" s="4" t="s">
        <v>14</v>
      </c>
      <c r="E17362" s="4" t="s">
        <v>21</v>
      </c>
      <c r="F17362" s="4" t="s">
        <v>10</v>
      </c>
    </row>
    <row r="17363" spans="1:9">
      <c r="A17363" t="n">
        <v>139639</v>
      </c>
      <c r="B17363" s="45" t="n">
        <v>45</v>
      </c>
      <c r="C17363" s="7" t="n">
        <v>11</v>
      </c>
      <c r="D17363" s="7" t="n">
        <v>3</v>
      </c>
      <c r="E17363" s="7" t="n">
        <v>34.2999992370605</v>
      </c>
      <c r="F17363" s="7" t="n">
        <v>0</v>
      </c>
    </row>
    <row r="17364" spans="1:9">
      <c r="A17364" t="s">
        <v>4</v>
      </c>
      <c r="B17364" s="4" t="s">
        <v>5</v>
      </c>
      <c r="C17364" s="4" t="s">
        <v>14</v>
      </c>
      <c r="D17364" s="4" t="s">
        <v>14</v>
      </c>
      <c r="E17364" s="4" t="s">
        <v>21</v>
      </c>
      <c r="F17364" s="4" t="s">
        <v>21</v>
      </c>
      <c r="G17364" s="4" t="s">
        <v>21</v>
      </c>
      <c r="H17364" s="4" t="s">
        <v>10</v>
      </c>
    </row>
    <row r="17365" spans="1:9">
      <c r="A17365" t="n">
        <v>139648</v>
      </c>
      <c r="B17365" s="45" t="n">
        <v>45</v>
      </c>
      <c r="C17365" s="7" t="n">
        <v>2</v>
      </c>
      <c r="D17365" s="7" t="n">
        <v>3</v>
      </c>
      <c r="E17365" s="7" t="n">
        <v>-2.09999990463257</v>
      </c>
      <c r="F17365" s="7" t="n">
        <v>21.1000003814697</v>
      </c>
      <c r="G17365" s="7" t="n">
        <v>31.0499992370605</v>
      </c>
      <c r="H17365" s="7" t="n">
        <v>2000</v>
      </c>
    </row>
    <row r="17366" spans="1:9">
      <c r="A17366" t="s">
        <v>4</v>
      </c>
      <c r="B17366" s="4" t="s">
        <v>5</v>
      </c>
      <c r="C17366" s="4" t="s">
        <v>14</v>
      </c>
      <c r="D17366" s="4" t="s">
        <v>14</v>
      </c>
      <c r="E17366" s="4" t="s">
        <v>21</v>
      </c>
      <c r="F17366" s="4" t="s">
        <v>21</v>
      </c>
      <c r="G17366" s="4" t="s">
        <v>21</v>
      </c>
      <c r="H17366" s="4" t="s">
        <v>10</v>
      </c>
      <c r="I17366" s="4" t="s">
        <v>14</v>
      </c>
    </row>
    <row r="17367" spans="1:9">
      <c r="A17367" t="n">
        <v>139665</v>
      </c>
      <c r="B17367" s="45" t="n">
        <v>45</v>
      </c>
      <c r="C17367" s="7" t="n">
        <v>4</v>
      </c>
      <c r="D17367" s="7" t="n">
        <v>3</v>
      </c>
      <c r="E17367" s="7" t="n">
        <v>337</v>
      </c>
      <c r="F17367" s="7" t="n">
        <v>270</v>
      </c>
      <c r="G17367" s="7" t="n">
        <v>15</v>
      </c>
      <c r="H17367" s="7" t="n">
        <v>2000</v>
      </c>
      <c r="I17367" s="7" t="n">
        <v>0</v>
      </c>
    </row>
    <row r="17368" spans="1:9">
      <c r="A17368" t="s">
        <v>4</v>
      </c>
      <c r="B17368" s="4" t="s">
        <v>5</v>
      </c>
      <c r="C17368" s="4" t="s">
        <v>10</v>
      </c>
      <c r="D17368" s="4" t="s">
        <v>10</v>
      </c>
      <c r="E17368" s="4" t="s">
        <v>10</v>
      </c>
    </row>
    <row r="17369" spans="1:9">
      <c r="A17369" t="n">
        <v>139683</v>
      </c>
      <c r="B17369" s="42" t="n">
        <v>61</v>
      </c>
      <c r="C17369" s="7" t="n">
        <v>7004</v>
      </c>
      <c r="D17369" s="7" t="n">
        <v>65533</v>
      </c>
      <c r="E17369" s="7" t="n">
        <v>1000</v>
      </c>
    </row>
    <row r="17370" spans="1:9">
      <c r="A17370" t="s">
        <v>4</v>
      </c>
      <c r="B17370" s="4" t="s">
        <v>5</v>
      </c>
      <c r="C17370" s="4" t="s">
        <v>10</v>
      </c>
      <c r="D17370" s="4" t="s">
        <v>10</v>
      </c>
      <c r="E17370" s="4" t="s">
        <v>21</v>
      </c>
      <c r="F17370" s="4" t="s">
        <v>14</v>
      </c>
    </row>
    <row r="17371" spans="1:9">
      <c r="A17371" t="n">
        <v>139690</v>
      </c>
      <c r="B17371" s="60" t="n">
        <v>53</v>
      </c>
      <c r="C17371" s="7" t="n">
        <v>7004</v>
      </c>
      <c r="D17371" s="7" t="n">
        <v>7013</v>
      </c>
      <c r="E17371" s="7" t="n">
        <v>10</v>
      </c>
      <c r="F17371" s="7" t="n">
        <v>0</v>
      </c>
    </row>
    <row r="17372" spans="1:9">
      <c r="A17372" t="s">
        <v>4</v>
      </c>
      <c r="B17372" s="4" t="s">
        <v>5</v>
      </c>
      <c r="C17372" s="4" t="s">
        <v>10</v>
      </c>
    </row>
    <row r="17373" spans="1:9">
      <c r="A17373" t="n">
        <v>139700</v>
      </c>
      <c r="B17373" s="56" t="n">
        <v>54</v>
      </c>
      <c r="C17373" s="7" t="n">
        <v>7004</v>
      </c>
    </row>
    <row r="17374" spans="1:9">
      <c r="A17374" t="s">
        <v>4</v>
      </c>
      <c r="B17374" s="4" t="s">
        <v>5</v>
      </c>
      <c r="C17374" s="4" t="s">
        <v>10</v>
      </c>
      <c r="D17374" s="4" t="s">
        <v>10</v>
      </c>
      <c r="E17374" s="4" t="s">
        <v>10</v>
      </c>
    </row>
    <row r="17375" spans="1:9">
      <c r="A17375" t="n">
        <v>139703</v>
      </c>
      <c r="B17375" s="42" t="n">
        <v>61</v>
      </c>
      <c r="C17375" s="7" t="n">
        <v>7004</v>
      </c>
      <c r="D17375" s="7" t="n">
        <v>7013</v>
      </c>
      <c r="E17375" s="7" t="n">
        <v>1000</v>
      </c>
    </row>
    <row r="17376" spans="1:9">
      <c r="A17376" t="s">
        <v>4</v>
      </c>
      <c r="B17376" s="4" t="s">
        <v>5</v>
      </c>
      <c r="C17376" s="4" t="s">
        <v>10</v>
      </c>
      <c r="D17376" s="4" t="s">
        <v>10</v>
      </c>
      <c r="E17376" s="4" t="s">
        <v>21</v>
      </c>
      <c r="F17376" s="4" t="s">
        <v>21</v>
      </c>
      <c r="G17376" s="4" t="s">
        <v>21</v>
      </c>
      <c r="H17376" s="4" t="s">
        <v>21</v>
      </c>
      <c r="I17376" s="4" t="s">
        <v>14</v>
      </c>
      <c r="J17376" s="4" t="s">
        <v>10</v>
      </c>
    </row>
    <row r="17377" spans="1:10">
      <c r="A17377" t="n">
        <v>139710</v>
      </c>
      <c r="B17377" s="52" t="n">
        <v>55</v>
      </c>
      <c r="C17377" s="7" t="n">
        <v>7004</v>
      </c>
      <c r="D17377" s="7" t="n">
        <v>65024</v>
      </c>
      <c r="E17377" s="7" t="n">
        <v>0</v>
      </c>
      <c r="F17377" s="7" t="n">
        <v>0</v>
      </c>
      <c r="G17377" s="7" t="n">
        <v>1.5</v>
      </c>
      <c r="H17377" s="7" t="n">
        <v>1.20000004768372</v>
      </c>
      <c r="I17377" s="7" t="n">
        <v>1</v>
      </c>
      <c r="J17377" s="7" t="n">
        <v>0</v>
      </c>
    </row>
    <row r="17378" spans="1:10">
      <c r="A17378" t="s">
        <v>4</v>
      </c>
      <c r="B17378" s="4" t="s">
        <v>5</v>
      </c>
      <c r="C17378" s="4" t="s">
        <v>10</v>
      </c>
      <c r="D17378" s="4" t="s">
        <v>14</v>
      </c>
    </row>
    <row r="17379" spans="1:10">
      <c r="A17379" t="n">
        <v>139734</v>
      </c>
      <c r="B17379" s="53" t="n">
        <v>56</v>
      </c>
      <c r="C17379" s="7" t="n">
        <v>7004</v>
      </c>
      <c r="D17379" s="7" t="n">
        <v>0</v>
      </c>
    </row>
    <row r="17380" spans="1:10">
      <c r="A17380" t="s">
        <v>4</v>
      </c>
      <c r="B17380" s="4" t="s">
        <v>5</v>
      </c>
      <c r="C17380" s="4" t="s">
        <v>14</v>
      </c>
      <c r="D17380" s="4" t="s">
        <v>10</v>
      </c>
    </row>
    <row r="17381" spans="1:10">
      <c r="A17381" t="n">
        <v>139738</v>
      </c>
      <c r="B17381" s="45" t="n">
        <v>45</v>
      </c>
      <c r="C17381" s="7" t="n">
        <v>7</v>
      </c>
      <c r="D17381" s="7" t="n">
        <v>255</v>
      </c>
    </row>
    <row r="17382" spans="1:10">
      <c r="A17382" t="s">
        <v>4</v>
      </c>
      <c r="B17382" s="4" t="s">
        <v>5</v>
      </c>
      <c r="C17382" s="4" t="s">
        <v>14</v>
      </c>
      <c r="D17382" s="4" t="s">
        <v>10</v>
      </c>
      <c r="E17382" s="4" t="s">
        <v>6</v>
      </c>
    </row>
    <row r="17383" spans="1:10">
      <c r="A17383" t="n">
        <v>139742</v>
      </c>
      <c r="B17383" s="41" t="n">
        <v>51</v>
      </c>
      <c r="C17383" s="7" t="n">
        <v>4</v>
      </c>
      <c r="D17383" s="7" t="n">
        <v>7004</v>
      </c>
      <c r="E17383" s="7" t="s">
        <v>119</v>
      </c>
    </row>
    <row r="17384" spans="1:10">
      <c r="A17384" t="s">
        <v>4</v>
      </c>
      <c r="B17384" s="4" t="s">
        <v>5</v>
      </c>
      <c r="C17384" s="4" t="s">
        <v>10</v>
      </c>
    </row>
    <row r="17385" spans="1:10">
      <c r="A17385" t="n">
        <v>139756</v>
      </c>
      <c r="B17385" s="28" t="n">
        <v>16</v>
      </c>
      <c r="C17385" s="7" t="n">
        <v>0</v>
      </c>
    </row>
    <row r="17386" spans="1:10">
      <c r="A17386" t="s">
        <v>4</v>
      </c>
      <c r="B17386" s="4" t="s">
        <v>5</v>
      </c>
      <c r="C17386" s="4" t="s">
        <v>10</v>
      </c>
      <c r="D17386" s="4" t="s">
        <v>14</v>
      </c>
      <c r="E17386" s="4" t="s">
        <v>9</v>
      </c>
      <c r="F17386" s="4" t="s">
        <v>112</v>
      </c>
      <c r="G17386" s="4" t="s">
        <v>14</v>
      </c>
      <c r="H17386" s="4" t="s">
        <v>14</v>
      </c>
      <c r="I17386" s="4" t="s">
        <v>14</v>
      </c>
      <c r="J17386" s="4" t="s">
        <v>9</v>
      </c>
      <c r="K17386" s="4" t="s">
        <v>112</v>
      </c>
      <c r="L17386" s="4" t="s">
        <v>14</v>
      </c>
      <c r="M17386" s="4" t="s">
        <v>14</v>
      </c>
    </row>
    <row r="17387" spans="1:10">
      <c r="A17387" t="n">
        <v>139759</v>
      </c>
      <c r="B17387" s="49" t="n">
        <v>26</v>
      </c>
      <c r="C17387" s="7" t="n">
        <v>7004</v>
      </c>
      <c r="D17387" s="7" t="n">
        <v>17</v>
      </c>
      <c r="E17387" s="7" t="n">
        <v>42309</v>
      </c>
      <c r="F17387" s="7" t="s">
        <v>1067</v>
      </c>
      <c r="G17387" s="7" t="n">
        <v>2</v>
      </c>
      <c r="H17387" s="7" t="n">
        <v>3</v>
      </c>
      <c r="I17387" s="7" t="n">
        <v>17</v>
      </c>
      <c r="J17387" s="7" t="n">
        <v>42310</v>
      </c>
      <c r="K17387" s="7" t="s">
        <v>1068</v>
      </c>
      <c r="L17387" s="7" t="n">
        <v>2</v>
      </c>
      <c r="M17387" s="7" t="n">
        <v>0</v>
      </c>
    </row>
    <row r="17388" spans="1:10">
      <c r="A17388" t="s">
        <v>4</v>
      </c>
      <c r="B17388" s="4" t="s">
        <v>5</v>
      </c>
    </row>
    <row r="17389" spans="1:10">
      <c r="A17389" t="n">
        <v>140011</v>
      </c>
      <c r="B17389" s="50" t="n">
        <v>28</v>
      </c>
    </row>
    <row r="17390" spans="1:10">
      <c r="A17390" t="s">
        <v>4</v>
      </c>
      <c r="B17390" s="4" t="s">
        <v>5</v>
      </c>
      <c r="C17390" s="4" t="s">
        <v>10</v>
      </c>
      <c r="D17390" s="4" t="s">
        <v>14</v>
      </c>
    </row>
    <row r="17391" spans="1:10">
      <c r="A17391" t="n">
        <v>140012</v>
      </c>
      <c r="B17391" s="51" t="n">
        <v>89</v>
      </c>
      <c r="C17391" s="7" t="n">
        <v>65533</v>
      </c>
      <c r="D17391" s="7" t="n">
        <v>1</v>
      </c>
    </row>
    <row r="17392" spans="1:10">
      <c r="A17392" t="s">
        <v>4</v>
      </c>
      <c r="B17392" s="4" t="s">
        <v>5</v>
      </c>
      <c r="C17392" s="4" t="s">
        <v>14</v>
      </c>
      <c r="D17392" s="4" t="s">
        <v>10</v>
      </c>
      <c r="E17392" s="4" t="s">
        <v>21</v>
      </c>
    </row>
    <row r="17393" spans="1:13">
      <c r="A17393" t="n">
        <v>140016</v>
      </c>
      <c r="B17393" s="21" t="n">
        <v>58</v>
      </c>
      <c r="C17393" s="7" t="n">
        <v>101</v>
      </c>
      <c r="D17393" s="7" t="n">
        <v>300</v>
      </c>
      <c r="E17393" s="7" t="n">
        <v>1</v>
      </c>
    </row>
    <row r="17394" spans="1:13">
      <c r="A17394" t="s">
        <v>4</v>
      </c>
      <c r="B17394" s="4" t="s">
        <v>5</v>
      </c>
      <c r="C17394" s="4" t="s">
        <v>14</v>
      </c>
      <c r="D17394" s="4" t="s">
        <v>10</v>
      </c>
    </row>
    <row r="17395" spans="1:13">
      <c r="A17395" t="n">
        <v>140024</v>
      </c>
      <c r="B17395" s="21" t="n">
        <v>58</v>
      </c>
      <c r="C17395" s="7" t="n">
        <v>254</v>
      </c>
      <c r="D17395" s="7" t="n">
        <v>0</v>
      </c>
    </row>
    <row r="17396" spans="1:13">
      <c r="A17396" t="s">
        <v>4</v>
      </c>
      <c r="B17396" s="4" t="s">
        <v>5</v>
      </c>
      <c r="C17396" s="4" t="s">
        <v>14</v>
      </c>
      <c r="D17396" s="4" t="s">
        <v>14</v>
      </c>
      <c r="E17396" s="4" t="s">
        <v>21</v>
      </c>
      <c r="F17396" s="4" t="s">
        <v>21</v>
      </c>
      <c r="G17396" s="4" t="s">
        <v>21</v>
      </c>
      <c r="H17396" s="4" t="s">
        <v>10</v>
      </c>
    </row>
    <row r="17397" spans="1:13">
      <c r="A17397" t="n">
        <v>140028</v>
      </c>
      <c r="B17397" s="45" t="n">
        <v>45</v>
      </c>
      <c r="C17397" s="7" t="n">
        <v>2</v>
      </c>
      <c r="D17397" s="7" t="n">
        <v>3</v>
      </c>
      <c r="E17397" s="7" t="n">
        <v>-1.45000004768372</v>
      </c>
      <c r="F17397" s="7" t="n">
        <v>21.8500003814697</v>
      </c>
      <c r="G17397" s="7" t="n">
        <v>31.8600006103516</v>
      </c>
      <c r="H17397" s="7" t="n">
        <v>0</v>
      </c>
    </row>
    <row r="17398" spans="1:13">
      <c r="A17398" t="s">
        <v>4</v>
      </c>
      <c r="B17398" s="4" t="s">
        <v>5</v>
      </c>
      <c r="C17398" s="4" t="s">
        <v>14</v>
      </c>
      <c r="D17398" s="4" t="s">
        <v>14</v>
      </c>
      <c r="E17398" s="4" t="s">
        <v>21</v>
      </c>
      <c r="F17398" s="4" t="s">
        <v>21</v>
      </c>
      <c r="G17398" s="4" t="s">
        <v>21</v>
      </c>
      <c r="H17398" s="4" t="s">
        <v>10</v>
      </c>
      <c r="I17398" s="4" t="s">
        <v>14</v>
      </c>
    </row>
    <row r="17399" spans="1:13">
      <c r="A17399" t="n">
        <v>140045</v>
      </c>
      <c r="B17399" s="45" t="n">
        <v>45</v>
      </c>
      <c r="C17399" s="7" t="n">
        <v>4</v>
      </c>
      <c r="D17399" s="7" t="n">
        <v>3</v>
      </c>
      <c r="E17399" s="7" t="n">
        <v>9</v>
      </c>
      <c r="F17399" s="7" t="n">
        <v>220</v>
      </c>
      <c r="G17399" s="7" t="n">
        <v>15</v>
      </c>
      <c r="H17399" s="7" t="n">
        <v>0</v>
      </c>
      <c r="I17399" s="7" t="n">
        <v>0</v>
      </c>
    </row>
    <row r="17400" spans="1:13">
      <c r="A17400" t="s">
        <v>4</v>
      </c>
      <c r="B17400" s="4" t="s">
        <v>5</v>
      </c>
      <c r="C17400" s="4" t="s">
        <v>14</v>
      </c>
      <c r="D17400" s="4" t="s">
        <v>14</v>
      </c>
      <c r="E17400" s="4" t="s">
        <v>21</v>
      </c>
      <c r="F17400" s="4" t="s">
        <v>10</v>
      </c>
    </row>
    <row r="17401" spans="1:13">
      <c r="A17401" t="n">
        <v>140063</v>
      </c>
      <c r="B17401" s="45" t="n">
        <v>45</v>
      </c>
      <c r="C17401" s="7" t="n">
        <v>5</v>
      </c>
      <c r="D17401" s="7" t="n">
        <v>3</v>
      </c>
      <c r="E17401" s="7" t="n">
        <v>1.5</v>
      </c>
      <c r="F17401" s="7" t="n">
        <v>0</v>
      </c>
    </row>
    <row r="17402" spans="1:13">
      <c r="A17402" t="s">
        <v>4</v>
      </c>
      <c r="B17402" s="4" t="s">
        <v>5</v>
      </c>
      <c r="C17402" s="4" t="s">
        <v>14</v>
      </c>
      <c r="D17402" s="4" t="s">
        <v>14</v>
      </c>
      <c r="E17402" s="4" t="s">
        <v>21</v>
      </c>
      <c r="F17402" s="4" t="s">
        <v>10</v>
      </c>
    </row>
    <row r="17403" spans="1:13">
      <c r="A17403" t="n">
        <v>140072</v>
      </c>
      <c r="B17403" s="45" t="n">
        <v>45</v>
      </c>
      <c r="C17403" s="7" t="n">
        <v>11</v>
      </c>
      <c r="D17403" s="7" t="n">
        <v>3</v>
      </c>
      <c r="E17403" s="7" t="n">
        <v>34.2999992370605</v>
      </c>
      <c r="F17403" s="7" t="n">
        <v>0</v>
      </c>
    </row>
    <row r="17404" spans="1:13">
      <c r="A17404" t="s">
        <v>4</v>
      </c>
      <c r="B17404" s="4" t="s">
        <v>5</v>
      </c>
      <c r="C17404" s="4" t="s">
        <v>10</v>
      </c>
      <c r="D17404" s="4" t="s">
        <v>10</v>
      </c>
      <c r="E17404" s="4" t="s">
        <v>10</v>
      </c>
    </row>
    <row r="17405" spans="1:13">
      <c r="A17405" t="n">
        <v>140081</v>
      </c>
      <c r="B17405" s="42" t="n">
        <v>61</v>
      </c>
      <c r="C17405" s="7" t="n">
        <v>7004</v>
      </c>
      <c r="D17405" s="7" t="n">
        <v>26</v>
      </c>
      <c r="E17405" s="7" t="n">
        <v>1000</v>
      </c>
    </row>
    <row r="17406" spans="1:13">
      <c r="A17406" t="s">
        <v>4</v>
      </c>
      <c r="B17406" s="4" t="s">
        <v>5</v>
      </c>
      <c r="C17406" s="4" t="s">
        <v>14</v>
      </c>
      <c r="D17406" s="4" t="s">
        <v>10</v>
      </c>
    </row>
    <row r="17407" spans="1:13">
      <c r="A17407" t="n">
        <v>140088</v>
      </c>
      <c r="B17407" s="21" t="n">
        <v>58</v>
      </c>
      <c r="C17407" s="7" t="n">
        <v>255</v>
      </c>
      <c r="D17407" s="7" t="n">
        <v>0</v>
      </c>
    </row>
    <row r="17408" spans="1:13">
      <c r="A17408" t="s">
        <v>4</v>
      </c>
      <c r="B17408" s="4" t="s">
        <v>5</v>
      </c>
      <c r="C17408" s="4" t="s">
        <v>10</v>
      </c>
    </row>
    <row r="17409" spans="1:9">
      <c r="A17409" t="n">
        <v>140092</v>
      </c>
      <c r="B17409" s="28" t="n">
        <v>16</v>
      </c>
      <c r="C17409" s="7" t="n">
        <v>300</v>
      </c>
    </row>
    <row r="17410" spans="1:9">
      <c r="A17410" t="s">
        <v>4</v>
      </c>
      <c r="B17410" s="4" t="s">
        <v>5</v>
      </c>
      <c r="C17410" s="4" t="s">
        <v>14</v>
      </c>
      <c r="D17410" s="4" t="s">
        <v>10</v>
      </c>
      <c r="E17410" s="4" t="s">
        <v>6</v>
      </c>
    </row>
    <row r="17411" spans="1:9">
      <c r="A17411" t="n">
        <v>140095</v>
      </c>
      <c r="B17411" s="41" t="n">
        <v>51</v>
      </c>
      <c r="C17411" s="7" t="n">
        <v>4</v>
      </c>
      <c r="D17411" s="7" t="n">
        <v>7004</v>
      </c>
      <c r="E17411" s="7" t="s">
        <v>241</v>
      </c>
    </row>
    <row r="17412" spans="1:9">
      <c r="A17412" t="s">
        <v>4</v>
      </c>
      <c r="B17412" s="4" t="s">
        <v>5</v>
      </c>
      <c r="C17412" s="4" t="s">
        <v>10</v>
      </c>
    </row>
    <row r="17413" spans="1:9">
      <c r="A17413" t="n">
        <v>140108</v>
      </c>
      <c r="B17413" s="28" t="n">
        <v>16</v>
      </c>
      <c r="C17413" s="7" t="n">
        <v>0</v>
      </c>
    </row>
    <row r="17414" spans="1:9">
      <c r="A17414" t="s">
        <v>4</v>
      </c>
      <c r="B17414" s="4" t="s">
        <v>5</v>
      </c>
      <c r="C17414" s="4" t="s">
        <v>10</v>
      </c>
      <c r="D17414" s="4" t="s">
        <v>14</v>
      </c>
      <c r="E17414" s="4" t="s">
        <v>9</v>
      </c>
      <c r="F17414" s="4" t="s">
        <v>112</v>
      </c>
      <c r="G17414" s="4" t="s">
        <v>14</v>
      </c>
      <c r="H17414" s="4" t="s">
        <v>14</v>
      </c>
    </row>
    <row r="17415" spans="1:9">
      <c r="A17415" t="n">
        <v>140111</v>
      </c>
      <c r="B17415" s="49" t="n">
        <v>26</v>
      </c>
      <c r="C17415" s="7" t="n">
        <v>7004</v>
      </c>
      <c r="D17415" s="7" t="n">
        <v>17</v>
      </c>
      <c r="E17415" s="7" t="n">
        <v>42311</v>
      </c>
      <c r="F17415" s="7" t="s">
        <v>1069</v>
      </c>
      <c r="G17415" s="7" t="n">
        <v>2</v>
      </c>
      <c r="H17415" s="7" t="n">
        <v>0</v>
      </c>
    </row>
    <row r="17416" spans="1:9">
      <c r="A17416" t="s">
        <v>4</v>
      </c>
      <c r="B17416" s="4" t="s">
        <v>5</v>
      </c>
    </row>
    <row r="17417" spans="1:9">
      <c r="A17417" t="n">
        <v>140192</v>
      </c>
      <c r="B17417" s="50" t="n">
        <v>28</v>
      </c>
    </row>
    <row r="17418" spans="1:9">
      <c r="A17418" t="s">
        <v>4</v>
      </c>
      <c r="B17418" s="4" t="s">
        <v>5</v>
      </c>
      <c r="C17418" s="4" t="s">
        <v>10</v>
      </c>
      <c r="D17418" s="4" t="s">
        <v>14</v>
      </c>
      <c r="E17418" s="4" t="s">
        <v>6</v>
      </c>
      <c r="F17418" s="4" t="s">
        <v>21</v>
      </c>
      <c r="G17418" s="4" t="s">
        <v>21</v>
      </c>
      <c r="H17418" s="4" t="s">
        <v>21</v>
      </c>
    </row>
    <row r="17419" spans="1:9">
      <c r="A17419" t="n">
        <v>140193</v>
      </c>
      <c r="B17419" s="37" t="n">
        <v>48</v>
      </c>
      <c r="C17419" s="7" t="n">
        <v>26</v>
      </c>
      <c r="D17419" s="7" t="n">
        <v>0</v>
      </c>
      <c r="E17419" s="7" t="s">
        <v>790</v>
      </c>
      <c r="F17419" s="7" t="n">
        <v>-1</v>
      </c>
      <c r="G17419" s="7" t="n">
        <v>1</v>
      </c>
      <c r="H17419" s="7" t="n">
        <v>0</v>
      </c>
    </row>
    <row r="17420" spans="1:9">
      <c r="A17420" t="s">
        <v>4</v>
      </c>
      <c r="B17420" s="4" t="s">
        <v>5</v>
      </c>
      <c r="C17420" s="4" t="s">
        <v>10</v>
      </c>
    </row>
    <row r="17421" spans="1:9">
      <c r="A17421" t="n">
        <v>140220</v>
      </c>
      <c r="B17421" s="28" t="n">
        <v>16</v>
      </c>
      <c r="C17421" s="7" t="n">
        <v>800</v>
      </c>
    </row>
    <row r="17422" spans="1:9">
      <c r="A17422" t="s">
        <v>4</v>
      </c>
      <c r="B17422" s="4" t="s">
        <v>5</v>
      </c>
      <c r="C17422" s="4" t="s">
        <v>14</v>
      </c>
      <c r="D17422" s="4" t="s">
        <v>10</v>
      </c>
      <c r="E17422" s="4" t="s">
        <v>6</v>
      </c>
    </row>
    <row r="17423" spans="1:9">
      <c r="A17423" t="n">
        <v>140223</v>
      </c>
      <c r="B17423" s="41" t="n">
        <v>51</v>
      </c>
      <c r="C17423" s="7" t="n">
        <v>4</v>
      </c>
      <c r="D17423" s="7" t="n">
        <v>26</v>
      </c>
      <c r="E17423" s="7" t="s">
        <v>119</v>
      </c>
    </row>
    <row r="17424" spans="1:9">
      <c r="A17424" t="s">
        <v>4</v>
      </c>
      <c r="B17424" s="4" t="s">
        <v>5</v>
      </c>
      <c r="C17424" s="4" t="s">
        <v>10</v>
      </c>
    </row>
    <row r="17425" spans="1:8">
      <c r="A17425" t="n">
        <v>140237</v>
      </c>
      <c r="B17425" s="28" t="n">
        <v>16</v>
      </c>
      <c r="C17425" s="7" t="n">
        <v>0</v>
      </c>
    </row>
    <row r="17426" spans="1:8">
      <c r="A17426" t="s">
        <v>4</v>
      </c>
      <c r="B17426" s="4" t="s">
        <v>5</v>
      </c>
      <c r="C17426" s="4" t="s">
        <v>10</v>
      </c>
      <c r="D17426" s="4" t="s">
        <v>14</v>
      </c>
      <c r="E17426" s="4" t="s">
        <v>9</v>
      </c>
      <c r="F17426" s="4" t="s">
        <v>112</v>
      </c>
      <c r="G17426" s="4" t="s">
        <v>14</v>
      </c>
      <c r="H17426" s="4" t="s">
        <v>14</v>
      </c>
    </row>
    <row r="17427" spans="1:8">
      <c r="A17427" t="n">
        <v>140240</v>
      </c>
      <c r="B17427" s="49" t="n">
        <v>26</v>
      </c>
      <c r="C17427" s="7" t="n">
        <v>26</v>
      </c>
      <c r="D17427" s="7" t="n">
        <v>17</v>
      </c>
      <c r="E17427" s="7" t="n">
        <v>40398</v>
      </c>
      <c r="F17427" s="7" t="s">
        <v>1070</v>
      </c>
      <c r="G17427" s="7" t="n">
        <v>2</v>
      </c>
      <c r="H17427" s="7" t="n">
        <v>0</v>
      </c>
    </row>
    <row r="17428" spans="1:8">
      <c r="A17428" t="s">
        <v>4</v>
      </c>
      <c r="B17428" s="4" t="s">
        <v>5</v>
      </c>
      <c r="C17428" s="4" t="s">
        <v>10</v>
      </c>
    </row>
    <row r="17429" spans="1:8">
      <c r="A17429" t="n">
        <v>140307</v>
      </c>
      <c r="B17429" s="28" t="n">
        <v>16</v>
      </c>
      <c r="C17429" s="7" t="n">
        <v>1500</v>
      </c>
    </row>
    <row r="17430" spans="1:8">
      <c r="A17430" t="s">
        <v>4</v>
      </c>
      <c r="B17430" s="4" t="s">
        <v>5</v>
      </c>
      <c r="C17430" s="4" t="s">
        <v>14</v>
      </c>
      <c r="D17430" s="4" t="s">
        <v>10</v>
      </c>
      <c r="E17430" s="4" t="s">
        <v>6</v>
      </c>
      <c r="F17430" s="4" t="s">
        <v>6</v>
      </c>
      <c r="G17430" s="4" t="s">
        <v>6</v>
      </c>
      <c r="H17430" s="4" t="s">
        <v>6</v>
      </c>
    </row>
    <row r="17431" spans="1:8">
      <c r="A17431" t="n">
        <v>140310</v>
      </c>
      <c r="B17431" s="41" t="n">
        <v>51</v>
      </c>
      <c r="C17431" s="7" t="n">
        <v>3</v>
      </c>
      <c r="D17431" s="7" t="n">
        <v>26</v>
      </c>
      <c r="E17431" s="7" t="s">
        <v>153</v>
      </c>
      <c r="F17431" s="7" t="s">
        <v>13</v>
      </c>
      <c r="G17431" s="7" t="s">
        <v>96</v>
      </c>
      <c r="H17431" s="7" t="s">
        <v>97</v>
      </c>
    </row>
    <row r="17432" spans="1:8">
      <c r="A17432" t="s">
        <v>4</v>
      </c>
      <c r="B17432" s="4" t="s">
        <v>5</v>
      </c>
    </row>
    <row r="17433" spans="1:8">
      <c r="A17433" t="n">
        <v>140322</v>
      </c>
      <c r="B17433" s="50" t="n">
        <v>28</v>
      </c>
    </row>
    <row r="17434" spans="1:8">
      <c r="A17434" t="s">
        <v>4</v>
      </c>
      <c r="B17434" s="4" t="s">
        <v>5</v>
      </c>
      <c r="C17434" s="4" t="s">
        <v>10</v>
      </c>
      <c r="D17434" s="4" t="s">
        <v>14</v>
      </c>
    </row>
    <row r="17435" spans="1:8">
      <c r="A17435" t="n">
        <v>140323</v>
      </c>
      <c r="B17435" s="51" t="n">
        <v>89</v>
      </c>
      <c r="C17435" s="7" t="n">
        <v>65533</v>
      </c>
      <c r="D17435" s="7" t="n">
        <v>1</v>
      </c>
    </row>
    <row r="17436" spans="1:8">
      <c r="A17436" t="s">
        <v>4</v>
      </c>
      <c r="B17436" s="4" t="s">
        <v>5</v>
      </c>
      <c r="C17436" s="4" t="s">
        <v>14</v>
      </c>
      <c r="D17436" s="4" t="s">
        <v>10</v>
      </c>
      <c r="E17436" s="4" t="s">
        <v>21</v>
      </c>
    </row>
    <row r="17437" spans="1:8">
      <c r="A17437" t="n">
        <v>140327</v>
      </c>
      <c r="B17437" s="21" t="n">
        <v>58</v>
      </c>
      <c r="C17437" s="7" t="n">
        <v>101</v>
      </c>
      <c r="D17437" s="7" t="n">
        <v>300</v>
      </c>
      <c r="E17437" s="7" t="n">
        <v>1</v>
      </c>
    </row>
    <row r="17438" spans="1:8">
      <c r="A17438" t="s">
        <v>4</v>
      </c>
      <c r="B17438" s="4" t="s">
        <v>5</v>
      </c>
      <c r="C17438" s="4" t="s">
        <v>14</v>
      </c>
      <c r="D17438" s="4" t="s">
        <v>10</v>
      </c>
    </row>
    <row r="17439" spans="1:8">
      <c r="A17439" t="n">
        <v>140335</v>
      </c>
      <c r="B17439" s="21" t="n">
        <v>58</v>
      </c>
      <c r="C17439" s="7" t="n">
        <v>254</v>
      </c>
      <c r="D17439" s="7" t="n">
        <v>0</v>
      </c>
    </row>
    <row r="17440" spans="1:8">
      <c r="A17440" t="s">
        <v>4</v>
      </c>
      <c r="B17440" s="4" t="s">
        <v>5</v>
      </c>
      <c r="C17440" s="4" t="s">
        <v>14</v>
      </c>
      <c r="D17440" s="4" t="s">
        <v>14</v>
      </c>
      <c r="E17440" s="4" t="s">
        <v>21</v>
      </c>
      <c r="F17440" s="4" t="s">
        <v>21</v>
      </c>
      <c r="G17440" s="4" t="s">
        <v>21</v>
      </c>
      <c r="H17440" s="4" t="s">
        <v>10</v>
      </c>
    </row>
    <row r="17441" spans="1:8">
      <c r="A17441" t="n">
        <v>140339</v>
      </c>
      <c r="B17441" s="45" t="n">
        <v>45</v>
      </c>
      <c r="C17441" s="7" t="n">
        <v>2</v>
      </c>
      <c r="D17441" s="7" t="n">
        <v>3</v>
      </c>
      <c r="E17441" s="7" t="n">
        <v>-2.6800000667572</v>
      </c>
      <c r="F17441" s="7" t="n">
        <v>20.4300003051758</v>
      </c>
      <c r="G17441" s="7" t="n">
        <v>30.8600006103516</v>
      </c>
      <c r="H17441" s="7" t="n">
        <v>0</v>
      </c>
    </row>
    <row r="17442" spans="1:8">
      <c r="A17442" t="s">
        <v>4</v>
      </c>
      <c r="B17442" s="4" t="s">
        <v>5</v>
      </c>
      <c r="C17442" s="4" t="s">
        <v>14</v>
      </c>
      <c r="D17442" s="4" t="s">
        <v>14</v>
      </c>
      <c r="E17442" s="4" t="s">
        <v>21</v>
      </c>
      <c r="F17442" s="4" t="s">
        <v>21</v>
      </c>
      <c r="G17442" s="4" t="s">
        <v>21</v>
      </c>
      <c r="H17442" s="4" t="s">
        <v>10</v>
      </c>
      <c r="I17442" s="4" t="s">
        <v>14</v>
      </c>
    </row>
    <row r="17443" spans="1:8">
      <c r="A17443" t="n">
        <v>140356</v>
      </c>
      <c r="B17443" s="45" t="n">
        <v>45</v>
      </c>
      <c r="C17443" s="7" t="n">
        <v>4</v>
      </c>
      <c r="D17443" s="7" t="n">
        <v>3</v>
      </c>
      <c r="E17443" s="7" t="n">
        <v>357</v>
      </c>
      <c r="F17443" s="7" t="n">
        <v>25</v>
      </c>
      <c r="G17443" s="7" t="n">
        <v>15</v>
      </c>
      <c r="H17443" s="7" t="n">
        <v>0</v>
      </c>
      <c r="I17443" s="7" t="n">
        <v>0</v>
      </c>
    </row>
    <row r="17444" spans="1:8">
      <c r="A17444" t="s">
        <v>4</v>
      </c>
      <c r="B17444" s="4" t="s">
        <v>5</v>
      </c>
      <c r="C17444" s="4" t="s">
        <v>14</v>
      </c>
      <c r="D17444" s="4" t="s">
        <v>14</v>
      </c>
      <c r="E17444" s="4" t="s">
        <v>21</v>
      </c>
      <c r="F17444" s="4" t="s">
        <v>10</v>
      </c>
    </row>
    <row r="17445" spans="1:8">
      <c r="A17445" t="n">
        <v>140374</v>
      </c>
      <c r="B17445" s="45" t="n">
        <v>45</v>
      </c>
      <c r="C17445" s="7" t="n">
        <v>5</v>
      </c>
      <c r="D17445" s="7" t="n">
        <v>3</v>
      </c>
      <c r="E17445" s="7" t="n">
        <v>1.29999995231628</v>
      </c>
      <c r="F17445" s="7" t="n">
        <v>0</v>
      </c>
    </row>
    <row r="17446" spans="1:8">
      <c r="A17446" t="s">
        <v>4</v>
      </c>
      <c r="B17446" s="4" t="s">
        <v>5</v>
      </c>
      <c r="C17446" s="4" t="s">
        <v>14</v>
      </c>
      <c r="D17446" s="4" t="s">
        <v>14</v>
      </c>
      <c r="E17446" s="4" t="s">
        <v>21</v>
      </c>
      <c r="F17446" s="4" t="s">
        <v>10</v>
      </c>
    </row>
    <row r="17447" spans="1:8">
      <c r="A17447" t="n">
        <v>140383</v>
      </c>
      <c r="B17447" s="45" t="n">
        <v>45</v>
      </c>
      <c r="C17447" s="7" t="n">
        <v>11</v>
      </c>
      <c r="D17447" s="7" t="n">
        <v>3</v>
      </c>
      <c r="E17447" s="7" t="n">
        <v>32.5999984741211</v>
      </c>
      <c r="F17447" s="7" t="n">
        <v>0</v>
      </c>
    </row>
    <row r="17448" spans="1:8">
      <c r="A17448" t="s">
        <v>4</v>
      </c>
      <c r="B17448" s="4" t="s">
        <v>5</v>
      </c>
      <c r="C17448" s="4" t="s">
        <v>14</v>
      </c>
      <c r="D17448" s="4" t="s">
        <v>10</v>
      </c>
    </row>
    <row r="17449" spans="1:8">
      <c r="A17449" t="n">
        <v>140392</v>
      </c>
      <c r="B17449" s="21" t="n">
        <v>58</v>
      </c>
      <c r="C17449" s="7" t="n">
        <v>255</v>
      </c>
      <c r="D17449" s="7" t="n">
        <v>0</v>
      </c>
    </row>
    <row r="17450" spans="1:8">
      <c r="A17450" t="s">
        <v>4</v>
      </c>
      <c r="B17450" s="4" t="s">
        <v>5</v>
      </c>
      <c r="C17450" s="4" t="s">
        <v>14</v>
      </c>
      <c r="D17450" s="4" t="s">
        <v>10</v>
      </c>
      <c r="E17450" s="4" t="s">
        <v>6</v>
      </c>
    </row>
    <row r="17451" spans="1:8">
      <c r="A17451" t="n">
        <v>140396</v>
      </c>
      <c r="B17451" s="41" t="n">
        <v>51</v>
      </c>
      <c r="C17451" s="7" t="n">
        <v>4</v>
      </c>
      <c r="D17451" s="7" t="n">
        <v>7013</v>
      </c>
      <c r="E17451" s="7" t="s">
        <v>1071</v>
      </c>
    </row>
    <row r="17452" spans="1:8">
      <c r="A17452" t="s">
        <v>4</v>
      </c>
      <c r="B17452" s="4" t="s">
        <v>5</v>
      </c>
      <c r="C17452" s="4" t="s">
        <v>10</v>
      </c>
    </row>
    <row r="17453" spans="1:8">
      <c r="A17453" t="n">
        <v>140410</v>
      </c>
      <c r="B17453" s="28" t="n">
        <v>16</v>
      </c>
      <c r="C17453" s="7" t="n">
        <v>0</v>
      </c>
    </row>
    <row r="17454" spans="1:8">
      <c r="A17454" t="s">
        <v>4</v>
      </c>
      <c r="B17454" s="4" t="s">
        <v>5</v>
      </c>
      <c r="C17454" s="4" t="s">
        <v>10</v>
      </c>
      <c r="D17454" s="4" t="s">
        <v>14</v>
      </c>
      <c r="E17454" s="4" t="s">
        <v>9</v>
      </c>
      <c r="F17454" s="4" t="s">
        <v>112</v>
      </c>
      <c r="G17454" s="4" t="s">
        <v>14</v>
      </c>
      <c r="H17454" s="4" t="s">
        <v>14</v>
      </c>
    </row>
    <row r="17455" spans="1:8">
      <c r="A17455" t="n">
        <v>140413</v>
      </c>
      <c r="B17455" s="49" t="n">
        <v>26</v>
      </c>
      <c r="C17455" s="7" t="n">
        <v>7013</v>
      </c>
      <c r="D17455" s="7" t="n">
        <v>17</v>
      </c>
      <c r="E17455" s="7" t="n">
        <v>37444</v>
      </c>
      <c r="F17455" s="7" t="s">
        <v>1072</v>
      </c>
      <c r="G17455" s="7" t="n">
        <v>2</v>
      </c>
      <c r="H17455" s="7" t="n">
        <v>0</v>
      </c>
    </row>
    <row r="17456" spans="1:8">
      <c r="A17456" t="s">
        <v>4</v>
      </c>
      <c r="B17456" s="4" t="s">
        <v>5</v>
      </c>
    </row>
    <row r="17457" spans="1:9">
      <c r="A17457" t="n">
        <v>140448</v>
      </c>
      <c r="B17457" s="50" t="n">
        <v>28</v>
      </c>
    </row>
    <row r="17458" spans="1:9">
      <c r="A17458" t="s">
        <v>4</v>
      </c>
      <c r="B17458" s="4" t="s">
        <v>5</v>
      </c>
      <c r="C17458" s="4" t="s">
        <v>14</v>
      </c>
      <c r="D17458" s="4" t="s">
        <v>10</v>
      </c>
      <c r="E17458" s="4" t="s">
        <v>6</v>
      </c>
      <c r="F17458" s="4" t="s">
        <v>6</v>
      </c>
      <c r="G17458" s="4" t="s">
        <v>6</v>
      </c>
      <c r="H17458" s="4" t="s">
        <v>6</v>
      </c>
    </row>
    <row r="17459" spans="1:9">
      <c r="A17459" t="n">
        <v>140449</v>
      </c>
      <c r="B17459" s="41" t="n">
        <v>51</v>
      </c>
      <c r="C17459" s="7" t="n">
        <v>3</v>
      </c>
      <c r="D17459" s="7" t="n">
        <v>7013</v>
      </c>
      <c r="E17459" s="7" t="s">
        <v>94</v>
      </c>
      <c r="F17459" s="7" t="s">
        <v>95</v>
      </c>
      <c r="G17459" s="7" t="s">
        <v>96</v>
      </c>
      <c r="H17459" s="7" t="s">
        <v>97</v>
      </c>
    </row>
    <row r="17460" spans="1:9">
      <c r="A17460" t="s">
        <v>4</v>
      </c>
      <c r="B17460" s="4" t="s">
        <v>5</v>
      </c>
      <c r="C17460" s="4" t="s">
        <v>10</v>
      </c>
      <c r="D17460" s="4" t="s">
        <v>21</v>
      </c>
      <c r="E17460" s="4" t="s">
        <v>21</v>
      </c>
      <c r="F17460" s="4" t="s">
        <v>21</v>
      </c>
      <c r="G17460" s="4" t="s">
        <v>10</v>
      </c>
      <c r="H17460" s="4" t="s">
        <v>10</v>
      </c>
    </row>
    <row r="17461" spans="1:9">
      <c r="A17461" t="n">
        <v>140462</v>
      </c>
      <c r="B17461" s="54" t="n">
        <v>60</v>
      </c>
      <c r="C17461" s="7" t="n">
        <v>7013</v>
      </c>
      <c r="D17461" s="7" t="n">
        <v>-10</v>
      </c>
      <c r="E17461" s="7" t="n">
        <v>-15</v>
      </c>
      <c r="F17461" s="7" t="n">
        <v>0</v>
      </c>
      <c r="G17461" s="7" t="n">
        <v>1000</v>
      </c>
      <c r="H17461" s="7" t="n">
        <v>0</v>
      </c>
    </row>
    <row r="17462" spans="1:9">
      <c r="A17462" t="s">
        <v>4</v>
      </c>
      <c r="B17462" s="4" t="s">
        <v>5</v>
      </c>
      <c r="C17462" s="4" t="s">
        <v>10</v>
      </c>
    </row>
    <row r="17463" spans="1:9">
      <c r="A17463" t="n">
        <v>140481</v>
      </c>
      <c r="B17463" s="28" t="n">
        <v>16</v>
      </c>
      <c r="C17463" s="7" t="n">
        <v>800</v>
      </c>
    </row>
    <row r="17464" spans="1:9">
      <c r="A17464" t="s">
        <v>4</v>
      </c>
      <c r="B17464" s="4" t="s">
        <v>5</v>
      </c>
      <c r="C17464" s="4" t="s">
        <v>14</v>
      </c>
      <c r="D17464" s="4" t="s">
        <v>10</v>
      </c>
      <c r="E17464" s="4" t="s">
        <v>6</v>
      </c>
    </row>
    <row r="17465" spans="1:9">
      <c r="A17465" t="n">
        <v>140484</v>
      </c>
      <c r="B17465" s="41" t="n">
        <v>51</v>
      </c>
      <c r="C17465" s="7" t="n">
        <v>4</v>
      </c>
      <c r="D17465" s="7" t="n">
        <v>7013</v>
      </c>
      <c r="E17465" s="7" t="s">
        <v>137</v>
      </c>
    </row>
    <row r="17466" spans="1:9">
      <c r="A17466" t="s">
        <v>4</v>
      </c>
      <c r="B17466" s="4" t="s">
        <v>5</v>
      </c>
      <c r="C17466" s="4" t="s">
        <v>10</v>
      </c>
    </row>
    <row r="17467" spans="1:9">
      <c r="A17467" t="n">
        <v>140498</v>
      </c>
      <c r="B17467" s="28" t="n">
        <v>16</v>
      </c>
      <c r="C17467" s="7" t="n">
        <v>0</v>
      </c>
    </row>
    <row r="17468" spans="1:9">
      <c r="A17468" t="s">
        <v>4</v>
      </c>
      <c r="B17468" s="4" t="s">
        <v>5</v>
      </c>
      <c r="C17468" s="4" t="s">
        <v>10</v>
      </c>
      <c r="D17468" s="4" t="s">
        <v>14</v>
      </c>
      <c r="E17468" s="4" t="s">
        <v>9</v>
      </c>
      <c r="F17468" s="4" t="s">
        <v>112</v>
      </c>
      <c r="G17468" s="4" t="s">
        <v>14</v>
      </c>
      <c r="H17468" s="4" t="s">
        <v>14</v>
      </c>
    </row>
    <row r="17469" spans="1:9">
      <c r="A17469" t="n">
        <v>140501</v>
      </c>
      <c r="B17469" s="49" t="n">
        <v>26</v>
      </c>
      <c r="C17469" s="7" t="n">
        <v>7013</v>
      </c>
      <c r="D17469" s="7" t="n">
        <v>17</v>
      </c>
      <c r="E17469" s="7" t="n">
        <v>37445</v>
      </c>
      <c r="F17469" s="7" t="s">
        <v>1073</v>
      </c>
      <c r="G17469" s="7" t="n">
        <v>2</v>
      </c>
      <c r="H17469" s="7" t="n">
        <v>0</v>
      </c>
    </row>
    <row r="17470" spans="1:9">
      <c r="A17470" t="s">
        <v>4</v>
      </c>
      <c r="B17470" s="4" t="s">
        <v>5</v>
      </c>
    </row>
    <row r="17471" spans="1:9">
      <c r="A17471" t="n">
        <v>140566</v>
      </c>
      <c r="B17471" s="50" t="n">
        <v>28</v>
      </c>
    </row>
    <row r="17472" spans="1:9">
      <c r="A17472" t="s">
        <v>4</v>
      </c>
      <c r="B17472" s="4" t="s">
        <v>5</v>
      </c>
      <c r="C17472" s="4" t="s">
        <v>10</v>
      </c>
      <c r="D17472" s="4" t="s">
        <v>14</v>
      </c>
    </row>
    <row r="17473" spans="1:8">
      <c r="A17473" t="n">
        <v>140567</v>
      </c>
      <c r="B17473" s="51" t="n">
        <v>89</v>
      </c>
      <c r="C17473" s="7" t="n">
        <v>65533</v>
      </c>
      <c r="D17473" s="7" t="n">
        <v>1</v>
      </c>
    </row>
    <row r="17474" spans="1:8">
      <c r="A17474" t="s">
        <v>4</v>
      </c>
      <c r="B17474" s="4" t="s">
        <v>5</v>
      </c>
      <c r="C17474" s="4" t="s">
        <v>14</v>
      </c>
      <c r="D17474" s="4" t="s">
        <v>10</v>
      </c>
      <c r="E17474" s="4" t="s">
        <v>21</v>
      </c>
    </row>
    <row r="17475" spans="1:8">
      <c r="A17475" t="n">
        <v>140571</v>
      </c>
      <c r="B17475" s="21" t="n">
        <v>58</v>
      </c>
      <c r="C17475" s="7" t="n">
        <v>101</v>
      </c>
      <c r="D17475" s="7" t="n">
        <v>500</v>
      </c>
      <c r="E17475" s="7" t="n">
        <v>1</v>
      </c>
    </row>
    <row r="17476" spans="1:8">
      <c r="A17476" t="s">
        <v>4</v>
      </c>
      <c r="B17476" s="4" t="s">
        <v>5</v>
      </c>
      <c r="C17476" s="4" t="s">
        <v>14</v>
      </c>
      <c r="D17476" s="4" t="s">
        <v>10</v>
      </c>
    </row>
    <row r="17477" spans="1:8">
      <c r="A17477" t="n">
        <v>140579</v>
      </c>
      <c r="B17477" s="21" t="n">
        <v>58</v>
      </c>
      <c r="C17477" s="7" t="n">
        <v>254</v>
      </c>
      <c r="D17477" s="7" t="n">
        <v>0</v>
      </c>
    </row>
    <row r="17478" spans="1:8">
      <c r="A17478" t="s">
        <v>4</v>
      </c>
      <c r="B17478" s="4" t="s">
        <v>5</v>
      </c>
      <c r="C17478" s="4" t="s">
        <v>14</v>
      </c>
    </row>
    <row r="17479" spans="1:8">
      <c r="A17479" t="n">
        <v>140583</v>
      </c>
      <c r="B17479" s="35" t="n">
        <v>116</v>
      </c>
      <c r="C17479" s="7" t="n">
        <v>0</v>
      </c>
    </row>
    <row r="17480" spans="1:8">
      <c r="A17480" t="s">
        <v>4</v>
      </c>
      <c r="B17480" s="4" t="s">
        <v>5</v>
      </c>
      <c r="C17480" s="4" t="s">
        <v>14</v>
      </c>
      <c r="D17480" s="4" t="s">
        <v>10</v>
      </c>
    </row>
    <row r="17481" spans="1:8">
      <c r="A17481" t="n">
        <v>140585</v>
      </c>
      <c r="B17481" s="35" t="n">
        <v>116</v>
      </c>
      <c r="C17481" s="7" t="n">
        <v>2</v>
      </c>
      <c r="D17481" s="7" t="n">
        <v>1</v>
      </c>
    </row>
    <row r="17482" spans="1:8">
      <c r="A17482" t="s">
        <v>4</v>
      </c>
      <c r="B17482" s="4" t="s">
        <v>5</v>
      </c>
      <c r="C17482" s="4" t="s">
        <v>14</v>
      </c>
      <c r="D17482" s="4" t="s">
        <v>9</v>
      </c>
    </row>
    <row r="17483" spans="1:8">
      <c r="A17483" t="n">
        <v>140589</v>
      </c>
      <c r="B17483" s="35" t="n">
        <v>116</v>
      </c>
      <c r="C17483" s="7" t="n">
        <v>5</v>
      </c>
      <c r="D17483" s="7" t="n">
        <v>1101004800</v>
      </c>
    </row>
    <row r="17484" spans="1:8">
      <c r="A17484" t="s">
        <v>4</v>
      </c>
      <c r="B17484" s="4" t="s">
        <v>5</v>
      </c>
      <c r="C17484" s="4" t="s">
        <v>14</v>
      </c>
      <c r="D17484" s="4" t="s">
        <v>10</v>
      </c>
    </row>
    <row r="17485" spans="1:8">
      <c r="A17485" t="n">
        <v>140595</v>
      </c>
      <c r="B17485" s="35" t="n">
        <v>116</v>
      </c>
      <c r="C17485" s="7" t="n">
        <v>6</v>
      </c>
      <c r="D17485" s="7" t="n">
        <v>1</v>
      </c>
    </row>
    <row r="17486" spans="1:8">
      <c r="A17486" t="s">
        <v>4</v>
      </c>
      <c r="B17486" s="4" t="s">
        <v>5</v>
      </c>
      <c r="C17486" s="4" t="s">
        <v>14</v>
      </c>
      <c r="D17486" s="4" t="s">
        <v>14</v>
      </c>
      <c r="E17486" s="4" t="s">
        <v>21</v>
      </c>
      <c r="F17486" s="4" t="s">
        <v>21</v>
      </c>
      <c r="G17486" s="4" t="s">
        <v>21</v>
      </c>
      <c r="H17486" s="4" t="s">
        <v>10</v>
      </c>
    </row>
    <row r="17487" spans="1:8">
      <c r="A17487" t="n">
        <v>140599</v>
      </c>
      <c r="B17487" s="45" t="n">
        <v>45</v>
      </c>
      <c r="C17487" s="7" t="n">
        <v>2</v>
      </c>
      <c r="D17487" s="7" t="n">
        <v>3</v>
      </c>
      <c r="E17487" s="7" t="n">
        <v>-1.75</v>
      </c>
      <c r="F17487" s="7" t="n">
        <v>19.6599998474121</v>
      </c>
      <c r="G17487" s="7" t="n">
        <v>42.7999992370605</v>
      </c>
      <c r="H17487" s="7" t="n">
        <v>0</v>
      </c>
    </row>
    <row r="17488" spans="1:8">
      <c r="A17488" t="s">
        <v>4</v>
      </c>
      <c r="B17488" s="4" t="s">
        <v>5</v>
      </c>
      <c r="C17488" s="4" t="s">
        <v>14</v>
      </c>
      <c r="D17488" s="4" t="s">
        <v>14</v>
      </c>
      <c r="E17488" s="4" t="s">
        <v>21</v>
      </c>
      <c r="F17488" s="4" t="s">
        <v>21</v>
      </c>
      <c r="G17488" s="4" t="s">
        <v>21</v>
      </c>
      <c r="H17488" s="4" t="s">
        <v>10</v>
      </c>
      <c r="I17488" s="4" t="s">
        <v>14</v>
      </c>
    </row>
    <row r="17489" spans="1:9">
      <c r="A17489" t="n">
        <v>140616</v>
      </c>
      <c r="B17489" s="45" t="n">
        <v>45</v>
      </c>
      <c r="C17489" s="7" t="n">
        <v>4</v>
      </c>
      <c r="D17489" s="7" t="n">
        <v>3</v>
      </c>
      <c r="E17489" s="7" t="n">
        <v>7</v>
      </c>
      <c r="F17489" s="7" t="n">
        <v>127</v>
      </c>
      <c r="G17489" s="7" t="n">
        <v>350</v>
      </c>
      <c r="H17489" s="7" t="n">
        <v>0</v>
      </c>
      <c r="I17489" s="7" t="n">
        <v>0</v>
      </c>
    </row>
    <row r="17490" spans="1:9">
      <c r="A17490" t="s">
        <v>4</v>
      </c>
      <c r="B17490" s="4" t="s">
        <v>5</v>
      </c>
      <c r="C17490" s="4" t="s">
        <v>14</v>
      </c>
      <c r="D17490" s="4" t="s">
        <v>14</v>
      </c>
      <c r="E17490" s="4" t="s">
        <v>21</v>
      </c>
      <c r="F17490" s="4" t="s">
        <v>10</v>
      </c>
    </row>
    <row r="17491" spans="1:9">
      <c r="A17491" t="n">
        <v>140634</v>
      </c>
      <c r="B17491" s="45" t="n">
        <v>45</v>
      </c>
      <c r="C17491" s="7" t="n">
        <v>5</v>
      </c>
      <c r="D17491" s="7" t="n">
        <v>3</v>
      </c>
      <c r="E17491" s="7" t="n">
        <v>1.70000004768372</v>
      </c>
      <c r="F17491" s="7" t="n">
        <v>0</v>
      </c>
    </row>
    <row r="17492" spans="1:9">
      <c r="A17492" t="s">
        <v>4</v>
      </c>
      <c r="B17492" s="4" t="s">
        <v>5</v>
      </c>
      <c r="C17492" s="4" t="s">
        <v>14</v>
      </c>
      <c r="D17492" s="4" t="s">
        <v>14</v>
      </c>
      <c r="E17492" s="4" t="s">
        <v>21</v>
      </c>
      <c r="F17492" s="4" t="s">
        <v>10</v>
      </c>
    </row>
    <row r="17493" spans="1:9">
      <c r="A17493" t="n">
        <v>140643</v>
      </c>
      <c r="B17493" s="45" t="n">
        <v>45</v>
      </c>
      <c r="C17493" s="7" t="n">
        <v>11</v>
      </c>
      <c r="D17493" s="7" t="n">
        <v>3</v>
      </c>
      <c r="E17493" s="7" t="n">
        <v>37.7000007629395</v>
      </c>
      <c r="F17493" s="7" t="n">
        <v>0</v>
      </c>
    </row>
    <row r="17494" spans="1:9">
      <c r="A17494" t="s">
        <v>4</v>
      </c>
      <c r="B17494" s="4" t="s">
        <v>5</v>
      </c>
      <c r="C17494" s="4" t="s">
        <v>10</v>
      </c>
      <c r="D17494" s="4" t="s">
        <v>21</v>
      </c>
      <c r="E17494" s="4" t="s">
        <v>21</v>
      </c>
      <c r="F17494" s="4" t="s">
        <v>21</v>
      </c>
      <c r="G17494" s="4" t="s">
        <v>21</v>
      </c>
    </row>
    <row r="17495" spans="1:9">
      <c r="A17495" t="n">
        <v>140652</v>
      </c>
      <c r="B17495" s="36" t="n">
        <v>46</v>
      </c>
      <c r="C17495" s="7" t="n">
        <v>7004</v>
      </c>
      <c r="D17495" s="7" t="n">
        <v>0</v>
      </c>
      <c r="E17495" s="7" t="n">
        <v>20.25</v>
      </c>
      <c r="F17495" s="7" t="n">
        <v>31.75</v>
      </c>
      <c r="G17495" s="7" t="n">
        <v>0</v>
      </c>
    </row>
    <row r="17496" spans="1:9">
      <c r="A17496" t="s">
        <v>4</v>
      </c>
      <c r="B17496" s="4" t="s">
        <v>5</v>
      </c>
      <c r="C17496" s="4" t="s">
        <v>10</v>
      </c>
      <c r="D17496" s="4" t="s">
        <v>10</v>
      </c>
      <c r="E17496" s="4" t="s">
        <v>21</v>
      </c>
      <c r="F17496" s="4" t="s">
        <v>14</v>
      </c>
    </row>
    <row r="17497" spans="1:9">
      <c r="A17497" t="n">
        <v>140671</v>
      </c>
      <c r="B17497" s="60" t="n">
        <v>53</v>
      </c>
      <c r="C17497" s="7" t="n">
        <v>7004</v>
      </c>
      <c r="D17497" s="7" t="n">
        <v>19</v>
      </c>
      <c r="E17497" s="7" t="n">
        <v>0</v>
      </c>
      <c r="F17497" s="7" t="n">
        <v>0</v>
      </c>
    </row>
    <row r="17498" spans="1:9">
      <c r="A17498" t="s">
        <v>4</v>
      </c>
      <c r="B17498" s="4" t="s">
        <v>5</v>
      </c>
      <c r="C17498" s="4" t="s">
        <v>10</v>
      </c>
      <c r="D17498" s="4" t="s">
        <v>10</v>
      </c>
      <c r="E17498" s="4" t="s">
        <v>10</v>
      </c>
    </row>
    <row r="17499" spans="1:9">
      <c r="A17499" t="n">
        <v>140681</v>
      </c>
      <c r="B17499" s="42" t="n">
        <v>61</v>
      </c>
      <c r="C17499" s="7" t="n">
        <v>7004</v>
      </c>
      <c r="D17499" s="7" t="n">
        <v>19</v>
      </c>
      <c r="E17499" s="7" t="n">
        <v>0</v>
      </c>
    </row>
    <row r="17500" spans="1:9">
      <c r="A17500" t="s">
        <v>4</v>
      </c>
      <c r="B17500" s="4" t="s">
        <v>5</v>
      </c>
      <c r="C17500" s="4" t="s">
        <v>14</v>
      </c>
      <c r="D17500" s="4" t="s">
        <v>14</v>
      </c>
      <c r="E17500" s="4" t="s">
        <v>21</v>
      </c>
      <c r="F17500" s="4" t="s">
        <v>21</v>
      </c>
      <c r="G17500" s="4" t="s">
        <v>21</v>
      </c>
      <c r="H17500" s="4" t="s">
        <v>10</v>
      </c>
    </row>
    <row r="17501" spans="1:9">
      <c r="A17501" t="n">
        <v>140688</v>
      </c>
      <c r="B17501" s="45" t="n">
        <v>45</v>
      </c>
      <c r="C17501" s="7" t="n">
        <v>2</v>
      </c>
      <c r="D17501" s="7" t="n">
        <v>3</v>
      </c>
      <c r="E17501" s="7" t="n">
        <v>-2.15000009536743</v>
      </c>
      <c r="F17501" s="7" t="n">
        <v>19.6700000762939</v>
      </c>
      <c r="G17501" s="7" t="n">
        <v>44.2999992370605</v>
      </c>
      <c r="H17501" s="7" t="n">
        <v>3000</v>
      </c>
    </row>
    <row r="17502" spans="1:9">
      <c r="A17502" t="s">
        <v>4</v>
      </c>
      <c r="B17502" s="4" t="s">
        <v>5</v>
      </c>
      <c r="C17502" s="4" t="s">
        <v>14</v>
      </c>
      <c r="D17502" s="4" t="s">
        <v>14</v>
      </c>
      <c r="E17502" s="4" t="s">
        <v>21</v>
      </c>
      <c r="F17502" s="4" t="s">
        <v>21</v>
      </c>
      <c r="G17502" s="4" t="s">
        <v>21</v>
      </c>
      <c r="H17502" s="4" t="s">
        <v>10</v>
      </c>
      <c r="I17502" s="4" t="s">
        <v>14</v>
      </c>
    </row>
    <row r="17503" spans="1:9">
      <c r="A17503" t="n">
        <v>140705</v>
      </c>
      <c r="B17503" s="45" t="n">
        <v>45</v>
      </c>
      <c r="C17503" s="7" t="n">
        <v>4</v>
      </c>
      <c r="D17503" s="7" t="n">
        <v>3</v>
      </c>
      <c r="E17503" s="7" t="n">
        <v>7</v>
      </c>
      <c r="F17503" s="7" t="n">
        <v>137</v>
      </c>
      <c r="G17503" s="7" t="n">
        <v>350</v>
      </c>
      <c r="H17503" s="7" t="n">
        <v>3000</v>
      </c>
      <c r="I17503" s="7" t="n">
        <v>0</v>
      </c>
    </row>
    <row r="17504" spans="1:9">
      <c r="A17504" t="s">
        <v>4</v>
      </c>
      <c r="B17504" s="4" t="s">
        <v>5</v>
      </c>
      <c r="C17504" s="4" t="s">
        <v>14</v>
      </c>
      <c r="D17504" s="4" t="s">
        <v>14</v>
      </c>
      <c r="E17504" s="4" t="s">
        <v>21</v>
      </c>
      <c r="F17504" s="4" t="s">
        <v>10</v>
      </c>
    </row>
    <row r="17505" spans="1:9">
      <c r="A17505" t="n">
        <v>140723</v>
      </c>
      <c r="B17505" s="45" t="n">
        <v>45</v>
      </c>
      <c r="C17505" s="7" t="n">
        <v>5</v>
      </c>
      <c r="D17505" s="7" t="n">
        <v>3</v>
      </c>
      <c r="E17505" s="7" t="n">
        <v>1.20000004768372</v>
      </c>
      <c r="F17505" s="7" t="n">
        <v>3000</v>
      </c>
    </row>
    <row r="17506" spans="1:9">
      <c r="A17506" t="s">
        <v>4</v>
      </c>
      <c r="B17506" s="4" t="s">
        <v>5</v>
      </c>
      <c r="C17506" s="4" t="s">
        <v>14</v>
      </c>
      <c r="D17506" s="4" t="s">
        <v>10</v>
      </c>
      <c r="E17506" s="4" t="s">
        <v>6</v>
      </c>
      <c r="F17506" s="4" t="s">
        <v>6</v>
      </c>
      <c r="G17506" s="4" t="s">
        <v>6</v>
      </c>
      <c r="H17506" s="4" t="s">
        <v>6</v>
      </c>
    </row>
    <row r="17507" spans="1:9">
      <c r="A17507" t="n">
        <v>140732</v>
      </c>
      <c r="B17507" s="41" t="n">
        <v>51</v>
      </c>
      <c r="C17507" s="7" t="n">
        <v>3</v>
      </c>
      <c r="D17507" s="7" t="n">
        <v>19</v>
      </c>
      <c r="E17507" s="7" t="s">
        <v>537</v>
      </c>
      <c r="F17507" s="7" t="s">
        <v>95</v>
      </c>
      <c r="G17507" s="7" t="s">
        <v>96</v>
      </c>
      <c r="H17507" s="7" t="s">
        <v>97</v>
      </c>
    </row>
    <row r="17508" spans="1:9">
      <c r="A17508" t="s">
        <v>4</v>
      </c>
      <c r="B17508" s="4" t="s">
        <v>5</v>
      </c>
      <c r="C17508" s="4" t="s">
        <v>14</v>
      </c>
      <c r="D17508" s="4" t="s">
        <v>10</v>
      </c>
      <c r="E17508" s="4" t="s">
        <v>6</v>
      </c>
      <c r="F17508" s="4" t="s">
        <v>6</v>
      </c>
      <c r="G17508" s="4" t="s">
        <v>6</v>
      </c>
      <c r="H17508" s="4" t="s">
        <v>6</v>
      </c>
    </row>
    <row r="17509" spans="1:9">
      <c r="A17509" t="n">
        <v>140745</v>
      </c>
      <c r="B17509" s="41" t="n">
        <v>51</v>
      </c>
      <c r="C17509" s="7" t="n">
        <v>3</v>
      </c>
      <c r="D17509" s="7" t="n">
        <v>15</v>
      </c>
      <c r="E17509" s="7" t="s">
        <v>174</v>
      </c>
      <c r="F17509" s="7" t="s">
        <v>95</v>
      </c>
      <c r="G17509" s="7" t="s">
        <v>96</v>
      </c>
      <c r="H17509" s="7" t="s">
        <v>97</v>
      </c>
    </row>
    <row r="17510" spans="1:9">
      <c r="A17510" t="s">
        <v>4</v>
      </c>
      <c r="B17510" s="4" t="s">
        <v>5</v>
      </c>
      <c r="C17510" s="4" t="s">
        <v>14</v>
      </c>
      <c r="D17510" s="4" t="s">
        <v>10</v>
      </c>
    </row>
    <row r="17511" spans="1:9">
      <c r="A17511" t="n">
        <v>140758</v>
      </c>
      <c r="B17511" s="45" t="n">
        <v>45</v>
      </c>
      <c r="C17511" s="7" t="n">
        <v>7</v>
      </c>
      <c r="D17511" s="7" t="n">
        <v>255</v>
      </c>
    </row>
    <row r="17512" spans="1:9">
      <c r="A17512" t="s">
        <v>4</v>
      </c>
      <c r="B17512" s="4" t="s">
        <v>5</v>
      </c>
      <c r="C17512" s="4" t="s">
        <v>14</v>
      </c>
      <c r="D17512" s="4" t="s">
        <v>10</v>
      </c>
      <c r="E17512" s="4" t="s">
        <v>6</v>
      </c>
    </row>
    <row r="17513" spans="1:9">
      <c r="A17513" t="n">
        <v>140762</v>
      </c>
      <c r="B17513" s="41" t="n">
        <v>51</v>
      </c>
      <c r="C17513" s="7" t="n">
        <v>4</v>
      </c>
      <c r="D17513" s="7" t="n">
        <v>19</v>
      </c>
      <c r="E17513" s="7" t="s">
        <v>209</v>
      </c>
    </row>
    <row r="17514" spans="1:9">
      <c r="A17514" t="s">
        <v>4</v>
      </c>
      <c r="B17514" s="4" t="s">
        <v>5</v>
      </c>
      <c r="C17514" s="4" t="s">
        <v>10</v>
      </c>
    </row>
    <row r="17515" spans="1:9">
      <c r="A17515" t="n">
        <v>140776</v>
      </c>
      <c r="B17515" s="28" t="n">
        <v>16</v>
      </c>
      <c r="C17515" s="7" t="n">
        <v>0</v>
      </c>
    </row>
    <row r="17516" spans="1:9">
      <c r="A17516" t="s">
        <v>4</v>
      </c>
      <c r="B17516" s="4" t="s">
        <v>5</v>
      </c>
      <c r="C17516" s="4" t="s">
        <v>10</v>
      </c>
      <c r="D17516" s="4" t="s">
        <v>14</v>
      </c>
      <c r="E17516" s="4" t="s">
        <v>9</v>
      </c>
      <c r="F17516" s="4" t="s">
        <v>112</v>
      </c>
      <c r="G17516" s="4" t="s">
        <v>14</v>
      </c>
      <c r="H17516" s="4" t="s">
        <v>14</v>
      </c>
      <c r="I17516" s="4" t="s">
        <v>14</v>
      </c>
      <c r="J17516" s="4" t="s">
        <v>9</v>
      </c>
      <c r="K17516" s="4" t="s">
        <v>112</v>
      </c>
      <c r="L17516" s="4" t="s">
        <v>14</v>
      </c>
      <c r="M17516" s="4" t="s">
        <v>14</v>
      </c>
    </row>
    <row r="17517" spans="1:9">
      <c r="A17517" t="n">
        <v>140779</v>
      </c>
      <c r="B17517" s="49" t="n">
        <v>26</v>
      </c>
      <c r="C17517" s="7" t="n">
        <v>19</v>
      </c>
      <c r="D17517" s="7" t="n">
        <v>17</v>
      </c>
      <c r="E17517" s="7" t="n">
        <v>29504</v>
      </c>
      <c r="F17517" s="7" t="s">
        <v>1074</v>
      </c>
      <c r="G17517" s="7" t="n">
        <v>2</v>
      </c>
      <c r="H17517" s="7" t="n">
        <v>3</v>
      </c>
      <c r="I17517" s="7" t="n">
        <v>17</v>
      </c>
      <c r="J17517" s="7" t="n">
        <v>29505</v>
      </c>
      <c r="K17517" s="7" t="s">
        <v>1075</v>
      </c>
      <c r="L17517" s="7" t="n">
        <v>2</v>
      </c>
      <c r="M17517" s="7" t="n">
        <v>0</v>
      </c>
    </row>
    <row r="17518" spans="1:9">
      <c r="A17518" t="s">
        <v>4</v>
      </c>
      <c r="B17518" s="4" t="s">
        <v>5</v>
      </c>
    </row>
    <row r="17519" spans="1:9">
      <c r="A17519" t="n">
        <v>140905</v>
      </c>
      <c r="B17519" s="50" t="n">
        <v>28</v>
      </c>
    </row>
    <row r="17520" spans="1:9">
      <c r="A17520" t="s">
        <v>4</v>
      </c>
      <c r="B17520" s="4" t="s">
        <v>5</v>
      </c>
      <c r="C17520" s="4" t="s">
        <v>10</v>
      </c>
      <c r="D17520" s="4" t="s">
        <v>14</v>
      </c>
    </row>
    <row r="17521" spans="1:13">
      <c r="A17521" t="n">
        <v>140906</v>
      </c>
      <c r="B17521" s="51" t="n">
        <v>89</v>
      </c>
      <c r="C17521" s="7" t="n">
        <v>65533</v>
      </c>
      <c r="D17521" s="7" t="n">
        <v>1</v>
      </c>
    </row>
    <row r="17522" spans="1:13">
      <c r="A17522" t="s">
        <v>4</v>
      </c>
      <c r="B17522" s="4" t="s">
        <v>5</v>
      </c>
      <c r="C17522" s="4" t="s">
        <v>14</v>
      </c>
      <c r="D17522" s="4" t="s">
        <v>10</v>
      </c>
      <c r="E17522" s="4" t="s">
        <v>10</v>
      </c>
      <c r="F17522" s="4" t="s">
        <v>14</v>
      </c>
    </row>
    <row r="17523" spans="1:13">
      <c r="A17523" t="n">
        <v>140910</v>
      </c>
      <c r="B17523" s="59" t="n">
        <v>25</v>
      </c>
      <c r="C17523" s="7" t="n">
        <v>1</v>
      </c>
      <c r="D17523" s="7" t="n">
        <v>60</v>
      </c>
      <c r="E17523" s="7" t="n">
        <v>420</v>
      </c>
      <c r="F17523" s="7" t="n">
        <v>2</v>
      </c>
    </row>
    <row r="17524" spans="1:13">
      <c r="A17524" t="s">
        <v>4</v>
      </c>
      <c r="B17524" s="4" t="s">
        <v>5</v>
      </c>
      <c r="C17524" s="4" t="s">
        <v>14</v>
      </c>
      <c r="D17524" s="4" t="s">
        <v>10</v>
      </c>
      <c r="E17524" s="4" t="s">
        <v>6</v>
      </c>
    </row>
    <row r="17525" spans="1:13">
      <c r="A17525" t="n">
        <v>140917</v>
      </c>
      <c r="B17525" s="41" t="n">
        <v>51</v>
      </c>
      <c r="C17525" s="7" t="n">
        <v>4</v>
      </c>
      <c r="D17525" s="7" t="n">
        <v>7004</v>
      </c>
      <c r="E17525" s="7" t="s">
        <v>204</v>
      </c>
    </row>
    <row r="17526" spans="1:13">
      <c r="A17526" t="s">
        <v>4</v>
      </c>
      <c r="B17526" s="4" t="s">
        <v>5</v>
      </c>
      <c r="C17526" s="4" t="s">
        <v>10</v>
      </c>
    </row>
    <row r="17527" spans="1:13">
      <c r="A17527" t="n">
        <v>140931</v>
      </c>
      <c r="B17527" s="28" t="n">
        <v>16</v>
      </c>
      <c r="C17527" s="7" t="n">
        <v>0</v>
      </c>
    </row>
    <row r="17528" spans="1:13">
      <c r="A17528" t="s">
        <v>4</v>
      </c>
      <c r="B17528" s="4" t="s">
        <v>5</v>
      </c>
      <c r="C17528" s="4" t="s">
        <v>10</v>
      </c>
      <c r="D17528" s="4" t="s">
        <v>14</v>
      </c>
      <c r="E17528" s="4" t="s">
        <v>9</v>
      </c>
      <c r="F17528" s="4" t="s">
        <v>112</v>
      </c>
      <c r="G17528" s="4" t="s">
        <v>14</v>
      </c>
      <c r="H17528" s="4" t="s">
        <v>14</v>
      </c>
    </row>
    <row r="17529" spans="1:13">
      <c r="A17529" t="n">
        <v>140934</v>
      </c>
      <c r="B17529" s="49" t="n">
        <v>26</v>
      </c>
      <c r="C17529" s="7" t="n">
        <v>7004</v>
      </c>
      <c r="D17529" s="7" t="n">
        <v>17</v>
      </c>
      <c r="E17529" s="7" t="n">
        <v>42312</v>
      </c>
      <c r="F17529" s="7" t="s">
        <v>1076</v>
      </c>
      <c r="G17529" s="7" t="n">
        <v>2</v>
      </c>
      <c r="H17529" s="7" t="n">
        <v>0</v>
      </c>
    </row>
    <row r="17530" spans="1:13">
      <c r="A17530" t="s">
        <v>4</v>
      </c>
      <c r="B17530" s="4" t="s">
        <v>5</v>
      </c>
    </row>
    <row r="17531" spans="1:13">
      <c r="A17531" t="n">
        <v>140969</v>
      </c>
      <c r="B17531" s="50" t="n">
        <v>28</v>
      </c>
    </row>
    <row r="17532" spans="1:13">
      <c r="A17532" t="s">
        <v>4</v>
      </c>
      <c r="B17532" s="4" t="s">
        <v>5</v>
      </c>
      <c r="C17532" s="4" t="s">
        <v>10</v>
      </c>
      <c r="D17532" s="4" t="s">
        <v>14</v>
      </c>
    </row>
    <row r="17533" spans="1:13">
      <c r="A17533" t="n">
        <v>140970</v>
      </c>
      <c r="B17533" s="51" t="n">
        <v>89</v>
      </c>
      <c r="C17533" s="7" t="n">
        <v>65533</v>
      </c>
      <c r="D17533" s="7" t="n">
        <v>1</v>
      </c>
    </row>
    <row r="17534" spans="1:13">
      <c r="A17534" t="s">
        <v>4</v>
      </c>
      <c r="B17534" s="4" t="s">
        <v>5</v>
      </c>
      <c r="C17534" s="4" t="s">
        <v>14</v>
      </c>
      <c r="D17534" s="4" t="s">
        <v>10</v>
      </c>
      <c r="E17534" s="4" t="s">
        <v>10</v>
      </c>
      <c r="F17534" s="4" t="s">
        <v>14</v>
      </c>
    </row>
    <row r="17535" spans="1:13">
      <c r="A17535" t="n">
        <v>140974</v>
      </c>
      <c r="B17535" s="59" t="n">
        <v>25</v>
      </c>
      <c r="C17535" s="7" t="n">
        <v>1</v>
      </c>
      <c r="D17535" s="7" t="n">
        <v>65535</v>
      </c>
      <c r="E17535" s="7" t="n">
        <v>65535</v>
      </c>
      <c r="F17535" s="7" t="n">
        <v>0</v>
      </c>
    </row>
    <row r="17536" spans="1:13">
      <c r="A17536" t="s">
        <v>4</v>
      </c>
      <c r="B17536" s="4" t="s">
        <v>5</v>
      </c>
      <c r="C17536" s="4" t="s">
        <v>14</v>
      </c>
      <c r="D17536" s="4" t="s">
        <v>10</v>
      </c>
      <c r="E17536" s="4" t="s">
        <v>6</v>
      </c>
    </row>
    <row r="17537" spans="1:8">
      <c r="A17537" t="n">
        <v>140981</v>
      </c>
      <c r="B17537" s="41" t="n">
        <v>51</v>
      </c>
      <c r="C17537" s="7" t="n">
        <v>4</v>
      </c>
      <c r="D17537" s="7" t="n">
        <v>19</v>
      </c>
      <c r="E17537" s="7" t="s">
        <v>185</v>
      </c>
    </row>
    <row r="17538" spans="1:8">
      <c r="A17538" t="s">
        <v>4</v>
      </c>
      <c r="B17538" s="4" t="s">
        <v>5</v>
      </c>
      <c r="C17538" s="4" t="s">
        <v>10</v>
      </c>
    </row>
    <row r="17539" spans="1:8">
      <c r="A17539" t="n">
        <v>140995</v>
      </c>
      <c r="B17539" s="28" t="n">
        <v>16</v>
      </c>
      <c r="C17539" s="7" t="n">
        <v>0</v>
      </c>
    </row>
    <row r="17540" spans="1:8">
      <c r="A17540" t="s">
        <v>4</v>
      </c>
      <c r="B17540" s="4" t="s">
        <v>5</v>
      </c>
      <c r="C17540" s="4" t="s">
        <v>10</v>
      </c>
      <c r="D17540" s="4" t="s">
        <v>14</v>
      </c>
      <c r="E17540" s="4" t="s">
        <v>9</v>
      </c>
      <c r="F17540" s="4" t="s">
        <v>112</v>
      </c>
      <c r="G17540" s="4" t="s">
        <v>14</v>
      </c>
      <c r="H17540" s="4" t="s">
        <v>14</v>
      </c>
      <c r="I17540" s="4" t="s">
        <v>14</v>
      </c>
      <c r="J17540" s="4" t="s">
        <v>9</v>
      </c>
      <c r="K17540" s="4" t="s">
        <v>112</v>
      </c>
      <c r="L17540" s="4" t="s">
        <v>14</v>
      </c>
      <c r="M17540" s="4" t="s">
        <v>14</v>
      </c>
    </row>
    <row r="17541" spans="1:8">
      <c r="A17541" t="n">
        <v>140998</v>
      </c>
      <c r="B17541" s="49" t="n">
        <v>26</v>
      </c>
      <c r="C17541" s="7" t="n">
        <v>19</v>
      </c>
      <c r="D17541" s="7" t="n">
        <v>17</v>
      </c>
      <c r="E17541" s="7" t="n">
        <v>29506</v>
      </c>
      <c r="F17541" s="7" t="s">
        <v>1077</v>
      </c>
      <c r="G17541" s="7" t="n">
        <v>2</v>
      </c>
      <c r="H17541" s="7" t="n">
        <v>3</v>
      </c>
      <c r="I17541" s="7" t="n">
        <v>17</v>
      </c>
      <c r="J17541" s="7" t="n">
        <v>29507</v>
      </c>
      <c r="K17541" s="7" t="s">
        <v>1078</v>
      </c>
      <c r="L17541" s="7" t="n">
        <v>2</v>
      </c>
      <c r="M17541" s="7" t="n">
        <v>0</v>
      </c>
    </row>
    <row r="17542" spans="1:8">
      <c r="A17542" t="s">
        <v>4</v>
      </c>
      <c r="B17542" s="4" t="s">
        <v>5</v>
      </c>
    </row>
    <row r="17543" spans="1:8">
      <c r="A17543" t="n">
        <v>141169</v>
      </c>
      <c r="B17543" s="50" t="n">
        <v>28</v>
      </c>
    </row>
    <row r="17544" spans="1:8">
      <c r="A17544" t="s">
        <v>4</v>
      </c>
      <c r="B17544" s="4" t="s">
        <v>5</v>
      </c>
      <c r="C17544" s="4" t="s">
        <v>10</v>
      </c>
      <c r="D17544" s="4" t="s">
        <v>14</v>
      </c>
    </row>
    <row r="17545" spans="1:8">
      <c r="A17545" t="n">
        <v>141170</v>
      </c>
      <c r="B17545" s="51" t="n">
        <v>89</v>
      </c>
      <c r="C17545" s="7" t="n">
        <v>65533</v>
      </c>
      <c r="D17545" s="7" t="n">
        <v>1</v>
      </c>
    </row>
    <row r="17546" spans="1:8">
      <c r="A17546" t="s">
        <v>4</v>
      </c>
      <c r="B17546" s="4" t="s">
        <v>5</v>
      </c>
      <c r="C17546" s="4" t="s">
        <v>14</v>
      </c>
      <c r="D17546" s="4" t="s">
        <v>10</v>
      </c>
      <c r="E17546" s="4" t="s">
        <v>10</v>
      </c>
      <c r="F17546" s="4" t="s">
        <v>14</v>
      </c>
    </row>
    <row r="17547" spans="1:8">
      <c r="A17547" t="n">
        <v>141174</v>
      </c>
      <c r="B17547" s="59" t="n">
        <v>25</v>
      </c>
      <c r="C17547" s="7" t="n">
        <v>1</v>
      </c>
      <c r="D17547" s="7" t="n">
        <v>60</v>
      </c>
      <c r="E17547" s="7" t="n">
        <v>420</v>
      </c>
      <c r="F17547" s="7" t="n">
        <v>2</v>
      </c>
    </row>
    <row r="17548" spans="1:8">
      <c r="A17548" t="s">
        <v>4</v>
      </c>
      <c r="B17548" s="4" t="s">
        <v>5</v>
      </c>
      <c r="C17548" s="4" t="s">
        <v>14</v>
      </c>
      <c r="D17548" s="4" t="s">
        <v>10</v>
      </c>
      <c r="E17548" s="4" t="s">
        <v>6</v>
      </c>
    </row>
    <row r="17549" spans="1:8">
      <c r="A17549" t="n">
        <v>141181</v>
      </c>
      <c r="B17549" s="41" t="n">
        <v>51</v>
      </c>
      <c r="C17549" s="7" t="n">
        <v>4</v>
      </c>
      <c r="D17549" s="7" t="n">
        <v>7004</v>
      </c>
      <c r="E17549" s="7" t="s">
        <v>114</v>
      </c>
    </row>
    <row r="17550" spans="1:8">
      <c r="A17550" t="s">
        <v>4</v>
      </c>
      <c r="B17550" s="4" t="s">
        <v>5</v>
      </c>
      <c r="C17550" s="4" t="s">
        <v>10</v>
      </c>
    </row>
    <row r="17551" spans="1:8">
      <c r="A17551" t="n">
        <v>141195</v>
      </c>
      <c r="B17551" s="28" t="n">
        <v>16</v>
      </c>
      <c r="C17551" s="7" t="n">
        <v>0</v>
      </c>
    </row>
    <row r="17552" spans="1:8">
      <c r="A17552" t="s">
        <v>4</v>
      </c>
      <c r="B17552" s="4" t="s">
        <v>5</v>
      </c>
      <c r="C17552" s="4" t="s">
        <v>10</v>
      </c>
      <c r="D17552" s="4" t="s">
        <v>14</v>
      </c>
      <c r="E17552" s="4" t="s">
        <v>9</v>
      </c>
      <c r="F17552" s="4" t="s">
        <v>112</v>
      </c>
      <c r="G17552" s="4" t="s">
        <v>14</v>
      </c>
      <c r="H17552" s="4" t="s">
        <v>14</v>
      </c>
    </row>
    <row r="17553" spans="1:13">
      <c r="A17553" t="n">
        <v>141198</v>
      </c>
      <c r="B17553" s="49" t="n">
        <v>26</v>
      </c>
      <c r="C17553" s="7" t="n">
        <v>7004</v>
      </c>
      <c r="D17553" s="7" t="n">
        <v>17</v>
      </c>
      <c r="E17553" s="7" t="n">
        <v>42313</v>
      </c>
      <c r="F17553" s="7" t="s">
        <v>1079</v>
      </c>
      <c r="G17553" s="7" t="n">
        <v>2</v>
      </c>
      <c r="H17553" s="7" t="n">
        <v>0</v>
      </c>
    </row>
    <row r="17554" spans="1:13">
      <c r="A17554" t="s">
        <v>4</v>
      </c>
      <c r="B17554" s="4" t="s">
        <v>5</v>
      </c>
    </row>
    <row r="17555" spans="1:13">
      <c r="A17555" t="n">
        <v>141275</v>
      </c>
      <c r="B17555" s="50" t="n">
        <v>28</v>
      </c>
    </row>
    <row r="17556" spans="1:13">
      <c r="A17556" t="s">
        <v>4</v>
      </c>
      <c r="B17556" s="4" t="s">
        <v>5</v>
      </c>
      <c r="C17556" s="4" t="s">
        <v>10</v>
      </c>
      <c r="D17556" s="4" t="s">
        <v>14</v>
      </c>
    </row>
    <row r="17557" spans="1:13">
      <c r="A17557" t="n">
        <v>141276</v>
      </c>
      <c r="B17557" s="51" t="n">
        <v>89</v>
      </c>
      <c r="C17557" s="7" t="n">
        <v>65533</v>
      </c>
      <c r="D17557" s="7" t="n">
        <v>1</v>
      </c>
    </row>
    <row r="17558" spans="1:13">
      <c r="A17558" t="s">
        <v>4</v>
      </c>
      <c r="B17558" s="4" t="s">
        <v>5</v>
      </c>
      <c r="C17558" s="4" t="s">
        <v>14</v>
      </c>
      <c r="D17558" s="4" t="s">
        <v>10</v>
      </c>
      <c r="E17558" s="4" t="s">
        <v>10</v>
      </c>
      <c r="F17558" s="4" t="s">
        <v>14</v>
      </c>
    </row>
    <row r="17559" spans="1:13">
      <c r="A17559" t="n">
        <v>141280</v>
      </c>
      <c r="B17559" s="59" t="n">
        <v>25</v>
      </c>
      <c r="C17559" s="7" t="n">
        <v>1</v>
      </c>
      <c r="D17559" s="7" t="n">
        <v>260</v>
      </c>
      <c r="E17559" s="7" t="n">
        <v>640</v>
      </c>
      <c r="F17559" s="7" t="n">
        <v>1</v>
      </c>
    </row>
    <row r="17560" spans="1:13">
      <c r="A17560" t="s">
        <v>4</v>
      </c>
      <c r="B17560" s="4" t="s">
        <v>5</v>
      </c>
      <c r="C17560" s="4" t="s">
        <v>14</v>
      </c>
      <c r="D17560" s="4" t="s">
        <v>10</v>
      </c>
      <c r="E17560" s="4" t="s">
        <v>6</v>
      </c>
    </row>
    <row r="17561" spans="1:13">
      <c r="A17561" t="n">
        <v>141287</v>
      </c>
      <c r="B17561" s="41" t="n">
        <v>51</v>
      </c>
      <c r="C17561" s="7" t="n">
        <v>4</v>
      </c>
      <c r="D17561" s="7" t="n">
        <v>7021</v>
      </c>
      <c r="E17561" s="7" t="s">
        <v>541</v>
      </c>
    </row>
    <row r="17562" spans="1:13">
      <c r="A17562" t="s">
        <v>4</v>
      </c>
      <c r="B17562" s="4" t="s">
        <v>5</v>
      </c>
      <c r="C17562" s="4" t="s">
        <v>10</v>
      </c>
    </row>
    <row r="17563" spans="1:13">
      <c r="A17563" t="n">
        <v>141300</v>
      </c>
      <c r="B17563" s="28" t="n">
        <v>16</v>
      </c>
      <c r="C17563" s="7" t="n">
        <v>0</v>
      </c>
    </row>
    <row r="17564" spans="1:13">
      <c r="A17564" t="s">
        <v>4</v>
      </c>
      <c r="B17564" s="4" t="s">
        <v>5</v>
      </c>
      <c r="C17564" s="4" t="s">
        <v>10</v>
      </c>
      <c r="D17564" s="4" t="s">
        <v>14</v>
      </c>
      <c r="E17564" s="4" t="s">
        <v>9</v>
      </c>
      <c r="F17564" s="4" t="s">
        <v>112</v>
      </c>
      <c r="G17564" s="4" t="s">
        <v>14</v>
      </c>
      <c r="H17564" s="4" t="s">
        <v>14</v>
      </c>
    </row>
    <row r="17565" spans="1:13">
      <c r="A17565" t="n">
        <v>141303</v>
      </c>
      <c r="B17565" s="49" t="n">
        <v>26</v>
      </c>
      <c r="C17565" s="7" t="n">
        <v>7021</v>
      </c>
      <c r="D17565" s="7" t="n">
        <v>17</v>
      </c>
      <c r="E17565" s="7" t="n">
        <v>32314</v>
      </c>
      <c r="F17565" s="7" t="s">
        <v>1080</v>
      </c>
      <c r="G17565" s="7" t="n">
        <v>2</v>
      </c>
      <c r="H17565" s="7" t="n">
        <v>0</v>
      </c>
    </row>
    <row r="17566" spans="1:13">
      <c r="A17566" t="s">
        <v>4</v>
      </c>
      <c r="B17566" s="4" t="s">
        <v>5</v>
      </c>
    </row>
    <row r="17567" spans="1:13">
      <c r="A17567" t="n">
        <v>141370</v>
      </c>
      <c r="B17567" s="50" t="n">
        <v>28</v>
      </c>
    </row>
    <row r="17568" spans="1:13">
      <c r="A17568" t="s">
        <v>4</v>
      </c>
      <c r="B17568" s="4" t="s">
        <v>5</v>
      </c>
      <c r="C17568" s="4" t="s">
        <v>14</v>
      </c>
      <c r="D17568" s="4" t="s">
        <v>10</v>
      </c>
      <c r="E17568" s="4" t="s">
        <v>10</v>
      </c>
      <c r="F17568" s="4" t="s">
        <v>14</v>
      </c>
    </row>
    <row r="17569" spans="1:8">
      <c r="A17569" t="n">
        <v>141371</v>
      </c>
      <c r="B17569" s="59" t="n">
        <v>25</v>
      </c>
      <c r="C17569" s="7" t="n">
        <v>1</v>
      </c>
      <c r="D17569" s="7" t="n">
        <v>65535</v>
      </c>
      <c r="E17569" s="7" t="n">
        <v>65535</v>
      </c>
      <c r="F17569" s="7" t="n">
        <v>0</v>
      </c>
    </row>
    <row r="17570" spans="1:8">
      <c r="A17570" t="s">
        <v>4</v>
      </c>
      <c r="B17570" s="4" t="s">
        <v>5</v>
      </c>
      <c r="C17570" s="4" t="s">
        <v>10</v>
      </c>
      <c r="D17570" s="4" t="s">
        <v>14</v>
      </c>
      <c r="E17570" s="4" t="s">
        <v>6</v>
      </c>
      <c r="F17570" s="4" t="s">
        <v>21</v>
      </c>
      <c r="G17570" s="4" t="s">
        <v>21</v>
      </c>
      <c r="H17570" s="4" t="s">
        <v>21</v>
      </c>
    </row>
    <row r="17571" spans="1:8">
      <c r="A17571" t="n">
        <v>141378</v>
      </c>
      <c r="B17571" s="37" t="n">
        <v>48</v>
      </c>
      <c r="C17571" s="7" t="n">
        <v>11</v>
      </c>
      <c r="D17571" s="7" t="n">
        <v>0</v>
      </c>
      <c r="E17571" s="7" t="s">
        <v>83</v>
      </c>
      <c r="F17571" s="7" t="n">
        <v>-1</v>
      </c>
      <c r="G17571" s="7" t="n">
        <v>1</v>
      </c>
      <c r="H17571" s="7" t="n">
        <v>0</v>
      </c>
    </row>
    <row r="17572" spans="1:8">
      <c r="A17572" t="s">
        <v>4</v>
      </c>
      <c r="B17572" s="4" t="s">
        <v>5</v>
      </c>
      <c r="C17572" s="4" t="s">
        <v>10</v>
      </c>
      <c r="D17572" s="4" t="s">
        <v>10</v>
      </c>
      <c r="E17572" s="4" t="s">
        <v>10</v>
      </c>
    </row>
    <row r="17573" spans="1:8">
      <c r="A17573" t="n">
        <v>141408</v>
      </c>
      <c r="B17573" s="42" t="n">
        <v>61</v>
      </c>
      <c r="C17573" s="7" t="n">
        <v>11</v>
      </c>
      <c r="D17573" s="7" t="n">
        <v>19</v>
      </c>
      <c r="E17573" s="7" t="n">
        <v>1000</v>
      </c>
    </row>
    <row r="17574" spans="1:8">
      <c r="A17574" t="s">
        <v>4</v>
      </c>
      <c r="B17574" s="4" t="s">
        <v>5</v>
      </c>
      <c r="C17574" s="4" t="s">
        <v>10</v>
      </c>
    </row>
    <row r="17575" spans="1:8">
      <c r="A17575" t="n">
        <v>141415</v>
      </c>
      <c r="B17575" s="28" t="n">
        <v>16</v>
      </c>
      <c r="C17575" s="7" t="n">
        <v>500</v>
      </c>
    </row>
    <row r="17576" spans="1:8">
      <c r="A17576" t="s">
        <v>4</v>
      </c>
      <c r="B17576" s="4" t="s">
        <v>5</v>
      </c>
      <c r="C17576" s="4" t="s">
        <v>14</v>
      </c>
      <c r="D17576" s="4" t="s">
        <v>10</v>
      </c>
      <c r="E17576" s="4" t="s">
        <v>6</v>
      </c>
    </row>
    <row r="17577" spans="1:8">
      <c r="A17577" t="n">
        <v>141418</v>
      </c>
      <c r="B17577" s="41" t="n">
        <v>51</v>
      </c>
      <c r="C17577" s="7" t="n">
        <v>4</v>
      </c>
      <c r="D17577" s="7" t="n">
        <v>11</v>
      </c>
      <c r="E17577" s="7" t="s">
        <v>179</v>
      </c>
    </row>
    <row r="17578" spans="1:8">
      <c r="A17578" t="s">
        <v>4</v>
      </c>
      <c r="B17578" s="4" t="s">
        <v>5</v>
      </c>
      <c r="C17578" s="4" t="s">
        <v>10</v>
      </c>
    </row>
    <row r="17579" spans="1:8">
      <c r="A17579" t="n">
        <v>141431</v>
      </c>
      <c r="B17579" s="28" t="n">
        <v>16</v>
      </c>
      <c r="C17579" s="7" t="n">
        <v>0</v>
      </c>
    </row>
    <row r="17580" spans="1:8">
      <c r="A17580" t="s">
        <v>4</v>
      </c>
      <c r="B17580" s="4" t="s">
        <v>5</v>
      </c>
      <c r="C17580" s="4" t="s">
        <v>10</v>
      </c>
      <c r="D17580" s="4" t="s">
        <v>14</v>
      </c>
      <c r="E17580" s="4" t="s">
        <v>9</v>
      </c>
      <c r="F17580" s="4" t="s">
        <v>112</v>
      </c>
      <c r="G17580" s="4" t="s">
        <v>14</v>
      </c>
      <c r="H17580" s="4" t="s">
        <v>14</v>
      </c>
    </row>
    <row r="17581" spans="1:8">
      <c r="A17581" t="n">
        <v>141434</v>
      </c>
      <c r="B17581" s="49" t="n">
        <v>26</v>
      </c>
      <c r="C17581" s="7" t="n">
        <v>11</v>
      </c>
      <c r="D17581" s="7" t="n">
        <v>17</v>
      </c>
      <c r="E17581" s="7" t="n">
        <v>10460</v>
      </c>
      <c r="F17581" s="7" t="s">
        <v>1081</v>
      </c>
      <c r="G17581" s="7" t="n">
        <v>2</v>
      </c>
      <c r="H17581" s="7" t="n">
        <v>0</v>
      </c>
    </row>
    <row r="17582" spans="1:8">
      <c r="A17582" t="s">
        <v>4</v>
      </c>
      <c r="B17582" s="4" t="s">
        <v>5</v>
      </c>
    </row>
    <row r="17583" spans="1:8">
      <c r="A17583" t="n">
        <v>141549</v>
      </c>
      <c r="B17583" s="50" t="n">
        <v>28</v>
      </c>
    </row>
    <row r="17584" spans="1:8">
      <c r="A17584" t="s">
        <v>4</v>
      </c>
      <c r="B17584" s="4" t="s">
        <v>5</v>
      </c>
      <c r="C17584" s="4" t="s">
        <v>10</v>
      </c>
      <c r="D17584" s="4" t="s">
        <v>14</v>
      </c>
    </row>
    <row r="17585" spans="1:8">
      <c r="A17585" t="n">
        <v>141550</v>
      </c>
      <c r="B17585" s="51" t="n">
        <v>89</v>
      </c>
      <c r="C17585" s="7" t="n">
        <v>65533</v>
      </c>
      <c r="D17585" s="7" t="n">
        <v>1</v>
      </c>
    </row>
    <row r="17586" spans="1:8">
      <c r="A17586" t="s">
        <v>4</v>
      </c>
      <c r="B17586" s="4" t="s">
        <v>5</v>
      </c>
      <c r="C17586" s="4" t="s">
        <v>14</v>
      </c>
      <c r="D17586" s="4" t="s">
        <v>10</v>
      </c>
      <c r="E17586" s="4" t="s">
        <v>6</v>
      </c>
    </row>
    <row r="17587" spans="1:8">
      <c r="A17587" t="n">
        <v>141554</v>
      </c>
      <c r="B17587" s="41" t="n">
        <v>51</v>
      </c>
      <c r="C17587" s="7" t="n">
        <v>4</v>
      </c>
      <c r="D17587" s="7" t="n">
        <v>15</v>
      </c>
      <c r="E17587" s="7" t="s">
        <v>160</v>
      </c>
    </row>
    <row r="17588" spans="1:8">
      <c r="A17588" t="s">
        <v>4</v>
      </c>
      <c r="B17588" s="4" t="s">
        <v>5</v>
      </c>
      <c r="C17588" s="4" t="s">
        <v>10</v>
      </c>
    </row>
    <row r="17589" spans="1:8">
      <c r="A17589" t="n">
        <v>141568</v>
      </c>
      <c r="B17589" s="28" t="n">
        <v>16</v>
      </c>
      <c r="C17589" s="7" t="n">
        <v>0</v>
      </c>
    </row>
    <row r="17590" spans="1:8">
      <c r="A17590" t="s">
        <v>4</v>
      </c>
      <c r="B17590" s="4" t="s">
        <v>5</v>
      </c>
      <c r="C17590" s="4" t="s">
        <v>10</v>
      </c>
      <c r="D17590" s="4" t="s">
        <v>14</v>
      </c>
      <c r="E17590" s="4" t="s">
        <v>9</v>
      </c>
      <c r="F17590" s="4" t="s">
        <v>112</v>
      </c>
      <c r="G17590" s="4" t="s">
        <v>14</v>
      </c>
      <c r="H17590" s="4" t="s">
        <v>14</v>
      </c>
    </row>
    <row r="17591" spans="1:8">
      <c r="A17591" t="n">
        <v>141571</v>
      </c>
      <c r="B17591" s="49" t="n">
        <v>26</v>
      </c>
      <c r="C17591" s="7" t="n">
        <v>15</v>
      </c>
      <c r="D17591" s="7" t="n">
        <v>17</v>
      </c>
      <c r="E17591" s="7" t="n">
        <v>15951</v>
      </c>
      <c r="F17591" s="7" t="s">
        <v>1082</v>
      </c>
      <c r="G17591" s="7" t="n">
        <v>2</v>
      </c>
      <c r="H17591" s="7" t="n">
        <v>0</v>
      </c>
    </row>
    <row r="17592" spans="1:8">
      <c r="A17592" t="s">
        <v>4</v>
      </c>
      <c r="B17592" s="4" t="s">
        <v>5</v>
      </c>
    </row>
    <row r="17593" spans="1:8">
      <c r="A17593" t="n">
        <v>141594</v>
      </c>
      <c r="B17593" s="50" t="n">
        <v>28</v>
      </c>
    </row>
    <row r="17594" spans="1:8">
      <c r="A17594" t="s">
        <v>4</v>
      </c>
      <c r="B17594" s="4" t="s">
        <v>5</v>
      </c>
      <c r="C17594" s="4" t="s">
        <v>14</v>
      </c>
      <c r="D17594" s="4" t="s">
        <v>10</v>
      </c>
      <c r="E17594" s="4" t="s">
        <v>10</v>
      </c>
      <c r="F17594" s="4" t="s">
        <v>14</v>
      </c>
    </row>
    <row r="17595" spans="1:8">
      <c r="A17595" t="n">
        <v>141595</v>
      </c>
      <c r="B17595" s="59" t="n">
        <v>25</v>
      </c>
      <c r="C17595" s="7" t="n">
        <v>1</v>
      </c>
      <c r="D17595" s="7" t="n">
        <v>65535</v>
      </c>
      <c r="E17595" s="7" t="n">
        <v>65535</v>
      </c>
      <c r="F17595" s="7" t="n">
        <v>0</v>
      </c>
    </row>
    <row r="17596" spans="1:8">
      <c r="A17596" t="s">
        <v>4</v>
      </c>
      <c r="B17596" s="4" t="s">
        <v>5</v>
      </c>
      <c r="C17596" s="4" t="s">
        <v>14</v>
      </c>
      <c r="D17596" s="4" t="s">
        <v>10</v>
      </c>
      <c r="E17596" s="4" t="s">
        <v>21</v>
      </c>
    </row>
    <row r="17597" spans="1:8">
      <c r="A17597" t="n">
        <v>141602</v>
      </c>
      <c r="B17597" s="21" t="n">
        <v>58</v>
      </c>
      <c r="C17597" s="7" t="n">
        <v>101</v>
      </c>
      <c r="D17597" s="7" t="n">
        <v>1000</v>
      </c>
      <c r="E17597" s="7" t="n">
        <v>1</v>
      </c>
    </row>
    <row r="17598" spans="1:8">
      <c r="A17598" t="s">
        <v>4</v>
      </c>
      <c r="B17598" s="4" t="s">
        <v>5</v>
      </c>
      <c r="C17598" s="4" t="s">
        <v>14</v>
      </c>
      <c r="D17598" s="4" t="s">
        <v>10</v>
      </c>
    </row>
    <row r="17599" spans="1:8">
      <c r="A17599" t="n">
        <v>141610</v>
      </c>
      <c r="B17599" s="21" t="n">
        <v>58</v>
      </c>
      <c r="C17599" s="7" t="n">
        <v>254</v>
      </c>
      <c r="D17599" s="7" t="n">
        <v>0</v>
      </c>
    </row>
    <row r="17600" spans="1:8">
      <c r="A17600" t="s">
        <v>4</v>
      </c>
      <c r="B17600" s="4" t="s">
        <v>5</v>
      </c>
      <c r="C17600" s="4" t="s">
        <v>14</v>
      </c>
      <c r="D17600" s="4" t="s">
        <v>14</v>
      </c>
      <c r="E17600" s="4" t="s">
        <v>21</v>
      </c>
      <c r="F17600" s="4" t="s">
        <v>21</v>
      </c>
      <c r="G17600" s="4" t="s">
        <v>21</v>
      </c>
      <c r="H17600" s="4" t="s">
        <v>10</v>
      </c>
    </row>
    <row r="17601" spans="1:8">
      <c r="A17601" t="n">
        <v>141614</v>
      </c>
      <c r="B17601" s="45" t="n">
        <v>45</v>
      </c>
      <c r="C17601" s="7" t="n">
        <v>2</v>
      </c>
      <c r="D17601" s="7" t="n">
        <v>3</v>
      </c>
      <c r="E17601" s="7" t="n">
        <v>-2.40000009536743</v>
      </c>
      <c r="F17601" s="7" t="n">
        <v>21.8500003814697</v>
      </c>
      <c r="G17601" s="7" t="n">
        <v>30</v>
      </c>
      <c r="H17601" s="7" t="n">
        <v>0</v>
      </c>
    </row>
    <row r="17602" spans="1:8">
      <c r="A17602" t="s">
        <v>4</v>
      </c>
      <c r="B17602" s="4" t="s">
        <v>5</v>
      </c>
      <c r="C17602" s="4" t="s">
        <v>14</v>
      </c>
      <c r="D17602" s="4" t="s">
        <v>14</v>
      </c>
      <c r="E17602" s="4" t="s">
        <v>21</v>
      </c>
      <c r="F17602" s="4" t="s">
        <v>21</v>
      </c>
      <c r="G17602" s="4" t="s">
        <v>21</v>
      </c>
      <c r="H17602" s="4" t="s">
        <v>10</v>
      </c>
      <c r="I17602" s="4" t="s">
        <v>14</v>
      </c>
    </row>
    <row r="17603" spans="1:8">
      <c r="A17603" t="n">
        <v>141631</v>
      </c>
      <c r="B17603" s="45" t="n">
        <v>45</v>
      </c>
      <c r="C17603" s="7" t="n">
        <v>4</v>
      </c>
      <c r="D17603" s="7" t="n">
        <v>3</v>
      </c>
      <c r="E17603" s="7" t="n">
        <v>355</v>
      </c>
      <c r="F17603" s="7" t="n">
        <v>42.5</v>
      </c>
      <c r="G17603" s="7" t="n">
        <v>10</v>
      </c>
      <c r="H17603" s="7" t="n">
        <v>0</v>
      </c>
      <c r="I17603" s="7" t="n">
        <v>0</v>
      </c>
    </row>
    <row r="17604" spans="1:8">
      <c r="A17604" t="s">
        <v>4</v>
      </c>
      <c r="B17604" s="4" t="s">
        <v>5</v>
      </c>
      <c r="C17604" s="4" t="s">
        <v>14</v>
      </c>
      <c r="D17604" s="4" t="s">
        <v>14</v>
      </c>
      <c r="E17604" s="4" t="s">
        <v>21</v>
      </c>
      <c r="F17604" s="4" t="s">
        <v>10</v>
      </c>
    </row>
    <row r="17605" spans="1:8">
      <c r="A17605" t="n">
        <v>141649</v>
      </c>
      <c r="B17605" s="45" t="n">
        <v>45</v>
      </c>
      <c r="C17605" s="7" t="n">
        <v>5</v>
      </c>
      <c r="D17605" s="7" t="n">
        <v>3</v>
      </c>
      <c r="E17605" s="7" t="n">
        <v>2.79999995231628</v>
      </c>
      <c r="F17605" s="7" t="n">
        <v>0</v>
      </c>
    </row>
    <row r="17606" spans="1:8">
      <c r="A17606" t="s">
        <v>4</v>
      </c>
      <c r="B17606" s="4" t="s">
        <v>5</v>
      </c>
      <c r="C17606" s="4" t="s">
        <v>14</v>
      </c>
      <c r="D17606" s="4" t="s">
        <v>14</v>
      </c>
      <c r="E17606" s="4" t="s">
        <v>21</v>
      </c>
      <c r="F17606" s="4" t="s">
        <v>10</v>
      </c>
    </row>
    <row r="17607" spans="1:8">
      <c r="A17607" t="n">
        <v>141658</v>
      </c>
      <c r="B17607" s="45" t="n">
        <v>45</v>
      </c>
      <c r="C17607" s="7" t="n">
        <v>11</v>
      </c>
      <c r="D17607" s="7" t="n">
        <v>3</v>
      </c>
      <c r="E17607" s="7" t="n">
        <v>34.2999992370605</v>
      </c>
      <c r="F17607" s="7" t="n">
        <v>0</v>
      </c>
    </row>
    <row r="17608" spans="1:8">
      <c r="A17608" t="s">
        <v>4</v>
      </c>
      <c r="B17608" s="4" t="s">
        <v>5</v>
      </c>
      <c r="C17608" s="4" t="s">
        <v>14</v>
      </c>
      <c r="D17608" s="4" t="s">
        <v>14</v>
      </c>
      <c r="E17608" s="4" t="s">
        <v>21</v>
      </c>
      <c r="F17608" s="4" t="s">
        <v>21</v>
      </c>
      <c r="G17608" s="4" t="s">
        <v>21</v>
      </c>
      <c r="H17608" s="4" t="s">
        <v>10</v>
      </c>
    </row>
    <row r="17609" spans="1:8">
      <c r="A17609" t="n">
        <v>141667</v>
      </c>
      <c r="B17609" s="45" t="n">
        <v>45</v>
      </c>
      <c r="C17609" s="7" t="n">
        <v>2</v>
      </c>
      <c r="D17609" s="7" t="n">
        <v>3</v>
      </c>
      <c r="E17609" s="7" t="n">
        <v>-2.22000002861023</v>
      </c>
      <c r="F17609" s="7" t="n">
        <v>21.3199996948242</v>
      </c>
      <c r="G17609" s="7" t="n">
        <v>29.4899997711182</v>
      </c>
      <c r="H17609" s="7" t="n">
        <v>0</v>
      </c>
    </row>
    <row r="17610" spans="1:8">
      <c r="A17610" t="s">
        <v>4</v>
      </c>
      <c r="B17610" s="4" t="s">
        <v>5</v>
      </c>
      <c r="C17610" s="4" t="s">
        <v>14</v>
      </c>
      <c r="D17610" s="4" t="s">
        <v>14</v>
      </c>
      <c r="E17610" s="4" t="s">
        <v>21</v>
      </c>
      <c r="F17610" s="4" t="s">
        <v>21</v>
      </c>
      <c r="G17610" s="4" t="s">
        <v>21</v>
      </c>
      <c r="H17610" s="4" t="s">
        <v>10</v>
      </c>
      <c r="I17610" s="4" t="s">
        <v>14</v>
      </c>
    </row>
    <row r="17611" spans="1:8">
      <c r="A17611" t="n">
        <v>141684</v>
      </c>
      <c r="B17611" s="45" t="n">
        <v>45</v>
      </c>
      <c r="C17611" s="7" t="n">
        <v>4</v>
      </c>
      <c r="D17611" s="7" t="n">
        <v>3</v>
      </c>
      <c r="E17611" s="7" t="n">
        <v>358.420013427734</v>
      </c>
      <c r="F17611" s="7" t="n">
        <v>338.760009765625</v>
      </c>
      <c r="G17611" s="7" t="n">
        <v>2</v>
      </c>
      <c r="H17611" s="7" t="n">
        <v>0</v>
      </c>
      <c r="I17611" s="7" t="n">
        <v>0</v>
      </c>
    </row>
    <row r="17612" spans="1:8">
      <c r="A17612" t="s">
        <v>4</v>
      </c>
      <c r="B17612" s="4" t="s">
        <v>5</v>
      </c>
      <c r="C17612" s="4" t="s">
        <v>14</v>
      </c>
      <c r="D17612" s="4" t="s">
        <v>14</v>
      </c>
      <c r="E17612" s="4" t="s">
        <v>21</v>
      </c>
      <c r="F17612" s="4" t="s">
        <v>10</v>
      </c>
    </row>
    <row r="17613" spans="1:8">
      <c r="A17613" t="n">
        <v>141702</v>
      </c>
      <c r="B17613" s="45" t="n">
        <v>45</v>
      </c>
      <c r="C17613" s="7" t="n">
        <v>5</v>
      </c>
      <c r="D17613" s="7" t="n">
        <v>3</v>
      </c>
      <c r="E17613" s="7" t="n">
        <v>2.79999995231628</v>
      </c>
      <c r="F17613" s="7" t="n">
        <v>0</v>
      </c>
    </row>
    <row r="17614" spans="1:8">
      <c r="A17614" t="s">
        <v>4</v>
      </c>
      <c r="B17614" s="4" t="s">
        <v>5</v>
      </c>
      <c r="C17614" s="4" t="s">
        <v>14</v>
      </c>
      <c r="D17614" s="4" t="s">
        <v>14</v>
      </c>
      <c r="E17614" s="4" t="s">
        <v>21</v>
      </c>
      <c r="F17614" s="4" t="s">
        <v>10</v>
      </c>
    </row>
    <row r="17615" spans="1:8">
      <c r="A17615" t="n">
        <v>141711</v>
      </c>
      <c r="B17615" s="45" t="n">
        <v>45</v>
      </c>
      <c r="C17615" s="7" t="n">
        <v>11</v>
      </c>
      <c r="D17615" s="7" t="n">
        <v>3</v>
      </c>
      <c r="E17615" s="7" t="n">
        <v>34.2999992370605</v>
      </c>
      <c r="F17615" s="7" t="n">
        <v>0</v>
      </c>
    </row>
    <row r="17616" spans="1:8">
      <c r="A17616" t="s">
        <v>4</v>
      </c>
      <c r="B17616" s="4" t="s">
        <v>5</v>
      </c>
      <c r="C17616" s="4" t="s">
        <v>14</v>
      </c>
      <c r="D17616" s="4" t="s">
        <v>14</v>
      </c>
      <c r="E17616" s="4" t="s">
        <v>21</v>
      </c>
      <c r="F17616" s="4" t="s">
        <v>21</v>
      </c>
      <c r="G17616" s="4" t="s">
        <v>21</v>
      </c>
      <c r="H17616" s="4" t="s">
        <v>10</v>
      </c>
    </row>
    <row r="17617" spans="1:9">
      <c r="A17617" t="n">
        <v>141720</v>
      </c>
      <c r="B17617" s="45" t="n">
        <v>45</v>
      </c>
      <c r="C17617" s="7" t="n">
        <v>2</v>
      </c>
      <c r="D17617" s="7" t="n">
        <v>3</v>
      </c>
      <c r="E17617" s="7" t="n">
        <v>-2.22000002861023</v>
      </c>
      <c r="F17617" s="7" t="n">
        <v>21.9099998474121</v>
      </c>
      <c r="G17617" s="7" t="n">
        <v>29.4899997711182</v>
      </c>
      <c r="H17617" s="7" t="n">
        <v>5000</v>
      </c>
    </row>
    <row r="17618" spans="1:9">
      <c r="A17618" t="s">
        <v>4</v>
      </c>
      <c r="B17618" s="4" t="s">
        <v>5</v>
      </c>
      <c r="C17618" s="4" t="s">
        <v>14</v>
      </c>
      <c r="D17618" s="4" t="s">
        <v>10</v>
      </c>
    </row>
    <row r="17619" spans="1:9">
      <c r="A17619" t="n">
        <v>141737</v>
      </c>
      <c r="B17619" s="21" t="n">
        <v>58</v>
      </c>
      <c r="C17619" s="7" t="n">
        <v>255</v>
      </c>
      <c r="D17619" s="7" t="n">
        <v>0</v>
      </c>
    </row>
    <row r="17620" spans="1:9">
      <c r="A17620" t="s">
        <v>4</v>
      </c>
      <c r="B17620" s="4" t="s">
        <v>5</v>
      </c>
      <c r="C17620" s="4" t="s">
        <v>10</v>
      </c>
    </row>
    <row r="17621" spans="1:9">
      <c r="A17621" t="n">
        <v>141741</v>
      </c>
      <c r="B17621" s="28" t="n">
        <v>16</v>
      </c>
      <c r="C17621" s="7" t="n">
        <v>1000</v>
      </c>
    </row>
    <row r="17622" spans="1:9">
      <c r="A17622" t="s">
        <v>4</v>
      </c>
      <c r="B17622" s="4" t="s">
        <v>5</v>
      </c>
      <c r="C17622" s="4" t="s">
        <v>14</v>
      </c>
      <c r="D17622" s="4" t="s">
        <v>10</v>
      </c>
      <c r="E17622" s="4" t="s">
        <v>10</v>
      </c>
      <c r="F17622" s="4" t="s">
        <v>14</v>
      </c>
    </row>
    <row r="17623" spans="1:9">
      <c r="A17623" t="n">
        <v>141744</v>
      </c>
      <c r="B17623" s="59" t="n">
        <v>25</v>
      </c>
      <c r="C17623" s="7" t="n">
        <v>1</v>
      </c>
      <c r="D17623" s="7" t="n">
        <v>260</v>
      </c>
      <c r="E17623" s="7" t="n">
        <v>640</v>
      </c>
      <c r="F17623" s="7" t="n">
        <v>1</v>
      </c>
    </row>
    <row r="17624" spans="1:9">
      <c r="A17624" t="s">
        <v>4</v>
      </c>
      <c r="B17624" s="4" t="s">
        <v>5</v>
      </c>
      <c r="C17624" s="4" t="s">
        <v>14</v>
      </c>
      <c r="D17624" s="4" t="s">
        <v>10</v>
      </c>
      <c r="E17624" s="4" t="s">
        <v>6</v>
      </c>
    </row>
    <row r="17625" spans="1:9">
      <c r="A17625" t="n">
        <v>141751</v>
      </c>
      <c r="B17625" s="41" t="n">
        <v>51</v>
      </c>
      <c r="C17625" s="7" t="n">
        <v>4</v>
      </c>
      <c r="D17625" s="7" t="n">
        <v>19</v>
      </c>
      <c r="E17625" s="7" t="s">
        <v>185</v>
      </c>
    </row>
    <row r="17626" spans="1:9">
      <c r="A17626" t="s">
        <v>4</v>
      </c>
      <c r="B17626" s="4" t="s">
        <v>5</v>
      </c>
      <c r="C17626" s="4" t="s">
        <v>10</v>
      </c>
    </row>
    <row r="17627" spans="1:9">
      <c r="A17627" t="n">
        <v>141765</v>
      </c>
      <c r="B17627" s="28" t="n">
        <v>16</v>
      </c>
      <c r="C17627" s="7" t="n">
        <v>0</v>
      </c>
    </row>
    <row r="17628" spans="1:9">
      <c r="A17628" t="s">
        <v>4</v>
      </c>
      <c r="B17628" s="4" t="s">
        <v>5</v>
      </c>
      <c r="C17628" s="4" t="s">
        <v>10</v>
      </c>
      <c r="D17628" s="4" t="s">
        <v>14</v>
      </c>
      <c r="E17628" s="4" t="s">
        <v>9</v>
      </c>
      <c r="F17628" s="4" t="s">
        <v>112</v>
      </c>
      <c r="G17628" s="4" t="s">
        <v>14</v>
      </c>
      <c r="H17628" s="4" t="s">
        <v>14</v>
      </c>
      <c r="I17628" s="4" t="s">
        <v>14</v>
      </c>
      <c r="J17628" s="4" t="s">
        <v>9</v>
      </c>
      <c r="K17628" s="4" t="s">
        <v>112</v>
      </c>
      <c r="L17628" s="4" t="s">
        <v>14</v>
      </c>
      <c r="M17628" s="4" t="s">
        <v>14</v>
      </c>
    </row>
    <row r="17629" spans="1:9">
      <c r="A17629" t="n">
        <v>141768</v>
      </c>
      <c r="B17629" s="49" t="n">
        <v>26</v>
      </c>
      <c r="C17629" s="7" t="n">
        <v>19</v>
      </c>
      <c r="D17629" s="7" t="n">
        <v>17</v>
      </c>
      <c r="E17629" s="7" t="n">
        <v>29508</v>
      </c>
      <c r="F17629" s="7" t="s">
        <v>1083</v>
      </c>
      <c r="G17629" s="7" t="n">
        <v>2</v>
      </c>
      <c r="H17629" s="7" t="n">
        <v>3</v>
      </c>
      <c r="I17629" s="7" t="n">
        <v>17</v>
      </c>
      <c r="J17629" s="7" t="n">
        <v>29509</v>
      </c>
      <c r="K17629" s="7" t="s">
        <v>1084</v>
      </c>
      <c r="L17629" s="7" t="n">
        <v>2</v>
      </c>
      <c r="M17629" s="7" t="n">
        <v>0</v>
      </c>
    </row>
    <row r="17630" spans="1:9">
      <c r="A17630" t="s">
        <v>4</v>
      </c>
      <c r="B17630" s="4" t="s">
        <v>5</v>
      </c>
    </row>
    <row r="17631" spans="1:9">
      <c r="A17631" t="n">
        <v>141943</v>
      </c>
      <c r="B17631" s="50" t="n">
        <v>28</v>
      </c>
    </row>
    <row r="17632" spans="1:9">
      <c r="A17632" t="s">
        <v>4</v>
      </c>
      <c r="B17632" s="4" t="s">
        <v>5</v>
      </c>
      <c r="C17632" s="4" t="s">
        <v>10</v>
      </c>
      <c r="D17632" s="4" t="s">
        <v>14</v>
      </c>
    </row>
    <row r="17633" spans="1:13">
      <c r="A17633" t="n">
        <v>141944</v>
      </c>
      <c r="B17633" s="51" t="n">
        <v>89</v>
      </c>
      <c r="C17633" s="7" t="n">
        <v>65533</v>
      </c>
      <c r="D17633" s="7" t="n">
        <v>1</v>
      </c>
    </row>
    <row r="17634" spans="1:13">
      <c r="A17634" t="s">
        <v>4</v>
      </c>
      <c r="B17634" s="4" t="s">
        <v>5</v>
      </c>
      <c r="C17634" s="4" t="s">
        <v>14</v>
      </c>
      <c r="D17634" s="4" t="s">
        <v>10</v>
      </c>
      <c r="E17634" s="4" t="s">
        <v>10</v>
      </c>
      <c r="F17634" s="4" t="s">
        <v>14</v>
      </c>
    </row>
    <row r="17635" spans="1:13">
      <c r="A17635" t="n">
        <v>141948</v>
      </c>
      <c r="B17635" s="59" t="n">
        <v>25</v>
      </c>
      <c r="C17635" s="7" t="n">
        <v>1</v>
      </c>
      <c r="D17635" s="7" t="n">
        <v>60</v>
      </c>
      <c r="E17635" s="7" t="n">
        <v>420</v>
      </c>
      <c r="F17635" s="7" t="n">
        <v>2</v>
      </c>
    </row>
    <row r="17636" spans="1:13">
      <c r="A17636" t="s">
        <v>4</v>
      </c>
      <c r="B17636" s="4" t="s">
        <v>5</v>
      </c>
      <c r="C17636" s="4" t="s">
        <v>14</v>
      </c>
      <c r="D17636" s="4" t="s">
        <v>10</v>
      </c>
      <c r="E17636" s="4" t="s">
        <v>6</v>
      </c>
    </row>
    <row r="17637" spans="1:13">
      <c r="A17637" t="n">
        <v>141955</v>
      </c>
      <c r="B17637" s="41" t="n">
        <v>51</v>
      </c>
      <c r="C17637" s="7" t="n">
        <v>4</v>
      </c>
      <c r="D17637" s="7" t="n">
        <v>7004</v>
      </c>
      <c r="E17637" s="7" t="s">
        <v>209</v>
      </c>
    </row>
    <row r="17638" spans="1:13">
      <c r="A17638" t="s">
        <v>4</v>
      </c>
      <c r="B17638" s="4" t="s">
        <v>5</v>
      </c>
      <c r="C17638" s="4" t="s">
        <v>10</v>
      </c>
    </row>
    <row r="17639" spans="1:13">
      <c r="A17639" t="n">
        <v>141969</v>
      </c>
      <c r="B17639" s="28" t="n">
        <v>16</v>
      </c>
      <c r="C17639" s="7" t="n">
        <v>0</v>
      </c>
    </row>
    <row r="17640" spans="1:13">
      <c r="A17640" t="s">
        <v>4</v>
      </c>
      <c r="B17640" s="4" t="s">
        <v>5</v>
      </c>
      <c r="C17640" s="4" t="s">
        <v>10</v>
      </c>
      <c r="D17640" s="4" t="s">
        <v>14</v>
      </c>
      <c r="E17640" s="4" t="s">
        <v>9</v>
      </c>
      <c r="F17640" s="4" t="s">
        <v>112</v>
      </c>
      <c r="G17640" s="4" t="s">
        <v>14</v>
      </c>
      <c r="H17640" s="4" t="s">
        <v>14</v>
      </c>
    </row>
    <row r="17641" spans="1:13">
      <c r="A17641" t="n">
        <v>141972</v>
      </c>
      <c r="B17641" s="49" t="n">
        <v>26</v>
      </c>
      <c r="C17641" s="7" t="n">
        <v>7004</v>
      </c>
      <c r="D17641" s="7" t="n">
        <v>17</v>
      </c>
      <c r="E17641" s="7" t="n">
        <v>42314</v>
      </c>
      <c r="F17641" s="7" t="s">
        <v>1085</v>
      </c>
      <c r="G17641" s="7" t="n">
        <v>2</v>
      </c>
      <c r="H17641" s="7" t="n">
        <v>0</v>
      </c>
    </row>
    <row r="17642" spans="1:13">
      <c r="A17642" t="s">
        <v>4</v>
      </c>
      <c r="B17642" s="4" t="s">
        <v>5</v>
      </c>
    </row>
    <row r="17643" spans="1:13">
      <c r="A17643" t="n">
        <v>142014</v>
      </c>
      <c r="B17643" s="50" t="n">
        <v>28</v>
      </c>
    </row>
    <row r="17644" spans="1:13">
      <c r="A17644" t="s">
        <v>4</v>
      </c>
      <c r="B17644" s="4" t="s">
        <v>5</v>
      </c>
      <c r="C17644" s="4" t="s">
        <v>10</v>
      </c>
      <c r="D17644" s="4" t="s">
        <v>14</v>
      </c>
    </row>
    <row r="17645" spans="1:13">
      <c r="A17645" t="n">
        <v>142015</v>
      </c>
      <c r="B17645" s="51" t="n">
        <v>89</v>
      </c>
      <c r="C17645" s="7" t="n">
        <v>65533</v>
      </c>
      <c r="D17645" s="7" t="n">
        <v>1</v>
      </c>
    </row>
    <row r="17646" spans="1:13">
      <c r="A17646" t="s">
        <v>4</v>
      </c>
      <c r="B17646" s="4" t="s">
        <v>5</v>
      </c>
      <c r="C17646" s="4" t="s">
        <v>14</v>
      </c>
      <c r="D17646" s="4" t="s">
        <v>10</v>
      </c>
      <c r="E17646" s="4" t="s">
        <v>10</v>
      </c>
      <c r="F17646" s="4" t="s">
        <v>14</v>
      </c>
    </row>
    <row r="17647" spans="1:13">
      <c r="A17647" t="n">
        <v>142019</v>
      </c>
      <c r="B17647" s="59" t="n">
        <v>25</v>
      </c>
      <c r="C17647" s="7" t="n">
        <v>1</v>
      </c>
      <c r="D17647" s="7" t="n">
        <v>65535</v>
      </c>
      <c r="E17647" s="7" t="n">
        <v>65535</v>
      </c>
      <c r="F17647" s="7" t="n">
        <v>0</v>
      </c>
    </row>
    <row r="17648" spans="1:13">
      <c r="A17648" t="s">
        <v>4</v>
      </c>
      <c r="B17648" s="4" t="s">
        <v>5</v>
      </c>
      <c r="C17648" s="4" t="s">
        <v>14</v>
      </c>
      <c r="D17648" s="4" t="s">
        <v>10</v>
      </c>
      <c r="E17648" s="4" t="s">
        <v>21</v>
      </c>
    </row>
    <row r="17649" spans="1:8">
      <c r="A17649" t="n">
        <v>142026</v>
      </c>
      <c r="B17649" s="21" t="n">
        <v>58</v>
      </c>
      <c r="C17649" s="7" t="n">
        <v>101</v>
      </c>
      <c r="D17649" s="7" t="n">
        <v>300</v>
      </c>
      <c r="E17649" s="7" t="n">
        <v>1</v>
      </c>
    </row>
    <row r="17650" spans="1:8">
      <c r="A17650" t="s">
        <v>4</v>
      </c>
      <c r="B17650" s="4" t="s">
        <v>5</v>
      </c>
      <c r="C17650" s="4" t="s">
        <v>14</v>
      </c>
      <c r="D17650" s="4" t="s">
        <v>10</v>
      </c>
    </row>
    <row r="17651" spans="1:8">
      <c r="A17651" t="n">
        <v>142034</v>
      </c>
      <c r="B17651" s="21" t="n">
        <v>58</v>
      </c>
      <c r="C17651" s="7" t="n">
        <v>254</v>
      </c>
      <c r="D17651" s="7" t="n">
        <v>0</v>
      </c>
    </row>
    <row r="17652" spans="1:8">
      <c r="A17652" t="s">
        <v>4</v>
      </c>
      <c r="B17652" s="4" t="s">
        <v>5</v>
      </c>
      <c r="C17652" s="4" t="s">
        <v>14</v>
      </c>
      <c r="D17652" s="4" t="s">
        <v>10</v>
      </c>
      <c r="E17652" s="4" t="s">
        <v>10</v>
      </c>
      <c r="F17652" s="4" t="s">
        <v>9</v>
      </c>
    </row>
    <row r="17653" spans="1:8">
      <c r="A17653" t="n">
        <v>142038</v>
      </c>
      <c r="B17653" s="46" t="n">
        <v>84</v>
      </c>
      <c r="C17653" s="7" t="n">
        <v>0</v>
      </c>
      <c r="D17653" s="7" t="n">
        <v>0</v>
      </c>
      <c r="E17653" s="7" t="n">
        <v>0</v>
      </c>
      <c r="F17653" s="7" t="n">
        <v>1056964608</v>
      </c>
    </row>
    <row r="17654" spans="1:8">
      <c r="A17654" t="s">
        <v>4</v>
      </c>
      <c r="B17654" s="4" t="s">
        <v>5</v>
      </c>
      <c r="C17654" s="4" t="s">
        <v>14</v>
      </c>
    </row>
    <row r="17655" spans="1:8">
      <c r="A17655" t="n">
        <v>142048</v>
      </c>
      <c r="B17655" s="35" t="n">
        <v>116</v>
      </c>
      <c r="C17655" s="7" t="n">
        <v>0</v>
      </c>
    </row>
    <row r="17656" spans="1:8">
      <c r="A17656" t="s">
        <v>4</v>
      </c>
      <c r="B17656" s="4" t="s">
        <v>5</v>
      </c>
      <c r="C17656" s="4" t="s">
        <v>14</v>
      </c>
      <c r="D17656" s="4" t="s">
        <v>10</v>
      </c>
    </row>
    <row r="17657" spans="1:8">
      <c r="A17657" t="n">
        <v>142050</v>
      </c>
      <c r="B17657" s="35" t="n">
        <v>116</v>
      </c>
      <c r="C17657" s="7" t="n">
        <v>2</v>
      </c>
      <c r="D17657" s="7" t="n">
        <v>1</v>
      </c>
    </row>
    <row r="17658" spans="1:8">
      <c r="A17658" t="s">
        <v>4</v>
      </c>
      <c r="B17658" s="4" t="s">
        <v>5</v>
      </c>
      <c r="C17658" s="4" t="s">
        <v>14</v>
      </c>
      <c r="D17658" s="4" t="s">
        <v>9</v>
      </c>
    </row>
    <row r="17659" spans="1:8">
      <c r="A17659" t="n">
        <v>142054</v>
      </c>
      <c r="B17659" s="35" t="n">
        <v>116</v>
      </c>
      <c r="C17659" s="7" t="n">
        <v>5</v>
      </c>
      <c r="D17659" s="7" t="n">
        <v>1097859072</v>
      </c>
    </row>
    <row r="17660" spans="1:8">
      <c r="A17660" t="s">
        <v>4</v>
      </c>
      <c r="B17660" s="4" t="s">
        <v>5</v>
      </c>
      <c r="C17660" s="4" t="s">
        <v>14</v>
      </c>
      <c r="D17660" s="4" t="s">
        <v>10</v>
      </c>
    </row>
    <row r="17661" spans="1:8">
      <c r="A17661" t="n">
        <v>142060</v>
      </c>
      <c r="B17661" s="35" t="n">
        <v>116</v>
      </c>
      <c r="C17661" s="7" t="n">
        <v>6</v>
      </c>
      <c r="D17661" s="7" t="n">
        <v>1</v>
      </c>
    </row>
    <row r="17662" spans="1:8">
      <c r="A17662" t="s">
        <v>4</v>
      </c>
      <c r="B17662" s="4" t="s">
        <v>5</v>
      </c>
      <c r="C17662" s="4" t="s">
        <v>14</v>
      </c>
      <c r="D17662" s="4" t="s">
        <v>14</v>
      </c>
      <c r="E17662" s="4" t="s">
        <v>21</v>
      </c>
      <c r="F17662" s="4" t="s">
        <v>21</v>
      </c>
      <c r="G17662" s="4" t="s">
        <v>21</v>
      </c>
      <c r="H17662" s="4" t="s">
        <v>10</v>
      </c>
    </row>
    <row r="17663" spans="1:8">
      <c r="A17663" t="n">
        <v>142064</v>
      </c>
      <c r="B17663" s="45" t="n">
        <v>45</v>
      </c>
      <c r="C17663" s="7" t="n">
        <v>2</v>
      </c>
      <c r="D17663" s="7" t="n">
        <v>3</v>
      </c>
      <c r="E17663" s="7" t="n">
        <v>0</v>
      </c>
      <c r="F17663" s="7" t="n">
        <v>21.8799991607666</v>
      </c>
      <c r="G17663" s="7" t="n">
        <v>31.75</v>
      </c>
      <c r="H17663" s="7" t="n">
        <v>0</v>
      </c>
    </row>
    <row r="17664" spans="1:8">
      <c r="A17664" t="s">
        <v>4</v>
      </c>
      <c r="B17664" s="4" t="s">
        <v>5</v>
      </c>
      <c r="C17664" s="4" t="s">
        <v>14</v>
      </c>
      <c r="D17664" s="4" t="s">
        <v>14</v>
      </c>
      <c r="E17664" s="4" t="s">
        <v>21</v>
      </c>
      <c r="F17664" s="4" t="s">
        <v>21</v>
      </c>
      <c r="G17664" s="4" t="s">
        <v>21</v>
      </c>
      <c r="H17664" s="4" t="s">
        <v>10</v>
      </c>
      <c r="I17664" s="4" t="s">
        <v>14</v>
      </c>
    </row>
    <row r="17665" spans="1:9">
      <c r="A17665" t="n">
        <v>142081</v>
      </c>
      <c r="B17665" s="45" t="n">
        <v>45</v>
      </c>
      <c r="C17665" s="7" t="n">
        <v>4</v>
      </c>
      <c r="D17665" s="7" t="n">
        <v>3</v>
      </c>
      <c r="E17665" s="7" t="n">
        <v>-10</v>
      </c>
      <c r="F17665" s="7" t="n">
        <v>36</v>
      </c>
      <c r="G17665" s="7" t="n">
        <v>360</v>
      </c>
      <c r="H17665" s="7" t="n">
        <v>0</v>
      </c>
      <c r="I17665" s="7" t="n">
        <v>0</v>
      </c>
    </row>
    <row r="17666" spans="1:9">
      <c r="A17666" t="s">
        <v>4</v>
      </c>
      <c r="B17666" s="4" t="s">
        <v>5</v>
      </c>
      <c r="C17666" s="4" t="s">
        <v>14</v>
      </c>
      <c r="D17666" s="4" t="s">
        <v>14</v>
      </c>
      <c r="E17666" s="4" t="s">
        <v>21</v>
      </c>
      <c r="F17666" s="4" t="s">
        <v>10</v>
      </c>
    </row>
    <row r="17667" spans="1:9">
      <c r="A17667" t="n">
        <v>142099</v>
      </c>
      <c r="B17667" s="45" t="n">
        <v>45</v>
      </c>
      <c r="C17667" s="7" t="n">
        <v>5</v>
      </c>
      <c r="D17667" s="7" t="n">
        <v>3</v>
      </c>
      <c r="E17667" s="7" t="n">
        <v>1.5</v>
      </c>
      <c r="F17667" s="7" t="n">
        <v>0</v>
      </c>
    </row>
    <row r="17668" spans="1:9">
      <c r="A17668" t="s">
        <v>4</v>
      </c>
      <c r="B17668" s="4" t="s">
        <v>5</v>
      </c>
      <c r="C17668" s="4" t="s">
        <v>14</v>
      </c>
      <c r="D17668" s="4" t="s">
        <v>14</v>
      </c>
      <c r="E17668" s="4" t="s">
        <v>21</v>
      </c>
      <c r="F17668" s="4" t="s">
        <v>10</v>
      </c>
    </row>
    <row r="17669" spans="1:9">
      <c r="A17669" t="n">
        <v>142108</v>
      </c>
      <c r="B17669" s="45" t="n">
        <v>45</v>
      </c>
      <c r="C17669" s="7" t="n">
        <v>11</v>
      </c>
      <c r="D17669" s="7" t="n">
        <v>3</v>
      </c>
      <c r="E17669" s="7" t="n">
        <v>34.2999992370605</v>
      </c>
      <c r="F17669" s="7" t="n">
        <v>0</v>
      </c>
    </row>
    <row r="17670" spans="1:9">
      <c r="A17670" t="s">
        <v>4</v>
      </c>
      <c r="B17670" s="4" t="s">
        <v>5</v>
      </c>
      <c r="C17670" s="4" t="s">
        <v>14</v>
      </c>
      <c r="D17670" s="4" t="s">
        <v>14</v>
      </c>
      <c r="E17670" s="4" t="s">
        <v>21</v>
      </c>
      <c r="F17670" s="4" t="s">
        <v>21</v>
      </c>
      <c r="G17670" s="4" t="s">
        <v>21</v>
      </c>
      <c r="H17670" s="4" t="s">
        <v>10</v>
      </c>
      <c r="I17670" s="4" t="s">
        <v>14</v>
      </c>
    </row>
    <row r="17671" spans="1:9">
      <c r="A17671" t="n">
        <v>142117</v>
      </c>
      <c r="B17671" s="45" t="n">
        <v>45</v>
      </c>
      <c r="C17671" s="7" t="n">
        <v>4</v>
      </c>
      <c r="D17671" s="7" t="n">
        <v>3</v>
      </c>
      <c r="E17671" s="7" t="n">
        <v>-10</v>
      </c>
      <c r="F17671" s="7" t="n">
        <v>41</v>
      </c>
      <c r="G17671" s="7" t="n">
        <v>350</v>
      </c>
      <c r="H17671" s="7" t="n">
        <v>1000</v>
      </c>
      <c r="I17671" s="7" t="n">
        <v>0</v>
      </c>
    </row>
    <row r="17672" spans="1:9">
      <c r="A17672" t="s">
        <v>4</v>
      </c>
      <c r="B17672" s="4" t="s">
        <v>5</v>
      </c>
      <c r="C17672" s="4" t="s">
        <v>14</v>
      </c>
      <c r="D17672" s="4" t="s">
        <v>14</v>
      </c>
      <c r="E17672" s="4" t="s">
        <v>21</v>
      </c>
      <c r="F17672" s="4" t="s">
        <v>10</v>
      </c>
    </row>
    <row r="17673" spans="1:9">
      <c r="A17673" t="n">
        <v>142135</v>
      </c>
      <c r="B17673" s="45" t="n">
        <v>45</v>
      </c>
      <c r="C17673" s="7" t="n">
        <v>5</v>
      </c>
      <c r="D17673" s="7" t="n">
        <v>3</v>
      </c>
      <c r="E17673" s="7" t="n">
        <v>1</v>
      </c>
      <c r="F17673" s="7" t="n">
        <v>1000</v>
      </c>
    </row>
    <row r="17674" spans="1:9">
      <c r="A17674" t="s">
        <v>4</v>
      </c>
      <c r="B17674" s="4" t="s">
        <v>5</v>
      </c>
      <c r="C17674" s="4" t="s">
        <v>14</v>
      </c>
      <c r="D17674" s="4" t="s">
        <v>10</v>
      </c>
    </row>
    <row r="17675" spans="1:9">
      <c r="A17675" t="n">
        <v>142144</v>
      </c>
      <c r="B17675" s="21" t="n">
        <v>58</v>
      </c>
      <c r="C17675" s="7" t="n">
        <v>255</v>
      </c>
      <c r="D17675" s="7" t="n">
        <v>0</v>
      </c>
    </row>
    <row r="17676" spans="1:9">
      <c r="A17676" t="s">
        <v>4</v>
      </c>
      <c r="B17676" s="4" t="s">
        <v>5</v>
      </c>
      <c r="C17676" s="4" t="s">
        <v>14</v>
      </c>
      <c r="D17676" s="4" t="s">
        <v>10</v>
      </c>
      <c r="E17676" s="4" t="s">
        <v>21</v>
      </c>
      <c r="F17676" s="4" t="s">
        <v>10</v>
      </c>
      <c r="G17676" s="4" t="s">
        <v>9</v>
      </c>
      <c r="H17676" s="4" t="s">
        <v>9</v>
      </c>
      <c r="I17676" s="4" t="s">
        <v>10</v>
      </c>
      <c r="J17676" s="4" t="s">
        <v>10</v>
      </c>
      <c r="K17676" s="4" t="s">
        <v>9</v>
      </c>
      <c r="L17676" s="4" t="s">
        <v>9</v>
      </c>
      <c r="M17676" s="4" t="s">
        <v>9</v>
      </c>
      <c r="N17676" s="4" t="s">
        <v>9</v>
      </c>
      <c r="O17676" s="4" t="s">
        <v>6</v>
      </c>
    </row>
    <row r="17677" spans="1:9">
      <c r="A17677" t="n">
        <v>142148</v>
      </c>
      <c r="B17677" s="14" t="n">
        <v>50</v>
      </c>
      <c r="C17677" s="7" t="n">
        <v>0</v>
      </c>
      <c r="D17677" s="7" t="n">
        <v>4255</v>
      </c>
      <c r="E17677" s="7" t="n">
        <v>0.5</v>
      </c>
      <c r="F17677" s="7" t="n">
        <v>0</v>
      </c>
      <c r="G17677" s="7" t="n">
        <v>0</v>
      </c>
      <c r="H17677" s="7" t="n">
        <v>-1056964608</v>
      </c>
      <c r="I17677" s="7" t="n">
        <v>0</v>
      </c>
      <c r="J17677" s="7" t="n">
        <v>65533</v>
      </c>
      <c r="K17677" s="7" t="n">
        <v>0</v>
      </c>
      <c r="L17677" s="7" t="n">
        <v>0</v>
      </c>
      <c r="M17677" s="7" t="n">
        <v>0</v>
      </c>
      <c r="N17677" s="7" t="n">
        <v>0</v>
      </c>
      <c r="O17677" s="7" t="s">
        <v>13</v>
      </c>
    </row>
    <row r="17678" spans="1:9">
      <c r="A17678" t="s">
        <v>4</v>
      </c>
      <c r="B17678" s="4" t="s">
        <v>5</v>
      </c>
      <c r="C17678" s="4" t="s">
        <v>14</v>
      </c>
      <c r="D17678" s="4" t="s">
        <v>10</v>
      </c>
    </row>
    <row r="17679" spans="1:9">
      <c r="A17679" t="n">
        <v>142187</v>
      </c>
      <c r="B17679" s="45" t="n">
        <v>45</v>
      </c>
      <c r="C17679" s="7" t="n">
        <v>7</v>
      </c>
      <c r="D17679" s="7" t="n">
        <v>255</v>
      </c>
    </row>
    <row r="17680" spans="1:9">
      <c r="A17680" t="s">
        <v>4</v>
      </c>
      <c r="B17680" s="4" t="s">
        <v>5</v>
      </c>
      <c r="C17680" s="4" t="s">
        <v>14</v>
      </c>
      <c r="D17680" s="4" t="s">
        <v>14</v>
      </c>
      <c r="E17680" s="4" t="s">
        <v>21</v>
      </c>
      <c r="F17680" s="4" t="s">
        <v>10</v>
      </c>
    </row>
    <row r="17681" spans="1:15">
      <c r="A17681" t="n">
        <v>142191</v>
      </c>
      <c r="B17681" s="45" t="n">
        <v>45</v>
      </c>
      <c r="C17681" s="7" t="n">
        <v>5</v>
      </c>
      <c r="D17681" s="7" t="n">
        <v>3</v>
      </c>
      <c r="E17681" s="7" t="n">
        <v>0.899999976158142</v>
      </c>
      <c r="F17681" s="7" t="n">
        <v>20000</v>
      </c>
    </row>
    <row r="17682" spans="1:15">
      <c r="A17682" t="s">
        <v>4</v>
      </c>
      <c r="B17682" s="4" t="s">
        <v>5</v>
      </c>
      <c r="C17682" s="4" t="s">
        <v>14</v>
      </c>
      <c r="D17682" s="4" t="s">
        <v>10</v>
      </c>
      <c r="E17682" s="4" t="s">
        <v>10</v>
      </c>
      <c r="F17682" s="4" t="s">
        <v>9</v>
      </c>
    </row>
    <row r="17683" spans="1:15">
      <c r="A17683" t="n">
        <v>142200</v>
      </c>
      <c r="B17683" s="46" t="n">
        <v>84</v>
      </c>
      <c r="C17683" s="7" t="n">
        <v>1</v>
      </c>
      <c r="D17683" s="7" t="n">
        <v>0</v>
      </c>
      <c r="E17683" s="7" t="n">
        <v>500</v>
      </c>
      <c r="F17683" s="7" t="n">
        <v>0</v>
      </c>
    </row>
    <row r="17684" spans="1:15">
      <c r="A17684" t="s">
        <v>4</v>
      </c>
      <c r="B17684" s="4" t="s">
        <v>5</v>
      </c>
      <c r="C17684" s="4" t="s">
        <v>14</v>
      </c>
      <c r="D17684" s="4" t="s">
        <v>21</v>
      </c>
      <c r="E17684" s="4" t="s">
        <v>21</v>
      </c>
      <c r="F17684" s="4" t="s">
        <v>21</v>
      </c>
    </row>
    <row r="17685" spans="1:15">
      <c r="A17685" t="n">
        <v>142210</v>
      </c>
      <c r="B17685" s="45" t="n">
        <v>45</v>
      </c>
      <c r="C17685" s="7" t="n">
        <v>9</v>
      </c>
      <c r="D17685" s="7" t="n">
        <v>0.0500000007450581</v>
      </c>
      <c r="E17685" s="7" t="n">
        <v>0.0500000007450581</v>
      </c>
      <c r="F17685" s="7" t="n">
        <v>0.200000002980232</v>
      </c>
    </row>
    <row r="17686" spans="1:15">
      <c r="A17686" t="s">
        <v>4</v>
      </c>
      <c r="B17686" s="4" t="s">
        <v>5</v>
      </c>
      <c r="C17686" s="4" t="s">
        <v>14</v>
      </c>
      <c r="D17686" s="4" t="s">
        <v>10</v>
      </c>
      <c r="E17686" s="4" t="s">
        <v>6</v>
      </c>
    </row>
    <row r="17687" spans="1:15">
      <c r="A17687" t="n">
        <v>142224</v>
      </c>
      <c r="B17687" s="41" t="n">
        <v>51</v>
      </c>
      <c r="C17687" s="7" t="n">
        <v>4</v>
      </c>
      <c r="D17687" s="7" t="n">
        <v>7004</v>
      </c>
      <c r="E17687" s="7" t="s">
        <v>1086</v>
      </c>
    </row>
    <row r="17688" spans="1:15">
      <c r="A17688" t="s">
        <v>4</v>
      </c>
      <c r="B17688" s="4" t="s">
        <v>5</v>
      </c>
      <c r="C17688" s="4" t="s">
        <v>10</v>
      </c>
    </row>
    <row r="17689" spans="1:15">
      <c r="A17689" t="n">
        <v>142238</v>
      </c>
      <c r="B17689" s="28" t="n">
        <v>16</v>
      </c>
      <c r="C17689" s="7" t="n">
        <v>0</v>
      </c>
    </row>
    <row r="17690" spans="1:15">
      <c r="A17690" t="s">
        <v>4</v>
      </c>
      <c r="B17690" s="4" t="s">
        <v>5</v>
      </c>
      <c r="C17690" s="4" t="s">
        <v>10</v>
      </c>
      <c r="D17690" s="4" t="s">
        <v>14</v>
      </c>
      <c r="E17690" s="4" t="s">
        <v>9</v>
      </c>
      <c r="F17690" s="4" t="s">
        <v>112</v>
      </c>
      <c r="G17690" s="4" t="s">
        <v>14</v>
      </c>
      <c r="H17690" s="4" t="s">
        <v>14</v>
      </c>
      <c r="I17690" s="4" t="s">
        <v>14</v>
      </c>
      <c r="J17690" s="4" t="s">
        <v>9</v>
      </c>
      <c r="K17690" s="4" t="s">
        <v>112</v>
      </c>
      <c r="L17690" s="4" t="s">
        <v>14</v>
      </c>
      <c r="M17690" s="4" t="s">
        <v>14</v>
      </c>
    </row>
    <row r="17691" spans="1:15">
      <c r="A17691" t="n">
        <v>142241</v>
      </c>
      <c r="B17691" s="49" t="n">
        <v>26</v>
      </c>
      <c r="C17691" s="7" t="n">
        <v>7004</v>
      </c>
      <c r="D17691" s="7" t="n">
        <v>17</v>
      </c>
      <c r="E17691" s="7" t="n">
        <v>42315</v>
      </c>
      <c r="F17691" s="7" t="s">
        <v>1087</v>
      </c>
      <c r="G17691" s="7" t="n">
        <v>2</v>
      </c>
      <c r="H17691" s="7" t="n">
        <v>3</v>
      </c>
      <c r="I17691" s="7" t="n">
        <v>17</v>
      </c>
      <c r="J17691" s="7" t="n">
        <v>42316</v>
      </c>
      <c r="K17691" s="7" t="s">
        <v>1088</v>
      </c>
      <c r="L17691" s="7" t="n">
        <v>2</v>
      </c>
      <c r="M17691" s="7" t="n">
        <v>0</v>
      </c>
    </row>
    <row r="17692" spans="1:15">
      <c r="A17692" t="s">
        <v>4</v>
      </c>
      <c r="B17692" s="4" t="s">
        <v>5</v>
      </c>
    </row>
    <row r="17693" spans="1:15">
      <c r="A17693" t="n">
        <v>142406</v>
      </c>
      <c r="B17693" s="50" t="n">
        <v>28</v>
      </c>
    </row>
    <row r="17694" spans="1:15">
      <c r="A17694" t="s">
        <v>4</v>
      </c>
      <c r="B17694" s="4" t="s">
        <v>5</v>
      </c>
      <c r="C17694" s="4" t="s">
        <v>10</v>
      </c>
    </row>
    <row r="17695" spans="1:15">
      <c r="A17695" t="n">
        <v>142407</v>
      </c>
      <c r="B17695" s="28" t="n">
        <v>16</v>
      </c>
      <c r="C17695" s="7" t="n">
        <v>400</v>
      </c>
    </row>
    <row r="17696" spans="1:15">
      <c r="A17696" t="s">
        <v>4</v>
      </c>
      <c r="B17696" s="4" t="s">
        <v>5</v>
      </c>
      <c r="C17696" s="4" t="s">
        <v>14</v>
      </c>
      <c r="D17696" s="4" t="s">
        <v>10</v>
      </c>
      <c r="E17696" s="4" t="s">
        <v>10</v>
      </c>
      <c r="F17696" s="4" t="s">
        <v>14</v>
      </c>
    </row>
    <row r="17697" spans="1:13">
      <c r="A17697" t="n">
        <v>142410</v>
      </c>
      <c r="B17697" s="59" t="n">
        <v>25</v>
      </c>
      <c r="C17697" s="7" t="n">
        <v>1</v>
      </c>
      <c r="D17697" s="7" t="n">
        <v>60</v>
      </c>
      <c r="E17697" s="7" t="n">
        <v>640</v>
      </c>
      <c r="F17697" s="7" t="n">
        <v>1</v>
      </c>
    </row>
    <row r="17698" spans="1:13">
      <c r="A17698" t="s">
        <v>4</v>
      </c>
      <c r="B17698" s="4" t="s">
        <v>5</v>
      </c>
      <c r="C17698" s="4" t="s">
        <v>14</v>
      </c>
      <c r="D17698" s="4" t="s">
        <v>21</v>
      </c>
      <c r="E17698" s="4" t="s">
        <v>21</v>
      </c>
      <c r="F17698" s="4" t="s">
        <v>21</v>
      </c>
    </row>
    <row r="17699" spans="1:13">
      <c r="A17699" t="n">
        <v>142417</v>
      </c>
      <c r="B17699" s="45" t="n">
        <v>45</v>
      </c>
      <c r="C17699" s="7" t="n">
        <v>9</v>
      </c>
      <c r="D17699" s="7" t="n">
        <v>0.0500000007450581</v>
      </c>
      <c r="E17699" s="7" t="n">
        <v>0.0500000007450581</v>
      </c>
      <c r="F17699" s="7" t="n">
        <v>0.200000002980232</v>
      </c>
    </row>
    <row r="17700" spans="1:13">
      <c r="A17700" t="s">
        <v>4</v>
      </c>
      <c r="B17700" s="4" t="s">
        <v>5</v>
      </c>
      <c r="C17700" s="4" t="s">
        <v>14</v>
      </c>
      <c r="D17700" s="4" t="s">
        <v>10</v>
      </c>
      <c r="E17700" s="4" t="s">
        <v>6</v>
      </c>
    </row>
    <row r="17701" spans="1:13">
      <c r="A17701" t="n">
        <v>142431</v>
      </c>
      <c r="B17701" s="41" t="n">
        <v>51</v>
      </c>
      <c r="C17701" s="7" t="n">
        <v>4</v>
      </c>
      <c r="D17701" s="7" t="n">
        <v>19</v>
      </c>
      <c r="E17701" s="7" t="s">
        <v>1033</v>
      </c>
    </row>
    <row r="17702" spans="1:13">
      <c r="A17702" t="s">
        <v>4</v>
      </c>
      <c r="B17702" s="4" t="s">
        <v>5</v>
      </c>
      <c r="C17702" s="4" t="s">
        <v>10</v>
      </c>
    </row>
    <row r="17703" spans="1:13">
      <c r="A17703" t="n">
        <v>142445</v>
      </c>
      <c r="B17703" s="28" t="n">
        <v>16</v>
      </c>
      <c r="C17703" s="7" t="n">
        <v>0</v>
      </c>
    </row>
    <row r="17704" spans="1:13">
      <c r="A17704" t="s">
        <v>4</v>
      </c>
      <c r="B17704" s="4" t="s">
        <v>5</v>
      </c>
      <c r="C17704" s="4" t="s">
        <v>10</v>
      </c>
      <c r="D17704" s="4" t="s">
        <v>14</v>
      </c>
      <c r="E17704" s="4" t="s">
        <v>9</v>
      </c>
      <c r="F17704" s="4" t="s">
        <v>112</v>
      </c>
      <c r="G17704" s="4" t="s">
        <v>14</v>
      </c>
      <c r="H17704" s="4" t="s">
        <v>14</v>
      </c>
    </row>
    <row r="17705" spans="1:13">
      <c r="A17705" t="n">
        <v>142448</v>
      </c>
      <c r="B17705" s="49" t="n">
        <v>26</v>
      </c>
      <c r="C17705" s="7" t="n">
        <v>19</v>
      </c>
      <c r="D17705" s="7" t="n">
        <v>17</v>
      </c>
      <c r="E17705" s="7" t="n">
        <v>29510</v>
      </c>
      <c r="F17705" s="7" t="s">
        <v>1089</v>
      </c>
      <c r="G17705" s="7" t="n">
        <v>2</v>
      </c>
      <c r="H17705" s="7" t="n">
        <v>0</v>
      </c>
    </row>
    <row r="17706" spans="1:13">
      <c r="A17706" t="s">
        <v>4</v>
      </c>
      <c r="B17706" s="4" t="s">
        <v>5</v>
      </c>
    </row>
    <row r="17707" spans="1:13">
      <c r="A17707" t="n">
        <v>142470</v>
      </c>
      <c r="B17707" s="50" t="n">
        <v>28</v>
      </c>
    </row>
    <row r="17708" spans="1:13">
      <c r="A17708" t="s">
        <v>4</v>
      </c>
      <c r="B17708" s="4" t="s">
        <v>5</v>
      </c>
      <c r="C17708" s="4" t="s">
        <v>10</v>
      </c>
      <c r="D17708" s="4" t="s">
        <v>14</v>
      </c>
    </row>
    <row r="17709" spans="1:13">
      <c r="A17709" t="n">
        <v>142471</v>
      </c>
      <c r="B17709" s="51" t="n">
        <v>89</v>
      </c>
      <c r="C17709" s="7" t="n">
        <v>65533</v>
      </c>
      <c r="D17709" s="7" t="n">
        <v>1</v>
      </c>
    </row>
    <row r="17710" spans="1:13">
      <c r="A17710" t="s">
        <v>4</v>
      </c>
      <c r="B17710" s="4" t="s">
        <v>5</v>
      </c>
      <c r="C17710" s="4" t="s">
        <v>14</v>
      </c>
      <c r="D17710" s="4" t="s">
        <v>10</v>
      </c>
      <c r="E17710" s="4" t="s">
        <v>10</v>
      </c>
      <c r="F17710" s="4" t="s">
        <v>14</v>
      </c>
    </row>
    <row r="17711" spans="1:13">
      <c r="A17711" t="n">
        <v>142475</v>
      </c>
      <c r="B17711" s="59" t="n">
        <v>25</v>
      </c>
      <c r="C17711" s="7" t="n">
        <v>1</v>
      </c>
      <c r="D17711" s="7" t="n">
        <v>65535</v>
      </c>
      <c r="E17711" s="7" t="n">
        <v>65535</v>
      </c>
      <c r="F17711" s="7" t="n">
        <v>0</v>
      </c>
    </row>
    <row r="17712" spans="1:13">
      <c r="A17712" t="s">
        <v>4</v>
      </c>
      <c r="B17712" s="4" t="s">
        <v>5</v>
      </c>
      <c r="C17712" s="4" t="s">
        <v>14</v>
      </c>
      <c r="D17712" s="4" t="s">
        <v>10</v>
      </c>
      <c r="E17712" s="4" t="s">
        <v>21</v>
      </c>
    </row>
    <row r="17713" spans="1:8">
      <c r="A17713" t="n">
        <v>142482</v>
      </c>
      <c r="B17713" s="21" t="n">
        <v>58</v>
      </c>
      <c r="C17713" s="7" t="n">
        <v>101</v>
      </c>
      <c r="D17713" s="7" t="n">
        <v>500</v>
      </c>
      <c r="E17713" s="7" t="n">
        <v>1</v>
      </c>
    </row>
    <row r="17714" spans="1:8">
      <c r="A17714" t="s">
        <v>4</v>
      </c>
      <c r="B17714" s="4" t="s">
        <v>5</v>
      </c>
      <c r="C17714" s="4" t="s">
        <v>14</v>
      </c>
      <c r="D17714" s="4" t="s">
        <v>10</v>
      </c>
    </row>
    <row r="17715" spans="1:8">
      <c r="A17715" t="n">
        <v>142490</v>
      </c>
      <c r="B17715" s="21" t="n">
        <v>58</v>
      </c>
      <c r="C17715" s="7" t="n">
        <v>254</v>
      </c>
      <c r="D17715" s="7" t="n">
        <v>0</v>
      </c>
    </row>
    <row r="17716" spans="1:8">
      <c r="A17716" t="s">
        <v>4</v>
      </c>
      <c r="B17716" s="4" t="s">
        <v>5</v>
      </c>
      <c r="C17716" s="4" t="s">
        <v>14</v>
      </c>
    </row>
    <row r="17717" spans="1:8">
      <c r="A17717" t="n">
        <v>142494</v>
      </c>
      <c r="B17717" s="35" t="n">
        <v>116</v>
      </c>
      <c r="C17717" s="7" t="n">
        <v>0</v>
      </c>
    </row>
    <row r="17718" spans="1:8">
      <c r="A17718" t="s">
        <v>4</v>
      </c>
      <c r="B17718" s="4" t="s">
        <v>5</v>
      </c>
      <c r="C17718" s="4" t="s">
        <v>14</v>
      </c>
      <c r="D17718" s="4" t="s">
        <v>10</v>
      </c>
    </row>
    <row r="17719" spans="1:8">
      <c r="A17719" t="n">
        <v>142496</v>
      </c>
      <c r="B17719" s="35" t="n">
        <v>116</v>
      </c>
      <c r="C17719" s="7" t="n">
        <v>2</v>
      </c>
      <c r="D17719" s="7" t="n">
        <v>1</v>
      </c>
    </row>
    <row r="17720" spans="1:8">
      <c r="A17720" t="s">
        <v>4</v>
      </c>
      <c r="B17720" s="4" t="s">
        <v>5</v>
      </c>
      <c r="C17720" s="4" t="s">
        <v>14</v>
      </c>
      <c r="D17720" s="4" t="s">
        <v>9</v>
      </c>
    </row>
    <row r="17721" spans="1:8">
      <c r="A17721" t="n">
        <v>142500</v>
      </c>
      <c r="B17721" s="35" t="n">
        <v>116</v>
      </c>
      <c r="C17721" s="7" t="n">
        <v>5</v>
      </c>
      <c r="D17721" s="7" t="n">
        <v>1112014848</v>
      </c>
    </row>
    <row r="17722" spans="1:8">
      <c r="A17722" t="s">
        <v>4</v>
      </c>
      <c r="B17722" s="4" t="s">
        <v>5</v>
      </c>
      <c r="C17722" s="4" t="s">
        <v>14</v>
      </c>
      <c r="D17722" s="4" t="s">
        <v>10</v>
      </c>
    </row>
    <row r="17723" spans="1:8">
      <c r="A17723" t="n">
        <v>142506</v>
      </c>
      <c r="B17723" s="35" t="n">
        <v>116</v>
      </c>
      <c r="C17723" s="7" t="n">
        <v>6</v>
      </c>
      <c r="D17723" s="7" t="n">
        <v>1</v>
      </c>
    </row>
    <row r="17724" spans="1:8">
      <c r="A17724" t="s">
        <v>4</v>
      </c>
      <c r="B17724" s="4" t="s">
        <v>5</v>
      </c>
      <c r="C17724" s="4" t="s">
        <v>14</v>
      </c>
      <c r="D17724" s="4" t="s">
        <v>14</v>
      </c>
      <c r="E17724" s="4" t="s">
        <v>21</v>
      </c>
      <c r="F17724" s="4" t="s">
        <v>21</v>
      </c>
      <c r="G17724" s="4" t="s">
        <v>21</v>
      </c>
      <c r="H17724" s="4" t="s">
        <v>10</v>
      </c>
    </row>
    <row r="17725" spans="1:8">
      <c r="A17725" t="n">
        <v>142510</v>
      </c>
      <c r="B17725" s="45" t="n">
        <v>45</v>
      </c>
      <c r="C17725" s="7" t="n">
        <v>2</v>
      </c>
      <c r="D17725" s="7" t="n">
        <v>3</v>
      </c>
      <c r="E17725" s="7" t="n">
        <v>-0.100000001490116</v>
      </c>
      <c r="F17725" s="7" t="n">
        <v>21.6299991607666</v>
      </c>
      <c r="G17725" s="7" t="n">
        <v>32.3800010681152</v>
      </c>
      <c r="H17725" s="7" t="n">
        <v>0</v>
      </c>
    </row>
    <row r="17726" spans="1:8">
      <c r="A17726" t="s">
        <v>4</v>
      </c>
      <c r="B17726" s="4" t="s">
        <v>5</v>
      </c>
      <c r="C17726" s="4" t="s">
        <v>14</v>
      </c>
      <c r="D17726" s="4" t="s">
        <v>14</v>
      </c>
      <c r="E17726" s="4" t="s">
        <v>21</v>
      </c>
      <c r="F17726" s="4" t="s">
        <v>21</v>
      </c>
      <c r="G17726" s="4" t="s">
        <v>21</v>
      </c>
      <c r="H17726" s="4" t="s">
        <v>10</v>
      </c>
      <c r="I17726" s="4" t="s">
        <v>14</v>
      </c>
    </row>
    <row r="17727" spans="1:8">
      <c r="A17727" t="n">
        <v>142527</v>
      </c>
      <c r="B17727" s="45" t="n">
        <v>45</v>
      </c>
      <c r="C17727" s="7" t="n">
        <v>4</v>
      </c>
      <c r="D17727" s="7" t="n">
        <v>3</v>
      </c>
      <c r="E17727" s="7" t="n">
        <v>13</v>
      </c>
      <c r="F17727" s="7" t="n">
        <v>153</v>
      </c>
      <c r="G17727" s="7" t="n">
        <v>345</v>
      </c>
      <c r="H17727" s="7" t="n">
        <v>0</v>
      </c>
      <c r="I17727" s="7" t="n">
        <v>0</v>
      </c>
    </row>
    <row r="17728" spans="1:8">
      <c r="A17728" t="s">
        <v>4</v>
      </c>
      <c r="B17728" s="4" t="s">
        <v>5</v>
      </c>
      <c r="C17728" s="4" t="s">
        <v>14</v>
      </c>
      <c r="D17728" s="4" t="s">
        <v>14</v>
      </c>
      <c r="E17728" s="4" t="s">
        <v>21</v>
      </c>
      <c r="F17728" s="4" t="s">
        <v>10</v>
      </c>
    </row>
    <row r="17729" spans="1:9">
      <c r="A17729" t="n">
        <v>142545</v>
      </c>
      <c r="B17729" s="45" t="n">
        <v>45</v>
      </c>
      <c r="C17729" s="7" t="n">
        <v>5</v>
      </c>
      <c r="D17729" s="7" t="n">
        <v>3</v>
      </c>
      <c r="E17729" s="7" t="n">
        <v>2.20000004768372</v>
      </c>
      <c r="F17729" s="7" t="n">
        <v>0</v>
      </c>
    </row>
    <row r="17730" spans="1:9">
      <c r="A17730" t="s">
        <v>4</v>
      </c>
      <c r="B17730" s="4" t="s">
        <v>5</v>
      </c>
      <c r="C17730" s="4" t="s">
        <v>14</v>
      </c>
      <c r="D17730" s="4" t="s">
        <v>14</v>
      </c>
      <c r="E17730" s="4" t="s">
        <v>21</v>
      </c>
      <c r="F17730" s="4" t="s">
        <v>10</v>
      </c>
    </row>
    <row r="17731" spans="1:9">
      <c r="A17731" t="n">
        <v>142554</v>
      </c>
      <c r="B17731" s="45" t="n">
        <v>45</v>
      </c>
      <c r="C17731" s="7" t="n">
        <v>11</v>
      </c>
      <c r="D17731" s="7" t="n">
        <v>3</v>
      </c>
      <c r="E17731" s="7" t="n">
        <v>37.7999992370605</v>
      </c>
      <c r="F17731" s="7" t="n">
        <v>0</v>
      </c>
    </row>
    <row r="17732" spans="1:9">
      <c r="A17732" t="s">
        <v>4</v>
      </c>
      <c r="B17732" s="4" t="s">
        <v>5</v>
      </c>
      <c r="C17732" s="4" t="s">
        <v>14</v>
      </c>
      <c r="D17732" s="4" t="s">
        <v>14</v>
      </c>
      <c r="E17732" s="4" t="s">
        <v>21</v>
      </c>
      <c r="F17732" s="4" t="s">
        <v>21</v>
      </c>
      <c r="G17732" s="4" t="s">
        <v>21</v>
      </c>
      <c r="H17732" s="4" t="s">
        <v>10</v>
      </c>
      <c r="I17732" s="4" t="s">
        <v>14</v>
      </c>
    </row>
    <row r="17733" spans="1:9">
      <c r="A17733" t="n">
        <v>142563</v>
      </c>
      <c r="B17733" s="45" t="n">
        <v>45</v>
      </c>
      <c r="C17733" s="7" t="n">
        <v>4</v>
      </c>
      <c r="D17733" s="7" t="n">
        <v>3</v>
      </c>
      <c r="E17733" s="7" t="n">
        <v>13</v>
      </c>
      <c r="F17733" s="7" t="n">
        <v>153</v>
      </c>
      <c r="G17733" s="7" t="n">
        <v>340</v>
      </c>
      <c r="H17733" s="7" t="n">
        <v>10000</v>
      </c>
      <c r="I17733" s="7" t="n">
        <v>0</v>
      </c>
    </row>
    <row r="17734" spans="1:9">
      <c r="A17734" t="s">
        <v>4</v>
      </c>
      <c r="B17734" s="4" t="s">
        <v>5</v>
      </c>
      <c r="C17734" s="4" t="s">
        <v>14</v>
      </c>
      <c r="D17734" s="4" t="s">
        <v>14</v>
      </c>
      <c r="E17734" s="4" t="s">
        <v>21</v>
      </c>
      <c r="F17734" s="4" t="s">
        <v>10</v>
      </c>
    </row>
    <row r="17735" spans="1:9">
      <c r="A17735" t="n">
        <v>142581</v>
      </c>
      <c r="B17735" s="45" t="n">
        <v>45</v>
      </c>
      <c r="C17735" s="7" t="n">
        <v>5</v>
      </c>
      <c r="D17735" s="7" t="n">
        <v>3</v>
      </c>
      <c r="E17735" s="7" t="n">
        <v>2</v>
      </c>
      <c r="F17735" s="7" t="n">
        <v>10000</v>
      </c>
    </row>
    <row r="17736" spans="1:9">
      <c r="A17736" t="s">
        <v>4</v>
      </c>
      <c r="B17736" s="4" t="s">
        <v>5</v>
      </c>
      <c r="C17736" s="4" t="s">
        <v>10</v>
      </c>
      <c r="D17736" s="4" t="s">
        <v>10</v>
      </c>
      <c r="E17736" s="4" t="s">
        <v>10</v>
      </c>
    </row>
    <row r="17737" spans="1:9">
      <c r="A17737" t="n">
        <v>142590</v>
      </c>
      <c r="B17737" s="42" t="n">
        <v>61</v>
      </c>
      <c r="C17737" s="7" t="n">
        <v>11</v>
      </c>
      <c r="D17737" s="7" t="n">
        <v>7004</v>
      </c>
      <c r="E17737" s="7" t="n">
        <v>0</v>
      </c>
    </row>
    <row r="17738" spans="1:9">
      <c r="A17738" t="s">
        <v>4</v>
      </c>
      <c r="B17738" s="4" t="s">
        <v>5</v>
      </c>
      <c r="C17738" s="4" t="s">
        <v>10</v>
      </c>
      <c r="D17738" s="4" t="s">
        <v>21</v>
      </c>
      <c r="E17738" s="4" t="s">
        <v>21</v>
      </c>
      <c r="F17738" s="4" t="s">
        <v>21</v>
      </c>
      <c r="G17738" s="4" t="s">
        <v>21</v>
      </c>
    </row>
    <row r="17739" spans="1:9">
      <c r="A17739" t="n">
        <v>142597</v>
      </c>
      <c r="B17739" s="36" t="n">
        <v>46</v>
      </c>
      <c r="C17739" s="7" t="n">
        <v>19</v>
      </c>
      <c r="D17739" s="7" t="n">
        <v>-2.57999992370605</v>
      </c>
      <c r="E17739" s="7" t="n">
        <v>18.3700008392334</v>
      </c>
      <c r="F17739" s="7" t="n">
        <v>44</v>
      </c>
      <c r="G17739" s="7" t="n">
        <v>205</v>
      </c>
    </row>
    <row r="17740" spans="1:9">
      <c r="A17740" t="s">
        <v>4</v>
      </c>
      <c r="B17740" s="4" t="s">
        <v>5</v>
      </c>
      <c r="C17740" s="4" t="s">
        <v>10</v>
      </c>
    </row>
    <row r="17741" spans="1:9">
      <c r="A17741" t="n">
        <v>142616</v>
      </c>
      <c r="B17741" s="28" t="n">
        <v>16</v>
      </c>
      <c r="C17741" s="7" t="n">
        <v>0</v>
      </c>
    </row>
    <row r="17742" spans="1:9">
      <c r="A17742" t="s">
        <v>4</v>
      </c>
      <c r="B17742" s="4" t="s">
        <v>5</v>
      </c>
      <c r="C17742" s="4" t="s">
        <v>10</v>
      </c>
      <c r="D17742" s="4" t="s">
        <v>10</v>
      </c>
      <c r="E17742" s="4" t="s">
        <v>10</v>
      </c>
    </row>
    <row r="17743" spans="1:9">
      <c r="A17743" t="n">
        <v>142619</v>
      </c>
      <c r="B17743" s="42" t="n">
        <v>61</v>
      </c>
      <c r="C17743" s="7" t="n">
        <v>19</v>
      </c>
      <c r="D17743" s="7" t="n">
        <v>7004</v>
      </c>
      <c r="E17743" s="7" t="n">
        <v>0</v>
      </c>
    </row>
    <row r="17744" spans="1:9">
      <c r="A17744" t="s">
        <v>4</v>
      </c>
      <c r="B17744" s="4" t="s">
        <v>5</v>
      </c>
      <c r="C17744" s="4" t="s">
        <v>10</v>
      </c>
      <c r="D17744" s="4" t="s">
        <v>21</v>
      </c>
      <c r="E17744" s="4" t="s">
        <v>21</v>
      </c>
      <c r="F17744" s="4" t="s">
        <v>21</v>
      </c>
      <c r="G17744" s="4" t="s">
        <v>10</v>
      </c>
      <c r="H17744" s="4" t="s">
        <v>10</v>
      </c>
    </row>
    <row r="17745" spans="1:9">
      <c r="A17745" t="n">
        <v>142626</v>
      </c>
      <c r="B17745" s="54" t="n">
        <v>60</v>
      </c>
      <c r="C17745" s="7" t="n">
        <v>19</v>
      </c>
      <c r="D17745" s="7" t="n">
        <v>0</v>
      </c>
      <c r="E17745" s="7" t="n">
        <v>10</v>
      </c>
      <c r="F17745" s="7" t="n">
        <v>0</v>
      </c>
      <c r="G17745" s="7" t="n">
        <v>0</v>
      </c>
      <c r="H17745" s="7" t="n">
        <v>0</v>
      </c>
    </row>
    <row r="17746" spans="1:9">
      <c r="A17746" t="s">
        <v>4</v>
      </c>
      <c r="B17746" s="4" t="s">
        <v>5</v>
      </c>
      <c r="C17746" s="4" t="s">
        <v>10</v>
      </c>
      <c r="D17746" s="4" t="s">
        <v>14</v>
      </c>
      <c r="E17746" s="4" t="s">
        <v>6</v>
      </c>
      <c r="F17746" s="4" t="s">
        <v>21</v>
      </c>
      <c r="G17746" s="4" t="s">
        <v>21</v>
      </c>
      <c r="H17746" s="4" t="s">
        <v>21</v>
      </c>
    </row>
    <row r="17747" spans="1:9">
      <c r="A17747" t="n">
        <v>142645</v>
      </c>
      <c r="B17747" s="37" t="n">
        <v>48</v>
      </c>
      <c r="C17747" s="7" t="n">
        <v>7004</v>
      </c>
      <c r="D17747" s="7" t="n">
        <v>0</v>
      </c>
      <c r="E17747" s="7" t="s">
        <v>87</v>
      </c>
      <c r="F17747" s="7" t="n">
        <v>-1</v>
      </c>
      <c r="G17747" s="7" t="n">
        <v>1</v>
      </c>
      <c r="H17747" s="7" t="n">
        <v>5.60519385729927e-45</v>
      </c>
    </row>
    <row r="17748" spans="1:9">
      <c r="A17748" t="s">
        <v>4</v>
      </c>
      <c r="B17748" s="4" t="s">
        <v>5</v>
      </c>
      <c r="C17748" s="4" t="s">
        <v>14</v>
      </c>
      <c r="D17748" s="4" t="s">
        <v>10</v>
      </c>
    </row>
    <row r="17749" spans="1:9">
      <c r="A17749" t="n">
        <v>142673</v>
      </c>
      <c r="B17749" s="21" t="n">
        <v>58</v>
      </c>
      <c r="C17749" s="7" t="n">
        <v>255</v>
      </c>
      <c r="D17749" s="7" t="n">
        <v>0</v>
      </c>
    </row>
    <row r="17750" spans="1:9">
      <c r="A17750" t="s">
        <v>4</v>
      </c>
      <c r="B17750" s="4" t="s">
        <v>5</v>
      </c>
      <c r="C17750" s="4" t="s">
        <v>10</v>
      </c>
    </row>
    <row r="17751" spans="1:9">
      <c r="A17751" t="n">
        <v>142677</v>
      </c>
      <c r="B17751" s="28" t="n">
        <v>16</v>
      </c>
      <c r="C17751" s="7" t="n">
        <v>500</v>
      </c>
    </row>
    <row r="17752" spans="1:9">
      <c r="A17752" t="s">
        <v>4</v>
      </c>
      <c r="B17752" s="4" t="s">
        <v>5</v>
      </c>
      <c r="C17752" s="4" t="s">
        <v>14</v>
      </c>
      <c r="D17752" s="4" t="s">
        <v>10</v>
      </c>
      <c r="E17752" s="4" t="s">
        <v>6</v>
      </c>
    </row>
    <row r="17753" spans="1:9">
      <c r="A17753" t="n">
        <v>142680</v>
      </c>
      <c r="B17753" s="41" t="n">
        <v>51</v>
      </c>
      <c r="C17753" s="7" t="n">
        <v>4</v>
      </c>
      <c r="D17753" s="7" t="n">
        <v>7004</v>
      </c>
      <c r="E17753" s="7" t="s">
        <v>207</v>
      </c>
    </row>
    <row r="17754" spans="1:9">
      <c r="A17754" t="s">
        <v>4</v>
      </c>
      <c r="B17754" s="4" t="s">
        <v>5</v>
      </c>
      <c r="C17754" s="4" t="s">
        <v>10</v>
      </c>
    </row>
    <row r="17755" spans="1:9">
      <c r="A17755" t="n">
        <v>142693</v>
      </c>
      <c r="B17755" s="28" t="n">
        <v>16</v>
      </c>
      <c r="C17755" s="7" t="n">
        <v>0</v>
      </c>
    </row>
    <row r="17756" spans="1:9">
      <c r="A17756" t="s">
        <v>4</v>
      </c>
      <c r="B17756" s="4" t="s">
        <v>5</v>
      </c>
      <c r="C17756" s="4" t="s">
        <v>10</v>
      </c>
      <c r="D17756" s="4" t="s">
        <v>14</v>
      </c>
      <c r="E17756" s="4" t="s">
        <v>9</v>
      </c>
      <c r="F17756" s="4" t="s">
        <v>112</v>
      </c>
      <c r="G17756" s="4" t="s">
        <v>14</v>
      </c>
      <c r="H17756" s="4" t="s">
        <v>14</v>
      </c>
      <c r="I17756" s="4" t="s">
        <v>14</v>
      </c>
      <c r="J17756" s="4" t="s">
        <v>9</v>
      </c>
      <c r="K17756" s="4" t="s">
        <v>112</v>
      </c>
      <c r="L17756" s="4" t="s">
        <v>14</v>
      </c>
      <c r="M17756" s="4" t="s">
        <v>14</v>
      </c>
      <c r="N17756" s="4" t="s">
        <v>14</v>
      </c>
      <c r="O17756" s="4" t="s">
        <v>9</v>
      </c>
      <c r="P17756" s="4" t="s">
        <v>112</v>
      </c>
      <c r="Q17756" s="4" t="s">
        <v>14</v>
      </c>
      <c r="R17756" s="4" t="s">
        <v>14</v>
      </c>
    </row>
    <row r="17757" spans="1:9">
      <c r="A17757" t="n">
        <v>142696</v>
      </c>
      <c r="B17757" s="49" t="n">
        <v>26</v>
      </c>
      <c r="C17757" s="7" t="n">
        <v>7004</v>
      </c>
      <c r="D17757" s="7" t="n">
        <v>17</v>
      </c>
      <c r="E17757" s="7" t="n">
        <v>42317</v>
      </c>
      <c r="F17757" s="7" t="s">
        <v>1090</v>
      </c>
      <c r="G17757" s="7" t="n">
        <v>2</v>
      </c>
      <c r="H17757" s="7" t="n">
        <v>3</v>
      </c>
      <c r="I17757" s="7" t="n">
        <v>17</v>
      </c>
      <c r="J17757" s="7" t="n">
        <v>42318</v>
      </c>
      <c r="K17757" s="7" t="s">
        <v>1091</v>
      </c>
      <c r="L17757" s="7" t="n">
        <v>2</v>
      </c>
      <c r="M17757" s="7" t="n">
        <v>3</v>
      </c>
      <c r="N17757" s="7" t="n">
        <v>17</v>
      </c>
      <c r="O17757" s="7" t="n">
        <v>42319</v>
      </c>
      <c r="P17757" s="7" t="s">
        <v>1092</v>
      </c>
      <c r="Q17757" s="7" t="n">
        <v>2</v>
      </c>
      <c r="R17757" s="7" t="n">
        <v>0</v>
      </c>
    </row>
    <row r="17758" spans="1:9">
      <c r="A17758" t="s">
        <v>4</v>
      </c>
      <c r="B17758" s="4" t="s">
        <v>5</v>
      </c>
    </row>
    <row r="17759" spans="1:9">
      <c r="A17759" t="n">
        <v>142936</v>
      </c>
      <c r="B17759" s="50" t="n">
        <v>28</v>
      </c>
    </row>
    <row r="17760" spans="1:9">
      <c r="A17760" t="s">
        <v>4</v>
      </c>
      <c r="B17760" s="4" t="s">
        <v>5</v>
      </c>
      <c r="C17760" s="4" t="s">
        <v>10</v>
      </c>
      <c r="D17760" s="4" t="s">
        <v>14</v>
      </c>
    </row>
    <row r="17761" spans="1:18">
      <c r="A17761" t="n">
        <v>142937</v>
      </c>
      <c r="B17761" s="51" t="n">
        <v>89</v>
      </c>
      <c r="C17761" s="7" t="n">
        <v>65533</v>
      </c>
      <c r="D17761" s="7" t="n">
        <v>1</v>
      </c>
    </row>
    <row r="17762" spans="1:18">
      <c r="A17762" t="s">
        <v>4</v>
      </c>
      <c r="B17762" s="4" t="s">
        <v>5</v>
      </c>
      <c r="C17762" s="4" t="s">
        <v>14</v>
      </c>
      <c r="D17762" s="4" t="s">
        <v>10</v>
      </c>
      <c r="E17762" s="4" t="s">
        <v>6</v>
      </c>
    </row>
    <row r="17763" spans="1:18">
      <c r="A17763" t="n">
        <v>142941</v>
      </c>
      <c r="B17763" s="41" t="n">
        <v>51</v>
      </c>
      <c r="C17763" s="7" t="n">
        <v>4</v>
      </c>
      <c r="D17763" s="7" t="n">
        <v>19</v>
      </c>
      <c r="E17763" s="7" t="s">
        <v>196</v>
      </c>
    </row>
    <row r="17764" spans="1:18">
      <c r="A17764" t="s">
        <v>4</v>
      </c>
      <c r="B17764" s="4" t="s">
        <v>5</v>
      </c>
      <c r="C17764" s="4" t="s">
        <v>10</v>
      </c>
    </row>
    <row r="17765" spans="1:18">
      <c r="A17765" t="n">
        <v>142955</v>
      </c>
      <c r="B17765" s="28" t="n">
        <v>16</v>
      </c>
      <c r="C17765" s="7" t="n">
        <v>0</v>
      </c>
    </row>
    <row r="17766" spans="1:18">
      <c r="A17766" t="s">
        <v>4</v>
      </c>
      <c r="B17766" s="4" t="s">
        <v>5</v>
      </c>
      <c r="C17766" s="4" t="s">
        <v>10</v>
      </c>
      <c r="D17766" s="4" t="s">
        <v>14</v>
      </c>
      <c r="E17766" s="4" t="s">
        <v>9</v>
      </c>
      <c r="F17766" s="4" t="s">
        <v>112</v>
      </c>
      <c r="G17766" s="4" t="s">
        <v>14</v>
      </c>
      <c r="H17766" s="4" t="s">
        <v>14</v>
      </c>
    </row>
    <row r="17767" spans="1:18">
      <c r="A17767" t="n">
        <v>142958</v>
      </c>
      <c r="B17767" s="49" t="n">
        <v>26</v>
      </c>
      <c r="C17767" s="7" t="n">
        <v>19</v>
      </c>
      <c r="D17767" s="7" t="n">
        <v>17</v>
      </c>
      <c r="E17767" s="7" t="n">
        <v>29511</v>
      </c>
      <c r="F17767" s="7" t="s">
        <v>1093</v>
      </c>
      <c r="G17767" s="7" t="n">
        <v>2</v>
      </c>
      <c r="H17767" s="7" t="n">
        <v>0</v>
      </c>
    </row>
    <row r="17768" spans="1:18">
      <c r="A17768" t="s">
        <v>4</v>
      </c>
      <c r="B17768" s="4" t="s">
        <v>5</v>
      </c>
    </row>
    <row r="17769" spans="1:18">
      <c r="A17769" t="n">
        <v>142981</v>
      </c>
      <c r="B17769" s="50" t="n">
        <v>28</v>
      </c>
    </row>
    <row r="17770" spans="1:18">
      <c r="A17770" t="s">
        <v>4</v>
      </c>
      <c r="B17770" s="4" t="s">
        <v>5</v>
      </c>
      <c r="C17770" s="4" t="s">
        <v>10</v>
      </c>
      <c r="D17770" s="4" t="s">
        <v>14</v>
      </c>
    </row>
    <row r="17771" spans="1:18">
      <c r="A17771" t="n">
        <v>142982</v>
      </c>
      <c r="B17771" s="51" t="n">
        <v>89</v>
      </c>
      <c r="C17771" s="7" t="n">
        <v>65533</v>
      </c>
      <c r="D17771" s="7" t="n">
        <v>1</v>
      </c>
    </row>
    <row r="17772" spans="1:18">
      <c r="A17772" t="s">
        <v>4</v>
      </c>
      <c r="B17772" s="4" t="s">
        <v>5</v>
      </c>
      <c r="C17772" s="4" t="s">
        <v>14</v>
      </c>
      <c r="D17772" s="4" t="s">
        <v>10</v>
      </c>
      <c r="E17772" s="4" t="s">
        <v>21</v>
      </c>
    </row>
    <row r="17773" spans="1:18">
      <c r="A17773" t="n">
        <v>142986</v>
      </c>
      <c r="B17773" s="21" t="n">
        <v>58</v>
      </c>
      <c r="C17773" s="7" t="n">
        <v>101</v>
      </c>
      <c r="D17773" s="7" t="n">
        <v>500</v>
      </c>
      <c r="E17773" s="7" t="n">
        <v>1</v>
      </c>
    </row>
    <row r="17774" spans="1:18">
      <c r="A17774" t="s">
        <v>4</v>
      </c>
      <c r="B17774" s="4" t="s">
        <v>5</v>
      </c>
      <c r="C17774" s="4" t="s">
        <v>14</v>
      </c>
      <c r="D17774" s="4" t="s">
        <v>10</v>
      </c>
    </row>
    <row r="17775" spans="1:18">
      <c r="A17775" t="n">
        <v>142994</v>
      </c>
      <c r="B17775" s="21" t="n">
        <v>58</v>
      </c>
      <c r="C17775" s="7" t="n">
        <v>254</v>
      </c>
      <c r="D17775" s="7" t="n">
        <v>0</v>
      </c>
    </row>
    <row r="17776" spans="1:18">
      <c r="A17776" t="s">
        <v>4</v>
      </c>
      <c r="B17776" s="4" t="s">
        <v>5</v>
      </c>
      <c r="C17776" s="4" t="s">
        <v>14</v>
      </c>
    </row>
    <row r="17777" spans="1:8">
      <c r="A17777" t="n">
        <v>142998</v>
      </c>
      <c r="B17777" s="35" t="n">
        <v>116</v>
      </c>
      <c r="C17777" s="7" t="n">
        <v>0</v>
      </c>
    </row>
    <row r="17778" spans="1:8">
      <c r="A17778" t="s">
        <v>4</v>
      </c>
      <c r="B17778" s="4" t="s">
        <v>5</v>
      </c>
      <c r="C17778" s="4" t="s">
        <v>14</v>
      </c>
      <c r="D17778" s="4" t="s">
        <v>10</v>
      </c>
    </row>
    <row r="17779" spans="1:8">
      <c r="A17779" t="n">
        <v>143000</v>
      </c>
      <c r="B17779" s="35" t="n">
        <v>116</v>
      </c>
      <c r="C17779" s="7" t="n">
        <v>2</v>
      </c>
      <c r="D17779" s="7" t="n">
        <v>1</v>
      </c>
    </row>
    <row r="17780" spans="1:8">
      <c r="A17780" t="s">
        <v>4</v>
      </c>
      <c r="B17780" s="4" t="s">
        <v>5</v>
      </c>
      <c r="C17780" s="4" t="s">
        <v>14</v>
      </c>
      <c r="D17780" s="4" t="s">
        <v>9</v>
      </c>
    </row>
    <row r="17781" spans="1:8">
      <c r="A17781" t="n">
        <v>143004</v>
      </c>
      <c r="B17781" s="35" t="n">
        <v>116</v>
      </c>
      <c r="C17781" s="7" t="n">
        <v>5</v>
      </c>
      <c r="D17781" s="7" t="n">
        <v>1101004800</v>
      </c>
    </row>
    <row r="17782" spans="1:8">
      <c r="A17782" t="s">
        <v>4</v>
      </c>
      <c r="B17782" s="4" t="s">
        <v>5</v>
      </c>
      <c r="C17782" s="4" t="s">
        <v>14</v>
      </c>
      <c r="D17782" s="4" t="s">
        <v>10</v>
      </c>
    </row>
    <row r="17783" spans="1:8">
      <c r="A17783" t="n">
        <v>143010</v>
      </c>
      <c r="B17783" s="35" t="n">
        <v>116</v>
      </c>
      <c r="C17783" s="7" t="n">
        <v>6</v>
      </c>
      <c r="D17783" s="7" t="n">
        <v>1</v>
      </c>
    </row>
    <row r="17784" spans="1:8">
      <c r="A17784" t="s">
        <v>4</v>
      </c>
      <c r="B17784" s="4" t="s">
        <v>5</v>
      </c>
      <c r="C17784" s="4" t="s">
        <v>14</v>
      </c>
      <c r="D17784" s="4" t="s">
        <v>14</v>
      </c>
      <c r="E17784" s="4" t="s">
        <v>21</v>
      </c>
      <c r="F17784" s="4" t="s">
        <v>21</v>
      </c>
      <c r="G17784" s="4" t="s">
        <v>21</v>
      </c>
      <c r="H17784" s="4" t="s">
        <v>10</v>
      </c>
    </row>
    <row r="17785" spans="1:8">
      <c r="A17785" t="n">
        <v>143014</v>
      </c>
      <c r="B17785" s="45" t="n">
        <v>45</v>
      </c>
      <c r="C17785" s="7" t="n">
        <v>2</v>
      </c>
      <c r="D17785" s="7" t="n">
        <v>3</v>
      </c>
      <c r="E17785" s="7" t="n">
        <v>-2.34999990463257</v>
      </c>
      <c r="F17785" s="7" t="n">
        <v>19.701000213623</v>
      </c>
      <c r="G17785" s="7" t="n">
        <v>44.3499984741211</v>
      </c>
      <c r="H17785" s="7" t="n">
        <v>0</v>
      </c>
    </row>
    <row r="17786" spans="1:8">
      <c r="A17786" t="s">
        <v>4</v>
      </c>
      <c r="B17786" s="4" t="s">
        <v>5</v>
      </c>
      <c r="C17786" s="4" t="s">
        <v>14</v>
      </c>
      <c r="D17786" s="4" t="s">
        <v>14</v>
      </c>
      <c r="E17786" s="4" t="s">
        <v>21</v>
      </c>
      <c r="F17786" s="4" t="s">
        <v>21</v>
      </c>
      <c r="G17786" s="4" t="s">
        <v>21</v>
      </c>
      <c r="H17786" s="4" t="s">
        <v>10</v>
      </c>
      <c r="I17786" s="4" t="s">
        <v>14</v>
      </c>
    </row>
    <row r="17787" spans="1:8">
      <c r="A17787" t="n">
        <v>143031</v>
      </c>
      <c r="B17787" s="45" t="n">
        <v>45</v>
      </c>
      <c r="C17787" s="7" t="n">
        <v>4</v>
      </c>
      <c r="D17787" s="7" t="n">
        <v>3</v>
      </c>
      <c r="E17787" s="7" t="n">
        <v>21</v>
      </c>
      <c r="F17787" s="7" t="n">
        <v>145</v>
      </c>
      <c r="G17787" s="7" t="n">
        <v>345</v>
      </c>
      <c r="H17787" s="7" t="n">
        <v>0</v>
      </c>
      <c r="I17787" s="7" t="n">
        <v>0</v>
      </c>
    </row>
    <row r="17788" spans="1:8">
      <c r="A17788" t="s">
        <v>4</v>
      </c>
      <c r="B17788" s="4" t="s">
        <v>5</v>
      </c>
      <c r="C17788" s="4" t="s">
        <v>14</v>
      </c>
      <c r="D17788" s="4" t="s">
        <v>14</v>
      </c>
      <c r="E17788" s="4" t="s">
        <v>21</v>
      </c>
      <c r="F17788" s="4" t="s">
        <v>10</v>
      </c>
    </row>
    <row r="17789" spans="1:8">
      <c r="A17789" t="n">
        <v>143049</v>
      </c>
      <c r="B17789" s="45" t="n">
        <v>45</v>
      </c>
      <c r="C17789" s="7" t="n">
        <v>5</v>
      </c>
      <c r="D17789" s="7" t="n">
        <v>3</v>
      </c>
      <c r="E17789" s="7" t="n">
        <v>1</v>
      </c>
      <c r="F17789" s="7" t="n">
        <v>0</v>
      </c>
    </row>
    <row r="17790" spans="1:8">
      <c r="A17790" t="s">
        <v>4</v>
      </c>
      <c r="B17790" s="4" t="s">
        <v>5</v>
      </c>
      <c r="C17790" s="4" t="s">
        <v>14</v>
      </c>
      <c r="D17790" s="4" t="s">
        <v>14</v>
      </c>
      <c r="E17790" s="4" t="s">
        <v>21</v>
      </c>
      <c r="F17790" s="4" t="s">
        <v>10</v>
      </c>
    </row>
    <row r="17791" spans="1:8">
      <c r="A17791" t="n">
        <v>143058</v>
      </c>
      <c r="B17791" s="45" t="n">
        <v>45</v>
      </c>
      <c r="C17791" s="7" t="n">
        <v>11</v>
      </c>
      <c r="D17791" s="7" t="n">
        <v>3</v>
      </c>
      <c r="E17791" s="7" t="n">
        <v>37.7999992370605</v>
      </c>
      <c r="F17791" s="7" t="n">
        <v>0</v>
      </c>
    </row>
    <row r="17792" spans="1:8">
      <c r="A17792" t="s">
        <v>4</v>
      </c>
      <c r="B17792" s="4" t="s">
        <v>5</v>
      </c>
      <c r="C17792" s="4" t="s">
        <v>14</v>
      </c>
      <c r="D17792" s="4" t="s">
        <v>14</v>
      </c>
      <c r="E17792" s="4" t="s">
        <v>21</v>
      </c>
      <c r="F17792" s="4" t="s">
        <v>21</v>
      </c>
      <c r="G17792" s="4" t="s">
        <v>21</v>
      </c>
      <c r="H17792" s="4" t="s">
        <v>10</v>
      </c>
      <c r="I17792" s="4" t="s">
        <v>14</v>
      </c>
    </row>
    <row r="17793" spans="1:9">
      <c r="A17793" t="n">
        <v>143067</v>
      </c>
      <c r="B17793" s="45" t="n">
        <v>45</v>
      </c>
      <c r="C17793" s="7" t="n">
        <v>4</v>
      </c>
      <c r="D17793" s="7" t="n">
        <v>3</v>
      </c>
      <c r="E17793" s="7" t="n">
        <v>21</v>
      </c>
      <c r="F17793" s="7" t="n">
        <v>155</v>
      </c>
      <c r="G17793" s="7" t="n">
        <v>345</v>
      </c>
      <c r="H17793" s="7" t="n">
        <v>4000</v>
      </c>
      <c r="I17793" s="7" t="n">
        <v>0</v>
      </c>
    </row>
    <row r="17794" spans="1:9">
      <c r="A17794" t="s">
        <v>4</v>
      </c>
      <c r="B17794" s="4" t="s">
        <v>5</v>
      </c>
      <c r="C17794" s="4" t="s">
        <v>14</v>
      </c>
      <c r="D17794" s="4" t="s">
        <v>14</v>
      </c>
      <c r="E17794" s="4" t="s">
        <v>21</v>
      </c>
      <c r="F17794" s="4" t="s">
        <v>10</v>
      </c>
    </row>
    <row r="17795" spans="1:9">
      <c r="A17795" t="n">
        <v>143085</v>
      </c>
      <c r="B17795" s="45" t="n">
        <v>45</v>
      </c>
      <c r="C17795" s="7" t="n">
        <v>5</v>
      </c>
      <c r="D17795" s="7" t="n">
        <v>3</v>
      </c>
      <c r="E17795" s="7" t="n">
        <v>1.10000002384186</v>
      </c>
      <c r="F17795" s="7" t="n">
        <v>4000</v>
      </c>
    </row>
    <row r="17796" spans="1:9">
      <c r="A17796" t="s">
        <v>4</v>
      </c>
      <c r="B17796" s="4" t="s">
        <v>5</v>
      </c>
      <c r="C17796" s="4" t="s">
        <v>14</v>
      </c>
      <c r="D17796" s="4" t="s">
        <v>10</v>
      </c>
    </row>
    <row r="17797" spans="1:9">
      <c r="A17797" t="n">
        <v>143094</v>
      </c>
      <c r="B17797" s="21" t="n">
        <v>58</v>
      </c>
      <c r="C17797" s="7" t="n">
        <v>255</v>
      </c>
      <c r="D17797" s="7" t="n">
        <v>0</v>
      </c>
    </row>
    <row r="17798" spans="1:9">
      <c r="A17798" t="s">
        <v>4</v>
      </c>
      <c r="B17798" s="4" t="s">
        <v>5</v>
      </c>
      <c r="C17798" s="4" t="s">
        <v>10</v>
      </c>
    </row>
    <row r="17799" spans="1:9">
      <c r="A17799" t="n">
        <v>143098</v>
      </c>
      <c r="B17799" s="28" t="n">
        <v>16</v>
      </c>
      <c r="C17799" s="7" t="n">
        <v>500</v>
      </c>
    </row>
    <row r="17800" spans="1:9">
      <c r="A17800" t="s">
        <v>4</v>
      </c>
      <c r="B17800" s="4" t="s">
        <v>5</v>
      </c>
      <c r="C17800" s="4" t="s">
        <v>14</v>
      </c>
      <c r="D17800" s="4" t="s">
        <v>10</v>
      </c>
      <c r="E17800" s="4" t="s">
        <v>6</v>
      </c>
      <c r="F17800" s="4" t="s">
        <v>6</v>
      </c>
      <c r="G17800" s="4" t="s">
        <v>6</v>
      </c>
      <c r="H17800" s="4" t="s">
        <v>6</v>
      </c>
    </row>
    <row r="17801" spans="1:9">
      <c r="A17801" t="n">
        <v>143101</v>
      </c>
      <c r="B17801" s="41" t="n">
        <v>51</v>
      </c>
      <c r="C17801" s="7" t="n">
        <v>3</v>
      </c>
      <c r="D17801" s="7" t="n">
        <v>19</v>
      </c>
      <c r="E17801" s="7" t="s">
        <v>94</v>
      </c>
      <c r="F17801" s="7" t="s">
        <v>95</v>
      </c>
      <c r="G17801" s="7" t="s">
        <v>96</v>
      </c>
      <c r="H17801" s="7" t="s">
        <v>97</v>
      </c>
    </row>
    <row r="17802" spans="1:9">
      <c r="A17802" t="s">
        <v>4</v>
      </c>
      <c r="B17802" s="4" t="s">
        <v>5</v>
      </c>
      <c r="C17802" s="4" t="s">
        <v>10</v>
      </c>
      <c r="D17802" s="4" t="s">
        <v>21</v>
      </c>
      <c r="E17802" s="4" t="s">
        <v>21</v>
      </c>
      <c r="F17802" s="4" t="s">
        <v>21</v>
      </c>
      <c r="G17802" s="4" t="s">
        <v>10</v>
      </c>
      <c r="H17802" s="4" t="s">
        <v>10</v>
      </c>
    </row>
    <row r="17803" spans="1:9">
      <c r="A17803" t="n">
        <v>143114</v>
      </c>
      <c r="B17803" s="54" t="n">
        <v>60</v>
      </c>
      <c r="C17803" s="7" t="n">
        <v>19</v>
      </c>
      <c r="D17803" s="7" t="n">
        <v>0</v>
      </c>
      <c r="E17803" s="7" t="n">
        <v>-10</v>
      </c>
      <c r="F17803" s="7" t="n">
        <v>0</v>
      </c>
      <c r="G17803" s="7" t="n">
        <v>900</v>
      </c>
      <c r="H17803" s="7" t="n">
        <v>0</v>
      </c>
    </row>
    <row r="17804" spans="1:9">
      <c r="A17804" t="s">
        <v>4</v>
      </c>
      <c r="B17804" s="4" t="s">
        <v>5</v>
      </c>
      <c r="C17804" s="4" t="s">
        <v>10</v>
      </c>
    </row>
    <row r="17805" spans="1:9">
      <c r="A17805" t="n">
        <v>143133</v>
      </c>
      <c r="B17805" s="28" t="n">
        <v>16</v>
      </c>
      <c r="C17805" s="7" t="n">
        <v>1000</v>
      </c>
    </row>
    <row r="17806" spans="1:9">
      <c r="A17806" t="s">
        <v>4</v>
      </c>
      <c r="B17806" s="4" t="s">
        <v>5</v>
      </c>
      <c r="C17806" s="4" t="s">
        <v>10</v>
      </c>
      <c r="D17806" s="4" t="s">
        <v>14</v>
      </c>
      <c r="E17806" s="4" t="s">
        <v>6</v>
      </c>
      <c r="F17806" s="4" t="s">
        <v>21</v>
      </c>
      <c r="G17806" s="4" t="s">
        <v>21</v>
      </c>
      <c r="H17806" s="4" t="s">
        <v>21</v>
      </c>
    </row>
    <row r="17807" spans="1:9">
      <c r="A17807" t="n">
        <v>143136</v>
      </c>
      <c r="B17807" s="37" t="n">
        <v>48</v>
      </c>
      <c r="C17807" s="7" t="n">
        <v>19</v>
      </c>
      <c r="D17807" s="7" t="n">
        <v>0</v>
      </c>
      <c r="E17807" s="7" t="s">
        <v>773</v>
      </c>
      <c r="F17807" s="7" t="n">
        <v>-1</v>
      </c>
      <c r="G17807" s="7" t="n">
        <v>1</v>
      </c>
      <c r="H17807" s="7" t="n">
        <v>0</v>
      </c>
    </row>
    <row r="17808" spans="1:9">
      <c r="A17808" t="s">
        <v>4</v>
      </c>
      <c r="B17808" s="4" t="s">
        <v>5</v>
      </c>
      <c r="C17808" s="4" t="s">
        <v>10</v>
      </c>
    </row>
    <row r="17809" spans="1:9">
      <c r="A17809" t="n">
        <v>143162</v>
      </c>
      <c r="B17809" s="28" t="n">
        <v>16</v>
      </c>
      <c r="C17809" s="7" t="n">
        <v>1000</v>
      </c>
    </row>
    <row r="17810" spans="1:9">
      <c r="A17810" t="s">
        <v>4</v>
      </c>
      <c r="B17810" s="4" t="s">
        <v>5</v>
      </c>
      <c r="C17810" s="4" t="s">
        <v>14</v>
      </c>
      <c r="D17810" s="4" t="s">
        <v>10</v>
      </c>
      <c r="E17810" s="4" t="s">
        <v>21</v>
      </c>
      <c r="F17810" s="4" t="s">
        <v>10</v>
      </c>
      <c r="G17810" s="4" t="s">
        <v>9</v>
      </c>
      <c r="H17810" s="4" t="s">
        <v>9</v>
      </c>
      <c r="I17810" s="4" t="s">
        <v>10</v>
      </c>
      <c r="J17810" s="4" t="s">
        <v>10</v>
      </c>
      <c r="K17810" s="4" t="s">
        <v>9</v>
      </c>
      <c r="L17810" s="4" t="s">
        <v>9</v>
      </c>
      <c r="M17810" s="4" t="s">
        <v>9</v>
      </c>
      <c r="N17810" s="4" t="s">
        <v>9</v>
      </c>
      <c r="O17810" s="4" t="s">
        <v>6</v>
      </c>
    </row>
    <row r="17811" spans="1:9">
      <c r="A17811" t="n">
        <v>143165</v>
      </c>
      <c r="B17811" s="14" t="n">
        <v>50</v>
      </c>
      <c r="C17811" s="7" t="n">
        <v>0</v>
      </c>
      <c r="D17811" s="7" t="n">
        <v>4433</v>
      </c>
      <c r="E17811" s="7" t="n">
        <v>0.699999988079071</v>
      </c>
      <c r="F17811" s="7" t="n">
        <v>500</v>
      </c>
      <c r="G17811" s="7" t="n">
        <v>0</v>
      </c>
      <c r="H17811" s="7" t="n">
        <v>-1073741824</v>
      </c>
      <c r="I17811" s="7" t="n">
        <v>0</v>
      </c>
      <c r="J17811" s="7" t="n">
        <v>65533</v>
      </c>
      <c r="K17811" s="7" t="n">
        <v>0</v>
      </c>
      <c r="L17811" s="7" t="n">
        <v>0</v>
      </c>
      <c r="M17811" s="7" t="n">
        <v>0</v>
      </c>
      <c r="N17811" s="7" t="n">
        <v>0</v>
      </c>
      <c r="O17811" s="7" t="s">
        <v>13</v>
      </c>
    </row>
    <row r="17812" spans="1:9">
      <c r="A17812" t="s">
        <v>4</v>
      </c>
      <c r="B17812" s="4" t="s">
        <v>5</v>
      </c>
      <c r="C17812" s="4" t="s">
        <v>14</v>
      </c>
      <c r="D17812" s="4" t="s">
        <v>10</v>
      </c>
      <c r="E17812" s="4" t="s">
        <v>21</v>
      </c>
      <c r="F17812" s="4" t="s">
        <v>10</v>
      </c>
      <c r="G17812" s="4" t="s">
        <v>9</v>
      </c>
      <c r="H17812" s="4" t="s">
        <v>9</v>
      </c>
      <c r="I17812" s="4" t="s">
        <v>10</v>
      </c>
      <c r="J17812" s="4" t="s">
        <v>10</v>
      </c>
      <c r="K17812" s="4" t="s">
        <v>9</v>
      </c>
      <c r="L17812" s="4" t="s">
        <v>9</v>
      </c>
      <c r="M17812" s="4" t="s">
        <v>9</v>
      </c>
      <c r="N17812" s="4" t="s">
        <v>9</v>
      </c>
      <c r="O17812" s="4" t="s">
        <v>6</v>
      </c>
    </row>
    <row r="17813" spans="1:9">
      <c r="A17813" t="n">
        <v>143204</v>
      </c>
      <c r="B17813" s="14" t="n">
        <v>50</v>
      </c>
      <c r="C17813" s="7" t="n">
        <v>0</v>
      </c>
      <c r="D17813" s="7" t="n">
        <v>5045</v>
      </c>
      <c r="E17813" s="7" t="n">
        <v>0.5</v>
      </c>
      <c r="F17813" s="7" t="n">
        <v>200</v>
      </c>
      <c r="G17813" s="7" t="n">
        <v>0</v>
      </c>
      <c r="H17813" s="7" t="n">
        <v>0</v>
      </c>
      <c r="I17813" s="7" t="n">
        <v>0</v>
      </c>
      <c r="J17813" s="7" t="n">
        <v>65533</v>
      </c>
      <c r="K17813" s="7" t="n">
        <v>0</v>
      </c>
      <c r="L17813" s="7" t="n">
        <v>0</v>
      </c>
      <c r="M17813" s="7" t="n">
        <v>0</v>
      </c>
      <c r="N17813" s="7" t="n">
        <v>0</v>
      </c>
      <c r="O17813" s="7" t="s">
        <v>13</v>
      </c>
    </row>
    <row r="17814" spans="1:9">
      <c r="A17814" t="s">
        <v>4</v>
      </c>
      <c r="B17814" s="4" t="s">
        <v>5</v>
      </c>
      <c r="C17814" s="4" t="s">
        <v>14</v>
      </c>
      <c r="D17814" s="4" t="s">
        <v>10</v>
      </c>
      <c r="E17814" s="4" t="s">
        <v>10</v>
      </c>
      <c r="F17814" s="4" t="s">
        <v>10</v>
      </c>
      <c r="G17814" s="4" t="s">
        <v>10</v>
      </c>
      <c r="H17814" s="4" t="s">
        <v>10</v>
      </c>
      <c r="I17814" s="4" t="s">
        <v>6</v>
      </c>
      <c r="J17814" s="4" t="s">
        <v>21</v>
      </c>
      <c r="K17814" s="4" t="s">
        <v>21</v>
      </c>
      <c r="L17814" s="4" t="s">
        <v>21</v>
      </c>
      <c r="M17814" s="4" t="s">
        <v>9</v>
      </c>
      <c r="N17814" s="4" t="s">
        <v>9</v>
      </c>
      <c r="O17814" s="4" t="s">
        <v>21</v>
      </c>
      <c r="P17814" s="4" t="s">
        <v>21</v>
      </c>
      <c r="Q17814" s="4" t="s">
        <v>21</v>
      </c>
      <c r="R17814" s="4" t="s">
        <v>21</v>
      </c>
      <c r="S17814" s="4" t="s">
        <v>14</v>
      </c>
    </row>
    <row r="17815" spans="1:9">
      <c r="A17815" t="n">
        <v>143243</v>
      </c>
      <c r="B17815" s="31" t="n">
        <v>39</v>
      </c>
      <c r="C17815" s="7" t="n">
        <v>12</v>
      </c>
      <c r="D17815" s="7" t="n">
        <v>65533</v>
      </c>
      <c r="E17815" s="7" t="n">
        <v>208</v>
      </c>
      <c r="F17815" s="7" t="n">
        <v>0</v>
      </c>
      <c r="G17815" s="7" t="n">
        <v>65533</v>
      </c>
      <c r="H17815" s="7" t="n">
        <v>0</v>
      </c>
      <c r="I17815" s="7" t="s">
        <v>13</v>
      </c>
      <c r="J17815" s="7" t="n">
        <v>-2.38000011444092</v>
      </c>
      <c r="K17815" s="7" t="n">
        <v>18.3600006103516</v>
      </c>
      <c r="L17815" s="7" t="n">
        <v>44.5</v>
      </c>
      <c r="M17815" s="7" t="n">
        <v>0</v>
      </c>
      <c r="N17815" s="7" t="n">
        <v>0</v>
      </c>
      <c r="O17815" s="7" t="n">
        <v>0</v>
      </c>
      <c r="P17815" s="7" t="n">
        <v>1</v>
      </c>
      <c r="Q17815" s="7" t="n">
        <v>1</v>
      </c>
      <c r="R17815" s="7" t="n">
        <v>1</v>
      </c>
      <c r="S17815" s="7" t="n">
        <v>108</v>
      </c>
    </row>
    <row r="17816" spans="1:9">
      <c r="A17816" t="s">
        <v>4</v>
      </c>
      <c r="B17816" s="4" t="s">
        <v>5</v>
      </c>
      <c r="C17816" s="4" t="s">
        <v>10</v>
      </c>
    </row>
    <row r="17817" spans="1:9">
      <c r="A17817" t="n">
        <v>143293</v>
      </c>
      <c r="B17817" s="28" t="n">
        <v>16</v>
      </c>
      <c r="C17817" s="7" t="n">
        <v>1000</v>
      </c>
    </row>
    <row r="17818" spans="1:9">
      <c r="A17818" t="s">
        <v>4</v>
      </c>
      <c r="B17818" s="4" t="s">
        <v>5</v>
      </c>
      <c r="C17818" s="4" t="s">
        <v>14</v>
      </c>
      <c r="D17818" s="4" t="s">
        <v>10</v>
      </c>
    </row>
    <row r="17819" spans="1:9">
      <c r="A17819" t="n">
        <v>143296</v>
      </c>
      <c r="B17819" s="45" t="n">
        <v>45</v>
      </c>
      <c r="C17819" s="7" t="n">
        <v>7</v>
      </c>
      <c r="D17819" s="7" t="n">
        <v>255</v>
      </c>
    </row>
    <row r="17820" spans="1:9">
      <c r="A17820" t="s">
        <v>4</v>
      </c>
      <c r="B17820" s="4" t="s">
        <v>5</v>
      </c>
      <c r="C17820" s="4" t="s">
        <v>14</v>
      </c>
      <c r="D17820" s="4" t="s">
        <v>10</v>
      </c>
      <c r="E17820" s="4" t="s">
        <v>21</v>
      </c>
    </row>
    <row r="17821" spans="1:9">
      <c r="A17821" t="n">
        <v>143300</v>
      </c>
      <c r="B17821" s="21" t="n">
        <v>58</v>
      </c>
      <c r="C17821" s="7" t="n">
        <v>101</v>
      </c>
      <c r="D17821" s="7" t="n">
        <v>300</v>
      </c>
      <c r="E17821" s="7" t="n">
        <v>1</v>
      </c>
    </row>
    <row r="17822" spans="1:9">
      <c r="A17822" t="s">
        <v>4</v>
      </c>
      <c r="B17822" s="4" t="s">
        <v>5</v>
      </c>
      <c r="C17822" s="4" t="s">
        <v>14</v>
      </c>
      <c r="D17822" s="4" t="s">
        <v>10</v>
      </c>
    </row>
    <row r="17823" spans="1:9">
      <c r="A17823" t="n">
        <v>143308</v>
      </c>
      <c r="B17823" s="21" t="n">
        <v>58</v>
      </c>
      <c r="C17823" s="7" t="n">
        <v>254</v>
      </c>
      <c r="D17823" s="7" t="n">
        <v>0</v>
      </c>
    </row>
    <row r="17824" spans="1:9">
      <c r="A17824" t="s">
        <v>4</v>
      </c>
      <c r="B17824" s="4" t="s">
        <v>5</v>
      </c>
      <c r="C17824" s="4" t="s">
        <v>14</v>
      </c>
      <c r="D17824" s="4" t="s">
        <v>14</v>
      </c>
      <c r="E17824" s="4" t="s">
        <v>21</v>
      </c>
      <c r="F17824" s="4" t="s">
        <v>21</v>
      </c>
      <c r="G17824" s="4" t="s">
        <v>21</v>
      </c>
      <c r="H17824" s="4" t="s">
        <v>10</v>
      </c>
    </row>
    <row r="17825" spans="1:19">
      <c r="A17825" t="n">
        <v>143312</v>
      </c>
      <c r="B17825" s="45" t="n">
        <v>45</v>
      </c>
      <c r="C17825" s="7" t="n">
        <v>2</v>
      </c>
      <c r="D17825" s="7" t="n">
        <v>3</v>
      </c>
      <c r="E17825" s="7" t="n">
        <v>-2.45000004768372</v>
      </c>
      <c r="F17825" s="7" t="n">
        <v>19.5400009155273</v>
      </c>
      <c r="G17825" s="7" t="n">
        <v>44.5499992370605</v>
      </c>
      <c r="H17825" s="7" t="n">
        <v>0</v>
      </c>
    </row>
    <row r="17826" spans="1:19">
      <c r="A17826" t="s">
        <v>4</v>
      </c>
      <c r="B17826" s="4" t="s">
        <v>5</v>
      </c>
      <c r="C17826" s="4" t="s">
        <v>14</v>
      </c>
      <c r="D17826" s="4" t="s">
        <v>14</v>
      </c>
      <c r="E17826" s="4" t="s">
        <v>21</v>
      </c>
      <c r="F17826" s="4" t="s">
        <v>21</v>
      </c>
      <c r="G17826" s="4" t="s">
        <v>21</v>
      </c>
      <c r="H17826" s="4" t="s">
        <v>10</v>
      </c>
      <c r="I17826" s="4" t="s">
        <v>14</v>
      </c>
    </row>
    <row r="17827" spans="1:19">
      <c r="A17827" t="n">
        <v>143329</v>
      </c>
      <c r="B17827" s="45" t="n">
        <v>45</v>
      </c>
      <c r="C17827" s="7" t="n">
        <v>4</v>
      </c>
      <c r="D17827" s="7" t="n">
        <v>3</v>
      </c>
      <c r="E17827" s="7" t="n">
        <v>13</v>
      </c>
      <c r="F17827" s="7" t="n">
        <v>296</v>
      </c>
      <c r="G17827" s="7" t="n">
        <v>350</v>
      </c>
      <c r="H17827" s="7" t="n">
        <v>0</v>
      </c>
      <c r="I17827" s="7" t="n">
        <v>0</v>
      </c>
    </row>
    <row r="17828" spans="1:19">
      <c r="A17828" t="s">
        <v>4</v>
      </c>
      <c r="B17828" s="4" t="s">
        <v>5</v>
      </c>
      <c r="C17828" s="4" t="s">
        <v>14</v>
      </c>
      <c r="D17828" s="4" t="s">
        <v>14</v>
      </c>
      <c r="E17828" s="4" t="s">
        <v>21</v>
      </c>
      <c r="F17828" s="4" t="s">
        <v>10</v>
      </c>
    </row>
    <row r="17829" spans="1:19">
      <c r="A17829" t="n">
        <v>143347</v>
      </c>
      <c r="B17829" s="45" t="n">
        <v>45</v>
      </c>
      <c r="C17829" s="7" t="n">
        <v>5</v>
      </c>
      <c r="D17829" s="7" t="n">
        <v>3</v>
      </c>
      <c r="E17829" s="7" t="n">
        <v>2</v>
      </c>
      <c r="F17829" s="7" t="n">
        <v>0</v>
      </c>
    </row>
    <row r="17830" spans="1:19">
      <c r="A17830" t="s">
        <v>4</v>
      </c>
      <c r="B17830" s="4" t="s">
        <v>5</v>
      </c>
      <c r="C17830" s="4" t="s">
        <v>14</v>
      </c>
      <c r="D17830" s="4" t="s">
        <v>14</v>
      </c>
      <c r="E17830" s="4" t="s">
        <v>21</v>
      </c>
      <c r="F17830" s="4" t="s">
        <v>10</v>
      </c>
    </row>
    <row r="17831" spans="1:19">
      <c r="A17831" t="n">
        <v>143356</v>
      </c>
      <c r="B17831" s="45" t="n">
        <v>45</v>
      </c>
      <c r="C17831" s="7" t="n">
        <v>11</v>
      </c>
      <c r="D17831" s="7" t="n">
        <v>3</v>
      </c>
      <c r="E17831" s="7" t="n">
        <v>37.7999992370605</v>
      </c>
      <c r="F17831" s="7" t="n">
        <v>0</v>
      </c>
    </row>
    <row r="17832" spans="1:19">
      <c r="A17832" t="s">
        <v>4</v>
      </c>
      <c r="B17832" s="4" t="s">
        <v>5</v>
      </c>
      <c r="C17832" s="4" t="s">
        <v>14</v>
      </c>
      <c r="D17832" s="4" t="s">
        <v>14</v>
      </c>
      <c r="E17832" s="4" t="s">
        <v>21</v>
      </c>
      <c r="F17832" s="4" t="s">
        <v>21</v>
      </c>
      <c r="G17832" s="4" t="s">
        <v>21</v>
      </c>
      <c r="H17832" s="4" t="s">
        <v>10</v>
      </c>
    </row>
    <row r="17833" spans="1:19">
      <c r="A17833" t="n">
        <v>143365</v>
      </c>
      <c r="B17833" s="45" t="n">
        <v>45</v>
      </c>
      <c r="C17833" s="7" t="n">
        <v>2</v>
      </c>
      <c r="D17833" s="7" t="n">
        <v>3</v>
      </c>
      <c r="E17833" s="7" t="n">
        <v>-3.03999996185303</v>
      </c>
      <c r="F17833" s="7" t="n">
        <v>19.5</v>
      </c>
      <c r="G17833" s="7" t="n">
        <v>45.1500015258789</v>
      </c>
      <c r="H17833" s="7" t="n">
        <v>1500</v>
      </c>
    </row>
    <row r="17834" spans="1:19">
      <c r="A17834" t="s">
        <v>4</v>
      </c>
      <c r="B17834" s="4" t="s">
        <v>5</v>
      </c>
      <c r="C17834" s="4" t="s">
        <v>14</v>
      </c>
      <c r="D17834" s="4" t="s">
        <v>14</v>
      </c>
      <c r="E17834" s="4" t="s">
        <v>21</v>
      </c>
      <c r="F17834" s="4" t="s">
        <v>21</v>
      </c>
      <c r="G17834" s="4" t="s">
        <v>21</v>
      </c>
      <c r="H17834" s="4" t="s">
        <v>10</v>
      </c>
      <c r="I17834" s="4" t="s">
        <v>14</v>
      </c>
    </row>
    <row r="17835" spans="1:19">
      <c r="A17835" t="n">
        <v>143382</v>
      </c>
      <c r="B17835" s="45" t="n">
        <v>45</v>
      </c>
      <c r="C17835" s="7" t="n">
        <v>4</v>
      </c>
      <c r="D17835" s="7" t="n">
        <v>3</v>
      </c>
      <c r="E17835" s="7" t="n">
        <v>13</v>
      </c>
      <c r="F17835" s="7" t="n">
        <v>283</v>
      </c>
      <c r="G17835" s="7" t="n">
        <v>350</v>
      </c>
      <c r="H17835" s="7" t="n">
        <v>1500</v>
      </c>
      <c r="I17835" s="7" t="n">
        <v>0</v>
      </c>
    </row>
    <row r="17836" spans="1:19">
      <c r="A17836" t="s">
        <v>4</v>
      </c>
      <c r="B17836" s="4" t="s">
        <v>5</v>
      </c>
      <c r="C17836" s="4" t="s">
        <v>14</v>
      </c>
      <c r="D17836" s="4" t="s">
        <v>14</v>
      </c>
      <c r="E17836" s="4" t="s">
        <v>21</v>
      </c>
      <c r="F17836" s="4" t="s">
        <v>10</v>
      </c>
    </row>
    <row r="17837" spans="1:19">
      <c r="A17837" t="n">
        <v>143400</v>
      </c>
      <c r="B17837" s="45" t="n">
        <v>45</v>
      </c>
      <c r="C17837" s="7" t="n">
        <v>5</v>
      </c>
      <c r="D17837" s="7" t="n">
        <v>3</v>
      </c>
      <c r="E17837" s="7" t="n">
        <v>2.5</v>
      </c>
      <c r="F17837" s="7" t="n">
        <v>1500</v>
      </c>
    </row>
    <row r="17838" spans="1:19">
      <c r="A17838" t="s">
        <v>4</v>
      </c>
      <c r="B17838" s="4" t="s">
        <v>5</v>
      </c>
      <c r="C17838" s="4" t="s">
        <v>10</v>
      </c>
      <c r="D17838" s="4" t="s">
        <v>10</v>
      </c>
      <c r="E17838" s="4" t="s">
        <v>10</v>
      </c>
    </row>
    <row r="17839" spans="1:19">
      <c r="A17839" t="n">
        <v>143409</v>
      </c>
      <c r="B17839" s="42" t="n">
        <v>61</v>
      </c>
      <c r="C17839" s="7" t="n">
        <v>0</v>
      </c>
      <c r="D17839" s="7" t="n">
        <v>19</v>
      </c>
      <c r="E17839" s="7" t="n">
        <v>1000</v>
      </c>
    </row>
    <row r="17840" spans="1:19">
      <c r="A17840" t="s">
        <v>4</v>
      </c>
      <c r="B17840" s="4" t="s">
        <v>5</v>
      </c>
      <c r="C17840" s="4" t="s">
        <v>10</v>
      </c>
      <c r="D17840" s="4" t="s">
        <v>10</v>
      </c>
      <c r="E17840" s="4" t="s">
        <v>10</v>
      </c>
    </row>
    <row r="17841" spans="1:9">
      <c r="A17841" t="n">
        <v>143416</v>
      </c>
      <c r="B17841" s="42" t="n">
        <v>61</v>
      </c>
      <c r="C17841" s="7" t="n">
        <v>1</v>
      </c>
      <c r="D17841" s="7" t="n">
        <v>19</v>
      </c>
      <c r="E17841" s="7" t="n">
        <v>1000</v>
      </c>
    </row>
    <row r="17842" spans="1:9">
      <c r="A17842" t="s">
        <v>4</v>
      </c>
      <c r="B17842" s="4" t="s">
        <v>5</v>
      </c>
      <c r="C17842" s="4" t="s">
        <v>10</v>
      </c>
      <c r="D17842" s="4" t="s">
        <v>10</v>
      </c>
      <c r="E17842" s="4" t="s">
        <v>10</v>
      </c>
    </row>
    <row r="17843" spans="1:9">
      <c r="A17843" t="n">
        <v>143423</v>
      </c>
      <c r="B17843" s="42" t="n">
        <v>61</v>
      </c>
      <c r="C17843" s="7" t="n">
        <v>2</v>
      </c>
      <c r="D17843" s="7" t="n">
        <v>19</v>
      </c>
      <c r="E17843" s="7" t="n">
        <v>1000</v>
      </c>
    </row>
    <row r="17844" spans="1:9">
      <c r="A17844" t="s">
        <v>4</v>
      </c>
      <c r="B17844" s="4" t="s">
        <v>5</v>
      </c>
      <c r="C17844" s="4" t="s">
        <v>10</v>
      </c>
      <c r="D17844" s="4" t="s">
        <v>10</v>
      </c>
      <c r="E17844" s="4" t="s">
        <v>10</v>
      </c>
    </row>
    <row r="17845" spans="1:9">
      <c r="A17845" t="n">
        <v>143430</v>
      </c>
      <c r="B17845" s="42" t="n">
        <v>61</v>
      </c>
      <c r="C17845" s="7" t="n">
        <v>3</v>
      </c>
      <c r="D17845" s="7" t="n">
        <v>19</v>
      </c>
      <c r="E17845" s="7" t="n">
        <v>1000</v>
      </c>
    </row>
    <row r="17846" spans="1:9">
      <c r="A17846" t="s">
        <v>4</v>
      </c>
      <c r="B17846" s="4" t="s">
        <v>5</v>
      </c>
      <c r="C17846" s="4" t="s">
        <v>10</v>
      </c>
      <c r="D17846" s="4" t="s">
        <v>10</v>
      </c>
      <c r="E17846" s="4" t="s">
        <v>10</v>
      </c>
    </row>
    <row r="17847" spans="1:9">
      <c r="A17847" t="n">
        <v>143437</v>
      </c>
      <c r="B17847" s="42" t="n">
        <v>61</v>
      </c>
      <c r="C17847" s="7" t="n">
        <v>4</v>
      </c>
      <c r="D17847" s="7" t="n">
        <v>19</v>
      </c>
      <c r="E17847" s="7" t="n">
        <v>1000</v>
      </c>
    </row>
    <row r="17848" spans="1:9">
      <c r="A17848" t="s">
        <v>4</v>
      </c>
      <c r="B17848" s="4" t="s">
        <v>5</v>
      </c>
      <c r="C17848" s="4" t="s">
        <v>10</v>
      </c>
      <c r="D17848" s="4" t="s">
        <v>10</v>
      </c>
      <c r="E17848" s="4" t="s">
        <v>10</v>
      </c>
    </row>
    <row r="17849" spans="1:9">
      <c r="A17849" t="n">
        <v>143444</v>
      </c>
      <c r="B17849" s="42" t="n">
        <v>61</v>
      </c>
      <c r="C17849" s="7" t="n">
        <v>5</v>
      </c>
      <c r="D17849" s="7" t="n">
        <v>19</v>
      </c>
      <c r="E17849" s="7" t="n">
        <v>1000</v>
      </c>
    </row>
    <row r="17850" spans="1:9">
      <c r="A17850" t="s">
        <v>4</v>
      </c>
      <c r="B17850" s="4" t="s">
        <v>5</v>
      </c>
      <c r="C17850" s="4" t="s">
        <v>10</v>
      </c>
      <c r="D17850" s="4" t="s">
        <v>10</v>
      </c>
      <c r="E17850" s="4" t="s">
        <v>10</v>
      </c>
    </row>
    <row r="17851" spans="1:9">
      <c r="A17851" t="n">
        <v>143451</v>
      </c>
      <c r="B17851" s="42" t="n">
        <v>61</v>
      </c>
      <c r="C17851" s="7" t="n">
        <v>6</v>
      </c>
      <c r="D17851" s="7" t="n">
        <v>19</v>
      </c>
      <c r="E17851" s="7" t="n">
        <v>1000</v>
      </c>
    </row>
    <row r="17852" spans="1:9">
      <c r="A17852" t="s">
        <v>4</v>
      </c>
      <c r="B17852" s="4" t="s">
        <v>5</v>
      </c>
      <c r="C17852" s="4" t="s">
        <v>10</v>
      </c>
      <c r="D17852" s="4" t="s">
        <v>10</v>
      </c>
      <c r="E17852" s="4" t="s">
        <v>10</v>
      </c>
    </row>
    <row r="17853" spans="1:9">
      <c r="A17853" t="n">
        <v>143458</v>
      </c>
      <c r="B17853" s="42" t="n">
        <v>61</v>
      </c>
      <c r="C17853" s="7" t="n">
        <v>7</v>
      </c>
      <c r="D17853" s="7" t="n">
        <v>19</v>
      </c>
      <c r="E17853" s="7" t="n">
        <v>1000</v>
      </c>
    </row>
    <row r="17854" spans="1:9">
      <c r="A17854" t="s">
        <v>4</v>
      </c>
      <c r="B17854" s="4" t="s">
        <v>5</v>
      </c>
      <c r="C17854" s="4" t="s">
        <v>10</v>
      </c>
      <c r="D17854" s="4" t="s">
        <v>10</v>
      </c>
      <c r="E17854" s="4" t="s">
        <v>10</v>
      </c>
    </row>
    <row r="17855" spans="1:9">
      <c r="A17855" t="n">
        <v>143465</v>
      </c>
      <c r="B17855" s="42" t="n">
        <v>61</v>
      </c>
      <c r="C17855" s="7" t="n">
        <v>8</v>
      </c>
      <c r="D17855" s="7" t="n">
        <v>19</v>
      </c>
      <c r="E17855" s="7" t="n">
        <v>1000</v>
      </c>
    </row>
    <row r="17856" spans="1:9">
      <c r="A17856" t="s">
        <v>4</v>
      </c>
      <c r="B17856" s="4" t="s">
        <v>5</v>
      </c>
      <c r="C17856" s="4" t="s">
        <v>10</v>
      </c>
      <c r="D17856" s="4" t="s">
        <v>10</v>
      </c>
      <c r="E17856" s="4" t="s">
        <v>10</v>
      </c>
    </row>
    <row r="17857" spans="1:5">
      <c r="A17857" t="n">
        <v>143472</v>
      </c>
      <c r="B17857" s="42" t="n">
        <v>61</v>
      </c>
      <c r="C17857" s="7" t="n">
        <v>11</v>
      </c>
      <c r="D17857" s="7" t="n">
        <v>19</v>
      </c>
      <c r="E17857" s="7" t="n">
        <v>1000</v>
      </c>
    </row>
    <row r="17858" spans="1:5">
      <c r="A17858" t="s">
        <v>4</v>
      </c>
      <c r="B17858" s="4" t="s">
        <v>5</v>
      </c>
      <c r="C17858" s="4" t="s">
        <v>10</v>
      </c>
      <c r="D17858" s="4" t="s">
        <v>10</v>
      </c>
      <c r="E17858" s="4" t="s">
        <v>10</v>
      </c>
    </row>
    <row r="17859" spans="1:5">
      <c r="A17859" t="n">
        <v>143479</v>
      </c>
      <c r="B17859" s="42" t="n">
        <v>61</v>
      </c>
      <c r="C17859" s="7" t="n">
        <v>7032</v>
      </c>
      <c r="D17859" s="7" t="n">
        <v>19</v>
      </c>
      <c r="E17859" s="7" t="n">
        <v>1000</v>
      </c>
    </row>
    <row r="17860" spans="1:5">
      <c r="A17860" t="s">
        <v>4</v>
      </c>
      <c r="B17860" s="4" t="s">
        <v>5</v>
      </c>
      <c r="C17860" s="4" t="s">
        <v>14</v>
      </c>
      <c r="D17860" s="4" t="s">
        <v>10</v>
      </c>
    </row>
    <row r="17861" spans="1:5">
      <c r="A17861" t="n">
        <v>143486</v>
      </c>
      <c r="B17861" s="21" t="n">
        <v>58</v>
      </c>
      <c r="C17861" s="7" t="n">
        <v>255</v>
      </c>
      <c r="D17861" s="7" t="n">
        <v>0</v>
      </c>
    </row>
    <row r="17862" spans="1:5">
      <c r="A17862" t="s">
        <v>4</v>
      </c>
      <c r="B17862" s="4" t="s">
        <v>5</v>
      </c>
      <c r="C17862" s="4" t="s">
        <v>10</v>
      </c>
    </row>
    <row r="17863" spans="1:5">
      <c r="A17863" t="n">
        <v>143490</v>
      </c>
      <c r="B17863" s="28" t="n">
        <v>16</v>
      </c>
      <c r="C17863" s="7" t="n">
        <v>1000</v>
      </c>
    </row>
    <row r="17864" spans="1:5">
      <c r="A17864" t="s">
        <v>4</v>
      </c>
      <c r="B17864" s="4" t="s">
        <v>5</v>
      </c>
      <c r="C17864" s="4" t="s">
        <v>10</v>
      </c>
      <c r="D17864" s="4" t="s">
        <v>14</v>
      </c>
      <c r="E17864" s="4" t="s">
        <v>21</v>
      </c>
      <c r="F17864" s="4" t="s">
        <v>10</v>
      </c>
    </row>
    <row r="17865" spans="1:5">
      <c r="A17865" t="n">
        <v>143493</v>
      </c>
      <c r="B17865" s="57" t="n">
        <v>59</v>
      </c>
      <c r="C17865" s="7" t="n">
        <v>5</v>
      </c>
      <c r="D17865" s="7" t="n">
        <v>16</v>
      </c>
      <c r="E17865" s="7" t="n">
        <v>0.150000005960464</v>
      </c>
      <c r="F17865" s="7" t="n">
        <v>0</v>
      </c>
    </row>
    <row r="17866" spans="1:5">
      <c r="A17866" t="s">
        <v>4</v>
      </c>
      <c r="B17866" s="4" t="s">
        <v>5</v>
      </c>
      <c r="C17866" s="4" t="s">
        <v>10</v>
      </c>
    </row>
    <row r="17867" spans="1:5">
      <c r="A17867" t="n">
        <v>143503</v>
      </c>
      <c r="B17867" s="28" t="n">
        <v>16</v>
      </c>
      <c r="C17867" s="7" t="n">
        <v>50</v>
      </c>
    </row>
    <row r="17868" spans="1:5">
      <c r="A17868" t="s">
        <v>4</v>
      </c>
      <c r="B17868" s="4" t="s">
        <v>5</v>
      </c>
      <c r="C17868" s="4" t="s">
        <v>10</v>
      </c>
      <c r="D17868" s="4" t="s">
        <v>14</v>
      </c>
      <c r="E17868" s="4" t="s">
        <v>21</v>
      </c>
      <c r="F17868" s="4" t="s">
        <v>10</v>
      </c>
    </row>
    <row r="17869" spans="1:5">
      <c r="A17869" t="n">
        <v>143506</v>
      </c>
      <c r="B17869" s="57" t="n">
        <v>59</v>
      </c>
      <c r="C17869" s="7" t="n">
        <v>7032</v>
      </c>
      <c r="D17869" s="7" t="n">
        <v>16</v>
      </c>
      <c r="E17869" s="7" t="n">
        <v>0.150000005960464</v>
      </c>
      <c r="F17869" s="7" t="n">
        <v>0</v>
      </c>
    </row>
    <row r="17870" spans="1:5">
      <c r="A17870" t="s">
        <v>4</v>
      </c>
      <c r="B17870" s="4" t="s">
        <v>5</v>
      </c>
      <c r="C17870" s="4" t="s">
        <v>10</v>
      </c>
    </row>
    <row r="17871" spans="1:5">
      <c r="A17871" t="n">
        <v>143516</v>
      </c>
      <c r="B17871" s="28" t="n">
        <v>16</v>
      </c>
      <c r="C17871" s="7" t="n">
        <v>1000</v>
      </c>
    </row>
    <row r="17872" spans="1:5">
      <c r="A17872" t="s">
        <v>4</v>
      </c>
      <c r="B17872" s="4" t="s">
        <v>5</v>
      </c>
      <c r="C17872" s="4" t="s">
        <v>14</v>
      </c>
      <c r="D17872" s="4" t="s">
        <v>10</v>
      </c>
      <c r="E17872" s="4" t="s">
        <v>6</v>
      </c>
    </row>
    <row r="17873" spans="1:6">
      <c r="A17873" t="n">
        <v>143519</v>
      </c>
      <c r="B17873" s="41" t="n">
        <v>51</v>
      </c>
      <c r="C17873" s="7" t="n">
        <v>4</v>
      </c>
      <c r="D17873" s="7" t="n">
        <v>5</v>
      </c>
      <c r="E17873" s="7" t="s">
        <v>181</v>
      </c>
    </row>
    <row r="17874" spans="1:6">
      <c r="A17874" t="s">
        <v>4</v>
      </c>
      <c r="B17874" s="4" t="s">
        <v>5</v>
      </c>
      <c r="C17874" s="4" t="s">
        <v>10</v>
      </c>
    </row>
    <row r="17875" spans="1:6">
      <c r="A17875" t="n">
        <v>143532</v>
      </c>
      <c r="B17875" s="28" t="n">
        <v>16</v>
      </c>
      <c r="C17875" s="7" t="n">
        <v>0</v>
      </c>
    </row>
    <row r="17876" spans="1:6">
      <c r="A17876" t="s">
        <v>4</v>
      </c>
      <c r="B17876" s="4" t="s">
        <v>5</v>
      </c>
      <c r="C17876" s="4" t="s">
        <v>10</v>
      </c>
      <c r="D17876" s="4" t="s">
        <v>14</v>
      </c>
      <c r="E17876" s="4" t="s">
        <v>9</v>
      </c>
      <c r="F17876" s="4" t="s">
        <v>112</v>
      </c>
      <c r="G17876" s="4" t="s">
        <v>14</v>
      </c>
      <c r="H17876" s="4" t="s">
        <v>14</v>
      </c>
    </row>
    <row r="17877" spans="1:6">
      <c r="A17877" t="n">
        <v>143535</v>
      </c>
      <c r="B17877" s="49" t="n">
        <v>26</v>
      </c>
      <c r="C17877" s="7" t="n">
        <v>5</v>
      </c>
      <c r="D17877" s="7" t="n">
        <v>17</v>
      </c>
      <c r="E17877" s="7" t="n">
        <v>3482</v>
      </c>
      <c r="F17877" s="7" t="s">
        <v>1094</v>
      </c>
      <c r="G17877" s="7" t="n">
        <v>2</v>
      </c>
      <c r="H17877" s="7" t="n">
        <v>0</v>
      </c>
    </row>
    <row r="17878" spans="1:6">
      <c r="A17878" t="s">
        <v>4</v>
      </c>
      <c r="B17878" s="4" t="s">
        <v>5</v>
      </c>
    </row>
    <row r="17879" spans="1:6">
      <c r="A17879" t="n">
        <v>143554</v>
      </c>
      <c r="B17879" s="50" t="n">
        <v>28</v>
      </c>
    </row>
    <row r="17880" spans="1:6">
      <c r="A17880" t="s">
        <v>4</v>
      </c>
      <c r="B17880" s="4" t="s">
        <v>5</v>
      </c>
      <c r="C17880" s="4" t="s">
        <v>14</v>
      </c>
      <c r="D17880" s="4" t="s">
        <v>10</v>
      </c>
      <c r="E17880" s="4" t="s">
        <v>6</v>
      </c>
    </row>
    <row r="17881" spans="1:6">
      <c r="A17881" t="n">
        <v>143555</v>
      </c>
      <c r="B17881" s="41" t="n">
        <v>51</v>
      </c>
      <c r="C17881" s="7" t="n">
        <v>4</v>
      </c>
      <c r="D17881" s="7" t="n">
        <v>7032</v>
      </c>
      <c r="E17881" s="7" t="s">
        <v>181</v>
      </c>
    </row>
    <row r="17882" spans="1:6">
      <c r="A17882" t="s">
        <v>4</v>
      </c>
      <c r="B17882" s="4" t="s">
        <v>5</v>
      </c>
      <c r="C17882" s="4" t="s">
        <v>10</v>
      </c>
    </row>
    <row r="17883" spans="1:6">
      <c r="A17883" t="n">
        <v>143568</v>
      </c>
      <c r="B17883" s="28" t="n">
        <v>16</v>
      </c>
      <c r="C17883" s="7" t="n">
        <v>0</v>
      </c>
    </row>
    <row r="17884" spans="1:6">
      <c r="A17884" t="s">
        <v>4</v>
      </c>
      <c r="B17884" s="4" t="s">
        <v>5</v>
      </c>
      <c r="C17884" s="4" t="s">
        <v>10</v>
      </c>
      <c r="D17884" s="4" t="s">
        <v>14</v>
      </c>
      <c r="E17884" s="4" t="s">
        <v>9</v>
      </c>
      <c r="F17884" s="4" t="s">
        <v>112</v>
      </c>
      <c r="G17884" s="4" t="s">
        <v>14</v>
      </c>
      <c r="H17884" s="4" t="s">
        <v>14</v>
      </c>
    </row>
    <row r="17885" spans="1:6">
      <c r="A17885" t="n">
        <v>143571</v>
      </c>
      <c r="B17885" s="49" t="n">
        <v>26</v>
      </c>
      <c r="C17885" s="7" t="n">
        <v>7032</v>
      </c>
      <c r="D17885" s="7" t="n">
        <v>17</v>
      </c>
      <c r="E17885" s="7" t="n">
        <v>18533</v>
      </c>
      <c r="F17885" s="7" t="s">
        <v>1095</v>
      </c>
      <c r="G17885" s="7" t="n">
        <v>2</v>
      </c>
      <c r="H17885" s="7" t="n">
        <v>0</v>
      </c>
    </row>
    <row r="17886" spans="1:6">
      <c r="A17886" t="s">
        <v>4</v>
      </c>
      <c r="B17886" s="4" t="s">
        <v>5</v>
      </c>
    </row>
    <row r="17887" spans="1:6">
      <c r="A17887" t="n">
        <v>143590</v>
      </c>
      <c r="B17887" s="50" t="n">
        <v>28</v>
      </c>
    </row>
    <row r="17888" spans="1:6">
      <c r="A17888" t="s">
        <v>4</v>
      </c>
      <c r="B17888" s="4" t="s">
        <v>5</v>
      </c>
      <c r="C17888" s="4" t="s">
        <v>10</v>
      </c>
      <c r="D17888" s="4" t="s">
        <v>21</v>
      </c>
      <c r="E17888" s="4" t="s">
        <v>21</v>
      </c>
      <c r="F17888" s="4" t="s">
        <v>21</v>
      </c>
      <c r="G17888" s="4" t="s">
        <v>10</v>
      </c>
      <c r="H17888" s="4" t="s">
        <v>10</v>
      </c>
    </row>
    <row r="17889" spans="1:8">
      <c r="A17889" t="n">
        <v>143591</v>
      </c>
      <c r="B17889" s="54" t="n">
        <v>60</v>
      </c>
      <c r="C17889" s="7" t="n">
        <v>19</v>
      </c>
      <c r="D17889" s="7" t="n">
        <v>0</v>
      </c>
      <c r="E17889" s="7" t="n">
        <v>0</v>
      </c>
      <c r="F17889" s="7" t="n">
        <v>0</v>
      </c>
      <c r="G17889" s="7" t="n">
        <v>300</v>
      </c>
      <c r="H17889" s="7" t="n">
        <v>0</v>
      </c>
    </row>
    <row r="17890" spans="1:8">
      <c r="A17890" t="s">
        <v>4</v>
      </c>
      <c r="B17890" s="4" t="s">
        <v>5</v>
      </c>
      <c r="C17890" s="4" t="s">
        <v>10</v>
      </c>
      <c r="D17890" s="4" t="s">
        <v>10</v>
      </c>
      <c r="E17890" s="4" t="s">
        <v>10</v>
      </c>
    </row>
    <row r="17891" spans="1:8">
      <c r="A17891" t="n">
        <v>143610</v>
      </c>
      <c r="B17891" s="42" t="n">
        <v>61</v>
      </c>
      <c r="C17891" s="7" t="n">
        <v>19</v>
      </c>
      <c r="D17891" s="7" t="n">
        <v>5</v>
      </c>
      <c r="E17891" s="7" t="n">
        <v>500</v>
      </c>
    </row>
    <row r="17892" spans="1:8">
      <c r="A17892" t="s">
        <v>4</v>
      </c>
      <c r="B17892" s="4" t="s">
        <v>5</v>
      </c>
      <c r="C17892" s="4" t="s">
        <v>10</v>
      </c>
    </row>
    <row r="17893" spans="1:8">
      <c r="A17893" t="n">
        <v>143617</v>
      </c>
      <c r="B17893" s="28" t="n">
        <v>16</v>
      </c>
      <c r="C17893" s="7" t="n">
        <v>300</v>
      </c>
    </row>
    <row r="17894" spans="1:8">
      <c r="A17894" t="s">
        <v>4</v>
      </c>
      <c r="B17894" s="4" t="s">
        <v>5</v>
      </c>
      <c r="C17894" s="4" t="s">
        <v>14</v>
      </c>
      <c r="D17894" s="4" t="s">
        <v>10</v>
      </c>
      <c r="E17894" s="4" t="s">
        <v>6</v>
      </c>
    </row>
    <row r="17895" spans="1:8">
      <c r="A17895" t="n">
        <v>143620</v>
      </c>
      <c r="B17895" s="41" t="n">
        <v>51</v>
      </c>
      <c r="C17895" s="7" t="n">
        <v>4</v>
      </c>
      <c r="D17895" s="7" t="n">
        <v>19</v>
      </c>
      <c r="E17895" s="7" t="s">
        <v>477</v>
      </c>
    </row>
    <row r="17896" spans="1:8">
      <c r="A17896" t="s">
        <v>4</v>
      </c>
      <c r="B17896" s="4" t="s">
        <v>5</v>
      </c>
      <c r="C17896" s="4" t="s">
        <v>10</v>
      </c>
    </row>
    <row r="17897" spans="1:8">
      <c r="A17897" t="n">
        <v>143633</v>
      </c>
      <c r="B17897" s="28" t="n">
        <v>16</v>
      </c>
      <c r="C17897" s="7" t="n">
        <v>0</v>
      </c>
    </row>
    <row r="17898" spans="1:8">
      <c r="A17898" t="s">
        <v>4</v>
      </c>
      <c r="B17898" s="4" t="s">
        <v>5</v>
      </c>
      <c r="C17898" s="4" t="s">
        <v>10</v>
      </c>
      <c r="D17898" s="4" t="s">
        <v>14</v>
      </c>
      <c r="E17898" s="4" t="s">
        <v>9</v>
      </c>
      <c r="F17898" s="4" t="s">
        <v>112</v>
      </c>
      <c r="G17898" s="4" t="s">
        <v>14</v>
      </c>
      <c r="H17898" s="4" t="s">
        <v>14</v>
      </c>
      <c r="I17898" s="4" t="s">
        <v>14</v>
      </c>
      <c r="J17898" s="4" t="s">
        <v>9</v>
      </c>
      <c r="K17898" s="4" t="s">
        <v>112</v>
      </c>
      <c r="L17898" s="4" t="s">
        <v>14</v>
      </c>
      <c r="M17898" s="4" t="s">
        <v>14</v>
      </c>
    </row>
    <row r="17899" spans="1:8">
      <c r="A17899" t="n">
        <v>143636</v>
      </c>
      <c r="B17899" s="49" t="n">
        <v>26</v>
      </c>
      <c r="C17899" s="7" t="n">
        <v>19</v>
      </c>
      <c r="D17899" s="7" t="n">
        <v>17</v>
      </c>
      <c r="E17899" s="7" t="n">
        <v>29512</v>
      </c>
      <c r="F17899" s="7" t="s">
        <v>1096</v>
      </c>
      <c r="G17899" s="7" t="n">
        <v>2</v>
      </c>
      <c r="H17899" s="7" t="n">
        <v>3</v>
      </c>
      <c r="I17899" s="7" t="n">
        <v>17</v>
      </c>
      <c r="J17899" s="7" t="n">
        <v>29513</v>
      </c>
      <c r="K17899" s="7" t="s">
        <v>1097</v>
      </c>
      <c r="L17899" s="7" t="n">
        <v>2</v>
      </c>
      <c r="M17899" s="7" t="n">
        <v>0</v>
      </c>
    </row>
    <row r="17900" spans="1:8">
      <c r="A17900" t="s">
        <v>4</v>
      </c>
      <c r="B17900" s="4" t="s">
        <v>5</v>
      </c>
    </row>
    <row r="17901" spans="1:8">
      <c r="A17901" t="n">
        <v>143732</v>
      </c>
      <c r="B17901" s="50" t="n">
        <v>28</v>
      </c>
    </row>
    <row r="17902" spans="1:8">
      <c r="A17902" t="s">
        <v>4</v>
      </c>
      <c r="B17902" s="4" t="s">
        <v>5</v>
      </c>
      <c r="C17902" s="4" t="s">
        <v>10</v>
      </c>
      <c r="D17902" s="4" t="s">
        <v>14</v>
      </c>
    </row>
    <row r="17903" spans="1:8">
      <c r="A17903" t="n">
        <v>143733</v>
      </c>
      <c r="B17903" s="51" t="n">
        <v>89</v>
      </c>
      <c r="C17903" s="7" t="n">
        <v>65533</v>
      </c>
      <c r="D17903" s="7" t="n">
        <v>1</v>
      </c>
    </row>
    <row r="17904" spans="1:8">
      <c r="A17904" t="s">
        <v>4</v>
      </c>
      <c r="B17904" s="4" t="s">
        <v>5</v>
      </c>
      <c r="C17904" s="4" t="s">
        <v>14</v>
      </c>
      <c r="D17904" s="4" t="s">
        <v>10</v>
      </c>
      <c r="E17904" s="4" t="s">
        <v>21</v>
      </c>
    </row>
    <row r="17905" spans="1:13">
      <c r="A17905" t="n">
        <v>143737</v>
      </c>
      <c r="B17905" s="21" t="n">
        <v>58</v>
      </c>
      <c r="C17905" s="7" t="n">
        <v>101</v>
      </c>
      <c r="D17905" s="7" t="n">
        <v>300</v>
      </c>
      <c r="E17905" s="7" t="n">
        <v>1</v>
      </c>
    </row>
    <row r="17906" spans="1:13">
      <c r="A17906" t="s">
        <v>4</v>
      </c>
      <c r="B17906" s="4" t="s">
        <v>5</v>
      </c>
      <c r="C17906" s="4" t="s">
        <v>14</v>
      </c>
      <c r="D17906" s="4" t="s">
        <v>10</v>
      </c>
    </row>
    <row r="17907" spans="1:13">
      <c r="A17907" t="n">
        <v>143745</v>
      </c>
      <c r="B17907" s="21" t="n">
        <v>58</v>
      </c>
      <c r="C17907" s="7" t="n">
        <v>254</v>
      </c>
      <c r="D17907" s="7" t="n">
        <v>0</v>
      </c>
    </row>
    <row r="17908" spans="1:13">
      <c r="A17908" t="s">
        <v>4</v>
      </c>
      <c r="B17908" s="4" t="s">
        <v>5</v>
      </c>
      <c r="C17908" s="4" t="s">
        <v>14</v>
      </c>
      <c r="D17908" s="4" t="s">
        <v>14</v>
      </c>
      <c r="E17908" s="4" t="s">
        <v>21</v>
      </c>
      <c r="F17908" s="4" t="s">
        <v>21</v>
      </c>
      <c r="G17908" s="4" t="s">
        <v>21</v>
      </c>
      <c r="H17908" s="4" t="s">
        <v>10</v>
      </c>
    </row>
    <row r="17909" spans="1:13">
      <c r="A17909" t="n">
        <v>143749</v>
      </c>
      <c r="B17909" s="45" t="n">
        <v>45</v>
      </c>
      <c r="C17909" s="7" t="n">
        <v>2</v>
      </c>
      <c r="D17909" s="7" t="n">
        <v>3</v>
      </c>
      <c r="E17909" s="7" t="n">
        <v>-3.70000004768372</v>
      </c>
      <c r="F17909" s="7" t="n">
        <v>19.3299999237061</v>
      </c>
      <c r="G17909" s="7" t="n">
        <v>45.5499992370605</v>
      </c>
      <c r="H17909" s="7" t="n">
        <v>0</v>
      </c>
    </row>
    <row r="17910" spans="1:13">
      <c r="A17910" t="s">
        <v>4</v>
      </c>
      <c r="B17910" s="4" t="s">
        <v>5</v>
      </c>
      <c r="C17910" s="4" t="s">
        <v>14</v>
      </c>
      <c r="D17910" s="4" t="s">
        <v>14</v>
      </c>
      <c r="E17910" s="4" t="s">
        <v>21</v>
      </c>
      <c r="F17910" s="4" t="s">
        <v>21</v>
      </c>
      <c r="G17910" s="4" t="s">
        <v>21</v>
      </c>
      <c r="H17910" s="4" t="s">
        <v>10</v>
      </c>
      <c r="I17910" s="4" t="s">
        <v>14</v>
      </c>
    </row>
    <row r="17911" spans="1:13">
      <c r="A17911" t="n">
        <v>143766</v>
      </c>
      <c r="B17911" s="45" t="n">
        <v>45</v>
      </c>
      <c r="C17911" s="7" t="n">
        <v>4</v>
      </c>
      <c r="D17911" s="7" t="n">
        <v>3</v>
      </c>
      <c r="E17911" s="7" t="n">
        <v>357</v>
      </c>
      <c r="F17911" s="7" t="n">
        <v>290</v>
      </c>
      <c r="G17911" s="7" t="n">
        <v>350</v>
      </c>
      <c r="H17911" s="7" t="n">
        <v>0</v>
      </c>
      <c r="I17911" s="7" t="n">
        <v>0</v>
      </c>
    </row>
    <row r="17912" spans="1:13">
      <c r="A17912" t="s">
        <v>4</v>
      </c>
      <c r="B17912" s="4" t="s">
        <v>5</v>
      </c>
      <c r="C17912" s="4" t="s">
        <v>14</v>
      </c>
      <c r="D17912" s="4" t="s">
        <v>14</v>
      </c>
      <c r="E17912" s="4" t="s">
        <v>21</v>
      </c>
      <c r="F17912" s="4" t="s">
        <v>10</v>
      </c>
    </row>
    <row r="17913" spans="1:13">
      <c r="A17913" t="n">
        <v>143784</v>
      </c>
      <c r="B17913" s="45" t="n">
        <v>45</v>
      </c>
      <c r="C17913" s="7" t="n">
        <v>5</v>
      </c>
      <c r="D17913" s="7" t="n">
        <v>3</v>
      </c>
      <c r="E17913" s="7" t="n">
        <v>1.70000004768372</v>
      </c>
      <c r="F17913" s="7" t="n">
        <v>0</v>
      </c>
    </row>
    <row r="17914" spans="1:13">
      <c r="A17914" t="s">
        <v>4</v>
      </c>
      <c r="B17914" s="4" t="s">
        <v>5</v>
      </c>
      <c r="C17914" s="4" t="s">
        <v>14</v>
      </c>
      <c r="D17914" s="4" t="s">
        <v>14</v>
      </c>
      <c r="E17914" s="4" t="s">
        <v>21</v>
      </c>
      <c r="F17914" s="4" t="s">
        <v>10</v>
      </c>
    </row>
    <row r="17915" spans="1:13">
      <c r="A17915" t="n">
        <v>143793</v>
      </c>
      <c r="B17915" s="45" t="n">
        <v>45</v>
      </c>
      <c r="C17915" s="7" t="n">
        <v>11</v>
      </c>
      <c r="D17915" s="7" t="n">
        <v>3</v>
      </c>
      <c r="E17915" s="7" t="n">
        <v>34.2999992370605</v>
      </c>
      <c r="F17915" s="7" t="n">
        <v>0</v>
      </c>
    </row>
    <row r="17916" spans="1:13">
      <c r="A17916" t="s">
        <v>4</v>
      </c>
      <c r="B17916" s="4" t="s">
        <v>5</v>
      </c>
      <c r="C17916" s="4" t="s">
        <v>10</v>
      </c>
      <c r="D17916" s="4" t="s">
        <v>21</v>
      </c>
      <c r="E17916" s="4" t="s">
        <v>21</v>
      </c>
      <c r="F17916" s="4" t="s">
        <v>21</v>
      </c>
      <c r="G17916" s="4" t="s">
        <v>21</v>
      </c>
    </row>
    <row r="17917" spans="1:13">
      <c r="A17917" t="n">
        <v>143802</v>
      </c>
      <c r="B17917" s="36" t="n">
        <v>46</v>
      </c>
      <c r="C17917" s="7" t="n">
        <v>5</v>
      </c>
      <c r="D17917" s="7" t="n">
        <v>-3.25</v>
      </c>
      <c r="E17917" s="7" t="n">
        <v>18.3700008392334</v>
      </c>
      <c r="F17917" s="7" t="n">
        <v>45.5699996948242</v>
      </c>
      <c r="G17917" s="7" t="n">
        <v>165.600006103516</v>
      </c>
    </row>
    <row r="17918" spans="1:13">
      <c r="A17918" t="s">
        <v>4</v>
      </c>
      <c r="B17918" s="4" t="s">
        <v>5</v>
      </c>
      <c r="C17918" s="4" t="s">
        <v>10</v>
      </c>
      <c r="D17918" s="4" t="s">
        <v>9</v>
      </c>
    </row>
    <row r="17919" spans="1:13">
      <c r="A17919" t="n">
        <v>143821</v>
      </c>
      <c r="B17919" s="33" t="n">
        <v>43</v>
      </c>
      <c r="C17919" s="7" t="n">
        <v>9</v>
      </c>
      <c r="D17919" s="7" t="n">
        <v>128</v>
      </c>
    </row>
    <row r="17920" spans="1:13">
      <c r="A17920" t="s">
        <v>4</v>
      </c>
      <c r="B17920" s="4" t="s">
        <v>5</v>
      </c>
      <c r="C17920" s="4" t="s">
        <v>10</v>
      </c>
      <c r="D17920" s="4" t="s">
        <v>21</v>
      </c>
      <c r="E17920" s="4" t="s">
        <v>21</v>
      </c>
      <c r="F17920" s="4" t="s">
        <v>21</v>
      </c>
      <c r="G17920" s="4" t="s">
        <v>21</v>
      </c>
    </row>
    <row r="17921" spans="1:9">
      <c r="A17921" t="n">
        <v>143828</v>
      </c>
      <c r="B17921" s="36" t="n">
        <v>46</v>
      </c>
      <c r="C17921" s="7" t="n">
        <v>19</v>
      </c>
      <c r="D17921" s="7" t="n">
        <v>-2.6800000667572</v>
      </c>
      <c r="E17921" s="7" t="n">
        <v>18.3700008392334</v>
      </c>
      <c r="F17921" s="7" t="n">
        <v>44.0400009155273</v>
      </c>
      <c r="G17921" s="7" t="n">
        <v>220</v>
      </c>
    </row>
    <row r="17922" spans="1:9">
      <c r="A17922" t="s">
        <v>4</v>
      </c>
      <c r="B17922" s="4" t="s">
        <v>5</v>
      </c>
      <c r="C17922" s="4" t="s">
        <v>14</v>
      </c>
      <c r="D17922" s="4" t="s">
        <v>10</v>
      </c>
    </row>
    <row r="17923" spans="1:9">
      <c r="A17923" t="n">
        <v>143847</v>
      </c>
      <c r="B17923" s="21" t="n">
        <v>58</v>
      </c>
      <c r="C17923" s="7" t="n">
        <v>255</v>
      </c>
      <c r="D17923" s="7" t="n">
        <v>0</v>
      </c>
    </row>
    <row r="17924" spans="1:9">
      <c r="A17924" t="s">
        <v>4</v>
      </c>
      <c r="B17924" s="4" t="s">
        <v>5</v>
      </c>
      <c r="C17924" s="4" t="s">
        <v>10</v>
      </c>
      <c r="D17924" s="4" t="s">
        <v>10</v>
      </c>
      <c r="E17924" s="4" t="s">
        <v>10</v>
      </c>
    </row>
    <row r="17925" spans="1:9">
      <c r="A17925" t="n">
        <v>143851</v>
      </c>
      <c r="B17925" s="42" t="n">
        <v>61</v>
      </c>
      <c r="C17925" s="7" t="n">
        <v>19</v>
      </c>
      <c r="D17925" s="7" t="n">
        <v>0</v>
      </c>
      <c r="E17925" s="7" t="n">
        <v>500</v>
      </c>
    </row>
    <row r="17926" spans="1:9">
      <c r="A17926" t="s">
        <v>4</v>
      </c>
      <c r="B17926" s="4" t="s">
        <v>5</v>
      </c>
      <c r="C17926" s="4" t="s">
        <v>10</v>
      </c>
    </row>
    <row r="17927" spans="1:9">
      <c r="A17927" t="n">
        <v>143858</v>
      </c>
      <c r="B17927" s="28" t="n">
        <v>16</v>
      </c>
      <c r="C17927" s="7" t="n">
        <v>300</v>
      </c>
    </row>
    <row r="17928" spans="1:9">
      <c r="A17928" t="s">
        <v>4</v>
      </c>
      <c r="B17928" s="4" t="s">
        <v>5</v>
      </c>
      <c r="C17928" s="4" t="s">
        <v>14</v>
      </c>
      <c r="D17928" s="4" t="s">
        <v>10</v>
      </c>
      <c r="E17928" s="4" t="s">
        <v>6</v>
      </c>
    </row>
    <row r="17929" spans="1:9">
      <c r="A17929" t="n">
        <v>143861</v>
      </c>
      <c r="B17929" s="41" t="n">
        <v>51</v>
      </c>
      <c r="C17929" s="7" t="n">
        <v>4</v>
      </c>
      <c r="D17929" s="7" t="n">
        <v>19</v>
      </c>
      <c r="E17929" s="7" t="s">
        <v>477</v>
      </c>
    </row>
    <row r="17930" spans="1:9">
      <c r="A17930" t="s">
        <v>4</v>
      </c>
      <c r="B17930" s="4" t="s">
        <v>5</v>
      </c>
      <c r="C17930" s="4" t="s">
        <v>10</v>
      </c>
    </row>
    <row r="17931" spans="1:9">
      <c r="A17931" t="n">
        <v>143874</v>
      </c>
      <c r="B17931" s="28" t="n">
        <v>16</v>
      </c>
      <c r="C17931" s="7" t="n">
        <v>0</v>
      </c>
    </row>
    <row r="17932" spans="1:9">
      <c r="A17932" t="s">
        <v>4</v>
      </c>
      <c r="B17932" s="4" t="s">
        <v>5</v>
      </c>
      <c r="C17932" s="4" t="s">
        <v>10</v>
      </c>
      <c r="D17932" s="4" t="s">
        <v>14</v>
      </c>
      <c r="E17932" s="4" t="s">
        <v>9</v>
      </c>
      <c r="F17932" s="4" t="s">
        <v>112</v>
      </c>
      <c r="G17932" s="4" t="s">
        <v>14</v>
      </c>
      <c r="H17932" s="4" t="s">
        <v>14</v>
      </c>
      <c r="I17932" s="4" t="s">
        <v>14</v>
      </c>
      <c r="J17932" s="4" t="s">
        <v>9</v>
      </c>
      <c r="K17932" s="4" t="s">
        <v>112</v>
      </c>
      <c r="L17932" s="4" t="s">
        <v>14</v>
      </c>
      <c r="M17932" s="4" t="s">
        <v>14</v>
      </c>
    </row>
    <row r="17933" spans="1:9">
      <c r="A17933" t="n">
        <v>143877</v>
      </c>
      <c r="B17933" s="49" t="n">
        <v>26</v>
      </c>
      <c r="C17933" s="7" t="n">
        <v>19</v>
      </c>
      <c r="D17933" s="7" t="n">
        <v>17</v>
      </c>
      <c r="E17933" s="7" t="n">
        <v>29514</v>
      </c>
      <c r="F17933" s="7" t="s">
        <v>1098</v>
      </c>
      <c r="G17933" s="7" t="n">
        <v>2</v>
      </c>
      <c r="H17933" s="7" t="n">
        <v>3</v>
      </c>
      <c r="I17933" s="7" t="n">
        <v>17</v>
      </c>
      <c r="J17933" s="7" t="n">
        <v>29515</v>
      </c>
      <c r="K17933" s="7" t="s">
        <v>1099</v>
      </c>
      <c r="L17933" s="7" t="n">
        <v>2</v>
      </c>
      <c r="M17933" s="7" t="n">
        <v>0</v>
      </c>
    </row>
    <row r="17934" spans="1:9">
      <c r="A17934" t="s">
        <v>4</v>
      </c>
      <c r="B17934" s="4" t="s">
        <v>5</v>
      </c>
    </row>
    <row r="17935" spans="1:9">
      <c r="A17935" t="n">
        <v>143996</v>
      </c>
      <c r="B17935" s="50" t="n">
        <v>28</v>
      </c>
    </row>
    <row r="17936" spans="1:9">
      <c r="A17936" t="s">
        <v>4</v>
      </c>
      <c r="B17936" s="4" t="s">
        <v>5</v>
      </c>
      <c r="C17936" s="4" t="s">
        <v>10</v>
      </c>
      <c r="D17936" s="4" t="s">
        <v>14</v>
      </c>
    </row>
    <row r="17937" spans="1:13">
      <c r="A17937" t="n">
        <v>143997</v>
      </c>
      <c r="B17937" s="51" t="n">
        <v>89</v>
      </c>
      <c r="C17937" s="7" t="n">
        <v>65533</v>
      </c>
      <c r="D17937" s="7" t="n">
        <v>1</v>
      </c>
    </row>
    <row r="17938" spans="1:13">
      <c r="A17938" t="s">
        <v>4</v>
      </c>
      <c r="B17938" s="4" t="s">
        <v>5</v>
      </c>
      <c r="C17938" s="4" t="s">
        <v>14</v>
      </c>
      <c r="D17938" s="4" t="s">
        <v>10</v>
      </c>
      <c r="E17938" s="4" t="s">
        <v>6</v>
      </c>
    </row>
    <row r="17939" spans="1:13">
      <c r="A17939" t="n">
        <v>144001</v>
      </c>
      <c r="B17939" s="41" t="n">
        <v>51</v>
      </c>
      <c r="C17939" s="7" t="n">
        <v>4</v>
      </c>
      <c r="D17939" s="7" t="n">
        <v>0</v>
      </c>
      <c r="E17939" s="7" t="s">
        <v>861</v>
      </c>
    </row>
    <row r="17940" spans="1:13">
      <c r="A17940" t="s">
        <v>4</v>
      </c>
      <c r="B17940" s="4" t="s">
        <v>5</v>
      </c>
      <c r="C17940" s="4" t="s">
        <v>10</v>
      </c>
    </row>
    <row r="17941" spans="1:13">
      <c r="A17941" t="n">
        <v>144016</v>
      </c>
      <c r="B17941" s="28" t="n">
        <v>16</v>
      </c>
      <c r="C17941" s="7" t="n">
        <v>0</v>
      </c>
    </row>
    <row r="17942" spans="1:13">
      <c r="A17942" t="s">
        <v>4</v>
      </c>
      <c r="B17942" s="4" t="s">
        <v>5</v>
      </c>
      <c r="C17942" s="4" t="s">
        <v>10</v>
      </c>
      <c r="D17942" s="4" t="s">
        <v>14</v>
      </c>
      <c r="E17942" s="4" t="s">
        <v>9</v>
      </c>
      <c r="F17942" s="4" t="s">
        <v>112</v>
      </c>
      <c r="G17942" s="4" t="s">
        <v>14</v>
      </c>
      <c r="H17942" s="4" t="s">
        <v>14</v>
      </c>
    </row>
    <row r="17943" spans="1:13">
      <c r="A17943" t="n">
        <v>144019</v>
      </c>
      <c r="B17943" s="49" t="n">
        <v>26</v>
      </c>
      <c r="C17943" s="7" t="n">
        <v>0</v>
      </c>
      <c r="D17943" s="7" t="n">
        <v>17</v>
      </c>
      <c r="E17943" s="7" t="n">
        <v>53162</v>
      </c>
      <c r="F17943" s="7" t="s">
        <v>1100</v>
      </c>
      <c r="G17943" s="7" t="n">
        <v>2</v>
      </c>
      <c r="H17943" s="7" t="n">
        <v>0</v>
      </c>
    </row>
    <row r="17944" spans="1:13">
      <c r="A17944" t="s">
        <v>4</v>
      </c>
      <c r="B17944" s="4" t="s">
        <v>5</v>
      </c>
    </row>
    <row r="17945" spans="1:13">
      <c r="A17945" t="n">
        <v>144040</v>
      </c>
      <c r="B17945" s="50" t="n">
        <v>28</v>
      </c>
    </row>
    <row r="17946" spans="1:13">
      <c r="A17946" t="s">
        <v>4</v>
      </c>
      <c r="B17946" s="4" t="s">
        <v>5</v>
      </c>
      <c r="C17946" s="4" t="s">
        <v>10</v>
      </c>
      <c r="D17946" s="4" t="s">
        <v>14</v>
      </c>
    </row>
    <row r="17947" spans="1:13">
      <c r="A17947" t="n">
        <v>144041</v>
      </c>
      <c r="B17947" s="51" t="n">
        <v>89</v>
      </c>
      <c r="C17947" s="7" t="n">
        <v>65533</v>
      </c>
      <c r="D17947" s="7" t="n">
        <v>1</v>
      </c>
    </row>
    <row r="17948" spans="1:13">
      <c r="A17948" t="s">
        <v>4</v>
      </c>
      <c r="B17948" s="4" t="s">
        <v>5</v>
      </c>
      <c r="C17948" s="4" t="s">
        <v>14</v>
      </c>
      <c r="D17948" s="4" t="s">
        <v>10</v>
      </c>
      <c r="E17948" s="4" t="s">
        <v>10</v>
      </c>
      <c r="F17948" s="4" t="s">
        <v>14</v>
      </c>
    </row>
    <row r="17949" spans="1:13">
      <c r="A17949" t="n">
        <v>144045</v>
      </c>
      <c r="B17949" s="59" t="n">
        <v>25</v>
      </c>
      <c r="C17949" s="7" t="n">
        <v>1</v>
      </c>
      <c r="D17949" s="7" t="n">
        <v>60</v>
      </c>
      <c r="E17949" s="7" t="n">
        <v>640</v>
      </c>
      <c r="F17949" s="7" t="n">
        <v>2</v>
      </c>
    </row>
    <row r="17950" spans="1:13">
      <c r="A17950" t="s">
        <v>4</v>
      </c>
      <c r="B17950" s="4" t="s">
        <v>5</v>
      </c>
      <c r="C17950" s="4" t="s">
        <v>14</v>
      </c>
      <c r="D17950" s="4" t="s">
        <v>10</v>
      </c>
      <c r="E17950" s="4" t="s">
        <v>6</v>
      </c>
    </row>
    <row r="17951" spans="1:13">
      <c r="A17951" t="n">
        <v>144052</v>
      </c>
      <c r="B17951" s="41" t="n">
        <v>51</v>
      </c>
      <c r="C17951" s="7" t="n">
        <v>4</v>
      </c>
      <c r="D17951" s="7" t="n">
        <v>4</v>
      </c>
      <c r="E17951" s="7" t="s">
        <v>140</v>
      </c>
    </row>
    <row r="17952" spans="1:13">
      <c r="A17952" t="s">
        <v>4</v>
      </c>
      <c r="B17952" s="4" t="s">
        <v>5</v>
      </c>
      <c r="C17952" s="4" t="s">
        <v>10</v>
      </c>
    </row>
    <row r="17953" spans="1:8">
      <c r="A17953" t="n">
        <v>144065</v>
      </c>
      <c r="B17953" s="28" t="n">
        <v>16</v>
      </c>
      <c r="C17953" s="7" t="n">
        <v>0</v>
      </c>
    </row>
    <row r="17954" spans="1:8">
      <c r="A17954" t="s">
        <v>4</v>
      </c>
      <c r="B17954" s="4" t="s">
        <v>5</v>
      </c>
      <c r="C17954" s="4" t="s">
        <v>10</v>
      </c>
      <c r="D17954" s="4" t="s">
        <v>14</v>
      </c>
      <c r="E17954" s="4" t="s">
        <v>9</v>
      </c>
      <c r="F17954" s="4" t="s">
        <v>112</v>
      </c>
      <c r="G17954" s="4" t="s">
        <v>14</v>
      </c>
      <c r="H17954" s="4" t="s">
        <v>14</v>
      </c>
    </row>
    <row r="17955" spans="1:8">
      <c r="A17955" t="n">
        <v>144068</v>
      </c>
      <c r="B17955" s="49" t="n">
        <v>26</v>
      </c>
      <c r="C17955" s="7" t="n">
        <v>4</v>
      </c>
      <c r="D17955" s="7" t="n">
        <v>17</v>
      </c>
      <c r="E17955" s="7" t="n">
        <v>7472</v>
      </c>
      <c r="F17955" s="7" t="s">
        <v>1101</v>
      </c>
      <c r="G17955" s="7" t="n">
        <v>2</v>
      </c>
      <c r="H17955" s="7" t="n">
        <v>0</v>
      </c>
    </row>
    <row r="17956" spans="1:8">
      <c r="A17956" t="s">
        <v>4</v>
      </c>
      <c r="B17956" s="4" t="s">
        <v>5</v>
      </c>
    </row>
    <row r="17957" spans="1:8">
      <c r="A17957" t="n">
        <v>144094</v>
      </c>
      <c r="B17957" s="50" t="n">
        <v>28</v>
      </c>
    </row>
    <row r="17958" spans="1:8">
      <c r="A17958" t="s">
        <v>4</v>
      </c>
      <c r="B17958" s="4" t="s">
        <v>5</v>
      </c>
      <c r="C17958" s="4" t="s">
        <v>14</v>
      </c>
      <c r="D17958" s="4" t="s">
        <v>10</v>
      </c>
      <c r="E17958" s="4" t="s">
        <v>10</v>
      </c>
      <c r="F17958" s="4" t="s">
        <v>14</v>
      </c>
    </row>
    <row r="17959" spans="1:8">
      <c r="A17959" t="n">
        <v>144095</v>
      </c>
      <c r="B17959" s="59" t="n">
        <v>25</v>
      </c>
      <c r="C17959" s="7" t="n">
        <v>1</v>
      </c>
      <c r="D17959" s="7" t="n">
        <v>65535</v>
      </c>
      <c r="E17959" s="7" t="n">
        <v>65535</v>
      </c>
      <c r="F17959" s="7" t="n">
        <v>0</v>
      </c>
    </row>
    <row r="17960" spans="1:8">
      <c r="A17960" t="s">
        <v>4</v>
      </c>
      <c r="B17960" s="4" t="s">
        <v>5</v>
      </c>
      <c r="C17960" s="4" t="s">
        <v>14</v>
      </c>
      <c r="D17960" s="4" t="s">
        <v>10</v>
      </c>
      <c r="E17960" s="4" t="s">
        <v>14</v>
      </c>
    </row>
    <row r="17961" spans="1:8">
      <c r="A17961" t="n">
        <v>144102</v>
      </c>
      <c r="B17961" s="16" t="n">
        <v>49</v>
      </c>
      <c r="C17961" s="7" t="n">
        <v>1</v>
      </c>
      <c r="D17961" s="7" t="n">
        <v>4000</v>
      </c>
      <c r="E17961" s="7" t="n">
        <v>0</v>
      </c>
    </row>
    <row r="17962" spans="1:8">
      <c r="A17962" t="s">
        <v>4</v>
      </c>
      <c r="B17962" s="4" t="s">
        <v>5</v>
      </c>
      <c r="C17962" s="4" t="s">
        <v>14</v>
      </c>
      <c r="D17962" s="4" t="s">
        <v>14</v>
      </c>
      <c r="E17962" s="4" t="s">
        <v>21</v>
      </c>
      <c r="F17962" s="4" t="s">
        <v>10</v>
      </c>
    </row>
    <row r="17963" spans="1:8">
      <c r="A17963" t="n">
        <v>144107</v>
      </c>
      <c r="B17963" s="45" t="n">
        <v>45</v>
      </c>
      <c r="C17963" s="7" t="n">
        <v>5</v>
      </c>
      <c r="D17963" s="7" t="n">
        <v>3</v>
      </c>
      <c r="E17963" s="7" t="n">
        <v>1.89999997615814</v>
      </c>
      <c r="F17963" s="7" t="n">
        <v>5000</v>
      </c>
    </row>
    <row r="17964" spans="1:8">
      <c r="A17964" t="s">
        <v>4</v>
      </c>
      <c r="B17964" s="4" t="s">
        <v>5</v>
      </c>
      <c r="C17964" s="4" t="s">
        <v>14</v>
      </c>
      <c r="D17964" s="4" t="s">
        <v>10</v>
      </c>
      <c r="E17964" s="4" t="s">
        <v>6</v>
      </c>
      <c r="F17964" s="4" t="s">
        <v>6</v>
      </c>
      <c r="G17964" s="4" t="s">
        <v>6</v>
      </c>
      <c r="H17964" s="4" t="s">
        <v>6</v>
      </c>
    </row>
    <row r="17965" spans="1:8">
      <c r="A17965" t="n">
        <v>144116</v>
      </c>
      <c r="B17965" s="41" t="n">
        <v>51</v>
      </c>
      <c r="C17965" s="7" t="n">
        <v>3</v>
      </c>
      <c r="D17965" s="7" t="n">
        <v>19</v>
      </c>
      <c r="E17965" s="7" t="s">
        <v>94</v>
      </c>
      <c r="F17965" s="7" t="s">
        <v>95</v>
      </c>
      <c r="G17965" s="7" t="s">
        <v>96</v>
      </c>
      <c r="H17965" s="7" t="s">
        <v>97</v>
      </c>
    </row>
    <row r="17966" spans="1:8">
      <c r="A17966" t="s">
        <v>4</v>
      </c>
      <c r="B17966" s="4" t="s">
        <v>5</v>
      </c>
      <c r="C17966" s="4" t="s">
        <v>10</v>
      </c>
      <c r="D17966" s="4" t="s">
        <v>10</v>
      </c>
      <c r="E17966" s="4" t="s">
        <v>10</v>
      </c>
    </row>
    <row r="17967" spans="1:8">
      <c r="A17967" t="n">
        <v>144129</v>
      </c>
      <c r="B17967" s="42" t="n">
        <v>61</v>
      </c>
      <c r="C17967" s="7" t="n">
        <v>19</v>
      </c>
      <c r="D17967" s="7" t="n">
        <v>65533</v>
      </c>
      <c r="E17967" s="7" t="n">
        <v>500</v>
      </c>
    </row>
    <row r="17968" spans="1:8">
      <c r="A17968" t="s">
        <v>4</v>
      </c>
      <c r="B17968" s="4" t="s">
        <v>5</v>
      </c>
      <c r="C17968" s="4" t="s">
        <v>10</v>
      </c>
    </row>
    <row r="17969" spans="1:8">
      <c r="A17969" t="n">
        <v>144136</v>
      </c>
      <c r="B17969" s="28" t="n">
        <v>16</v>
      </c>
      <c r="C17969" s="7" t="n">
        <v>500</v>
      </c>
    </row>
    <row r="17970" spans="1:8">
      <c r="A17970" t="s">
        <v>4</v>
      </c>
      <c r="B17970" s="4" t="s">
        <v>5</v>
      </c>
      <c r="C17970" s="4" t="s">
        <v>14</v>
      </c>
      <c r="D17970" s="4" t="s">
        <v>10</v>
      </c>
      <c r="E17970" s="4" t="s">
        <v>21</v>
      </c>
      <c r="F17970" s="4" t="s">
        <v>10</v>
      </c>
      <c r="G17970" s="4" t="s">
        <v>9</v>
      </c>
      <c r="H17970" s="4" t="s">
        <v>9</v>
      </c>
      <c r="I17970" s="4" t="s">
        <v>10</v>
      </c>
      <c r="J17970" s="4" t="s">
        <v>10</v>
      </c>
      <c r="K17970" s="4" t="s">
        <v>9</v>
      </c>
      <c r="L17970" s="4" t="s">
        <v>9</v>
      </c>
      <c r="M17970" s="4" t="s">
        <v>9</v>
      </c>
      <c r="N17970" s="4" t="s">
        <v>9</v>
      </c>
      <c r="O17970" s="4" t="s">
        <v>6</v>
      </c>
    </row>
    <row r="17971" spans="1:8">
      <c r="A17971" t="n">
        <v>144139</v>
      </c>
      <c r="B17971" s="14" t="n">
        <v>50</v>
      </c>
      <c r="C17971" s="7" t="n">
        <v>0</v>
      </c>
      <c r="D17971" s="7" t="n">
        <v>4433</v>
      </c>
      <c r="E17971" s="7" t="n">
        <v>0.800000011920929</v>
      </c>
      <c r="F17971" s="7" t="n">
        <v>1000</v>
      </c>
      <c r="G17971" s="7" t="n">
        <v>0</v>
      </c>
      <c r="H17971" s="7" t="n">
        <v>-1073741824</v>
      </c>
      <c r="I17971" s="7" t="n">
        <v>0</v>
      </c>
      <c r="J17971" s="7" t="n">
        <v>65533</v>
      </c>
      <c r="K17971" s="7" t="n">
        <v>0</v>
      </c>
      <c r="L17971" s="7" t="n">
        <v>0</v>
      </c>
      <c r="M17971" s="7" t="n">
        <v>0</v>
      </c>
      <c r="N17971" s="7" t="n">
        <v>0</v>
      </c>
      <c r="O17971" s="7" t="s">
        <v>13</v>
      </c>
    </row>
    <row r="17972" spans="1:8">
      <c r="A17972" t="s">
        <v>4</v>
      </c>
      <c r="B17972" s="4" t="s">
        <v>5</v>
      </c>
      <c r="C17972" s="4" t="s">
        <v>14</v>
      </c>
      <c r="D17972" s="4" t="s">
        <v>10</v>
      </c>
      <c r="E17972" s="4" t="s">
        <v>21</v>
      </c>
      <c r="F17972" s="4" t="s">
        <v>10</v>
      </c>
      <c r="G17972" s="4" t="s">
        <v>9</v>
      </c>
      <c r="H17972" s="4" t="s">
        <v>9</v>
      </c>
      <c r="I17972" s="4" t="s">
        <v>10</v>
      </c>
      <c r="J17972" s="4" t="s">
        <v>10</v>
      </c>
      <c r="K17972" s="4" t="s">
        <v>9</v>
      </c>
      <c r="L17972" s="4" t="s">
        <v>9</v>
      </c>
      <c r="M17972" s="4" t="s">
        <v>9</v>
      </c>
      <c r="N17972" s="4" t="s">
        <v>9</v>
      </c>
      <c r="O17972" s="4" t="s">
        <v>6</v>
      </c>
    </row>
    <row r="17973" spans="1:8">
      <c r="A17973" t="n">
        <v>144178</v>
      </c>
      <c r="B17973" s="14" t="n">
        <v>50</v>
      </c>
      <c r="C17973" s="7" t="n">
        <v>0</v>
      </c>
      <c r="D17973" s="7" t="n">
        <v>2118</v>
      </c>
      <c r="E17973" s="7" t="n">
        <v>0.5</v>
      </c>
      <c r="F17973" s="7" t="n">
        <v>0</v>
      </c>
      <c r="G17973" s="7" t="n">
        <v>0</v>
      </c>
      <c r="H17973" s="7" t="n">
        <v>0</v>
      </c>
      <c r="I17973" s="7" t="n">
        <v>0</v>
      </c>
      <c r="J17973" s="7" t="n">
        <v>65533</v>
      </c>
      <c r="K17973" s="7" t="n">
        <v>0</v>
      </c>
      <c r="L17973" s="7" t="n">
        <v>0</v>
      </c>
      <c r="M17973" s="7" t="n">
        <v>0</v>
      </c>
      <c r="N17973" s="7" t="n">
        <v>0</v>
      </c>
      <c r="O17973" s="7" t="s">
        <v>13</v>
      </c>
    </row>
    <row r="17974" spans="1:8">
      <c r="A17974" t="s">
        <v>4</v>
      </c>
      <c r="B17974" s="4" t="s">
        <v>5</v>
      </c>
      <c r="C17974" s="4" t="s">
        <v>14</v>
      </c>
      <c r="D17974" s="4" t="s">
        <v>10</v>
      </c>
      <c r="E17974" s="4" t="s">
        <v>10</v>
      </c>
    </row>
    <row r="17975" spans="1:8">
      <c r="A17975" t="n">
        <v>144217</v>
      </c>
      <c r="B17975" s="14" t="n">
        <v>50</v>
      </c>
      <c r="C17975" s="7" t="n">
        <v>1</v>
      </c>
      <c r="D17975" s="7" t="n">
        <v>5045</v>
      </c>
      <c r="E17975" s="7" t="n">
        <v>500</v>
      </c>
    </row>
    <row r="17976" spans="1:8">
      <c r="A17976" t="s">
        <v>4</v>
      </c>
      <c r="B17976" s="4" t="s">
        <v>5</v>
      </c>
      <c r="C17976" s="4" t="s">
        <v>14</v>
      </c>
      <c r="D17976" s="4" t="s">
        <v>10</v>
      </c>
      <c r="E17976" s="4" t="s">
        <v>10</v>
      </c>
      <c r="F17976" s="4" t="s">
        <v>10</v>
      </c>
      <c r="G17976" s="4" t="s">
        <v>10</v>
      </c>
      <c r="H17976" s="4" t="s">
        <v>10</v>
      </c>
      <c r="I17976" s="4" t="s">
        <v>6</v>
      </c>
      <c r="J17976" s="4" t="s">
        <v>21</v>
      </c>
      <c r="K17976" s="4" t="s">
        <v>21</v>
      </c>
      <c r="L17976" s="4" t="s">
        <v>21</v>
      </c>
      <c r="M17976" s="4" t="s">
        <v>9</v>
      </c>
      <c r="N17976" s="4" t="s">
        <v>9</v>
      </c>
      <c r="O17976" s="4" t="s">
        <v>21</v>
      </c>
      <c r="P17976" s="4" t="s">
        <v>21</v>
      </c>
      <c r="Q17976" s="4" t="s">
        <v>21</v>
      </c>
      <c r="R17976" s="4" t="s">
        <v>21</v>
      </c>
      <c r="S17976" s="4" t="s">
        <v>14</v>
      </c>
    </row>
    <row r="17977" spans="1:8">
      <c r="A17977" t="n">
        <v>144223</v>
      </c>
      <c r="B17977" s="31" t="n">
        <v>39</v>
      </c>
      <c r="C17977" s="7" t="n">
        <v>12</v>
      </c>
      <c r="D17977" s="7" t="n">
        <v>65533</v>
      </c>
      <c r="E17977" s="7" t="n">
        <v>209</v>
      </c>
      <c r="F17977" s="7" t="n">
        <v>0</v>
      </c>
      <c r="G17977" s="7" t="n">
        <v>65533</v>
      </c>
      <c r="H17977" s="7" t="n">
        <v>0</v>
      </c>
      <c r="I17977" s="7" t="s">
        <v>13</v>
      </c>
      <c r="J17977" s="7" t="n">
        <v>-2.38000011444092</v>
      </c>
      <c r="K17977" s="7" t="n">
        <v>18.3600006103516</v>
      </c>
      <c r="L17977" s="7" t="n">
        <v>44.5</v>
      </c>
      <c r="M17977" s="7" t="n">
        <v>0</v>
      </c>
      <c r="N17977" s="7" t="n">
        <v>0</v>
      </c>
      <c r="O17977" s="7" t="n">
        <v>0</v>
      </c>
      <c r="P17977" s="7" t="n">
        <v>1</v>
      </c>
      <c r="Q17977" s="7" t="n">
        <v>1</v>
      </c>
      <c r="R17977" s="7" t="n">
        <v>1</v>
      </c>
      <c r="S17977" s="7" t="n">
        <v>255</v>
      </c>
    </row>
    <row r="17978" spans="1:8">
      <c r="A17978" t="s">
        <v>4</v>
      </c>
      <c r="B17978" s="4" t="s">
        <v>5</v>
      </c>
      <c r="C17978" s="4" t="s">
        <v>14</v>
      </c>
      <c r="D17978" s="4" t="s">
        <v>10</v>
      </c>
      <c r="E17978" s="4" t="s">
        <v>14</v>
      </c>
    </row>
    <row r="17979" spans="1:8">
      <c r="A17979" t="n">
        <v>144273</v>
      </c>
      <c r="B17979" s="31" t="n">
        <v>39</v>
      </c>
      <c r="C17979" s="7" t="n">
        <v>14</v>
      </c>
      <c r="D17979" s="7" t="n">
        <v>65533</v>
      </c>
      <c r="E17979" s="7" t="n">
        <v>108</v>
      </c>
    </row>
    <row r="17980" spans="1:8">
      <c r="A17980" t="s">
        <v>4</v>
      </c>
      <c r="B17980" s="4" t="s">
        <v>5</v>
      </c>
      <c r="C17980" s="4" t="s">
        <v>10</v>
      </c>
    </row>
    <row r="17981" spans="1:8">
      <c r="A17981" t="n">
        <v>144278</v>
      </c>
      <c r="B17981" s="28" t="n">
        <v>16</v>
      </c>
      <c r="C17981" s="7" t="n">
        <v>1000</v>
      </c>
    </row>
    <row r="17982" spans="1:8">
      <c r="A17982" t="s">
        <v>4</v>
      </c>
      <c r="B17982" s="4" t="s">
        <v>5</v>
      </c>
      <c r="C17982" s="4" t="s">
        <v>10</v>
      </c>
      <c r="D17982" s="4" t="s">
        <v>9</v>
      </c>
      <c r="E17982" s="4" t="s">
        <v>9</v>
      </c>
      <c r="F17982" s="4" t="s">
        <v>9</v>
      </c>
      <c r="G17982" s="4" t="s">
        <v>9</v>
      </c>
      <c r="H17982" s="4" t="s">
        <v>10</v>
      </c>
      <c r="I17982" s="4" t="s">
        <v>14</v>
      </c>
    </row>
    <row r="17983" spans="1:8">
      <c r="A17983" t="n">
        <v>144281</v>
      </c>
      <c r="B17983" s="69" t="n">
        <v>66</v>
      </c>
      <c r="C17983" s="7" t="n">
        <v>19</v>
      </c>
      <c r="D17983" s="7" t="n">
        <v>1065353216</v>
      </c>
      <c r="E17983" s="7" t="n">
        <v>1065353216</v>
      </c>
      <c r="F17983" s="7" t="n">
        <v>1065353216</v>
      </c>
      <c r="G17983" s="7" t="n">
        <v>0</v>
      </c>
      <c r="H17983" s="7" t="n">
        <v>1000</v>
      </c>
      <c r="I17983" s="7" t="n">
        <v>3</v>
      </c>
    </row>
    <row r="17984" spans="1:8">
      <c r="A17984" t="s">
        <v>4</v>
      </c>
      <c r="B17984" s="4" t="s">
        <v>5</v>
      </c>
      <c r="C17984" s="4" t="s">
        <v>10</v>
      </c>
    </row>
    <row r="17985" spans="1:19">
      <c r="A17985" t="n">
        <v>144303</v>
      </c>
      <c r="B17985" s="28" t="n">
        <v>16</v>
      </c>
      <c r="C17985" s="7" t="n">
        <v>1500</v>
      </c>
    </row>
    <row r="17986" spans="1:19">
      <c r="A17986" t="s">
        <v>4</v>
      </c>
      <c r="B17986" s="4" t="s">
        <v>5</v>
      </c>
      <c r="C17986" s="4" t="s">
        <v>10</v>
      </c>
      <c r="D17986" s="4" t="s">
        <v>9</v>
      </c>
    </row>
    <row r="17987" spans="1:19">
      <c r="A17987" t="n">
        <v>144306</v>
      </c>
      <c r="B17987" s="33" t="n">
        <v>43</v>
      </c>
      <c r="C17987" s="7" t="n">
        <v>19</v>
      </c>
      <c r="D17987" s="7" t="n">
        <v>128</v>
      </c>
    </row>
    <row r="17988" spans="1:19">
      <c r="A17988" t="s">
        <v>4</v>
      </c>
      <c r="B17988" s="4" t="s">
        <v>5</v>
      </c>
      <c r="C17988" s="4" t="s">
        <v>14</v>
      </c>
      <c r="D17988" s="4" t="s">
        <v>10</v>
      </c>
      <c r="E17988" s="4" t="s">
        <v>21</v>
      </c>
    </row>
    <row r="17989" spans="1:19">
      <c r="A17989" t="n">
        <v>144313</v>
      </c>
      <c r="B17989" s="21" t="n">
        <v>58</v>
      </c>
      <c r="C17989" s="7" t="n">
        <v>101</v>
      </c>
      <c r="D17989" s="7" t="n">
        <v>300</v>
      </c>
      <c r="E17989" s="7" t="n">
        <v>1</v>
      </c>
    </row>
    <row r="17990" spans="1:19">
      <c r="A17990" t="s">
        <v>4</v>
      </c>
      <c r="B17990" s="4" t="s">
        <v>5</v>
      </c>
      <c r="C17990" s="4" t="s">
        <v>14</v>
      </c>
      <c r="D17990" s="4" t="s">
        <v>10</v>
      </c>
    </row>
    <row r="17991" spans="1:19">
      <c r="A17991" t="n">
        <v>144321</v>
      </c>
      <c r="B17991" s="21" t="n">
        <v>58</v>
      </c>
      <c r="C17991" s="7" t="n">
        <v>254</v>
      </c>
      <c r="D17991" s="7" t="n">
        <v>0</v>
      </c>
    </row>
    <row r="17992" spans="1:19">
      <c r="A17992" t="s">
        <v>4</v>
      </c>
      <c r="B17992" s="4" t="s">
        <v>5</v>
      </c>
      <c r="C17992" s="4" t="s">
        <v>14</v>
      </c>
      <c r="D17992" s="4" t="s">
        <v>14</v>
      </c>
      <c r="E17992" s="4" t="s">
        <v>21</v>
      </c>
      <c r="F17992" s="4" t="s">
        <v>21</v>
      </c>
      <c r="G17992" s="4" t="s">
        <v>21</v>
      </c>
      <c r="H17992" s="4" t="s">
        <v>10</v>
      </c>
    </row>
    <row r="17993" spans="1:19">
      <c r="A17993" t="n">
        <v>144325</v>
      </c>
      <c r="B17993" s="45" t="n">
        <v>45</v>
      </c>
      <c r="C17993" s="7" t="n">
        <v>2</v>
      </c>
      <c r="D17993" s="7" t="n">
        <v>3</v>
      </c>
      <c r="E17993" s="7" t="n">
        <v>-2.67000007629395</v>
      </c>
      <c r="F17993" s="7" t="n">
        <v>18.8500003814697</v>
      </c>
      <c r="G17993" s="7" t="n">
        <v>45.3300018310547</v>
      </c>
      <c r="H17993" s="7" t="n">
        <v>0</v>
      </c>
    </row>
    <row r="17994" spans="1:19">
      <c r="A17994" t="s">
        <v>4</v>
      </c>
      <c r="B17994" s="4" t="s">
        <v>5</v>
      </c>
      <c r="C17994" s="4" t="s">
        <v>14</v>
      </c>
      <c r="D17994" s="4" t="s">
        <v>14</v>
      </c>
      <c r="E17994" s="4" t="s">
        <v>21</v>
      </c>
      <c r="F17994" s="4" t="s">
        <v>21</v>
      </c>
      <c r="G17994" s="4" t="s">
        <v>21</v>
      </c>
      <c r="H17994" s="4" t="s">
        <v>10</v>
      </c>
      <c r="I17994" s="4" t="s">
        <v>14</v>
      </c>
    </row>
    <row r="17995" spans="1:19">
      <c r="A17995" t="n">
        <v>144342</v>
      </c>
      <c r="B17995" s="45" t="n">
        <v>45</v>
      </c>
      <c r="C17995" s="7" t="n">
        <v>4</v>
      </c>
      <c r="D17995" s="7" t="n">
        <v>3</v>
      </c>
      <c r="E17995" s="7" t="n">
        <v>355.980010986328</v>
      </c>
      <c r="F17995" s="7" t="n">
        <v>150.970001220703</v>
      </c>
      <c r="G17995" s="7" t="n">
        <v>24</v>
      </c>
      <c r="H17995" s="7" t="n">
        <v>0</v>
      </c>
      <c r="I17995" s="7" t="n">
        <v>0</v>
      </c>
    </row>
    <row r="17996" spans="1:19">
      <c r="A17996" t="s">
        <v>4</v>
      </c>
      <c r="B17996" s="4" t="s">
        <v>5</v>
      </c>
      <c r="C17996" s="4" t="s">
        <v>14</v>
      </c>
      <c r="D17996" s="4" t="s">
        <v>14</v>
      </c>
      <c r="E17996" s="4" t="s">
        <v>21</v>
      </c>
      <c r="F17996" s="4" t="s">
        <v>10</v>
      </c>
    </row>
    <row r="17997" spans="1:19">
      <c r="A17997" t="n">
        <v>144360</v>
      </c>
      <c r="B17997" s="45" t="n">
        <v>45</v>
      </c>
      <c r="C17997" s="7" t="n">
        <v>5</v>
      </c>
      <c r="D17997" s="7" t="n">
        <v>3</v>
      </c>
      <c r="E17997" s="7" t="n">
        <v>1.89999997615814</v>
      </c>
      <c r="F17997" s="7" t="n">
        <v>0</v>
      </c>
    </row>
    <row r="17998" spans="1:19">
      <c r="A17998" t="s">
        <v>4</v>
      </c>
      <c r="B17998" s="4" t="s">
        <v>5</v>
      </c>
      <c r="C17998" s="4" t="s">
        <v>14</v>
      </c>
      <c r="D17998" s="4" t="s">
        <v>14</v>
      </c>
      <c r="E17998" s="4" t="s">
        <v>21</v>
      </c>
      <c r="F17998" s="4" t="s">
        <v>10</v>
      </c>
    </row>
    <row r="17999" spans="1:19">
      <c r="A17999" t="n">
        <v>144369</v>
      </c>
      <c r="B17999" s="45" t="n">
        <v>45</v>
      </c>
      <c r="C17999" s="7" t="n">
        <v>11</v>
      </c>
      <c r="D17999" s="7" t="n">
        <v>3</v>
      </c>
      <c r="E17999" s="7" t="n">
        <v>34.2999992370605</v>
      </c>
      <c r="F17999" s="7" t="n">
        <v>0</v>
      </c>
    </row>
    <row r="18000" spans="1:19">
      <c r="A18000" t="s">
        <v>4</v>
      </c>
      <c r="B18000" s="4" t="s">
        <v>5</v>
      </c>
      <c r="C18000" s="4" t="s">
        <v>10</v>
      </c>
      <c r="D18000" s="4" t="s">
        <v>21</v>
      </c>
      <c r="E18000" s="4" t="s">
        <v>21</v>
      </c>
      <c r="F18000" s="4" t="s">
        <v>21</v>
      </c>
      <c r="G18000" s="4" t="s">
        <v>21</v>
      </c>
    </row>
    <row r="18001" spans="1:9">
      <c r="A18001" t="n">
        <v>144378</v>
      </c>
      <c r="B18001" s="36" t="n">
        <v>46</v>
      </c>
      <c r="C18001" s="7" t="n">
        <v>7032</v>
      </c>
      <c r="D18001" s="7" t="n">
        <v>-3.01999998092651</v>
      </c>
      <c r="E18001" s="7" t="n">
        <v>18.3700008392334</v>
      </c>
      <c r="F18001" s="7" t="n">
        <v>46.0999984741211</v>
      </c>
      <c r="G18001" s="7" t="n">
        <v>167.300003051758</v>
      </c>
    </row>
    <row r="18002" spans="1:9">
      <c r="A18002" t="s">
        <v>4</v>
      </c>
      <c r="B18002" s="4" t="s">
        <v>5</v>
      </c>
      <c r="C18002" s="4" t="s">
        <v>14</v>
      </c>
      <c r="D18002" s="4" t="s">
        <v>14</v>
      </c>
      <c r="E18002" s="4" t="s">
        <v>21</v>
      </c>
      <c r="F18002" s="4" t="s">
        <v>21</v>
      </c>
      <c r="G18002" s="4" t="s">
        <v>21</v>
      </c>
      <c r="H18002" s="4" t="s">
        <v>10</v>
      </c>
    </row>
    <row r="18003" spans="1:9">
      <c r="A18003" t="n">
        <v>144397</v>
      </c>
      <c r="B18003" s="45" t="n">
        <v>45</v>
      </c>
      <c r="C18003" s="7" t="n">
        <v>2</v>
      </c>
      <c r="D18003" s="7" t="n">
        <v>3</v>
      </c>
      <c r="E18003" s="7" t="n">
        <v>-2.67000007629395</v>
      </c>
      <c r="F18003" s="7" t="n">
        <v>19.2000007629395</v>
      </c>
      <c r="G18003" s="7" t="n">
        <v>45.3300018310547</v>
      </c>
      <c r="H18003" s="7" t="n">
        <v>3000</v>
      </c>
    </row>
    <row r="18004" spans="1:9">
      <c r="A18004" t="s">
        <v>4</v>
      </c>
      <c r="B18004" s="4" t="s">
        <v>5</v>
      </c>
      <c r="C18004" s="4" t="s">
        <v>14</v>
      </c>
      <c r="D18004" s="4" t="s">
        <v>10</v>
      </c>
    </row>
    <row r="18005" spans="1:9">
      <c r="A18005" t="n">
        <v>144414</v>
      </c>
      <c r="B18005" s="45" t="n">
        <v>45</v>
      </c>
      <c r="C18005" s="7" t="n">
        <v>7</v>
      </c>
      <c r="D18005" s="7" t="n">
        <v>255</v>
      </c>
    </row>
    <row r="18006" spans="1:9">
      <c r="A18006" t="s">
        <v>4</v>
      </c>
      <c r="B18006" s="4" t="s">
        <v>5</v>
      </c>
      <c r="C18006" s="4" t="s">
        <v>14</v>
      </c>
      <c r="D18006" s="4" t="s">
        <v>10</v>
      </c>
      <c r="E18006" s="4" t="s">
        <v>6</v>
      </c>
    </row>
    <row r="18007" spans="1:9">
      <c r="A18007" t="n">
        <v>144418</v>
      </c>
      <c r="B18007" s="41" t="n">
        <v>51</v>
      </c>
      <c r="C18007" s="7" t="n">
        <v>4</v>
      </c>
      <c r="D18007" s="7" t="n">
        <v>5</v>
      </c>
      <c r="E18007" s="7" t="s">
        <v>181</v>
      </c>
    </row>
    <row r="18008" spans="1:9">
      <c r="A18008" t="s">
        <v>4</v>
      </c>
      <c r="B18008" s="4" t="s">
        <v>5</v>
      </c>
      <c r="C18008" s="4" t="s">
        <v>10</v>
      </c>
    </row>
    <row r="18009" spans="1:9">
      <c r="A18009" t="n">
        <v>144431</v>
      </c>
      <c r="B18009" s="28" t="n">
        <v>16</v>
      </c>
      <c r="C18009" s="7" t="n">
        <v>0</v>
      </c>
    </row>
    <row r="18010" spans="1:9">
      <c r="A18010" t="s">
        <v>4</v>
      </c>
      <c r="B18010" s="4" t="s">
        <v>5</v>
      </c>
      <c r="C18010" s="4" t="s">
        <v>10</v>
      </c>
      <c r="D18010" s="4" t="s">
        <v>14</v>
      </c>
      <c r="E18010" s="4" t="s">
        <v>9</v>
      </c>
      <c r="F18010" s="4" t="s">
        <v>112</v>
      </c>
      <c r="G18010" s="4" t="s">
        <v>14</v>
      </c>
      <c r="H18010" s="4" t="s">
        <v>14</v>
      </c>
    </row>
    <row r="18011" spans="1:9">
      <c r="A18011" t="n">
        <v>144434</v>
      </c>
      <c r="B18011" s="49" t="n">
        <v>26</v>
      </c>
      <c r="C18011" s="7" t="n">
        <v>5</v>
      </c>
      <c r="D18011" s="7" t="n">
        <v>17</v>
      </c>
      <c r="E18011" s="7" t="n">
        <v>3483</v>
      </c>
      <c r="F18011" s="7" t="s">
        <v>1102</v>
      </c>
      <c r="G18011" s="7" t="n">
        <v>2</v>
      </c>
      <c r="H18011" s="7" t="n">
        <v>0</v>
      </c>
    </row>
    <row r="18012" spans="1:9">
      <c r="A18012" t="s">
        <v>4</v>
      </c>
      <c r="B18012" s="4" t="s">
        <v>5</v>
      </c>
      <c r="C18012" s="4" t="s">
        <v>10</v>
      </c>
    </row>
    <row r="18013" spans="1:9">
      <c r="A18013" t="n">
        <v>144459</v>
      </c>
      <c r="B18013" s="28" t="n">
        <v>16</v>
      </c>
      <c r="C18013" s="7" t="n">
        <v>2000</v>
      </c>
    </row>
    <row r="18014" spans="1:9">
      <c r="A18014" t="s">
        <v>4</v>
      </c>
      <c r="B18014" s="4" t="s">
        <v>5</v>
      </c>
      <c r="C18014" s="4" t="s">
        <v>14</v>
      </c>
      <c r="D18014" s="4" t="s">
        <v>10</v>
      </c>
      <c r="E18014" s="4" t="s">
        <v>6</v>
      </c>
      <c r="F18014" s="4" t="s">
        <v>6</v>
      </c>
      <c r="G18014" s="4" t="s">
        <v>6</v>
      </c>
      <c r="H18014" s="4" t="s">
        <v>6</v>
      </c>
    </row>
    <row r="18015" spans="1:9">
      <c r="A18015" t="n">
        <v>144462</v>
      </c>
      <c r="B18015" s="41" t="n">
        <v>51</v>
      </c>
      <c r="C18015" s="7" t="n">
        <v>3</v>
      </c>
      <c r="D18015" s="7" t="n">
        <v>5</v>
      </c>
      <c r="E18015" s="7" t="s">
        <v>94</v>
      </c>
      <c r="F18015" s="7" t="s">
        <v>13</v>
      </c>
      <c r="G18015" s="7" t="s">
        <v>96</v>
      </c>
      <c r="H18015" s="7" t="s">
        <v>97</v>
      </c>
    </row>
    <row r="18016" spans="1:9">
      <c r="A18016" t="s">
        <v>4</v>
      </c>
      <c r="B18016" s="4" t="s">
        <v>5</v>
      </c>
    </row>
    <row r="18017" spans="1:8">
      <c r="A18017" t="n">
        <v>144474</v>
      </c>
      <c r="B18017" s="50" t="n">
        <v>28</v>
      </c>
    </row>
    <row r="18018" spans="1:8">
      <c r="A18018" t="s">
        <v>4</v>
      </c>
      <c r="B18018" s="4" t="s">
        <v>5</v>
      </c>
      <c r="C18018" s="4" t="s">
        <v>10</v>
      </c>
      <c r="D18018" s="4" t="s">
        <v>14</v>
      </c>
    </row>
    <row r="18019" spans="1:8">
      <c r="A18019" t="n">
        <v>144475</v>
      </c>
      <c r="B18019" s="51" t="n">
        <v>89</v>
      </c>
      <c r="C18019" s="7" t="n">
        <v>65533</v>
      </c>
      <c r="D18019" s="7" t="n">
        <v>1</v>
      </c>
    </row>
    <row r="18020" spans="1:8">
      <c r="A18020" t="s">
        <v>4</v>
      </c>
      <c r="B18020" s="4" t="s">
        <v>5</v>
      </c>
      <c r="C18020" s="4" t="s">
        <v>14</v>
      </c>
      <c r="D18020" s="4" t="s">
        <v>10</v>
      </c>
      <c r="E18020" s="4" t="s">
        <v>6</v>
      </c>
    </row>
    <row r="18021" spans="1:8">
      <c r="A18021" t="n">
        <v>144479</v>
      </c>
      <c r="B18021" s="41" t="n">
        <v>51</v>
      </c>
      <c r="C18021" s="7" t="n">
        <v>4</v>
      </c>
      <c r="D18021" s="7" t="n">
        <v>7032</v>
      </c>
      <c r="E18021" s="7" t="s">
        <v>1103</v>
      </c>
    </row>
    <row r="18022" spans="1:8">
      <c r="A18022" t="s">
        <v>4</v>
      </c>
      <c r="B18022" s="4" t="s">
        <v>5</v>
      </c>
      <c r="C18022" s="4" t="s">
        <v>10</v>
      </c>
    </row>
    <row r="18023" spans="1:8">
      <c r="A18023" t="n">
        <v>144494</v>
      </c>
      <c r="B18023" s="28" t="n">
        <v>16</v>
      </c>
      <c r="C18023" s="7" t="n">
        <v>0</v>
      </c>
    </row>
    <row r="18024" spans="1:8">
      <c r="A18024" t="s">
        <v>4</v>
      </c>
      <c r="B18024" s="4" t="s">
        <v>5</v>
      </c>
      <c r="C18024" s="4" t="s">
        <v>10</v>
      </c>
      <c r="D18024" s="4" t="s">
        <v>14</v>
      </c>
      <c r="E18024" s="4" t="s">
        <v>9</v>
      </c>
      <c r="F18024" s="4" t="s">
        <v>112</v>
      </c>
      <c r="G18024" s="4" t="s">
        <v>14</v>
      </c>
      <c r="H18024" s="4" t="s">
        <v>14</v>
      </c>
    </row>
    <row r="18025" spans="1:8">
      <c r="A18025" t="n">
        <v>144497</v>
      </c>
      <c r="B18025" s="49" t="n">
        <v>26</v>
      </c>
      <c r="C18025" s="7" t="n">
        <v>7032</v>
      </c>
      <c r="D18025" s="7" t="n">
        <v>17</v>
      </c>
      <c r="E18025" s="7" t="n">
        <v>18534</v>
      </c>
      <c r="F18025" s="7" t="s">
        <v>1104</v>
      </c>
      <c r="G18025" s="7" t="n">
        <v>2</v>
      </c>
      <c r="H18025" s="7" t="n">
        <v>0</v>
      </c>
    </row>
    <row r="18026" spans="1:8">
      <c r="A18026" t="s">
        <v>4</v>
      </c>
      <c r="B18026" s="4" t="s">
        <v>5</v>
      </c>
    </row>
    <row r="18027" spans="1:8">
      <c r="A18027" t="n">
        <v>144574</v>
      </c>
      <c r="B18027" s="50" t="n">
        <v>28</v>
      </c>
    </row>
    <row r="18028" spans="1:8">
      <c r="A18028" t="s">
        <v>4</v>
      </c>
      <c r="B18028" s="4" t="s">
        <v>5</v>
      </c>
      <c r="C18028" s="4" t="s">
        <v>10</v>
      </c>
      <c r="D18028" s="4" t="s">
        <v>14</v>
      </c>
    </row>
    <row r="18029" spans="1:8">
      <c r="A18029" t="n">
        <v>144575</v>
      </c>
      <c r="B18029" s="51" t="n">
        <v>89</v>
      </c>
      <c r="C18029" s="7" t="n">
        <v>65533</v>
      </c>
      <c r="D18029" s="7" t="n">
        <v>1</v>
      </c>
    </row>
    <row r="18030" spans="1:8">
      <c r="A18030" t="s">
        <v>4</v>
      </c>
      <c r="B18030" s="4" t="s">
        <v>5</v>
      </c>
      <c r="C18030" s="4" t="s">
        <v>14</v>
      </c>
      <c r="D18030" s="4" t="s">
        <v>10</v>
      </c>
      <c r="E18030" s="4" t="s">
        <v>21</v>
      </c>
    </row>
    <row r="18031" spans="1:8">
      <c r="A18031" t="n">
        <v>144579</v>
      </c>
      <c r="B18031" s="21" t="n">
        <v>58</v>
      </c>
      <c r="C18031" s="7" t="n">
        <v>101</v>
      </c>
      <c r="D18031" s="7" t="n">
        <v>500</v>
      </c>
      <c r="E18031" s="7" t="n">
        <v>1</v>
      </c>
    </row>
    <row r="18032" spans="1:8">
      <c r="A18032" t="s">
        <v>4</v>
      </c>
      <c r="B18032" s="4" t="s">
        <v>5</v>
      </c>
      <c r="C18032" s="4" t="s">
        <v>14</v>
      </c>
      <c r="D18032" s="4" t="s">
        <v>10</v>
      </c>
    </row>
    <row r="18033" spans="1:8">
      <c r="A18033" t="n">
        <v>144587</v>
      </c>
      <c r="B18033" s="21" t="n">
        <v>58</v>
      </c>
      <c r="C18033" s="7" t="n">
        <v>254</v>
      </c>
      <c r="D18033" s="7" t="n">
        <v>0</v>
      </c>
    </row>
    <row r="18034" spans="1:8">
      <c r="A18034" t="s">
        <v>4</v>
      </c>
      <c r="B18034" s="4" t="s">
        <v>5</v>
      </c>
      <c r="C18034" s="4" t="s">
        <v>14</v>
      </c>
    </row>
    <row r="18035" spans="1:8">
      <c r="A18035" t="n">
        <v>144591</v>
      </c>
      <c r="B18035" s="35" t="n">
        <v>116</v>
      </c>
      <c r="C18035" s="7" t="n">
        <v>0</v>
      </c>
    </row>
    <row r="18036" spans="1:8">
      <c r="A18036" t="s">
        <v>4</v>
      </c>
      <c r="B18036" s="4" t="s">
        <v>5</v>
      </c>
      <c r="C18036" s="4" t="s">
        <v>14</v>
      </c>
      <c r="D18036" s="4" t="s">
        <v>10</v>
      </c>
    </row>
    <row r="18037" spans="1:8">
      <c r="A18037" t="n">
        <v>144593</v>
      </c>
      <c r="B18037" s="35" t="n">
        <v>116</v>
      </c>
      <c r="C18037" s="7" t="n">
        <v>2</v>
      </c>
      <c r="D18037" s="7" t="n">
        <v>1</v>
      </c>
    </row>
    <row r="18038" spans="1:8">
      <c r="A18038" t="s">
        <v>4</v>
      </c>
      <c r="B18038" s="4" t="s">
        <v>5</v>
      </c>
      <c r="C18038" s="4" t="s">
        <v>14</v>
      </c>
      <c r="D18038" s="4" t="s">
        <v>9</v>
      </c>
    </row>
    <row r="18039" spans="1:8">
      <c r="A18039" t="n">
        <v>144597</v>
      </c>
      <c r="B18039" s="35" t="n">
        <v>116</v>
      </c>
      <c r="C18039" s="7" t="n">
        <v>5</v>
      </c>
      <c r="D18039" s="7" t="n">
        <v>1108082688</v>
      </c>
    </row>
    <row r="18040" spans="1:8">
      <c r="A18040" t="s">
        <v>4</v>
      </c>
      <c r="B18040" s="4" t="s">
        <v>5</v>
      </c>
      <c r="C18040" s="4" t="s">
        <v>14</v>
      </c>
      <c r="D18040" s="4" t="s">
        <v>10</v>
      </c>
    </row>
    <row r="18041" spans="1:8">
      <c r="A18041" t="n">
        <v>144603</v>
      </c>
      <c r="B18041" s="35" t="n">
        <v>116</v>
      </c>
      <c r="C18041" s="7" t="n">
        <v>6</v>
      </c>
      <c r="D18041" s="7" t="n">
        <v>1</v>
      </c>
    </row>
    <row r="18042" spans="1:8">
      <c r="A18042" t="s">
        <v>4</v>
      </c>
      <c r="B18042" s="4" t="s">
        <v>5</v>
      </c>
      <c r="C18042" s="4" t="s">
        <v>14</v>
      </c>
      <c r="D18042" s="4" t="s">
        <v>14</v>
      </c>
      <c r="E18042" s="4" t="s">
        <v>21</v>
      </c>
      <c r="F18042" s="4" t="s">
        <v>21</v>
      </c>
      <c r="G18042" s="4" t="s">
        <v>21</v>
      </c>
      <c r="H18042" s="4" t="s">
        <v>10</v>
      </c>
    </row>
    <row r="18043" spans="1:8">
      <c r="A18043" t="n">
        <v>144607</v>
      </c>
      <c r="B18043" s="45" t="n">
        <v>45</v>
      </c>
      <c r="C18043" s="7" t="n">
        <v>2</v>
      </c>
      <c r="D18043" s="7" t="n">
        <v>3</v>
      </c>
      <c r="E18043" s="7" t="n">
        <v>0</v>
      </c>
      <c r="F18043" s="7" t="n">
        <v>19.5499992370605</v>
      </c>
      <c r="G18043" s="7" t="n">
        <v>47.25</v>
      </c>
      <c r="H18043" s="7" t="n">
        <v>0</v>
      </c>
    </row>
    <row r="18044" spans="1:8">
      <c r="A18044" t="s">
        <v>4</v>
      </c>
      <c r="B18044" s="4" t="s">
        <v>5</v>
      </c>
      <c r="C18044" s="4" t="s">
        <v>14</v>
      </c>
      <c r="D18044" s="4" t="s">
        <v>14</v>
      </c>
      <c r="E18044" s="4" t="s">
        <v>21</v>
      </c>
      <c r="F18044" s="4" t="s">
        <v>21</v>
      </c>
      <c r="G18044" s="4" t="s">
        <v>21</v>
      </c>
      <c r="H18044" s="4" t="s">
        <v>10</v>
      </c>
      <c r="I18044" s="4" t="s">
        <v>14</v>
      </c>
    </row>
    <row r="18045" spans="1:8">
      <c r="A18045" t="n">
        <v>144624</v>
      </c>
      <c r="B18045" s="45" t="n">
        <v>45</v>
      </c>
      <c r="C18045" s="7" t="n">
        <v>4</v>
      </c>
      <c r="D18045" s="7" t="n">
        <v>3</v>
      </c>
      <c r="E18045" s="7" t="n">
        <v>0</v>
      </c>
      <c r="F18045" s="7" t="n">
        <v>145</v>
      </c>
      <c r="G18045" s="7" t="n">
        <v>0</v>
      </c>
      <c r="H18045" s="7" t="n">
        <v>0</v>
      </c>
      <c r="I18045" s="7" t="n">
        <v>0</v>
      </c>
    </row>
    <row r="18046" spans="1:8">
      <c r="A18046" t="s">
        <v>4</v>
      </c>
      <c r="B18046" s="4" t="s">
        <v>5</v>
      </c>
      <c r="C18046" s="4" t="s">
        <v>14</v>
      </c>
      <c r="D18046" s="4" t="s">
        <v>14</v>
      </c>
      <c r="E18046" s="4" t="s">
        <v>21</v>
      </c>
      <c r="F18046" s="4" t="s">
        <v>10</v>
      </c>
    </row>
    <row r="18047" spans="1:8">
      <c r="A18047" t="n">
        <v>144642</v>
      </c>
      <c r="B18047" s="45" t="n">
        <v>45</v>
      </c>
      <c r="C18047" s="7" t="n">
        <v>5</v>
      </c>
      <c r="D18047" s="7" t="n">
        <v>3</v>
      </c>
      <c r="E18047" s="7" t="n">
        <v>6.5</v>
      </c>
      <c r="F18047" s="7" t="n">
        <v>0</v>
      </c>
    </row>
    <row r="18048" spans="1:8">
      <c r="A18048" t="s">
        <v>4</v>
      </c>
      <c r="B18048" s="4" t="s">
        <v>5</v>
      </c>
      <c r="C18048" s="4" t="s">
        <v>14</v>
      </c>
      <c r="D18048" s="4" t="s">
        <v>14</v>
      </c>
      <c r="E18048" s="4" t="s">
        <v>21</v>
      </c>
      <c r="F18048" s="4" t="s">
        <v>10</v>
      </c>
    </row>
    <row r="18049" spans="1:9">
      <c r="A18049" t="n">
        <v>144651</v>
      </c>
      <c r="B18049" s="45" t="n">
        <v>45</v>
      </c>
      <c r="C18049" s="7" t="n">
        <v>11</v>
      </c>
      <c r="D18049" s="7" t="n">
        <v>3</v>
      </c>
      <c r="E18049" s="7" t="n">
        <v>34.2999992370605</v>
      </c>
      <c r="F18049" s="7" t="n">
        <v>0</v>
      </c>
    </row>
    <row r="18050" spans="1:9">
      <c r="A18050" t="s">
        <v>4</v>
      </c>
      <c r="B18050" s="4" t="s">
        <v>5</v>
      </c>
      <c r="C18050" s="4" t="s">
        <v>14</v>
      </c>
      <c r="D18050" s="4" t="s">
        <v>14</v>
      </c>
      <c r="E18050" s="4" t="s">
        <v>21</v>
      </c>
      <c r="F18050" s="4" t="s">
        <v>21</v>
      </c>
      <c r="G18050" s="4" t="s">
        <v>21</v>
      </c>
      <c r="H18050" s="4" t="s">
        <v>10</v>
      </c>
      <c r="I18050" s="4" t="s">
        <v>14</v>
      </c>
    </row>
    <row r="18051" spans="1:9">
      <c r="A18051" t="n">
        <v>144660</v>
      </c>
      <c r="B18051" s="45" t="n">
        <v>45</v>
      </c>
      <c r="C18051" s="7" t="n">
        <v>4</v>
      </c>
      <c r="D18051" s="7" t="n">
        <v>3</v>
      </c>
      <c r="E18051" s="7" t="n">
        <v>0</v>
      </c>
      <c r="F18051" s="7" t="n">
        <v>135</v>
      </c>
      <c r="G18051" s="7" t="n">
        <v>0</v>
      </c>
      <c r="H18051" s="7" t="n">
        <v>5000</v>
      </c>
      <c r="I18051" s="7" t="n">
        <v>0</v>
      </c>
    </row>
    <row r="18052" spans="1:9">
      <c r="A18052" t="s">
        <v>4</v>
      </c>
      <c r="B18052" s="4" t="s">
        <v>5</v>
      </c>
      <c r="C18052" s="4" t="s">
        <v>14</v>
      </c>
      <c r="D18052" s="4" t="s">
        <v>14</v>
      </c>
      <c r="E18052" s="4" t="s">
        <v>21</v>
      </c>
      <c r="F18052" s="4" t="s">
        <v>10</v>
      </c>
    </row>
    <row r="18053" spans="1:9">
      <c r="A18053" t="n">
        <v>144678</v>
      </c>
      <c r="B18053" s="45" t="n">
        <v>45</v>
      </c>
      <c r="C18053" s="7" t="n">
        <v>5</v>
      </c>
      <c r="D18053" s="7" t="n">
        <v>3</v>
      </c>
      <c r="E18053" s="7" t="n">
        <v>7</v>
      </c>
      <c r="F18053" s="7" t="n">
        <v>5000</v>
      </c>
    </row>
    <row r="18054" spans="1:9">
      <c r="A18054" t="s">
        <v>4</v>
      </c>
      <c r="B18054" s="4" t="s">
        <v>5</v>
      </c>
      <c r="C18054" s="4" t="s">
        <v>10</v>
      </c>
      <c r="D18054" s="4" t="s">
        <v>21</v>
      </c>
      <c r="E18054" s="4" t="s">
        <v>21</v>
      </c>
      <c r="F18054" s="4" t="s">
        <v>21</v>
      </c>
      <c r="G18054" s="4" t="s">
        <v>21</v>
      </c>
    </row>
    <row r="18055" spans="1:9">
      <c r="A18055" t="n">
        <v>144687</v>
      </c>
      <c r="B18055" s="36" t="n">
        <v>46</v>
      </c>
      <c r="C18055" s="7" t="n">
        <v>5</v>
      </c>
      <c r="D18055" s="7" t="n">
        <v>-3.51999998092651</v>
      </c>
      <c r="E18055" s="7" t="n">
        <v>18.3700008392334</v>
      </c>
      <c r="F18055" s="7" t="n">
        <v>45.5</v>
      </c>
      <c r="G18055" s="7" t="n">
        <v>165.600006103516</v>
      </c>
    </row>
    <row r="18056" spans="1:9">
      <c r="A18056" t="s">
        <v>4</v>
      </c>
      <c r="B18056" s="4" t="s">
        <v>5</v>
      </c>
      <c r="C18056" s="4" t="s">
        <v>10</v>
      </c>
      <c r="D18056" s="4" t="s">
        <v>9</v>
      </c>
    </row>
    <row r="18057" spans="1:9">
      <c r="A18057" t="n">
        <v>144706</v>
      </c>
      <c r="B18057" s="63" t="n">
        <v>44</v>
      </c>
      <c r="C18057" s="7" t="n">
        <v>9</v>
      </c>
      <c r="D18057" s="7" t="n">
        <v>128</v>
      </c>
    </row>
    <row r="18058" spans="1:9">
      <c r="A18058" t="s">
        <v>4</v>
      </c>
      <c r="B18058" s="4" t="s">
        <v>5</v>
      </c>
      <c r="C18058" s="4" t="s">
        <v>14</v>
      </c>
      <c r="D18058" s="4" t="s">
        <v>10</v>
      </c>
      <c r="E18058" s="4" t="s">
        <v>6</v>
      </c>
      <c r="F18058" s="4" t="s">
        <v>6</v>
      </c>
      <c r="G18058" s="4" t="s">
        <v>6</v>
      </c>
      <c r="H18058" s="4" t="s">
        <v>6</v>
      </c>
    </row>
    <row r="18059" spans="1:9">
      <c r="A18059" t="n">
        <v>144713</v>
      </c>
      <c r="B18059" s="41" t="n">
        <v>51</v>
      </c>
      <c r="C18059" s="7" t="n">
        <v>3</v>
      </c>
      <c r="D18059" s="7" t="n">
        <v>15</v>
      </c>
      <c r="E18059" s="7" t="s">
        <v>110</v>
      </c>
      <c r="F18059" s="7" t="s">
        <v>97</v>
      </c>
      <c r="G18059" s="7" t="s">
        <v>96</v>
      </c>
      <c r="H18059" s="7" t="s">
        <v>97</v>
      </c>
    </row>
    <row r="18060" spans="1:9">
      <c r="A18060" t="s">
        <v>4</v>
      </c>
      <c r="B18060" s="4" t="s">
        <v>5</v>
      </c>
      <c r="C18060" s="4" t="s">
        <v>14</v>
      </c>
      <c r="D18060" s="4" t="s">
        <v>10</v>
      </c>
      <c r="E18060" s="4" t="s">
        <v>6</v>
      </c>
      <c r="F18060" s="4" t="s">
        <v>6</v>
      </c>
      <c r="G18060" s="4" t="s">
        <v>6</v>
      </c>
      <c r="H18060" s="4" t="s">
        <v>6</v>
      </c>
    </row>
    <row r="18061" spans="1:9">
      <c r="A18061" t="n">
        <v>144726</v>
      </c>
      <c r="B18061" s="41" t="n">
        <v>51</v>
      </c>
      <c r="C18061" s="7" t="n">
        <v>3</v>
      </c>
      <c r="D18061" s="7" t="n">
        <v>7021</v>
      </c>
      <c r="E18061" s="7" t="s">
        <v>110</v>
      </c>
      <c r="F18061" s="7" t="s">
        <v>97</v>
      </c>
      <c r="G18061" s="7" t="s">
        <v>96</v>
      </c>
      <c r="H18061" s="7" t="s">
        <v>97</v>
      </c>
    </row>
    <row r="18062" spans="1:9">
      <c r="A18062" t="s">
        <v>4</v>
      </c>
      <c r="B18062" s="4" t="s">
        <v>5</v>
      </c>
      <c r="C18062" s="4" t="s">
        <v>14</v>
      </c>
      <c r="D18062" s="4" t="s">
        <v>10</v>
      </c>
      <c r="E18062" s="4" t="s">
        <v>6</v>
      </c>
      <c r="F18062" s="4" t="s">
        <v>6</v>
      </c>
      <c r="G18062" s="4" t="s">
        <v>6</v>
      </c>
      <c r="H18062" s="4" t="s">
        <v>6</v>
      </c>
    </row>
    <row r="18063" spans="1:9">
      <c r="A18063" t="n">
        <v>144739</v>
      </c>
      <c r="B18063" s="41" t="n">
        <v>51</v>
      </c>
      <c r="C18063" s="7" t="n">
        <v>3</v>
      </c>
      <c r="D18063" s="7" t="n">
        <v>26</v>
      </c>
      <c r="E18063" s="7" t="s">
        <v>110</v>
      </c>
      <c r="F18063" s="7" t="s">
        <v>97</v>
      </c>
      <c r="G18063" s="7" t="s">
        <v>96</v>
      </c>
      <c r="H18063" s="7" t="s">
        <v>97</v>
      </c>
    </row>
    <row r="18064" spans="1:9">
      <c r="A18064" t="s">
        <v>4</v>
      </c>
      <c r="B18064" s="4" t="s">
        <v>5</v>
      </c>
      <c r="C18064" s="4" t="s">
        <v>10</v>
      </c>
      <c r="D18064" s="4" t="s">
        <v>10</v>
      </c>
      <c r="E18064" s="4" t="s">
        <v>21</v>
      </c>
      <c r="F18064" s="4" t="s">
        <v>21</v>
      </c>
      <c r="G18064" s="4" t="s">
        <v>21</v>
      </c>
      <c r="H18064" s="4" t="s">
        <v>21</v>
      </c>
      <c r="I18064" s="4" t="s">
        <v>14</v>
      </c>
      <c r="J18064" s="4" t="s">
        <v>10</v>
      </c>
    </row>
    <row r="18065" spans="1:10">
      <c r="A18065" t="n">
        <v>144752</v>
      </c>
      <c r="B18065" s="52" t="n">
        <v>55</v>
      </c>
      <c r="C18065" s="7" t="n">
        <v>26</v>
      </c>
      <c r="D18065" s="7" t="n">
        <v>65533</v>
      </c>
      <c r="E18065" s="7" t="n">
        <v>-1.04999995231628</v>
      </c>
      <c r="F18065" s="7" t="n">
        <v>20.25</v>
      </c>
      <c r="G18065" s="7" t="n">
        <v>30.8999996185303</v>
      </c>
      <c r="H18065" s="7" t="n">
        <v>1.20000004768372</v>
      </c>
      <c r="I18065" s="7" t="n">
        <v>1</v>
      </c>
      <c r="J18065" s="7" t="n">
        <v>0</v>
      </c>
    </row>
    <row r="18066" spans="1:10">
      <c r="A18066" t="s">
        <v>4</v>
      </c>
      <c r="B18066" s="4" t="s">
        <v>5</v>
      </c>
      <c r="C18066" s="4" t="s">
        <v>10</v>
      </c>
    </row>
    <row r="18067" spans="1:10">
      <c r="A18067" t="n">
        <v>144776</v>
      </c>
      <c r="B18067" s="28" t="n">
        <v>16</v>
      </c>
      <c r="C18067" s="7" t="n">
        <v>1000</v>
      </c>
    </row>
    <row r="18068" spans="1:10">
      <c r="A18068" t="s">
        <v>4</v>
      </c>
      <c r="B18068" s="4" t="s">
        <v>5</v>
      </c>
      <c r="C18068" s="4" t="s">
        <v>10</v>
      </c>
      <c r="D18068" s="4" t="s">
        <v>10</v>
      </c>
      <c r="E18068" s="4" t="s">
        <v>21</v>
      </c>
      <c r="F18068" s="4" t="s">
        <v>21</v>
      </c>
      <c r="G18068" s="4" t="s">
        <v>21</v>
      </c>
      <c r="H18068" s="4" t="s">
        <v>21</v>
      </c>
      <c r="I18068" s="4" t="s">
        <v>14</v>
      </c>
      <c r="J18068" s="4" t="s">
        <v>10</v>
      </c>
    </row>
    <row r="18069" spans="1:10">
      <c r="A18069" t="n">
        <v>144779</v>
      </c>
      <c r="B18069" s="52" t="n">
        <v>55</v>
      </c>
      <c r="C18069" s="7" t="n">
        <v>7021</v>
      </c>
      <c r="D18069" s="7" t="n">
        <v>65533</v>
      </c>
      <c r="E18069" s="7" t="n">
        <v>-0.400000005960464</v>
      </c>
      <c r="F18069" s="7" t="n">
        <v>20.25</v>
      </c>
      <c r="G18069" s="7" t="n">
        <v>30.1499996185303</v>
      </c>
      <c r="H18069" s="7" t="n">
        <v>1.20000004768372</v>
      </c>
      <c r="I18069" s="7" t="n">
        <v>1</v>
      </c>
      <c r="J18069" s="7" t="n">
        <v>0</v>
      </c>
    </row>
    <row r="18070" spans="1:10">
      <c r="A18070" t="s">
        <v>4</v>
      </c>
      <c r="B18070" s="4" t="s">
        <v>5</v>
      </c>
      <c r="C18070" s="4" t="s">
        <v>10</v>
      </c>
    </row>
    <row r="18071" spans="1:10">
      <c r="A18071" t="n">
        <v>144803</v>
      </c>
      <c r="B18071" s="28" t="n">
        <v>16</v>
      </c>
      <c r="C18071" s="7" t="n">
        <v>500</v>
      </c>
    </row>
    <row r="18072" spans="1:10">
      <c r="A18072" t="s">
        <v>4</v>
      </c>
      <c r="B18072" s="4" t="s">
        <v>5</v>
      </c>
      <c r="C18072" s="4" t="s">
        <v>10</v>
      </c>
      <c r="D18072" s="4" t="s">
        <v>10</v>
      </c>
      <c r="E18072" s="4" t="s">
        <v>21</v>
      </c>
      <c r="F18072" s="4" t="s">
        <v>21</v>
      </c>
      <c r="G18072" s="4" t="s">
        <v>21</v>
      </c>
      <c r="H18072" s="4" t="s">
        <v>21</v>
      </c>
      <c r="I18072" s="4" t="s">
        <v>14</v>
      </c>
      <c r="J18072" s="4" t="s">
        <v>10</v>
      </c>
    </row>
    <row r="18073" spans="1:10">
      <c r="A18073" t="n">
        <v>144806</v>
      </c>
      <c r="B18073" s="52" t="n">
        <v>55</v>
      </c>
      <c r="C18073" s="7" t="n">
        <v>15</v>
      </c>
      <c r="D18073" s="7" t="n">
        <v>65533</v>
      </c>
      <c r="E18073" s="7" t="n">
        <v>-1.25</v>
      </c>
      <c r="F18073" s="7" t="n">
        <v>20.25</v>
      </c>
      <c r="G18073" s="7" t="n">
        <v>31.1499996185303</v>
      </c>
      <c r="H18073" s="7" t="n">
        <v>1.20000004768372</v>
      </c>
      <c r="I18073" s="7" t="n">
        <v>1</v>
      </c>
      <c r="J18073" s="7" t="n">
        <v>0</v>
      </c>
    </row>
    <row r="18074" spans="1:10">
      <c r="A18074" t="s">
        <v>4</v>
      </c>
      <c r="B18074" s="4" t="s">
        <v>5</v>
      </c>
      <c r="C18074" s="4" t="s">
        <v>10</v>
      </c>
    </row>
    <row r="18075" spans="1:10">
      <c r="A18075" t="n">
        <v>144830</v>
      </c>
      <c r="B18075" s="28" t="n">
        <v>16</v>
      </c>
      <c r="C18075" s="7" t="n">
        <v>3000</v>
      </c>
    </row>
    <row r="18076" spans="1:10">
      <c r="A18076" t="s">
        <v>4</v>
      </c>
      <c r="B18076" s="4" t="s">
        <v>5</v>
      </c>
      <c r="C18076" s="4" t="s">
        <v>14</v>
      </c>
      <c r="D18076" s="4" t="s">
        <v>10</v>
      </c>
    </row>
    <row r="18077" spans="1:10">
      <c r="A18077" t="n">
        <v>144833</v>
      </c>
      <c r="B18077" s="45" t="n">
        <v>45</v>
      </c>
      <c r="C18077" s="7" t="n">
        <v>7</v>
      </c>
      <c r="D18077" s="7" t="n">
        <v>255</v>
      </c>
    </row>
    <row r="18078" spans="1:10">
      <c r="A18078" t="s">
        <v>4</v>
      </c>
      <c r="B18078" s="4" t="s">
        <v>5</v>
      </c>
      <c r="C18078" s="4" t="s">
        <v>14</v>
      </c>
      <c r="D18078" s="4" t="s">
        <v>10</v>
      </c>
      <c r="E18078" s="4" t="s">
        <v>21</v>
      </c>
    </row>
    <row r="18079" spans="1:10">
      <c r="A18079" t="n">
        <v>144837</v>
      </c>
      <c r="B18079" s="21" t="n">
        <v>58</v>
      </c>
      <c r="C18079" s="7" t="n">
        <v>101</v>
      </c>
      <c r="D18079" s="7" t="n">
        <v>500</v>
      </c>
      <c r="E18079" s="7" t="n">
        <v>1</v>
      </c>
    </row>
    <row r="18080" spans="1:10">
      <c r="A18080" t="s">
        <v>4</v>
      </c>
      <c r="B18080" s="4" t="s">
        <v>5</v>
      </c>
      <c r="C18080" s="4" t="s">
        <v>14</v>
      </c>
      <c r="D18080" s="4" t="s">
        <v>10</v>
      </c>
    </row>
    <row r="18081" spans="1:10">
      <c r="A18081" t="n">
        <v>144845</v>
      </c>
      <c r="B18081" s="21" t="n">
        <v>58</v>
      </c>
      <c r="C18081" s="7" t="n">
        <v>254</v>
      </c>
      <c r="D18081" s="7" t="n">
        <v>0</v>
      </c>
    </row>
    <row r="18082" spans="1:10">
      <c r="A18082" t="s">
        <v>4</v>
      </c>
      <c r="B18082" s="4" t="s">
        <v>5</v>
      </c>
      <c r="C18082" s="4" t="s">
        <v>14</v>
      </c>
    </row>
    <row r="18083" spans="1:10">
      <c r="A18083" t="n">
        <v>144849</v>
      </c>
      <c r="B18083" s="35" t="n">
        <v>116</v>
      </c>
      <c r="C18083" s="7" t="n">
        <v>0</v>
      </c>
    </row>
    <row r="18084" spans="1:10">
      <c r="A18084" t="s">
        <v>4</v>
      </c>
      <c r="B18084" s="4" t="s">
        <v>5</v>
      </c>
      <c r="C18084" s="4" t="s">
        <v>14</v>
      </c>
      <c r="D18084" s="4" t="s">
        <v>10</v>
      </c>
    </row>
    <row r="18085" spans="1:10">
      <c r="A18085" t="n">
        <v>144851</v>
      </c>
      <c r="B18085" s="35" t="n">
        <v>116</v>
      </c>
      <c r="C18085" s="7" t="n">
        <v>2</v>
      </c>
      <c r="D18085" s="7" t="n">
        <v>1</v>
      </c>
    </row>
    <row r="18086" spans="1:10">
      <c r="A18086" t="s">
        <v>4</v>
      </c>
      <c r="B18086" s="4" t="s">
        <v>5</v>
      </c>
      <c r="C18086" s="4" t="s">
        <v>14</v>
      </c>
      <c r="D18086" s="4" t="s">
        <v>9</v>
      </c>
    </row>
    <row r="18087" spans="1:10">
      <c r="A18087" t="n">
        <v>144855</v>
      </c>
      <c r="B18087" s="35" t="n">
        <v>116</v>
      </c>
      <c r="C18087" s="7" t="n">
        <v>5</v>
      </c>
      <c r="D18087" s="7" t="n">
        <v>1099431936</v>
      </c>
    </row>
    <row r="18088" spans="1:10">
      <c r="A18088" t="s">
        <v>4</v>
      </c>
      <c r="B18088" s="4" t="s">
        <v>5</v>
      </c>
      <c r="C18088" s="4" t="s">
        <v>14</v>
      </c>
      <c r="D18088" s="4" t="s">
        <v>10</v>
      </c>
    </row>
    <row r="18089" spans="1:10">
      <c r="A18089" t="n">
        <v>144861</v>
      </c>
      <c r="B18089" s="35" t="n">
        <v>116</v>
      </c>
      <c r="C18089" s="7" t="n">
        <v>6</v>
      </c>
      <c r="D18089" s="7" t="n">
        <v>1</v>
      </c>
    </row>
    <row r="18090" spans="1:10">
      <c r="A18090" t="s">
        <v>4</v>
      </c>
      <c r="B18090" s="4" t="s">
        <v>5</v>
      </c>
      <c r="C18090" s="4" t="s">
        <v>14</v>
      </c>
      <c r="D18090" s="4" t="s">
        <v>14</v>
      </c>
      <c r="E18090" s="4" t="s">
        <v>21</v>
      </c>
      <c r="F18090" s="4" t="s">
        <v>21</v>
      </c>
      <c r="G18090" s="4" t="s">
        <v>21</v>
      </c>
      <c r="H18090" s="4" t="s">
        <v>10</v>
      </c>
    </row>
    <row r="18091" spans="1:10">
      <c r="A18091" t="n">
        <v>144865</v>
      </c>
      <c r="B18091" s="45" t="n">
        <v>45</v>
      </c>
      <c r="C18091" s="7" t="n">
        <v>2</v>
      </c>
      <c r="D18091" s="7" t="n">
        <v>3</v>
      </c>
      <c r="E18091" s="7" t="n">
        <v>-5.26000022888184</v>
      </c>
      <c r="F18091" s="7" t="n">
        <v>19.5499992370605</v>
      </c>
      <c r="G18091" s="7" t="n">
        <v>45.7200012207031</v>
      </c>
      <c r="H18091" s="7" t="n">
        <v>0</v>
      </c>
    </row>
    <row r="18092" spans="1:10">
      <c r="A18092" t="s">
        <v>4</v>
      </c>
      <c r="B18092" s="4" t="s">
        <v>5</v>
      </c>
      <c r="C18092" s="4" t="s">
        <v>14</v>
      </c>
      <c r="D18092" s="4" t="s">
        <v>14</v>
      </c>
      <c r="E18092" s="4" t="s">
        <v>21</v>
      </c>
      <c r="F18092" s="4" t="s">
        <v>21</v>
      </c>
      <c r="G18092" s="4" t="s">
        <v>21</v>
      </c>
      <c r="H18092" s="4" t="s">
        <v>10</v>
      </c>
      <c r="I18092" s="4" t="s">
        <v>14</v>
      </c>
    </row>
    <row r="18093" spans="1:10">
      <c r="A18093" t="n">
        <v>144882</v>
      </c>
      <c r="B18093" s="45" t="n">
        <v>45</v>
      </c>
      <c r="C18093" s="7" t="n">
        <v>4</v>
      </c>
      <c r="D18093" s="7" t="n">
        <v>3</v>
      </c>
      <c r="E18093" s="7" t="n">
        <v>11</v>
      </c>
      <c r="F18093" s="7" t="n">
        <v>115</v>
      </c>
      <c r="G18093" s="7" t="n">
        <v>-5</v>
      </c>
      <c r="H18093" s="7" t="n">
        <v>0</v>
      </c>
      <c r="I18093" s="7" t="n">
        <v>0</v>
      </c>
    </row>
    <row r="18094" spans="1:10">
      <c r="A18094" t="s">
        <v>4</v>
      </c>
      <c r="B18094" s="4" t="s">
        <v>5</v>
      </c>
      <c r="C18094" s="4" t="s">
        <v>14</v>
      </c>
      <c r="D18094" s="4" t="s">
        <v>14</v>
      </c>
      <c r="E18094" s="4" t="s">
        <v>21</v>
      </c>
      <c r="F18094" s="4" t="s">
        <v>10</v>
      </c>
    </row>
    <row r="18095" spans="1:10">
      <c r="A18095" t="n">
        <v>144900</v>
      </c>
      <c r="B18095" s="45" t="n">
        <v>45</v>
      </c>
      <c r="C18095" s="7" t="n">
        <v>5</v>
      </c>
      <c r="D18095" s="7" t="n">
        <v>3</v>
      </c>
      <c r="E18095" s="7" t="n">
        <v>1.5</v>
      </c>
      <c r="F18095" s="7" t="n">
        <v>0</v>
      </c>
    </row>
    <row r="18096" spans="1:10">
      <c r="A18096" t="s">
        <v>4</v>
      </c>
      <c r="B18096" s="4" t="s">
        <v>5</v>
      </c>
      <c r="C18096" s="4" t="s">
        <v>14</v>
      </c>
      <c r="D18096" s="4" t="s">
        <v>14</v>
      </c>
      <c r="E18096" s="4" t="s">
        <v>21</v>
      </c>
      <c r="F18096" s="4" t="s">
        <v>10</v>
      </c>
    </row>
    <row r="18097" spans="1:9">
      <c r="A18097" t="n">
        <v>144909</v>
      </c>
      <c r="B18097" s="45" t="n">
        <v>45</v>
      </c>
      <c r="C18097" s="7" t="n">
        <v>11</v>
      </c>
      <c r="D18097" s="7" t="n">
        <v>3</v>
      </c>
      <c r="E18097" s="7" t="n">
        <v>34.2999992370605</v>
      </c>
      <c r="F18097" s="7" t="n">
        <v>0</v>
      </c>
    </row>
    <row r="18098" spans="1:9">
      <c r="A18098" t="s">
        <v>4</v>
      </c>
      <c r="B18098" s="4" t="s">
        <v>5</v>
      </c>
      <c r="C18098" s="4" t="s">
        <v>14</v>
      </c>
      <c r="D18098" s="4" t="s">
        <v>10</v>
      </c>
      <c r="E18098" s="4" t="s">
        <v>6</v>
      </c>
      <c r="F18098" s="4" t="s">
        <v>6</v>
      </c>
      <c r="G18098" s="4" t="s">
        <v>6</v>
      </c>
      <c r="H18098" s="4" t="s">
        <v>6</v>
      </c>
    </row>
    <row r="18099" spans="1:9">
      <c r="A18099" t="n">
        <v>144918</v>
      </c>
      <c r="B18099" s="41" t="n">
        <v>51</v>
      </c>
      <c r="C18099" s="7" t="n">
        <v>3</v>
      </c>
      <c r="D18099" s="7" t="n">
        <v>9</v>
      </c>
      <c r="E18099" s="7" t="s">
        <v>1105</v>
      </c>
      <c r="F18099" s="7" t="s">
        <v>95</v>
      </c>
      <c r="G18099" s="7" t="s">
        <v>96</v>
      </c>
      <c r="H18099" s="7" t="s">
        <v>97</v>
      </c>
    </row>
    <row r="18100" spans="1:9">
      <c r="A18100" t="s">
        <v>4</v>
      </c>
      <c r="B18100" s="4" t="s">
        <v>5</v>
      </c>
      <c r="C18100" s="4" t="s">
        <v>14</v>
      </c>
      <c r="D18100" s="4" t="s">
        <v>10</v>
      </c>
    </row>
    <row r="18101" spans="1:9">
      <c r="A18101" t="n">
        <v>144939</v>
      </c>
      <c r="B18101" s="21" t="n">
        <v>58</v>
      </c>
      <c r="C18101" s="7" t="n">
        <v>255</v>
      </c>
      <c r="D18101" s="7" t="n">
        <v>0</v>
      </c>
    </row>
    <row r="18102" spans="1:9">
      <c r="A18102" t="s">
        <v>4</v>
      </c>
      <c r="B18102" s="4" t="s">
        <v>5</v>
      </c>
      <c r="C18102" s="4" t="s">
        <v>10</v>
      </c>
      <c r="D18102" s="4" t="s">
        <v>21</v>
      </c>
      <c r="E18102" s="4" t="s">
        <v>21</v>
      </c>
      <c r="F18102" s="4" t="s">
        <v>21</v>
      </c>
      <c r="G18102" s="4" t="s">
        <v>10</v>
      </c>
      <c r="H18102" s="4" t="s">
        <v>10</v>
      </c>
    </row>
    <row r="18103" spans="1:9">
      <c r="A18103" t="n">
        <v>144943</v>
      </c>
      <c r="B18103" s="54" t="n">
        <v>60</v>
      </c>
      <c r="C18103" s="7" t="n">
        <v>9</v>
      </c>
      <c r="D18103" s="7" t="n">
        <v>-10</v>
      </c>
      <c r="E18103" s="7" t="n">
        <v>-5</v>
      </c>
      <c r="F18103" s="7" t="n">
        <v>0</v>
      </c>
      <c r="G18103" s="7" t="n">
        <v>500</v>
      </c>
      <c r="H18103" s="7" t="n">
        <v>0</v>
      </c>
    </row>
    <row r="18104" spans="1:9">
      <c r="A18104" t="s">
        <v>4</v>
      </c>
      <c r="B18104" s="4" t="s">
        <v>5</v>
      </c>
      <c r="C18104" s="4" t="s">
        <v>10</v>
      </c>
    </row>
    <row r="18105" spans="1:9">
      <c r="A18105" t="n">
        <v>144962</v>
      </c>
      <c r="B18105" s="28" t="n">
        <v>16</v>
      </c>
      <c r="C18105" s="7" t="n">
        <v>300</v>
      </c>
    </row>
    <row r="18106" spans="1:9">
      <c r="A18106" t="s">
        <v>4</v>
      </c>
      <c r="B18106" s="4" t="s">
        <v>5</v>
      </c>
      <c r="C18106" s="4" t="s">
        <v>14</v>
      </c>
      <c r="D18106" s="4" t="s">
        <v>10</v>
      </c>
      <c r="E18106" s="4" t="s">
        <v>6</v>
      </c>
    </row>
    <row r="18107" spans="1:9">
      <c r="A18107" t="n">
        <v>144965</v>
      </c>
      <c r="B18107" s="41" t="n">
        <v>51</v>
      </c>
      <c r="C18107" s="7" t="n">
        <v>4</v>
      </c>
      <c r="D18107" s="7" t="n">
        <v>9</v>
      </c>
      <c r="E18107" s="7" t="s">
        <v>167</v>
      </c>
    </row>
    <row r="18108" spans="1:9">
      <c r="A18108" t="s">
        <v>4</v>
      </c>
      <c r="B18108" s="4" t="s">
        <v>5</v>
      </c>
      <c r="C18108" s="4" t="s">
        <v>10</v>
      </c>
    </row>
    <row r="18109" spans="1:9">
      <c r="A18109" t="n">
        <v>144978</v>
      </c>
      <c r="B18109" s="28" t="n">
        <v>16</v>
      </c>
      <c r="C18109" s="7" t="n">
        <v>0</v>
      </c>
    </row>
    <row r="18110" spans="1:9">
      <c r="A18110" t="s">
        <v>4</v>
      </c>
      <c r="B18110" s="4" t="s">
        <v>5</v>
      </c>
      <c r="C18110" s="4" t="s">
        <v>10</v>
      </c>
      <c r="D18110" s="4" t="s">
        <v>14</v>
      </c>
      <c r="E18110" s="4" t="s">
        <v>9</v>
      </c>
      <c r="F18110" s="4" t="s">
        <v>112</v>
      </c>
      <c r="G18110" s="4" t="s">
        <v>14</v>
      </c>
      <c r="H18110" s="4" t="s">
        <v>14</v>
      </c>
    </row>
    <row r="18111" spans="1:9">
      <c r="A18111" t="n">
        <v>144981</v>
      </c>
      <c r="B18111" s="49" t="n">
        <v>26</v>
      </c>
      <c r="C18111" s="7" t="n">
        <v>9</v>
      </c>
      <c r="D18111" s="7" t="n">
        <v>17</v>
      </c>
      <c r="E18111" s="7" t="n">
        <v>5428</v>
      </c>
      <c r="F18111" s="7" t="s">
        <v>1106</v>
      </c>
      <c r="G18111" s="7" t="n">
        <v>2</v>
      </c>
      <c r="H18111" s="7" t="n">
        <v>0</v>
      </c>
    </row>
    <row r="18112" spans="1:9">
      <c r="A18112" t="s">
        <v>4</v>
      </c>
      <c r="B18112" s="4" t="s">
        <v>5</v>
      </c>
    </row>
    <row r="18113" spans="1:8">
      <c r="A18113" t="n">
        <v>144997</v>
      </c>
      <c r="B18113" s="50" t="n">
        <v>28</v>
      </c>
    </row>
    <row r="18114" spans="1:8">
      <c r="A18114" t="s">
        <v>4</v>
      </c>
      <c r="B18114" s="4" t="s">
        <v>5</v>
      </c>
      <c r="C18114" s="4" t="s">
        <v>14</v>
      </c>
      <c r="D18114" s="4" t="s">
        <v>10</v>
      </c>
      <c r="E18114" s="4" t="s">
        <v>6</v>
      </c>
      <c r="F18114" s="4" t="s">
        <v>6</v>
      </c>
      <c r="G18114" s="4" t="s">
        <v>6</v>
      </c>
      <c r="H18114" s="4" t="s">
        <v>6</v>
      </c>
    </row>
    <row r="18115" spans="1:8">
      <c r="A18115" t="n">
        <v>144998</v>
      </c>
      <c r="B18115" s="41" t="n">
        <v>51</v>
      </c>
      <c r="C18115" s="7" t="n">
        <v>3</v>
      </c>
      <c r="D18115" s="7" t="n">
        <v>9</v>
      </c>
      <c r="E18115" s="7" t="s">
        <v>94</v>
      </c>
      <c r="F18115" s="7" t="s">
        <v>95</v>
      </c>
      <c r="G18115" s="7" t="s">
        <v>96</v>
      </c>
      <c r="H18115" s="7" t="s">
        <v>97</v>
      </c>
    </row>
    <row r="18116" spans="1:8">
      <c r="A18116" t="s">
        <v>4</v>
      </c>
      <c r="B18116" s="4" t="s">
        <v>5</v>
      </c>
      <c r="C18116" s="4" t="s">
        <v>10</v>
      </c>
    </row>
    <row r="18117" spans="1:8">
      <c r="A18117" t="n">
        <v>145011</v>
      </c>
      <c r="B18117" s="28" t="n">
        <v>16</v>
      </c>
      <c r="C18117" s="7" t="n">
        <v>300</v>
      </c>
    </row>
    <row r="18118" spans="1:8">
      <c r="A18118" t="s">
        <v>4</v>
      </c>
      <c r="B18118" s="4" t="s">
        <v>5</v>
      </c>
      <c r="C18118" s="4" t="s">
        <v>10</v>
      </c>
      <c r="D18118" s="4" t="s">
        <v>21</v>
      </c>
      <c r="E18118" s="4" t="s">
        <v>21</v>
      </c>
      <c r="F18118" s="4" t="s">
        <v>21</v>
      </c>
      <c r="G18118" s="4" t="s">
        <v>10</v>
      </c>
      <c r="H18118" s="4" t="s">
        <v>10</v>
      </c>
    </row>
    <row r="18119" spans="1:8">
      <c r="A18119" t="n">
        <v>145014</v>
      </c>
      <c r="B18119" s="54" t="n">
        <v>60</v>
      </c>
      <c r="C18119" s="7" t="n">
        <v>9</v>
      </c>
      <c r="D18119" s="7" t="n">
        <v>0</v>
      </c>
      <c r="E18119" s="7" t="n">
        <v>0</v>
      </c>
      <c r="F18119" s="7" t="n">
        <v>0</v>
      </c>
      <c r="G18119" s="7" t="n">
        <v>500</v>
      </c>
      <c r="H18119" s="7" t="n">
        <v>0</v>
      </c>
    </row>
    <row r="18120" spans="1:8">
      <c r="A18120" t="s">
        <v>4</v>
      </c>
      <c r="B18120" s="4" t="s">
        <v>5</v>
      </c>
      <c r="C18120" s="4" t="s">
        <v>14</v>
      </c>
      <c r="D18120" s="4" t="s">
        <v>14</v>
      </c>
      <c r="E18120" s="4" t="s">
        <v>21</v>
      </c>
      <c r="F18120" s="4" t="s">
        <v>10</v>
      </c>
    </row>
    <row r="18121" spans="1:8">
      <c r="A18121" t="n">
        <v>145033</v>
      </c>
      <c r="B18121" s="45" t="n">
        <v>45</v>
      </c>
      <c r="C18121" s="7" t="n">
        <v>5</v>
      </c>
      <c r="D18121" s="7" t="n">
        <v>0</v>
      </c>
      <c r="E18121" s="7" t="n">
        <v>1.70000004768372</v>
      </c>
      <c r="F18121" s="7" t="n">
        <v>2000</v>
      </c>
    </row>
    <row r="18122" spans="1:8">
      <c r="A18122" t="s">
        <v>4</v>
      </c>
      <c r="B18122" s="4" t="s">
        <v>5</v>
      </c>
      <c r="C18122" s="4" t="s">
        <v>10</v>
      </c>
      <c r="D18122" s="4" t="s">
        <v>21</v>
      </c>
      <c r="E18122" s="4" t="s">
        <v>21</v>
      </c>
      <c r="F18122" s="4" t="s">
        <v>21</v>
      </c>
      <c r="G18122" s="4" t="s">
        <v>21</v>
      </c>
    </row>
    <row r="18123" spans="1:8">
      <c r="A18123" t="n">
        <v>145042</v>
      </c>
      <c r="B18123" s="70" t="n">
        <v>131</v>
      </c>
      <c r="C18123" s="7" t="n">
        <v>9</v>
      </c>
      <c r="D18123" s="7" t="n">
        <v>0.5</v>
      </c>
      <c r="E18123" s="7" t="n">
        <v>0</v>
      </c>
      <c r="F18123" s="7" t="n">
        <v>0</v>
      </c>
      <c r="G18123" s="7" t="n">
        <v>0.100000001490116</v>
      </c>
    </row>
    <row r="18124" spans="1:8">
      <c r="A18124" t="s">
        <v>4</v>
      </c>
      <c r="B18124" s="4" t="s">
        <v>5</v>
      </c>
      <c r="C18124" s="4" t="s">
        <v>10</v>
      </c>
      <c r="D18124" s="4" t="s">
        <v>10</v>
      </c>
      <c r="E18124" s="4" t="s">
        <v>21</v>
      </c>
      <c r="F18124" s="4" t="s">
        <v>21</v>
      </c>
      <c r="G18124" s="4" t="s">
        <v>21</v>
      </c>
      <c r="H18124" s="4" t="s">
        <v>21</v>
      </c>
      <c r="I18124" s="4" t="s">
        <v>14</v>
      </c>
      <c r="J18124" s="4" t="s">
        <v>10</v>
      </c>
    </row>
    <row r="18125" spans="1:8">
      <c r="A18125" t="n">
        <v>145061</v>
      </c>
      <c r="B18125" s="52" t="n">
        <v>55</v>
      </c>
      <c r="C18125" s="7" t="n">
        <v>9</v>
      </c>
      <c r="D18125" s="7" t="n">
        <v>65533</v>
      </c>
      <c r="E18125" s="7" t="n">
        <v>-4.71999979019165</v>
      </c>
      <c r="F18125" s="7" t="n">
        <v>18.3700008392334</v>
      </c>
      <c r="G18125" s="7" t="n">
        <v>44.2400016784668</v>
      </c>
      <c r="H18125" s="7" t="n">
        <v>3.29999995231628</v>
      </c>
      <c r="I18125" s="7" t="n">
        <v>2</v>
      </c>
      <c r="J18125" s="7" t="n">
        <v>0</v>
      </c>
    </row>
    <row r="18126" spans="1:8">
      <c r="A18126" t="s">
        <v>4</v>
      </c>
      <c r="B18126" s="4" t="s">
        <v>5</v>
      </c>
      <c r="C18126" s="4" t="s">
        <v>10</v>
      </c>
      <c r="D18126" s="4" t="s">
        <v>14</v>
      </c>
    </row>
    <row r="18127" spans="1:8">
      <c r="A18127" t="n">
        <v>145085</v>
      </c>
      <c r="B18127" s="53" t="n">
        <v>56</v>
      </c>
      <c r="C18127" s="7" t="n">
        <v>9</v>
      </c>
      <c r="D18127" s="7" t="n">
        <v>0</v>
      </c>
    </row>
    <row r="18128" spans="1:8">
      <c r="A18128" t="s">
        <v>4</v>
      </c>
      <c r="B18128" s="4" t="s">
        <v>5</v>
      </c>
      <c r="C18128" s="4" t="s">
        <v>14</v>
      </c>
      <c r="D18128" s="4" t="s">
        <v>10</v>
      </c>
      <c r="E18128" s="4" t="s">
        <v>21</v>
      </c>
    </row>
    <row r="18129" spans="1:10">
      <c r="A18129" t="n">
        <v>145089</v>
      </c>
      <c r="B18129" s="21" t="n">
        <v>58</v>
      </c>
      <c r="C18129" s="7" t="n">
        <v>0</v>
      </c>
      <c r="D18129" s="7" t="n">
        <v>1000</v>
      </c>
      <c r="E18129" s="7" t="n">
        <v>1</v>
      </c>
    </row>
    <row r="18130" spans="1:10">
      <c r="A18130" t="s">
        <v>4</v>
      </c>
      <c r="B18130" s="4" t="s">
        <v>5</v>
      </c>
      <c r="C18130" s="4" t="s">
        <v>14</v>
      </c>
      <c r="D18130" s="4" t="s">
        <v>10</v>
      </c>
    </row>
    <row r="18131" spans="1:10">
      <c r="A18131" t="n">
        <v>145097</v>
      </c>
      <c r="B18131" s="21" t="n">
        <v>58</v>
      </c>
      <c r="C18131" s="7" t="n">
        <v>255</v>
      </c>
      <c r="D18131" s="7" t="n">
        <v>0</v>
      </c>
    </row>
    <row r="18132" spans="1:10">
      <c r="A18132" t="s">
        <v>4</v>
      </c>
      <c r="B18132" s="4" t="s">
        <v>5</v>
      </c>
      <c r="C18132" s="4" t="s">
        <v>14</v>
      </c>
    </row>
    <row r="18133" spans="1:10">
      <c r="A18133" t="n">
        <v>145101</v>
      </c>
      <c r="B18133" s="45" t="n">
        <v>45</v>
      </c>
      <c r="C18133" s="7" t="n">
        <v>0</v>
      </c>
    </row>
    <row r="18134" spans="1:10">
      <c r="A18134" t="s">
        <v>4</v>
      </c>
      <c r="B18134" s="4" t="s">
        <v>5</v>
      </c>
      <c r="C18134" s="4" t="s">
        <v>14</v>
      </c>
    </row>
    <row r="18135" spans="1:10">
      <c r="A18135" t="n">
        <v>145103</v>
      </c>
      <c r="B18135" s="35" t="n">
        <v>116</v>
      </c>
      <c r="C18135" s="7" t="n">
        <v>0</v>
      </c>
    </row>
    <row r="18136" spans="1:10">
      <c r="A18136" t="s">
        <v>4</v>
      </c>
      <c r="B18136" s="4" t="s">
        <v>5</v>
      </c>
      <c r="C18136" s="4" t="s">
        <v>14</v>
      </c>
      <c r="D18136" s="4" t="s">
        <v>10</v>
      </c>
    </row>
    <row r="18137" spans="1:10">
      <c r="A18137" t="n">
        <v>145105</v>
      </c>
      <c r="B18137" s="35" t="n">
        <v>116</v>
      </c>
      <c r="C18137" s="7" t="n">
        <v>2</v>
      </c>
      <c r="D18137" s="7" t="n">
        <v>1</v>
      </c>
    </row>
    <row r="18138" spans="1:10">
      <c r="A18138" t="s">
        <v>4</v>
      </c>
      <c r="B18138" s="4" t="s">
        <v>5</v>
      </c>
      <c r="C18138" s="4" t="s">
        <v>14</v>
      </c>
      <c r="D18138" s="4" t="s">
        <v>9</v>
      </c>
    </row>
    <row r="18139" spans="1:10">
      <c r="A18139" t="n">
        <v>145109</v>
      </c>
      <c r="B18139" s="35" t="n">
        <v>116</v>
      </c>
      <c r="C18139" s="7" t="n">
        <v>5</v>
      </c>
      <c r="D18139" s="7" t="n">
        <v>1108082688</v>
      </c>
    </row>
    <row r="18140" spans="1:10">
      <c r="A18140" t="s">
        <v>4</v>
      </c>
      <c r="B18140" s="4" t="s">
        <v>5</v>
      </c>
      <c r="C18140" s="4" t="s">
        <v>14</v>
      </c>
      <c r="D18140" s="4" t="s">
        <v>10</v>
      </c>
    </row>
    <row r="18141" spans="1:10">
      <c r="A18141" t="n">
        <v>145115</v>
      </c>
      <c r="B18141" s="35" t="n">
        <v>116</v>
      </c>
      <c r="C18141" s="7" t="n">
        <v>6</v>
      </c>
      <c r="D18141" s="7" t="n">
        <v>1</v>
      </c>
    </row>
    <row r="18142" spans="1:10">
      <c r="A18142" t="s">
        <v>4</v>
      </c>
      <c r="B18142" s="4" t="s">
        <v>5</v>
      </c>
      <c r="C18142" s="4" t="s">
        <v>14</v>
      </c>
      <c r="D18142" s="4" t="s">
        <v>14</v>
      </c>
      <c r="E18142" s="4" t="s">
        <v>21</v>
      </c>
      <c r="F18142" s="4" t="s">
        <v>21</v>
      </c>
      <c r="G18142" s="4" t="s">
        <v>21</v>
      </c>
      <c r="H18142" s="4" t="s">
        <v>10</v>
      </c>
    </row>
    <row r="18143" spans="1:10">
      <c r="A18143" t="n">
        <v>145119</v>
      </c>
      <c r="B18143" s="45" t="n">
        <v>45</v>
      </c>
      <c r="C18143" s="7" t="n">
        <v>2</v>
      </c>
      <c r="D18143" s="7" t="n">
        <v>3</v>
      </c>
      <c r="E18143" s="7" t="n">
        <v>-0.800000011920929</v>
      </c>
      <c r="F18143" s="7" t="n">
        <v>21.6000003814697</v>
      </c>
      <c r="G18143" s="7" t="n">
        <v>31.4500007629395</v>
      </c>
      <c r="H18143" s="7" t="n">
        <v>0</v>
      </c>
    </row>
    <row r="18144" spans="1:10">
      <c r="A18144" t="s">
        <v>4</v>
      </c>
      <c r="B18144" s="4" t="s">
        <v>5</v>
      </c>
      <c r="C18144" s="4" t="s">
        <v>14</v>
      </c>
      <c r="D18144" s="4" t="s">
        <v>14</v>
      </c>
      <c r="E18144" s="4" t="s">
        <v>21</v>
      </c>
      <c r="F18144" s="4" t="s">
        <v>21</v>
      </c>
      <c r="G18144" s="4" t="s">
        <v>21</v>
      </c>
      <c r="H18144" s="4" t="s">
        <v>10</v>
      </c>
      <c r="I18144" s="4" t="s">
        <v>14</v>
      </c>
    </row>
    <row r="18145" spans="1:9">
      <c r="A18145" t="n">
        <v>145136</v>
      </c>
      <c r="B18145" s="45" t="n">
        <v>45</v>
      </c>
      <c r="C18145" s="7" t="n">
        <v>4</v>
      </c>
      <c r="D18145" s="7" t="n">
        <v>3</v>
      </c>
      <c r="E18145" s="7" t="n">
        <v>15</v>
      </c>
      <c r="F18145" s="7" t="n">
        <v>105</v>
      </c>
      <c r="G18145" s="7" t="n">
        <v>5</v>
      </c>
      <c r="H18145" s="7" t="n">
        <v>0</v>
      </c>
      <c r="I18145" s="7" t="n">
        <v>0</v>
      </c>
    </row>
    <row r="18146" spans="1:9">
      <c r="A18146" t="s">
        <v>4</v>
      </c>
      <c r="B18146" s="4" t="s">
        <v>5</v>
      </c>
      <c r="C18146" s="4" t="s">
        <v>14</v>
      </c>
      <c r="D18146" s="4" t="s">
        <v>14</v>
      </c>
      <c r="E18146" s="4" t="s">
        <v>21</v>
      </c>
      <c r="F18146" s="4" t="s">
        <v>10</v>
      </c>
    </row>
    <row r="18147" spans="1:9">
      <c r="A18147" t="n">
        <v>145154</v>
      </c>
      <c r="B18147" s="45" t="n">
        <v>45</v>
      </c>
      <c r="C18147" s="7" t="n">
        <v>5</v>
      </c>
      <c r="D18147" s="7" t="n">
        <v>3</v>
      </c>
      <c r="E18147" s="7" t="n">
        <v>4.69999980926514</v>
      </c>
      <c r="F18147" s="7" t="n">
        <v>0</v>
      </c>
    </row>
    <row r="18148" spans="1:9">
      <c r="A18148" t="s">
        <v>4</v>
      </c>
      <c r="B18148" s="4" t="s">
        <v>5</v>
      </c>
      <c r="C18148" s="4" t="s">
        <v>14</v>
      </c>
      <c r="D18148" s="4" t="s">
        <v>14</v>
      </c>
      <c r="E18148" s="4" t="s">
        <v>21</v>
      </c>
      <c r="F18148" s="4" t="s">
        <v>10</v>
      </c>
    </row>
    <row r="18149" spans="1:9">
      <c r="A18149" t="n">
        <v>145163</v>
      </c>
      <c r="B18149" s="45" t="n">
        <v>45</v>
      </c>
      <c r="C18149" s="7" t="n">
        <v>11</v>
      </c>
      <c r="D18149" s="7" t="n">
        <v>3</v>
      </c>
      <c r="E18149" s="7" t="n">
        <v>32.5999984741211</v>
      </c>
      <c r="F18149" s="7" t="n">
        <v>0</v>
      </c>
    </row>
    <row r="18150" spans="1:9">
      <c r="A18150" t="s">
        <v>4</v>
      </c>
      <c r="B18150" s="4" t="s">
        <v>5</v>
      </c>
      <c r="C18150" s="4" t="s">
        <v>14</v>
      </c>
      <c r="D18150" s="4" t="s">
        <v>14</v>
      </c>
      <c r="E18150" s="4" t="s">
        <v>21</v>
      </c>
      <c r="F18150" s="4" t="s">
        <v>21</v>
      </c>
      <c r="G18150" s="4" t="s">
        <v>21</v>
      </c>
      <c r="H18150" s="4" t="s">
        <v>10</v>
      </c>
      <c r="I18150" s="4" t="s">
        <v>14</v>
      </c>
    </row>
    <row r="18151" spans="1:9">
      <c r="A18151" t="n">
        <v>145172</v>
      </c>
      <c r="B18151" s="45" t="n">
        <v>45</v>
      </c>
      <c r="C18151" s="7" t="n">
        <v>4</v>
      </c>
      <c r="D18151" s="7" t="n">
        <v>3</v>
      </c>
      <c r="E18151" s="7" t="n">
        <v>15</v>
      </c>
      <c r="F18151" s="7" t="n">
        <v>95</v>
      </c>
      <c r="G18151" s="7" t="n">
        <v>5</v>
      </c>
      <c r="H18151" s="7" t="n">
        <v>5000</v>
      </c>
      <c r="I18151" s="7" t="n">
        <v>0</v>
      </c>
    </row>
    <row r="18152" spans="1:9">
      <c r="A18152" t="s">
        <v>4</v>
      </c>
      <c r="B18152" s="4" t="s">
        <v>5</v>
      </c>
      <c r="C18152" s="4" t="s">
        <v>14</v>
      </c>
      <c r="D18152" s="4" t="s">
        <v>14</v>
      </c>
      <c r="E18152" s="4" t="s">
        <v>21</v>
      </c>
      <c r="F18152" s="4" t="s">
        <v>10</v>
      </c>
    </row>
    <row r="18153" spans="1:9">
      <c r="A18153" t="n">
        <v>145190</v>
      </c>
      <c r="B18153" s="45" t="n">
        <v>45</v>
      </c>
      <c r="C18153" s="7" t="n">
        <v>5</v>
      </c>
      <c r="D18153" s="7" t="n">
        <v>3</v>
      </c>
      <c r="E18153" s="7" t="n">
        <v>2.70000004768372</v>
      </c>
      <c r="F18153" s="7" t="n">
        <v>5000</v>
      </c>
    </row>
    <row r="18154" spans="1:9">
      <c r="A18154" t="s">
        <v>4</v>
      </c>
      <c r="B18154" s="4" t="s">
        <v>5</v>
      </c>
      <c r="C18154" s="4" t="s">
        <v>10</v>
      </c>
      <c r="D18154" s="4" t="s">
        <v>21</v>
      </c>
      <c r="E18154" s="4" t="s">
        <v>21</v>
      </c>
      <c r="F18154" s="4" t="s">
        <v>21</v>
      </c>
      <c r="G18154" s="4" t="s">
        <v>10</v>
      </c>
      <c r="H18154" s="4" t="s">
        <v>10</v>
      </c>
    </row>
    <row r="18155" spans="1:9">
      <c r="A18155" t="n">
        <v>145199</v>
      </c>
      <c r="B18155" s="54" t="n">
        <v>60</v>
      </c>
      <c r="C18155" s="7" t="n">
        <v>22</v>
      </c>
      <c r="D18155" s="7" t="n">
        <v>30</v>
      </c>
      <c r="E18155" s="7" t="n">
        <v>0</v>
      </c>
      <c r="F18155" s="7" t="n">
        <v>0</v>
      </c>
      <c r="G18155" s="7" t="n">
        <v>0</v>
      </c>
      <c r="H18155" s="7" t="n">
        <v>0</v>
      </c>
    </row>
    <row r="18156" spans="1:9">
      <c r="A18156" t="s">
        <v>4</v>
      </c>
      <c r="B18156" s="4" t="s">
        <v>5</v>
      </c>
      <c r="C18156" s="4" t="s">
        <v>14</v>
      </c>
      <c r="D18156" s="4" t="s">
        <v>10</v>
      </c>
      <c r="E18156" s="4" t="s">
        <v>6</v>
      </c>
      <c r="F18156" s="4" t="s">
        <v>6</v>
      </c>
      <c r="G18156" s="4" t="s">
        <v>6</v>
      </c>
      <c r="H18156" s="4" t="s">
        <v>6</v>
      </c>
    </row>
    <row r="18157" spans="1:9">
      <c r="A18157" t="n">
        <v>145218</v>
      </c>
      <c r="B18157" s="41" t="n">
        <v>51</v>
      </c>
      <c r="C18157" s="7" t="n">
        <v>3</v>
      </c>
      <c r="D18157" s="7" t="n">
        <v>22</v>
      </c>
      <c r="E18157" s="7" t="s">
        <v>1044</v>
      </c>
      <c r="F18157" s="7" t="s">
        <v>97</v>
      </c>
      <c r="G18157" s="7" t="s">
        <v>96</v>
      </c>
      <c r="H18157" s="7" t="s">
        <v>97</v>
      </c>
    </row>
    <row r="18158" spans="1:9">
      <c r="A18158" t="s">
        <v>4</v>
      </c>
      <c r="B18158" s="4" t="s">
        <v>5</v>
      </c>
      <c r="C18158" s="4" t="s">
        <v>10</v>
      </c>
      <c r="D18158" s="4" t="s">
        <v>21</v>
      </c>
      <c r="E18158" s="4" t="s">
        <v>21</v>
      </c>
      <c r="F18158" s="4" t="s">
        <v>21</v>
      </c>
      <c r="G18158" s="4" t="s">
        <v>10</v>
      </c>
      <c r="H18158" s="4" t="s">
        <v>10</v>
      </c>
    </row>
    <row r="18159" spans="1:9">
      <c r="A18159" t="n">
        <v>145231</v>
      </c>
      <c r="B18159" s="54" t="n">
        <v>60</v>
      </c>
      <c r="C18159" s="7" t="n">
        <v>7004</v>
      </c>
      <c r="D18159" s="7" t="n">
        <v>0</v>
      </c>
      <c r="E18159" s="7" t="n">
        <v>0</v>
      </c>
      <c r="F18159" s="7" t="n">
        <v>0</v>
      </c>
      <c r="G18159" s="7" t="n">
        <v>0</v>
      </c>
      <c r="H18159" s="7" t="n">
        <v>1</v>
      </c>
    </row>
    <row r="18160" spans="1:9">
      <c r="A18160" t="s">
        <v>4</v>
      </c>
      <c r="B18160" s="4" t="s">
        <v>5</v>
      </c>
      <c r="C18160" s="4" t="s">
        <v>10</v>
      </c>
      <c r="D18160" s="4" t="s">
        <v>21</v>
      </c>
      <c r="E18160" s="4" t="s">
        <v>21</v>
      </c>
      <c r="F18160" s="4" t="s">
        <v>21</v>
      </c>
      <c r="G18160" s="4" t="s">
        <v>10</v>
      </c>
      <c r="H18160" s="4" t="s">
        <v>10</v>
      </c>
    </row>
    <row r="18161" spans="1:9">
      <c r="A18161" t="n">
        <v>145250</v>
      </c>
      <c r="B18161" s="54" t="n">
        <v>60</v>
      </c>
      <c r="C18161" s="7" t="n">
        <v>7004</v>
      </c>
      <c r="D18161" s="7" t="n">
        <v>0</v>
      </c>
      <c r="E18161" s="7" t="n">
        <v>0</v>
      </c>
      <c r="F18161" s="7" t="n">
        <v>0</v>
      </c>
      <c r="G18161" s="7" t="n">
        <v>0</v>
      </c>
      <c r="H18161" s="7" t="n">
        <v>0</v>
      </c>
    </row>
    <row r="18162" spans="1:9">
      <c r="A18162" t="s">
        <v>4</v>
      </c>
      <c r="B18162" s="4" t="s">
        <v>5</v>
      </c>
      <c r="C18162" s="4" t="s">
        <v>10</v>
      </c>
      <c r="D18162" s="4" t="s">
        <v>10</v>
      </c>
      <c r="E18162" s="4" t="s">
        <v>10</v>
      </c>
    </row>
    <row r="18163" spans="1:9">
      <c r="A18163" t="n">
        <v>145269</v>
      </c>
      <c r="B18163" s="42" t="n">
        <v>61</v>
      </c>
      <c r="C18163" s="7" t="n">
        <v>7004</v>
      </c>
      <c r="D18163" s="7" t="n">
        <v>65533</v>
      </c>
      <c r="E18163" s="7" t="n">
        <v>0</v>
      </c>
    </row>
    <row r="18164" spans="1:9">
      <c r="A18164" t="s">
        <v>4</v>
      </c>
      <c r="B18164" s="4" t="s">
        <v>5</v>
      </c>
      <c r="C18164" s="4" t="s">
        <v>10</v>
      </c>
      <c r="D18164" s="4" t="s">
        <v>21</v>
      </c>
      <c r="E18164" s="4" t="s">
        <v>21</v>
      </c>
      <c r="F18164" s="4" t="s">
        <v>21</v>
      </c>
      <c r="G18164" s="4" t="s">
        <v>21</v>
      </c>
    </row>
    <row r="18165" spans="1:9">
      <c r="A18165" t="n">
        <v>145276</v>
      </c>
      <c r="B18165" s="36" t="n">
        <v>46</v>
      </c>
      <c r="C18165" s="7" t="n">
        <v>7004</v>
      </c>
      <c r="D18165" s="7" t="n">
        <v>0</v>
      </c>
      <c r="E18165" s="7" t="n">
        <v>20.2399997711182</v>
      </c>
      <c r="F18165" s="7" t="n">
        <v>31.75</v>
      </c>
      <c r="G18165" s="7" t="n">
        <v>255</v>
      </c>
    </row>
    <row r="18166" spans="1:9">
      <c r="A18166" t="s">
        <v>4</v>
      </c>
      <c r="B18166" s="4" t="s">
        <v>5</v>
      </c>
      <c r="C18166" s="4" t="s">
        <v>10</v>
      </c>
    </row>
    <row r="18167" spans="1:9">
      <c r="A18167" t="n">
        <v>145295</v>
      </c>
      <c r="B18167" s="28" t="n">
        <v>16</v>
      </c>
      <c r="C18167" s="7" t="n">
        <v>0</v>
      </c>
    </row>
    <row r="18168" spans="1:9">
      <c r="A18168" t="s">
        <v>4</v>
      </c>
      <c r="B18168" s="4" t="s">
        <v>5</v>
      </c>
      <c r="C18168" s="4" t="s">
        <v>10</v>
      </c>
      <c r="D18168" s="4" t="s">
        <v>14</v>
      </c>
    </row>
    <row r="18169" spans="1:9">
      <c r="A18169" t="n">
        <v>145298</v>
      </c>
      <c r="B18169" s="53" t="n">
        <v>56</v>
      </c>
      <c r="C18169" s="7" t="n">
        <v>15</v>
      </c>
      <c r="D18169" s="7" t="n">
        <v>1</v>
      </c>
    </row>
    <row r="18170" spans="1:9">
      <c r="A18170" t="s">
        <v>4</v>
      </c>
      <c r="B18170" s="4" t="s">
        <v>5</v>
      </c>
      <c r="C18170" s="4" t="s">
        <v>10</v>
      </c>
      <c r="D18170" s="4" t="s">
        <v>21</v>
      </c>
      <c r="E18170" s="4" t="s">
        <v>21</v>
      </c>
      <c r="F18170" s="4" t="s">
        <v>21</v>
      </c>
      <c r="G18170" s="4" t="s">
        <v>21</v>
      </c>
    </row>
    <row r="18171" spans="1:9">
      <c r="A18171" t="n">
        <v>145302</v>
      </c>
      <c r="B18171" s="36" t="n">
        <v>46</v>
      </c>
      <c r="C18171" s="7" t="n">
        <v>15</v>
      </c>
      <c r="D18171" s="7" t="n">
        <v>-2.25</v>
      </c>
      <c r="E18171" s="7" t="n">
        <v>20.25</v>
      </c>
      <c r="F18171" s="7" t="n">
        <v>31.1499996185303</v>
      </c>
      <c r="G18171" s="7" t="n">
        <v>90</v>
      </c>
    </row>
    <row r="18172" spans="1:9">
      <c r="A18172" t="s">
        <v>4</v>
      </c>
      <c r="B18172" s="4" t="s">
        <v>5</v>
      </c>
      <c r="C18172" s="4" t="s">
        <v>10</v>
      </c>
      <c r="D18172" s="4" t="s">
        <v>10</v>
      </c>
      <c r="E18172" s="4" t="s">
        <v>21</v>
      </c>
      <c r="F18172" s="4" t="s">
        <v>14</v>
      </c>
    </row>
    <row r="18173" spans="1:9">
      <c r="A18173" t="n">
        <v>145321</v>
      </c>
      <c r="B18173" s="60" t="n">
        <v>53</v>
      </c>
      <c r="C18173" s="7" t="n">
        <v>15</v>
      </c>
      <c r="D18173" s="7" t="n">
        <v>7004</v>
      </c>
      <c r="E18173" s="7" t="n">
        <v>0</v>
      </c>
      <c r="F18173" s="7" t="n">
        <v>0</v>
      </c>
    </row>
    <row r="18174" spans="1:9">
      <c r="A18174" t="s">
        <v>4</v>
      </c>
      <c r="B18174" s="4" t="s">
        <v>5</v>
      </c>
      <c r="C18174" s="4" t="s">
        <v>10</v>
      </c>
      <c r="D18174" s="4" t="s">
        <v>14</v>
      </c>
    </row>
    <row r="18175" spans="1:9">
      <c r="A18175" t="n">
        <v>145331</v>
      </c>
      <c r="B18175" s="53" t="n">
        <v>56</v>
      </c>
      <c r="C18175" s="7" t="n">
        <v>7021</v>
      </c>
      <c r="D18175" s="7" t="n">
        <v>1</v>
      </c>
    </row>
    <row r="18176" spans="1:9">
      <c r="A18176" t="s">
        <v>4</v>
      </c>
      <c r="B18176" s="4" t="s">
        <v>5</v>
      </c>
      <c r="C18176" s="4" t="s">
        <v>10</v>
      </c>
      <c r="D18176" s="4" t="s">
        <v>21</v>
      </c>
      <c r="E18176" s="4" t="s">
        <v>21</v>
      </c>
      <c r="F18176" s="4" t="s">
        <v>21</v>
      </c>
      <c r="G18176" s="4" t="s">
        <v>21</v>
      </c>
    </row>
    <row r="18177" spans="1:8">
      <c r="A18177" t="n">
        <v>145335</v>
      </c>
      <c r="B18177" s="36" t="n">
        <v>46</v>
      </c>
      <c r="C18177" s="7" t="n">
        <v>7021</v>
      </c>
      <c r="D18177" s="7" t="n">
        <v>-1.39999997615814</v>
      </c>
      <c r="E18177" s="7" t="n">
        <v>20.25</v>
      </c>
      <c r="F18177" s="7" t="n">
        <v>30.1499996185303</v>
      </c>
      <c r="G18177" s="7" t="n">
        <v>90</v>
      </c>
    </row>
    <row r="18178" spans="1:8">
      <c r="A18178" t="s">
        <v>4</v>
      </c>
      <c r="B18178" s="4" t="s">
        <v>5</v>
      </c>
      <c r="C18178" s="4" t="s">
        <v>10</v>
      </c>
      <c r="D18178" s="4" t="s">
        <v>10</v>
      </c>
      <c r="E18178" s="4" t="s">
        <v>21</v>
      </c>
      <c r="F18178" s="4" t="s">
        <v>14</v>
      </c>
    </row>
    <row r="18179" spans="1:8">
      <c r="A18179" t="n">
        <v>145354</v>
      </c>
      <c r="B18179" s="60" t="n">
        <v>53</v>
      </c>
      <c r="C18179" s="7" t="n">
        <v>7021</v>
      </c>
      <c r="D18179" s="7" t="n">
        <v>7004</v>
      </c>
      <c r="E18179" s="7" t="n">
        <v>0</v>
      </c>
      <c r="F18179" s="7" t="n">
        <v>0</v>
      </c>
    </row>
    <row r="18180" spans="1:8">
      <c r="A18180" t="s">
        <v>4</v>
      </c>
      <c r="B18180" s="4" t="s">
        <v>5</v>
      </c>
      <c r="C18180" s="4" t="s">
        <v>10</v>
      </c>
      <c r="D18180" s="4" t="s">
        <v>14</v>
      </c>
    </row>
    <row r="18181" spans="1:8">
      <c r="A18181" t="n">
        <v>145364</v>
      </c>
      <c r="B18181" s="53" t="n">
        <v>56</v>
      </c>
      <c r="C18181" s="7" t="n">
        <v>26</v>
      </c>
      <c r="D18181" s="7" t="n">
        <v>1</v>
      </c>
    </row>
    <row r="18182" spans="1:8">
      <c r="A18182" t="s">
        <v>4</v>
      </c>
      <c r="B18182" s="4" t="s">
        <v>5</v>
      </c>
      <c r="C18182" s="4" t="s">
        <v>10</v>
      </c>
      <c r="D18182" s="4" t="s">
        <v>21</v>
      </c>
      <c r="E18182" s="4" t="s">
        <v>21</v>
      </c>
      <c r="F18182" s="4" t="s">
        <v>21</v>
      </c>
      <c r="G18182" s="4" t="s">
        <v>21</v>
      </c>
    </row>
    <row r="18183" spans="1:8">
      <c r="A18183" t="n">
        <v>145368</v>
      </c>
      <c r="B18183" s="36" t="n">
        <v>46</v>
      </c>
      <c r="C18183" s="7" t="n">
        <v>26</v>
      </c>
      <c r="D18183" s="7" t="n">
        <v>-1.04999995231628</v>
      </c>
      <c r="E18183" s="7" t="n">
        <v>20.25</v>
      </c>
      <c r="F18183" s="7" t="n">
        <v>30.8999996185303</v>
      </c>
      <c r="G18183" s="7" t="n">
        <v>90</v>
      </c>
    </row>
    <row r="18184" spans="1:8">
      <c r="A18184" t="s">
        <v>4</v>
      </c>
      <c r="B18184" s="4" t="s">
        <v>5</v>
      </c>
      <c r="C18184" s="4" t="s">
        <v>10</v>
      </c>
      <c r="D18184" s="4" t="s">
        <v>10</v>
      </c>
      <c r="E18184" s="4" t="s">
        <v>21</v>
      </c>
      <c r="F18184" s="4" t="s">
        <v>14</v>
      </c>
    </row>
    <row r="18185" spans="1:8">
      <c r="A18185" t="n">
        <v>145387</v>
      </c>
      <c r="B18185" s="60" t="n">
        <v>53</v>
      </c>
      <c r="C18185" s="7" t="n">
        <v>26</v>
      </c>
      <c r="D18185" s="7" t="n">
        <v>7004</v>
      </c>
      <c r="E18185" s="7" t="n">
        <v>0</v>
      </c>
      <c r="F18185" s="7" t="n">
        <v>0</v>
      </c>
    </row>
    <row r="18186" spans="1:8">
      <c r="A18186" t="s">
        <v>4</v>
      </c>
      <c r="B18186" s="4" t="s">
        <v>5</v>
      </c>
      <c r="C18186" s="4" t="s">
        <v>10</v>
      </c>
      <c r="D18186" s="4" t="s">
        <v>21</v>
      </c>
      <c r="E18186" s="4" t="s">
        <v>21</v>
      </c>
      <c r="F18186" s="4" t="s">
        <v>21</v>
      </c>
      <c r="G18186" s="4" t="s">
        <v>21</v>
      </c>
    </row>
    <row r="18187" spans="1:8">
      <c r="A18187" t="n">
        <v>145397</v>
      </c>
      <c r="B18187" s="36" t="n">
        <v>46</v>
      </c>
      <c r="C18187" s="7" t="n">
        <v>9</v>
      </c>
      <c r="D18187" s="7" t="n">
        <v>-3.40000009536743</v>
      </c>
      <c r="E18187" s="7" t="n">
        <v>18.3700008392334</v>
      </c>
      <c r="F18187" s="7" t="n">
        <v>37.4000015258789</v>
      </c>
      <c r="G18187" s="7" t="n">
        <v>163.699996948242</v>
      </c>
    </row>
    <row r="18188" spans="1:8">
      <c r="A18188" t="s">
        <v>4</v>
      </c>
      <c r="B18188" s="4" t="s">
        <v>5</v>
      </c>
      <c r="C18188" s="4" t="s">
        <v>14</v>
      </c>
      <c r="D18188" s="4" t="s">
        <v>10</v>
      </c>
      <c r="E18188" s="4" t="s">
        <v>6</v>
      </c>
      <c r="F18188" s="4" t="s">
        <v>6</v>
      </c>
      <c r="G18188" s="4" t="s">
        <v>6</v>
      </c>
      <c r="H18188" s="4" t="s">
        <v>6</v>
      </c>
    </row>
    <row r="18189" spans="1:8">
      <c r="A18189" t="n">
        <v>145416</v>
      </c>
      <c r="B18189" s="41" t="n">
        <v>51</v>
      </c>
      <c r="C18189" s="7" t="n">
        <v>3</v>
      </c>
      <c r="D18189" s="7" t="n">
        <v>9</v>
      </c>
      <c r="E18189" s="7" t="s">
        <v>513</v>
      </c>
      <c r="F18189" s="7" t="s">
        <v>97</v>
      </c>
      <c r="G18189" s="7" t="s">
        <v>96</v>
      </c>
      <c r="H18189" s="7" t="s">
        <v>97</v>
      </c>
    </row>
    <row r="18190" spans="1:8">
      <c r="A18190" t="s">
        <v>4</v>
      </c>
      <c r="B18190" s="4" t="s">
        <v>5</v>
      </c>
      <c r="C18190" s="4" t="s">
        <v>10</v>
      </c>
      <c r="D18190" s="4" t="s">
        <v>21</v>
      </c>
      <c r="E18190" s="4" t="s">
        <v>21</v>
      </c>
      <c r="F18190" s="4" t="s">
        <v>21</v>
      </c>
      <c r="G18190" s="4" t="s">
        <v>21</v>
      </c>
    </row>
    <row r="18191" spans="1:8">
      <c r="A18191" t="n">
        <v>145437</v>
      </c>
      <c r="B18191" s="36" t="n">
        <v>46</v>
      </c>
      <c r="C18191" s="7" t="n">
        <v>7013</v>
      </c>
      <c r="D18191" s="7" t="n">
        <v>-5.34000015258789</v>
      </c>
      <c r="E18191" s="7" t="n">
        <v>20.25</v>
      </c>
      <c r="F18191" s="7" t="n">
        <v>30.8799991607666</v>
      </c>
      <c r="G18191" s="7" t="n">
        <v>340</v>
      </c>
    </row>
    <row r="18192" spans="1:8">
      <c r="A18192" t="s">
        <v>4</v>
      </c>
      <c r="B18192" s="4" t="s">
        <v>5</v>
      </c>
      <c r="C18192" s="4" t="s">
        <v>10</v>
      </c>
      <c r="D18192" s="4" t="s">
        <v>21</v>
      </c>
      <c r="E18192" s="4" t="s">
        <v>21</v>
      </c>
      <c r="F18192" s="4" t="s">
        <v>21</v>
      </c>
      <c r="G18192" s="4" t="s">
        <v>21</v>
      </c>
    </row>
    <row r="18193" spans="1:8">
      <c r="A18193" t="n">
        <v>145456</v>
      </c>
      <c r="B18193" s="36" t="n">
        <v>46</v>
      </c>
      <c r="C18193" s="7" t="n">
        <v>7031</v>
      </c>
      <c r="D18193" s="7" t="n">
        <v>-4.48999977111816</v>
      </c>
      <c r="E18193" s="7" t="n">
        <v>20.25</v>
      </c>
      <c r="F18193" s="7" t="n">
        <v>29.4500007629395</v>
      </c>
      <c r="G18193" s="7" t="n">
        <v>0</v>
      </c>
    </row>
    <row r="18194" spans="1:8">
      <c r="A18194" t="s">
        <v>4</v>
      </c>
      <c r="B18194" s="4" t="s">
        <v>5</v>
      </c>
      <c r="C18194" s="4" t="s">
        <v>10</v>
      </c>
      <c r="D18194" s="4" t="s">
        <v>10</v>
      </c>
      <c r="E18194" s="4" t="s">
        <v>21</v>
      </c>
      <c r="F18194" s="4" t="s">
        <v>21</v>
      </c>
      <c r="G18194" s="4" t="s">
        <v>21</v>
      </c>
      <c r="H18194" s="4" t="s">
        <v>21</v>
      </c>
      <c r="I18194" s="4" t="s">
        <v>14</v>
      </c>
      <c r="J18194" s="4" t="s">
        <v>10</v>
      </c>
    </row>
    <row r="18195" spans="1:8">
      <c r="A18195" t="n">
        <v>145475</v>
      </c>
      <c r="B18195" s="52" t="n">
        <v>55</v>
      </c>
      <c r="C18195" s="7" t="n">
        <v>9</v>
      </c>
      <c r="D18195" s="7" t="n">
        <v>65533</v>
      </c>
      <c r="E18195" s="7" t="n">
        <v>-1.75</v>
      </c>
      <c r="F18195" s="7" t="n">
        <v>20.25</v>
      </c>
      <c r="G18195" s="7" t="n">
        <v>31.7000007629395</v>
      </c>
      <c r="H18195" s="7" t="n">
        <v>2.79999995231628</v>
      </c>
      <c r="I18195" s="7" t="n">
        <v>2</v>
      </c>
      <c r="J18195" s="7" t="n">
        <v>0</v>
      </c>
    </row>
    <row r="18196" spans="1:8">
      <c r="A18196" t="s">
        <v>4</v>
      </c>
      <c r="B18196" s="4" t="s">
        <v>5</v>
      </c>
      <c r="C18196" s="4" t="s">
        <v>14</v>
      </c>
      <c r="D18196" s="4" t="s">
        <v>10</v>
      </c>
      <c r="E18196" s="4" t="s">
        <v>21</v>
      </c>
    </row>
    <row r="18197" spans="1:8">
      <c r="A18197" t="n">
        <v>145499</v>
      </c>
      <c r="B18197" s="21" t="n">
        <v>58</v>
      </c>
      <c r="C18197" s="7" t="n">
        <v>100</v>
      </c>
      <c r="D18197" s="7" t="n">
        <v>1000</v>
      </c>
      <c r="E18197" s="7" t="n">
        <v>1</v>
      </c>
    </row>
    <row r="18198" spans="1:8">
      <c r="A18198" t="s">
        <v>4</v>
      </c>
      <c r="B18198" s="4" t="s">
        <v>5</v>
      </c>
      <c r="C18198" s="4" t="s">
        <v>14</v>
      </c>
      <c r="D18198" s="4" t="s">
        <v>10</v>
      </c>
    </row>
    <row r="18199" spans="1:8">
      <c r="A18199" t="n">
        <v>145507</v>
      </c>
      <c r="B18199" s="21" t="n">
        <v>58</v>
      </c>
      <c r="C18199" s="7" t="n">
        <v>255</v>
      </c>
      <c r="D18199" s="7" t="n">
        <v>0</v>
      </c>
    </row>
    <row r="18200" spans="1:8">
      <c r="A18200" t="s">
        <v>4</v>
      </c>
      <c r="B18200" s="4" t="s">
        <v>5</v>
      </c>
      <c r="C18200" s="4" t="s">
        <v>10</v>
      </c>
      <c r="D18200" s="4" t="s">
        <v>14</v>
      </c>
    </row>
    <row r="18201" spans="1:8">
      <c r="A18201" t="n">
        <v>145511</v>
      </c>
      <c r="B18201" s="53" t="n">
        <v>56</v>
      </c>
      <c r="C18201" s="7" t="n">
        <v>9</v>
      </c>
      <c r="D18201" s="7" t="n">
        <v>0</v>
      </c>
    </row>
    <row r="18202" spans="1:8">
      <c r="A18202" t="s">
        <v>4</v>
      </c>
      <c r="B18202" s="4" t="s">
        <v>5</v>
      </c>
      <c r="C18202" s="4" t="s">
        <v>10</v>
      </c>
      <c r="D18202" s="4" t="s">
        <v>10</v>
      </c>
      <c r="E18202" s="4" t="s">
        <v>21</v>
      </c>
      <c r="F18202" s="4" t="s">
        <v>14</v>
      </c>
    </row>
    <row r="18203" spans="1:8">
      <c r="A18203" t="n">
        <v>145515</v>
      </c>
      <c r="B18203" s="60" t="n">
        <v>53</v>
      </c>
      <c r="C18203" s="7" t="n">
        <v>9</v>
      </c>
      <c r="D18203" s="7" t="n">
        <v>7004</v>
      </c>
      <c r="E18203" s="7" t="n">
        <v>10</v>
      </c>
      <c r="F18203" s="7" t="n">
        <v>0</v>
      </c>
    </row>
    <row r="18204" spans="1:8">
      <c r="A18204" t="s">
        <v>4</v>
      </c>
      <c r="B18204" s="4" t="s">
        <v>5</v>
      </c>
      <c r="C18204" s="4" t="s">
        <v>10</v>
      </c>
    </row>
    <row r="18205" spans="1:8">
      <c r="A18205" t="n">
        <v>145525</v>
      </c>
      <c r="B18205" s="56" t="n">
        <v>54</v>
      </c>
      <c r="C18205" s="7" t="n">
        <v>9</v>
      </c>
    </row>
    <row r="18206" spans="1:8">
      <c r="A18206" t="s">
        <v>4</v>
      </c>
      <c r="B18206" s="4" t="s">
        <v>5</v>
      </c>
      <c r="C18206" s="4" t="s">
        <v>14</v>
      </c>
      <c r="D18206" s="4" t="s">
        <v>10</v>
      </c>
    </row>
    <row r="18207" spans="1:8">
      <c r="A18207" t="n">
        <v>145528</v>
      </c>
      <c r="B18207" s="45" t="n">
        <v>45</v>
      </c>
      <c r="C18207" s="7" t="n">
        <v>7</v>
      </c>
      <c r="D18207" s="7" t="n">
        <v>255</v>
      </c>
    </row>
    <row r="18208" spans="1:8">
      <c r="A18208" t="s">
        <v>4</v>
      </c>
      <c r="B18208" s="4" t="s">
        <v>5</v>
      </c>
      <c r="C18208" s="4" t="s">
        <v>14</v>
      </c>
      <c r="D18208" s="4" t="s">
        <v>14</v>
      </c>
    </row>
    <row r="18209" spans="1:10">
      <c r="A18209" t="n">
        <v>145532</v>
      </c>
      <c r="B18209" s="16" t="n">
        <v>49</v>
      </c>
      <c r="C18209" s="7" t="n">
        <v>2</v>
      </c>
      <c r="D18209" s="7" t="n">
        <v>0</v>
      </c>
    </row>
    <row r="18210" spans="1:10">
      <c r="A18210" t="s">
        <v>4</v>
      </c>
      <c r="B18210" s="4" t="s">
        <v>5</v>
      </c>
      <c r="C18210" s="4" t="s">
        <v>14</v>
      </c>
      <c r="D18210" s="4" t="s">
        <v>10</v>
      </c>
      <c r="E18210" s="4" t="s">
        <v>9</v>
      </c>
      <c r="F18210" s="4" t="s">
        <v>10</v>
      </c>
      <c r="G18210" s="4" t="s">
        <v>9</v>
      </c>
      <c r="H18210" s="4" t="s">
        <v>14</v>
      </c>
    </row>
    <row r="18211" spans="1:10">
      <c r="A18211" t="n">
        <v>145535</v>
      </c>
      <c r="B18211" s="16" t="n">
        <v>49</v>
      </c>
      <c r="C18211" s="7" t="n">
        <v>0</v>
      </c>
      <c r="D18211" s="7" t="n">
        <v>566</v>
      </c>
      <c r="E18211" s="7" t="n">
        <v>1061997773</v>
      </c>
      <c r="F18211" s="7" t="n">
        <v>0</v>
      </c>
      <c r="G18211" s="7" t="n">
        <v>0</v>
      </c>
      <c r="H18211" s="7" t="n">
        <v>0</v>
      </c>
    </row>
    <row r="18212" spans="1:10">
      <c r="A18212" t="s">
        <v>4</v>
      </c>
      <c r="B18212" s="4" t="s">
        <v>5</v>
      </c>
      <c r="C18212" s="4" t="s">
        <v>14</v>
      </c>
      <c r="D18212" s="4" t="s">
        <v>14</v>
      </c>
      <c r="E18212" s="4" t="s">
        <v>21</v>
      </c>
      <c r="F18212" s="4" t="s">
        <v>10</v>
      </c>
    </row>
    <row r="18213" spans="1:10">
      <c r="A18213" t="n">
        <v>145550</v>
      </c>
      <c r="B18213" s="45" t="n">
        <v>45</v>
      </c>
      <c r="C18213" s="7" t="n">
        <v>5</v>
      </c>
      <c r="D18213" s="7" t="n">
        <v>3</v>
      </c>
      <c r="E18213" s="7" t="n">
        <v>3</v>
      </c>
      <c r="F18213" s="7" t="n">
        <v>50000</v>
      </c>
    </row>
    <row r="18214" spans="1:10">
      <c r="A18214" t="s">
        <v>4</v>
      </c>
      <c r="B18214" s="4" t="s">
        <v>5</v>
      </c>
      <c r="C18214" s="4" t="s">
        <v>10</v>
      </c>
      <c r="D18214" s="4" t="s">
        <v>14</v>
      </c>
      <c r="E18214" s="4" t="s">
        <v>6</v>
      </c>
      <c r="F18214" s="4" t="s">
        <v>21</v>
      </c>
      <c r="G18214" s="4" t="s">
        <v>21</v>
      </c>
      <c r="H18214" s="4" t="s">
        <v>21</v>
      </c>
    </row>
    <row r="18215" spans="1:10">
      <c r="A18215" t="n">
        <v>145559</v>
      </c>
      <c r="B18215" s="37" t="n">
        <v>48</v>
      </c>
      <c r="C18215" s="7" t="n">
        <v>7004</v>
      </c>
      <c r="D18215" s="7" t="n">
        <v>0</v>
      </c>
      <c r="E18215" s="7" t="s">
        <v>77</v>
      </c>
      <c r="F18215" s="7" t="n">
        <v>-1</v>
      </c>
      <c r="G18215" s="7" t="n">
        <v>1</v>
      </c>
      <c r="H18215" s="7" t="n">
        <v>0</v>
      </c>
    </row>
    <row r="18216" spans="1:10">
      <c r="A18216" t="s">
        <v>4</v>
      </c>
      <c r="B18216" s="4" t="s">
        <v>5</v>
      </c>
      <c r="C18216" s="4" t="s">
        <v>10</v>
      </c>
    </row>
    <row r="18217" spans="1:10">
      <c r="A18217" t="n">
        <v>145590</v>
      </c>
      <c r="B18217" s="28" t="n">
        <v>16</v>
      </c>
      <c r="C18217" s="7" t="n">
        <v>500</v>
      </c>
    </row>
    <row r="18218" spans="1:10">
      <c r="A18218" t="s">
        <v>4</v>
      </c>
      <c r="B18218" s="4" t="s">
        <v>5</v>
      </c>
      <c r="C18218" s="4" t="s">
        <v>14</v>
      </c>
      <c r="D18218" s="4" t="s">
        <v>10</v>
      </c>
      <c r="E18218" s="4" t="s">
        <v>6</v>
      </c>
    </row>
    <row r="18219" spans="1:10">
      <c r="A18219" t="n">
        <v>145593</v>
      </c>
      <c r="B18219" s="41" t="n">
        <v>51</v>
      </c>
      <c r="C18219" s="7" t="n">
        <v>4</v>
      </c>
      <c r="D18219" s="7" t="n">
        <v>7004</v>
      </c>
      <c r="E18219" s="7" t="s">
        <v>119</v>
      </c>
    </row>
    <row r="18220" spans="1:10">
      <c r="A18220" t="s">
        <v>4</v>
      </c>
      <c r="B18220" s="4" t="s">
        <v>5</v>
      </c>
      <c r="C18220" s="4" t="s">
        <v>10</v>
      </c>
    </row>
    <row r="18221" spans="1:10">
      <c r="A18221" t="n">
        <v>145607</v>
      </c>
      <c r="B18221" s="28" t="n">
        <v>16</v>
      </c>
      <c r="C18221" s="7" t="n">
        <v>0</v>
      </c>
    </row>
    <row r="18222" spans="1:10">
      <c r="A18222" t="s">
        <v>4</v>
      </c>
      <c r="B18222" s="4" t="s">
        <v>5</v>
      </c>
      <c r="C18222" s="4" t="s">
        <v>10</v>
      </c>
      <c r="D18222" s="4" t="s">
        <v>14</v>
      </c>
      <c r="E18222" s="4" t="s">
        <v>9</v>
      </c>
      <c r="F18222" s="4" t="s">
        <v>112</v>
      </c>
      <c r="G18222" s="4" t="s">
        <v>14</v>
      </c>
      <c r="H18222" s="4" t="s">
        <v>14</v>
      </c>
      <c r="I18222" s="4" t="s">
        <v>14</v>
      </c>
      <c r="J18222" s="4" t="s">
        <v>9</v>
      </c>
      <c r="K18222" s="4" t="s">
        <v>112</v>
      </c>
      <c r="L18222" s="4" t="s">
        <v>14</v>
      </c>
      <c r="M18222" s="4" t="s">
        <v>14</v>
      </c>
      <c r="N18222" s="4" t="s">
        <v>14</v>
      </c>
      <c r="O18222" s="4" t="s">
        <v>9</v>
      </c>
      <c r="P18222" s="4" t="s">
        <v>112</v>
      </c>
      <c r="Q18222" s="4" t="s">
        <v>14</v>
      </c>
      <c r="R18222" s="4" t="s">
        <v>14</v>
      </c>
    </row>
    <row r="18223" spans="1:10">
      <c r="A18223" t="n">
        <v>145610</v>
      </c>
      <c r="B18223" s="49" t="n">
        <v>26</v>
      </c>
      <c r="C18223" s="7" t="n">
        <v>7004</v>
      </c>
      <c r="D18223" s="7" t="n">
        <v>17</v>
      </c>
      <c r="E18223" s="7" t="n">
        <v>42320</v>
      </c>
      <c r="F18223" s="7" t="s">
        <v>1107</v>
      </c>
      <c r="G18223" s="7" t="n">
        <v>2</v>
      </c>
      <c r="H18223" s="7" t="n">
        <v>3</v>
      </c>
      <c r="I18223" s="7" t="n">
        <v>17</v>
      </c>
      <c r="J18223" s="7" t="n">
        <v>42321</v>
      </c>
      <c r="K18223" s="7" t="s">
        <v>1108</v>
      </c>
      <c r="L18223" s="7" t="n">
        <v>2</v>
      </c>
      <c r="M18223" s="7" t="n">
        <v>3</v>
      </c>
      <c r="N18223" s="7" t="n">
        <v>17</v>
      </c>
      <c r="O18223" s="7" t="n">
        <v>42322</v>
      </c>
      <c r="P18223" s="7" t="s">
        <v>1109</v>
      </c>
      <c r="Q18223" s="7" t="n">
        <v>2</v>
      </c>
      <c r="R18223" s="7" t="n">
        <v>0</v>
      </c>
    </row>
    <row r="18224" spans="1:10">
      <c r="A18224" t="s">
        <v>4</v>
      </c>
      <c r="B18224" s="4" t="s">
        <v>5</v>
      </c>
    </row>
    <row r="18225" spans="1:18">
      <c r="A18225" t="n">
        <v>145746</v>
      </c>
      <c r="B18225" s="50" t="n">
        <v>28</v>
      </c>
    </row>
    <row r="18226" spans="1:18">
      <c r="A18226" t="s">
        <v>4</v>
      </c>
      <c r="B18226" s="4" t="s">
        <v>5</v>
      </c>
      <c r="C18226" s="4" t="s">
        <v>10</v>
      </c>
      <c r="D18226" s="4" t="s">
        <v>14</v>
      </c>
    </row>
    <row r="18227" spans="1:18">
      <c r="A18227" t="n">
        <v>145747</v>
      </c>
      <c r="B18227" s="51" t="n">
        <v>89</v>
      </c>
      <c r="C18227" s="7" t="n">
        <v>65533</v>
      </c>
      <c r="D18227" s="7" t="n">
        <v>1</v>
      </c>
    </row>
    <row r="18228" spans="1:18">
      <c r="A18228" t="s">
        <v>4</v>
      </c>
      <c r="B18228" s="4" t="s">
        <v>5</v>
      </c>
      <c r="C18228" s="4" t="s">
        <v>14</v>
      </c>
      <c r="D18228" s="4" t="s">
        <v>10</v>
      </c>
      <c r="E18228" s="4" t="s">
        <v>6</v>
      </c>
    </row>
    <row r="18229" spans="1:18">
      <c r="A18229" t="n">
        <v>145751</v>
      </c>
      <c r="B18229" s="41" t="n">
        <v>51</v>
      </c>
      <c r="C18229" s="7" t="n">
        <v>4</v>
      </c>
      <c r="D18229" s="7" t="n">
        <v>15</v>
      </c>
      <c r="E18229" s="7" t="s">
        <v>289</v>
      </c>
    </row>
    <row r="18230" spans="1:18">
      <c r="A18230" t="s">
        <v>4</v>
      </c>
      <c r="B18230" s="4" t="s">
        <v>5</v>
      </c>
      <c r="C18230" s="4" t="s">
        <v>10</v>
      </c>
    </row>
    <row r="18231" spans="1:18">
      <c r="A18231" t="n">
        <v>145764</v>
      </c>
      <c r="B18231" s="28" t="n">
        <v>16</v>
      </c>
      <c r="C18231" s="7" t="n">
        <v>0</v>
      </c>
    </row>
    <row r="18232" spans="1:18">
      <c r="A18232" t="s">
        <v>4</v>
      </c>
      <c r="B18232" s="4" t="s">
        <v>5</v>
      </c>
      <c r="C18232" s="4" t="s">
        <v>10</v>
      </c>
      <c r="D18232" s="4" t="s">
        <v>14</v>
      </c>
      <c r="E18232" s="4" t="s">
        <v>9</v>
      </c>
      <c r="F18232" s="4" t="s">
        <v>112</v>
      </c>
      <c r="G18232" s="4" t="s">
        <v>14</v>
      </c>
      <c r="H18232" s="4" t="s">
        <v>14</v>
      </c>
    </row>
    <row r="18233" spans="1:18">
      <c r="A18233" t="n">
        <v>145767</v>
      </c>
      <c r="B18233" s="49" t="n">
        <v>26</v>
      </c>
      <c r="C18233" s="7" t="n">
        <v>15</v>
      </c>
      <c r="D18233" s="7" t="n">
        <v>17</v>
      </c>
      <c r="E18233" s="7" t="n">
        <v>15426</v>
      </c>
      <c r="F18233" s="7" t="s">
        <v>1110</v>
      </c>
      <c r="G18233" s="7" t="n">
        <v>2</v>
      </c>
      <c r="H18233" s="7" t="n">
        <v>0</v>
      </c>
    </row>
    <row r="18234" spans="1:18">
      <c r="A18234" t="s">
        <v>4</v>
      </c>
      <c r="B18234" s="4" t="s">
        <v>5</v>
      </c>
    </row>
    <row r="18235" spans="1:18">
      <c r="A18235" t="n">
        <v>145850</v>
      </c>
      <c r="B18235" s="50" t="n">
        <v>28</v>
      </c>
    </row>
    <row r="18236" spans="1:18">
      <c r="A18236" t="s">
        <v>4</v>
      </c>
      <c r="B18236" s="4" t="s">
        <v>5</v>
      </c>
      <c r="C18236" s="4" t="s">
        <v>10</v>
      </c>
      <c r="D18236" s="4" t="s">
        <v>14</v>
      </c>
      <c r="E18236" s="4" t="s">
        <v>6</v>
      </c>
      <c r="F18236" s="4" t="s">
        <v>21</v>
      </c>
      <c r="G18236" s="4" t="s">
        <v>21</v>
      </c>
      <c r="H18236" s="4" t="s">
        <v>21</v>
      </c>
    </row>
    <row r="18237" spans="1:18">
      <c r="A18237" t="n">
        <v>145851</v>
      </c>
      <c r="B18237" s="37" t="n">
        <v>48</v>
      </c>
      <c r="C18237" s="7" t="n">
        <v>7021</v>
      </c>
      <c r="D18237" s="7" t="n">
        <v>0</v>
      </c>
      <c r="E18237" s="7" t="s">
        <v>81</v>
      </c>
      <c r="F18237" s="7" t="n">
        <v>-1</v>
      </c>
      <c r="G18237" s="7" t="n">
        <v>1</v>
      </c>
      <c r="H18237" s="7" t="n">
        <v>0</v>
      </c>
    </row>
    <row r="18238" spans="1:18">
      <c r="A18238" t="s">
        <v>4</v>
      </c>
      <c r="B18238" s="4" t="s">
        <v>5</v>
      </c>
      <c r="C18238" s="4" t="s">
        <v>10</v>
      </c>
    </row>
    <row r="18239" spans="1:18">
      <c r="A18239" t="n">
        <v>145882</v>
      </c>
      <c r="B18239" s="28" t="n">
        <v>16</v>
      </c>
      <c r="C18239" s="7" t="n">
        <v>500</v>
      </c>
    </row>
    <row r="18240" spans="1:18">
      <c r="A18240" t="s">
        <v>4</v>
      </c>
      <c r="B18240" s="4" t="s">
        <v>5</v>
      </c>
      <c r="C18240" s="4" t="s">
        <v>14</v>
      </c>
      <c r="D18240" s="4" t="s">
        <v>10</v>
      </c>
      <c r="E18240" s="4" t="s">
        <v>6</v>
      </c>
    </row>
    <row r="18241" spans="1:8">
      <c r="A18241" t="n">
        <v>145885</v>
      </c>
      <c r="B18241" s="41" t="n">
        <v>51</v>
      </c>
      <c r="C18241" s="7" t="n">
        <v>4</v>
      </c>
      <c r="D18241" s="7" t="n">
        <v>7021</v>
      </c>
      <c r="E18241" s="7" t="s">
        <v>116</v>
      </c>
    </row>
    <row r="18242" spans="1:8">
      <c r="A18242" t="s">
        <v>4</v>
      </c>
      <c r="B18242" s="4" t="s">
        <v>5</v>
      </c>
      <c r="C18242" s="4" t="s">
        <v>10</v>
      </c>
    </row>
    <row r="18243" spans="1:8">
      <c r="A18243" t="n">
        <v>145898</v>
      </c>
      <c r="B18243" s="28" t="n">
        <v>16</v>
      </c>
      <c r="C18243" s="7" t="n">
        <v>0</v>
      </c>
    </row>
    <row r="18244" spans="1:8">
      <c r="A18244" t="s">
        <v>4</v>
      </c>
      <c r="B18244" s="4" t="s">
        <v>5</v>
      </c>
      <c r="C18244" s="4" t="s">
        <v>10</v>
      </c>
      <c r="D18244" s="4" t="s">
        <v>14</v>
      </c>
      <c r="E18244" s="4" t="s">
        <v>9</v>
      </c>
      <c r="F18244" s="4" t="s">
        <v>112</v>
      </c>
      <c r="G18244" s="4" t="s">
        <v>14</v>
      </c>
      <c r="H18244" s="4" t="s">
        <v>14</v>
      </c>
    </row>
    <row r="18245" spans="1:8">
      <c r="A18245" t="n">
        <v>145901</v>
      </c>
      <c r="B18245" s="49" t="n">
        <v>26</v>
      </c>
      <c r="C18245" s="7" t="n">
        <v>7021</v>
      </c>
      <c r="D18245" s="7" t="n">
        <v>17</v>
      </c>
      <c r="E18245" s="7" t="n">
        <v>32315</v>
      </c>
      <c r="F18245" s="7" t="s">
        <v>1111</v>
      </c>
      <c r="G18245" s="7" t="n">
        <v>2</v>
      </c>
      <c r="H18245" s="7" t="n">
        <v>0</v>
      </c>
    </row>
    <row r="18246" spans="1:8">
      <c r="A18246" t="s">
        <v>4</v>
      </c>
      <c r="B18246" s="4" t="s">
        <v>5</v>
      </c>
    </row>
    <row r="18247" spans="1:8">
      <c r="A18247" t="n">
        <v>145976</v>
      </c>
      <c r="B18247" s="50" t="n">
        <v>28</v>
      </c>
    </row>
    <row r="18248" spans="1:8">
      <c r="A18248" t="s">
        <v>4</v>
      </c>
      <c r="B18248" s="4" t="s">
        <v>5</v>
      </c>
      <c r="C18248" s="4" t="s">
        <v>10</v>
      </c>
      <c r="D18248" s="4" t="s">
        <v>14</v>
      </c>
      <c r="E18248" s="4" t="s">
        <v>6</v>
      </c>
      <c r="F18248" s="4" t="s">
        <v>21</v>
      </c>
      <c r="G18248" s="4" t="s">
        <v>21</v>
      </c>
      <c r="H18248" s="4" t="s">
        <v>21</v>
      </c>
    </row>
    <row r="18249" spans="1:8">
      <c r="A18249" t="n">
        <v>145977</v>
      </c>
      <c r="B18249" s="37" t="n">
        <v>48</v>
      </c>
      <c r="C18249" s="7" t="n">
        <v>9</v>
      </c>
      <c r="D18249" s="7" t="n">
        <v>0</v>
      </c>
      <c r="E18249" s="7" t="s">
        <v>78</v>
      </c>
      <c r="F18249" s="7" t="n">
        <v>-1</v>
      </c>
      <c r="G18249" s="7" t="n">
        <v>1</v>
      </c>
      <c r="H18249" s="7" t="n">
        <v>0</v>
      </c>
    </row>
    <row r="18250" spans="1:8">
      <c r="A18250" t="s">
        <v>4</v>
      </c>
      <c r="B18250" s="4" t="s">
        <v>5</v>
      </c>
      <c r="C18250" s="4" t="s">
        <v>10</v>
      </c>
    </row>
    <row r="18251" spans="1:8">
      <c r="A18251" t="n">
        <v>146006</v>
      </c>
      <c r="B18251" s="28" t="n">
        <v>16</v>
      </c>
      <c r="C18251" s="7" t="n">
        <v>500</v>
      </c>
    </row>
    <row r="18252" spans="1:8">
      <c r="A18252" t="s">
        <v>4</v>
      </c>
      <c r="B18252" s="4" t="s">
        <v>5</v>
      </c>
      <c r="C18252" s="4" t="s">
        <v>14</v>
      </c>
      <c r="D18252" s="4" t="s">
        <v>10</v>
      </c>
      <c r="E18252" s="4" t="s">
        <v>6</v>
      </c>
    </row>
    <row r="18253" spans="1:8">
      <c r="A18253" t="n">
        <v>146009</v>
      </c>
      <c r="B18253" s="41" t="n">
        <v>51</v>
      </c>
      <c r="C18253" s="7" t="n">
        <v>4</v>
      </c>
      <c r="D18253" s="7" t="n">
        <v>9</v>
      </c>
      <c r="E18253" s="7" t="s">
        <v>372</v>
      </c>
    </row>
    <row r="18254" spans="1:8">
      <c r="A18254" t="s">
        <v>4</v>
      </c>
      <c r="B18254" s="4" t="s">
        <v>5</v>
      </c>
      <c r="C18254" s="4" t="s">
        <v>10</v>
      </c>
    </row>
    <row r="18255" spans="1:8">
      <c r="A18255" t="n">
        <v>146023</v>
      </c>
      <c r="B18255" s="28" t="n">
        <v>16</v>
      </c>
      <c r="C18255" s="7" t="n">
        <v>0</v>
      </c>
    </row>
    <row r="18256" spans="1:8">
      <c r="A18256" t="s">
        <v>4</v>
      </c>
      <c r="B18256" s="4" t="s">
        <v>5</v>
      </c>
      <c r="C18256" s="4" t="s">
        <v>10</v>
      </c>
      <c r="D18256" s="4" t="s">
        <v>14</v>
      </c>
      <c r="E18256" s="4" t="s">
        <v>9</v>
      </c>
      <c r="F18256" s="4" t="s">
        <v>112</v>
      </c>
      <c r="G18256" s="4" t="s">
        <v>14</v>
      </c>
      <c r="H18256" s="4" t="s">
        <v>14</v>
      </c>
    </row>
    <row r="18257" spans="1:8">
      <c r="A18257" t="n">
        <v>146026</v>
      </c>
      <c r="B18257" s="49" t="n">
        <v>26</v>
      </c>
      <c r="C18257" s="7" t="n">
        <v>9</v>
      </c>
      <c r="D18257" s="7" t="n">
        <v>17</v>
      </c>
      <c r="E18257" s="7" t="n">
        <v>5429</v>
      </c>
      <c r="F18257" s="7" t="s">
        <v>1112</v>
      </c>
      <c r="G18257" s="7" t="n">
        <v>2</v>
      </c>
      <c r="H18257" s="7" t="n">
        <v>0</v>
      </c>
    </row>
    <row r="18258" spans="1:8">
      <c r="A18258" t="s">
        <v>4</v>
      </c>
      <c r="B18258" s="4" t="s">
        <v>5</v>
      </c>
      <c r="C18258" s="4" t="s">
        <v>10</v>
      </c>
    </row>
    <row r="18259" spans="1:8">
      <c r="A18259" t="n">
        <v>146132</v>
      </c>
      <c r="B18259" s="28" t="n">
        <v>16</v>
      </c>
      <c r="C18259" s="7" t="n">
        <v>1000</v>
      </c>
    </row>
    <row r="18260" spans="1:8">
      <c r="A18260" t="s">
        <v>4</v>
      </c>
      <c r="B18260" s="4" t="s">
        <v>5</v>
      </c>
      <c r="C18260" s="4" t="s">
        <v>14</v>
      </c>
      <c r="D18260" s="4" t="s">
        <v>10</v>
      </c>
      <c r="E18260" s="4" t="s">
        <v>6</v>
      </c>
      <c r="F18260" s="4" t="s">
        <v>6</v>
      </c>
      <c r="G18260" s="4" t="s">
        <v>6</v>
      </c>
      <c r="H18260" s="4" t="s">
        <v>6</v>
      </c>
    </row>
    <row r="18261" spans="1:8">
      <c r="A18261" t="n">
        <v>146135</v>
      </c>
      <c r="B18261" s="41" t="n">
        <v>51</v>
      </c>
      <c r="C18261" s="7" t="n">
        <v>3</v>
      </c>
      <c r="D18261" s="7" t="n">
        <v>9</v>
      </c>
      <c r="E18261" s="7" t="s">
        <v>174</v>
      </c>
      <c r="F18261" s="7" t="s">
        <v>13</v>
      </c>
      <c r="G18261" s="7" t="s">
        <v>96</v>
      </c>
      <c r="H18261" s="7" t="s">
        <v>97</v>
      </c>
    </row>
    <row r="18262" spans="1:8">
      <c r="A18262" t="s">
        <v>4</v>
      </c>
      <c r="B18262" s="4" t="s">
        <v>5</v>
      </c>
    </row>
    <row r="18263" spans="1:8">
      <c r="A18263" t="n">
        <v>146147</v>
      </c>
      <c r="B18263" s="50" t="n">
        <v>28</v>
      </c>
    </row>
    <row r="18264" spans="1:8">
      <c r="A18264" t="s">
        <v>4</v>
      </c>
      <c r="B18264" s="4" t="s">
        <v>5</v>
      </c>
      <c r="C18264" s="4" t="s">
        <v>10</v>
      </c>
      <c r="D18264" s="4" t="s">
        <v>14</v>
      </c>
    </row>
    <row r="18265" spans="1:8">
      <c r="A18265" t="n">
        <v>146148</v>
      </c>
      <c r="B18265" s="51" t="n">
        <v>89</v>
      </c>
      <c r="C18265" s="7" t="n">
        <v>65533</v>
      </c>
      <c r="D18265" s="7" t="n">
        <v>1</v>
      </c>
    </row>
    <row r="18266" spans="1:8">
      <c r="A18266" t="s">
        <v>4</v>
      </c>
      <c r="B18266" s="4" t="s">
        <v>5</v>
      </c>
      <c r="C18266" s="4" t="s">
        <v>10</v>
      </c>
      <c r="D18266" s="4" t="s">
        <v>14</v>
      </c>
      <c r="E18266" s="4" t="s">
        <v>6</v>
      </c>
      <c r="F18266" s="4" t="s">
        <v>21</v>
      </c>
      <c r="G18266" s="4" t="s">
        <v>21</v>
      </c>
      <c r="H18266" s="4" t="s">
        <v>21</v>
      </c>
    </row>
    <row r="18267" spans="1:8">
      <c r="A18267" t="n">
        <v>146152</v>
      </c>
      <c r="B18267" s="37" t="n">
        <v>48</v>
      </c>
      <c r="C18267" s="7" t="n">
        <v>26</v>
      </c>
      <c r="D18267" s="7" t="n">
        <v>0</v>
      </c>
      <c r="E18267" s="7" t="s">
        <v>89</v>
      </c>
      <c r="F18267" s="7" t="n">
        <v>-1</v>
      </c>
      <c r="G18267" s="7" t="n">
        <v>1</v>
      </c>
      <c r="H18267" s="7" t="n">
        <v>0</v>
      </c>
    </row>
    <row r="18268" spans="1:8">
      <c r="A18268" t="s">
        <v>4</v>
      </c>
      <c r="B18268" s="4" t="s">
        <v>5</v>
      </c>
      <c r="C18268" s="4" t="s">
        <v>10</v>
      </c>
    </row>
    <row r="18269" spans="1:8">
      <c r="A18269" t="n">
        <v>146178</v>
      </c>
      <c r="B18269" s="28" t="n">
        <v>16</v>
      </c>
      <c r="C18269" s="7" t="n">
        <v>500</v>
      </c>
    </row>
    <row r="18270" spans="1:8">
      <c r="A18270" t="s">
        <v>4</v>
      </c>
      <c r="B18270" s="4" t="s">
        <v>5</v>
      </c>
      <c r="C18270" s="4" t="s">
        <v>14</v>
      </c>
      <c r="D18270" s="4" t="s">
        <v>10</v>
      </c>
      <c r="E18270" s="4" t="s">
        <v>6</v>
      </c>
    </row>
    <row r="18271" spans="1:8">
      <c r="A18271" t="n">
        <v>146181</v>
      </c>
      <c r="B18271" s="41" t="n">
        <v>51</v>
      </c>
      <c r="C18271" s="7" t="n">
        <v>4</v>
      </c>
      <c r="D18271" s="7" t="n">
        <v>26</v>
      </c>
      <c r="E18271" s="7" t="s">
        <v>119</v>
      </c>
    </row>
    <row r="18272" spans="1:8">
      <c r="A18272" t="s">
        <v>4</v>
      </c>
      <c r="B18272" s="4" t="s">
        <v>5</v>
      </c>
      <c r="C18272" s="4" t="s">
        <v>10</v>
      </c>
    </row>
    <row r="18273" spans="1:8">
      <c r="A18273" t="n">
        <v>146195</v>
      </c>
      <c r="B18273" s="28" t="n">
        <v>16</v>
      </c>
      <c r="C18273" s="7" t="n">
        <v>0</v>
      </c>
    </row>
    <row r="18274" spans="1:8">
      <c r="A18274" t="s">
        <v>4</v>
      </c>
      <c r="B18274" s="4" t="s">
        <v>5</v>
      </c>
      <c r="C18274" s="4" t="s">
        <v>10</v>
      </c>
      <c r="D18274" s="4" t="s">
        <v>14</v>
      </c>
      <c r="E18274" s="4" t="s">
        <v>9</v>
      </c>
      <c r="F18274" s="4" t="s">
        <v>112</v>
      </c>
      <c r="G18274" s="4" t="s">
        <v>14</v>
      </c>
      <c r="H18274" s="4" t="s">
        <v>14</v>
      </c>
    </row>
    <row r="18275" spans="1:8">
      <c r="A18275" t="n">
        <v>146198</v>
      </c>
      <c r="B18275" s="49" t="n">
        <v>26</v>
      </c>
      <c r="C18275" s="7" t="n">
        <v>26</v>
      </c>
      <c r="D18275" s="7" t="n">
        <v>17</v>
      </c>
      <c r="E18275" s="7" t="n">
        <v>40399</v>
      </c>
      <c r="F18275" s="7" t="s">
        <v>1113</v>
      </c>
      <c r="G18275" s="7" t="n">
        <v>2</v>
      </c>
      <c r="H18275" s="7" t="n">
        <v>0</v>
      </c>
    </row>
    <row r="18276" spans="1:8">
      <c r="A18276" t="s">
        <v>4</v>
      </c>
      <c r="B18276" s="4" t="s">
        <v>5</v>
      </c>
      <c r="C18276" s="4" t="s">
        <v>10</v>
      </c>
    </row>
    <row r="18277" spans="1:8">
      <c r="A18277" t="n">
        <v>146286</v>
      </c>
      <c r="B18277" s="28" t="n">
        <v>16</v>
      </c>
      <c r="C18277" s="7" t="n">
        <v>1200</v>
      </c>
    </row>
    <row r="18278" spans="1:8">
      <c r="A18278" t="s">
        <v>4</v>
      </c>
      <c r="B18278" s="4" t="s">
        <v>5</v>
      </c>
      <c r="C18278" s="4" t="s">
        <v>14</v>
      </c>
      <c r="D18278" s="4" t="s">
        <v>10</v>
      </c>
      <c r="E18278" s="4" t="s">
        <v>6</v>
      </c>
      <c r="F18278" s="4" t="s">
        <v>6</v>
      </c>
      <c r="G18278" s="4" t="s">
        <v>6</v>
      </c>
      <c r="H18278" s="4" t="s">
        <v>6</v>
      </c>
    </row>
    <row r="18279" spans="1:8">
      <c r="A18279" t="n">
        <v>146289</v>
      </c>
      <c r="B18279" s="41" t="n">
        <v>51</v>
      </c>
      <c r="C18279" s="7" t="n">
        <v>3</v>
      </c>
      <c r="D18279" s="7" t="n">
        <v>26</v>
      </c>
      <c r="E18279" s="7" t="s">
        <v>174</v>
      </c>
      <c r="F18279" s="7" t="s">
        <v>13</v>
      </c>
      <c r="G18279" s="7" t="s">
        <v>96</v>
      </c>
      <c r="H18279" s="7" t="s">
        <v>97</v>
      </c>
    </row>
    <row r="18280" spans="1:8">
      <c r="A18280" t="s">
        <v>4</v>
      </c>
      <c r="B18280" s="4" t="s">
        <v>5</v>
      </c>
    </row>
    <row r="18281" spans="1:8">
      <c r="A18281" t="n">
        <v>146301</v>
      </c>
      <c r="B18281" s="50" t="n">
        <v>28</v>
      </c>
    </row>
    <row r="18282" spans="1:8">
      <c r="A18282" t="s">
        <v>4</v>
      </c>
      <c r="B18282" s="4" t="s">
        <v>5</v>
      </c>
      <c r="C18282" s="4" t="s">
        <v>10</v>
      </c>
      <c r="D18282" s="4" t="s">
        <v>14</v>
      </c>
    </row>
    <row r="18283" spans="1:8">
      <c r="A18283" t="n">
        <v>146302</v>
      </c>
      <c r="B18283" s="51" t="n">
        <v>89</v>
      </c>
      <c r="C18283" s="7" t="n">
        <v>65533</v>
      </c>
      <c r="D18283" s="7" t="n">
        <v>1</v>
      </c>
    </row>
    <row r="18284" spans="1:8">
      <c r="A18284" t="s">
        <v>4</v>
      </c>
      <c r="B18284" s="4" t="s">
        <v>5</v>
      </c>
      <c r="C18284" s="4" t="s">
        <v>14</v>
      </c>
      <c r="D18284" s="4" t="s">
        <v>10</v>
      </c>
      <c r="E18284" s="4" t="s">
        <v>21</v>
      </c>
    </row>
    <row r="18285" spans="1:8">
      <c r="A18285" t="n">
        <v>146306</v>
      </c>
      <c r="B18285" s="21" t="n">
        <v>58</v>
      </c>
      <c r="C18285" s="7" t="n">
        <v>101</v>
      </c>
      <c r="D18285" s="7" t="n">
        <v>300</v>
      </c>
      <c r="E18285" s="7" t="n">
        <v>1</v>
      </c>
    </row>
    <row r="18286" spans="1:8">
      <c r="A18286" t="s">
        <v>4</v>
      </c>
      <c r="B18286" s="4" t="s">
        <v>5</v>
      </c>
      <c r="C18286" s="4" t="s">
        <v>14</v>
      </c>
      <c r="D18286" s="4" t="s">
        <v>10</v>
      </c>
    </row>
    <row r="18287" spans="1:8">
      <c r="A18287" t="n">
        <v>146314</v>
      </c>
      <c r="B18287" s="21" t="n">
        <v>58</v>
      </c>
      <c r="C18287" s="7" t="n">
        <v>254</v>
      </c>
      <c r="D18287" s="7" t="n">
        <v>0</v>
      </c>
    </row>
    <row r="18288" spans="1:8">
      <c r="A18288" t="s">
        <v>4</v>
      </c>
      <c r="B18288" s="4" t="s">
        <v>5</v>
      </c>
      <c r="C18288" s="4" t="s">
        <v>14</v>
      </c>
      <c r="D18288" s="4" t="s">
        <v>14</v>
      </c>
      <c r="E18288" s="4" t="s">
        <v>21</v>
      </c>
      <c r="F18288" s="4" t="s">
        <v>21</v>
      </c>
      <c r="G18288" s="4" t="s">
        <v>21</v>
      </c>
      <c r="H18288" s="4" t="s">
        <v>10</v>
      </c>
    </row>
    <row r="18289" spans="1:8">
      <c r="A18289" t="n">
        <v>146318</v>
      </c>
      <c r="B18289" s="45" t="n">
        <v>45</v>
      </c>
      <c r="C18289" s="7" t="n">
        <v>2</v>
      </c>
      <c r="D18289" s="7" t="n">
        <v>3</v>
      </c>
      <c r="E18289" s="7" t="n">
        <v>-1.20000004768372</v>
      </c>
      <c r="F18289" s="7" t="n">
        <v>21.6700000762939</v>
      </c>
      <c r="G18289" s="7" t="n">
        <v>31.3999996185303</v>
      </c>
      <c r="H18289" s="7" t="n">
        <v>0</v>
      </c>
    </row>
    <row r="18290" spans="1:8">
      <c r="A18290" t="s">
        <v>4</v>
      </c>
      <c r="B18290" s="4" t="s">
        <v>5</v>
      </c>
      <c r="C18290" s="4" t="s">
        <v>14</v>
      </c>
      <c r="D18290" s="4" t="s">
        <v>14</v>
      </c>
      <c r="E18290" s="4" t="s">
        <v>21</v>
      </c>
      <c r="F18290" s="4" t="s">
        <v>21</v>
      </c>
      <c r="G18290" s="4" t="s">
        <v>21</v>
      </c>
      <c r="H18290" s="4" t="s">
        <v>10</v>
      </c>
      <c r="I18290" s="4" t="s">
        <v>14</v>
      </c>
    </row>
    <row r="18291" spans="1:8">
      <c r="A18291" t="n">
        <v>146335</v>
      </c>
      <c r="B18291" s="45" t="n">
        <v>45</v>
      </c>
      <c r="C18291" s="7" t="n">
        <v>4</v>
      </c>
      <c r="D18291" s="7" t="n">
        <v>3</v>
      </c>
      <c r="E18291" s="7" t="n">
        <v>5</v>
      </c>
      <c r="F18291" s="7" t="n">
        <v>287</v>
      </c>
      <c r="G18291" s="7" t="n">
        <v>5</v>
      </c>
      <c r="H18291" s="7" t="n">
        <v>0</v>
      </c>
      <c r="I18291" s="7" t="n">
        <v>0</v>
      </c>
    </row>
    <row r="18292" spans="1:8">
      <c r="A18292" t="s">
        <v>4</v>
      </c>
      <c r="B18292" s="4" t="s">
        <v>5</v>
      </c>
      <c r="C18292" s="4" t="s">
        <v>14</v>
      </c>
      <c r="D18292" s="4" t="s">
        <v>14</v>
      </c>
      <c r="E18292" s="4" t="s">
        <v>21</v>
      </c>
      <c r="F18292" s="4" t="s">
        <v>10</v>
      </c>
    </row>
    <row r="18293" spans="1:8">
      <c r="A18293" t="n">
        <v>146353</v>
      </c>
      <c r="B18293" s="45" t="n">
        <v>45</v>
      </c>
      <c r="C18293" s="7" t="n">
        <v>5</v>
      </c>
      <c r="D18293" s="7" t="n">
        <v>3</v>
      </c>
      <c r="E18293" s="7" t="n">
        <v>2.70000004768372</v>
      </c>
      <c r="F18293" s="7" t="n">
        <v>0</v>
      </c>
    </row>
    <row r="18294" spans="1:8">
      <c r="A18294" t="s">
        <v>4</v>
      </c>
      <c r="B18294" s="4" t="s">
        <v>5</v>
      </c>
      <c r="C18294" s="4" t="s">
        <v>14</v>
      </c>
      <c r="D18294" s="4" t="s">
        <v>14</v>
      </c>
      <c r="E18294" s="4" t="s">
        <v>21</v>
      </c>
      <c r="F18294" s="4" t="s">
        <v>10</v>
      </c>
    </row>
    <row r="18295" spans="1:8">
      <c r="A18295" t="n">
        <v>146362</v>
      </c>
      <c r="B18295" s="45" t="n">
        <v>45</v>
      </c>
      <c r="C18295" s="7" t="n">
        <v>11</v>
      </c>
      <c r="D18295" s="7" t="n">
        <v>3</v>
      </c>
      <c r="E18295" s="7" t="n">
        <v>32.5999984741211</v>
      </c>
      <c r="F18295" s="7" t="n">
        <v>0</v>
      </c>
    </row>
    <row r="18296" spans="1:8">
      <c r="A18296" t="s">
        <v>4</v>
      </c>
      <c r="B18296" s="4" t="s">
        <v>5</v>
      </c>
      <c r="C18296" s="4" t="s">
        <v>14</v>
      </c>
      <c r="D18296" s="4" t="s">
        <v>14</v>
      </c>
      <c r="E18296" s="4" t="s">
        <v>21</v>
      </c>
      <c r="F18296" s="4" t="s">
        <v>21</v>
      </c>
      <c r="G18296" s="4" t="s">
        <v>21</v>
      </c>
      <c r="H18296" s="4" t="s">
        <v>10</v>
      </c>
      <c r="I18296" s="4" t="s">
        <v>14</v>
      </c>
    </row>
    <row r="18297" spans="1:8">
      <c r="A18297" t="n">
        <v>146371</v>
      </c>
      <c r="B18297" s="45" t="n">
        <v>45</v>
      </c>
      <c r="C18297" s="7" t="n">
        <v>4</v>
      </c>
      <c r="D18297" s="7" t="n">
        <v>3</v>
      </c>
      <c r="E18297" s="7" t="n">
        <v>9</v>
      </c>
      <c r="F18297" s="7" t="n">
        <v>277</v>
      </c>
      <c r="G18297" s="7" t="n">
        <v>5</v>
      </c>
      <c r="H18297" s="7" t="n">
        <v>12000</v>
      </c>
      <c r="I18297" s="7" t="n">
        <v>0</v>
      </c>
    </row>
    <row r="18298" spans="1:8">
      <c r="A18298" t="s">
        <v>4</v>
      </c>
      <c r="B18298" s="4" t="s">
        <v>5</v>
      </c>
      <c r="C18298" s="4" t="s">
        <v>14</v>
      </c>
      <c r="D18298" s="4" t="s">
        <v>14</v>
      </c>
      <c r="E18298" s="4" t="s">
        <v>21</v>
      </c>
      <c r="F18298" s="4" t="s">
        <v>10</v>
      </c>
    </row>
    <row r="18299" spans="1:8">
      <c r="A18299" t="n">
        <v>146389</v>
      </c>
      <c r="B18299" s="45" t="n">
        <v>45</v>
      </c>
      <c r="C18299" s="7" t="n">
        <v>5</v>
      </c>
      <c r="D18299" s="7" t="n">
        <v>3</v>
      </c>
      <c r="E18299" s="7" t="n">
        <v>3</v>
      </c>
      <c r="F18299" s="7" t="n">
        <v>12000</v>
      </c>
    </row>
    <row r="18300" spans="1:8">
      <c r="A18300" t="s">
        <v>4</v>
      </c>
      <c r="B18300" s="4" t="s">
        <v>5</v>
      </c>
      <c r="C18300" s="4" t="s">
        <v>14</v>
      </c>
      <c r="D18300" s="4" t="s">
        <v>14</v>
      </c>
      <c r="E18300" s="4" t="s">
        <v>21</v>
      </c>
      <c r="F18300" s="4" t="s">
        <v>21</v>
      </c>
      <c r="G18300" s="4" t="s">
        <v>21</v>
      </c>
      <c r="H18300" s="4" t="s">
        <v>10</v>
      </c>
    </row>
    <row r="18301" spans="1:8">
      <c r="A18301" t="n">
        <v>146398</v>
      </c>
      <c r="B18301" s="45" t="n">
        <v>45</v>
      </c>
      <c r="C18301" s="7" t="n">
        <v>2</v>
      </c>
      <c r="D18301" s="7" t="n">
        <v>3</v>
      </c>
      <c r="E18301" s="7" t="n">
        <v>-1.22000002861023</v>
      </c>
      <c r="F18301" s="7" t="n">
        <v>21.6700000762939</v>
      </c>
      <c r="G18301" s="7" t="n">
        <v>31.3500003814697</v>
      </c>
      <c r="H18301" s="7" t="n">
        <v>0</v>
      </c>
    </row>
    <row r="18302" spans="1:8">
      <c r="A18302" t="s">
        <v>4</v>
      </c>
      <c r="B18302" s="4" t="s">
        <v>5</v>
      </c>
      <c r="C18302" s="4" t="s">
        <v>14</v>
      </c>
      <c r="D18302" s="4" t="s">
        <v>14</v>
      </c>
      <c r="E18302" s="4" t="s">
        <v>21</v>
      </c>
      <c r="F18302" s="4" t="s">
        <v>21</v>
      </c>
      <c r="G18302" s="4" t="s">
        <v>21</v>
      </c>
      <c r="H18302" s="4" t="s">
        <v>10</v>
      </c>
      <c r="I18302" s="4" t="s">
        <v>14</v>
      </c>
    </row>
    <row r="18303" spans="1:8">
      <c r="A18303" t="n">
        <v>146415</v>
      </c>
      <c r="B18303" s="45" t="n">
        <v>45</v>
      </c>
      <c r="C18303" s="7" t="n">
        <v>4</v>
      </c>
      <c r="D18303" s="7" t="n">
        <v>3</v>
      </c>
      <c r="E18303" s="7" t="n">
        <v>8.77999973297119</v>
      </c>
      <c r="F18303" s="7" t="n">
        <v>287.540008544922</v>
      </c>
      <c r="G18303" s="7" t="n">
        <v>5</v>
      </c>
      <c r="H18303" s="7" t="n">
        <v>0</v>
      </c>
      <c r="I18303" s="7" t="n">
        <v>0</v>
      </c>
    </row>
    <row r="18304" spans="1:8">
      <c r="A18304" t="s">
        <v>4</v>
      </c>
      <c r="B18304" s="4" t="s">
        <v>5</v>
      </c>
      <c r="C18304" s="4" t="s">
        <v>14</v>
      </c>
      <c r="D18304" s="4" t="s">
        <v>14</v>
      </c>
      <c r="E18304" s="4" t="s">
        <v>21</v>
      </c>
      <c r="F18304" s="4" t="s">
        <v>10</v>
      </c>
    </row>
    <row r="18305" spans="1:9">
      <c r="A18305" t="n">
        <v>146433</v>
      </c>
      <c r="B18305" s="45" t="n">
        <v>45</v>
      </c>
      <c r="C18305" s="7" t="n">
        <v>5</v>
      </c>
      <c r="D18305" s="7" t="n">
        <v>3</v>
      </c>
      <c r="E18305" s="7" t="n">
        <v>2.70000004768372</v>
      </c>
      <c r="F18305" s="7" t="n">
        <v>0</v>
      </c>
    </row>
    <row r="18306" spans="1:9">
      <c r="A18306" t="s">
        <v>4</v>
      </c>
      <c r="B18306" s="4" t="s">
        <v>5</v>
      </c>
      <c r="C18306" s="4" t="s">
        <v>14</v>
      </c>
      <c r="D18306" s="4" t="s">
        <v>14</v>
      </c>
      <c r="E18306" s="4" t="s">
        <v>21</v>
      </c>
      <c r="F18306" s="4" t="s">
        <v>10</v>
      </c>
    </row>
    <row r="18307" spans="1:9">
      <c r="A18307" t="n">
        <v>146442</v>
      </c>
      <c r="B18307" s="45" t="n">
        <v>45</v>
      </c>
      <c r="C18307" s="7" t="n">
        <v>5</v>
      </c>
      <c r="D18307" s="7" t="n">
        <v>3</v>
      </c>
      <c r="E18307" s="7" t="n">
        <v>3</v>
      </c>
      <c r="F18307" s="7" t="n">
        <v>30000</v>
      </c>
    </row>
    <row r="18308" spans="1:9">
      <c r="A18308" t="s">
        <v>4</v>
      </c>
      <c r="B18308" s="4" t="s">
        <v>5</v>
      </c>
      <c r="C18308" s="4" t="s">
        <v>14</v>
      </c>
      <c r="D18308" s="4" t="s">
        <v>14</v>
      </c>
      <c r="E18308" s="4" t="s">
        <v>21</v>
      </c>
      <c r="F18308" s="4" t="s">
        <v>10</v>
      </c>
    </row>
    <row r="18309" spans="1:9">
      <c r="A18309" t="n">
        <v>146451</v>
      </c>
      <c r="B18309" s="45" t="n">
        <v>45</v>
      </c>
      <c r="C18309" s="7" t="n">
        <v>11</v>
      </c>
      <c r="D18309" s="7" t="n">
        <v>3</v>
      </c>
      <c r="E18309" s="7" t="n">
        <v>32.5999984741211</v>
      </c>
      <c r="F18309" s="7" t="n">
        <v>0</v>
      </c>
    </row>
    <row r="18310" spans="1:9">
      <c r="A18310" t="s">
        <v>4</v>
      </c>
      <c r="B18310" s="4" t="s">
        <v>5</v>
      </c>
      <c r="C18310" s="4" t="s">
        <v>10</v>
      </c>
      <c r="D18310" s="4" t="s">
        <v>14</v>
      </c>
      <c r="E18310" s="4" t="s">
        <v>6</v>
      </c>
      <c r="F18310" s="4" t="s">
        <v>21</v>
      </c>
      <c r="G18310" s="4" t="s">
        <v>21</v>
      </c>
      <c r="H18310" s="4" t="s">
        <v>21</v>
      </c>
    </row>
    <row r="18311" spans="1:9">
      <c r="A18311" t="n">
        <v>146460</v>
      </c>
      <c r="B18311" s="37" t="n">
        <v>48</v>
      </c>
      <c r="C18311" s="7" t="n">
        <v>9</v>
      </c>
      <c r="D18311" s="7" t="n">
        <v>0</v>
      </c>
      <c r="E18311" s="7" t="s">
        <v>78</v>
      </c>
      <c r="F18311" s="7" t="n">
        <v>-1</v>
      </c>
      <c r="G18311" s="7" t="n">
        <v>1</v>
      </c>
      <c r="H18311" s="7" t="n">
        <v>2.80259692864963e-45</v>
      </c>
    </row>
    <row r="18312" spans="1:9">
      <c r="A18312" t="s">
        <v>4</v>
      </c>
      <c r="B18312" s="4" t="s">
        <v>5</v>
      </c>
      <c r="C18312" s="4" t="s">
        <v>14</v>
      </c>
      <c r="D18312" s="4" t="s">
        <v>10</v>
      </c>
    </row>
    <row r="18313" spans="1:9">
      <c r="A18313" t="n">
        <v>146489</v>
      </c>
      <c r="B18313" s="21" t="n">
        <v>58</v>
      </c>
      <c r="C18313" s="7" t="n">
        <v>255</v>
      </c>
      <c r="D18313" s="7" t="n">
        <v>0</v>
      </c>
    </row>
    <row r="18314" spans="1:9">
      <c r="A18314" t="s">
        <v>4</v>
      </c>
      <c r="B18314" s="4" t="s">
        <v>5</v>
      </c>
      <c r="C18314" s="4" t="s">
        <v>10</v>
      </c>
    </row>
    <row r="18315" spans="1:9">
      <c r="A18315" t="n">
        <v>146493</v>
      </c>
      <c r="B18315" s="28" t="n">
        <v>16</v>
      </c>
      <c r="C18315" s="7" t="n">
        <v>300</v>
      </c>
    </row>
    <row r="18316" spans="1:9">
      <c r="A18316" t="s">
        <v>4</v>
      </c>
      <c r="B18316" s="4" t="s">
        <v>5</v>
      </c>
      <c r="C18316" s="4" t="s">
        <v>14</v>
      </c>
      <c r="D18316" s="4" t="s">
        <v>10</v>
      </c>
      <c r="E18316" s="4" t="s">
        <v>6</v>
      </c>
    </row>
    <row r="18317" spans="1:9">
      <c r="A18317" t="n">
        <v>146496</v>
      </c>
      <c r="B18317" s="41" t="n">
        <v>51</v>
      </c>
      <c r="C18317" s="7" t="n">
        <v>4</v>
      </c>
      <c r="D18317" s="7" t="n">
        <v>7004</v>
      </c>
      <c r="E18317" s="7" t="s">
        <v>114</v>
      </c>
    </row>
    <row r="18318" spans="1:9">
      <c r="A18318" t="s">
        <v>4</v>
      </c>
      <c r="B18318" s="4" t="s">
        <v>5</v>
      </c>
      <c r="C18318" s="4" t="s">
        <v>10</v>
      </c>
    </row>
    <row r="18319" spans="1:9">
      <c r="A18319" t="n">
        <v>146510</v>
      </c>
      <c r="B18319" s="28" t="n">
        <v>16</v>
      </c>
      <c r="C18319" s="7" t="n">
        <v>0</v>
      </c>
    </row>
    <row r="18320" spans="1:9">
      <c r="A18320" t="s">
        <v>4</v>
      </c>
      <c r="B18320" s="4" t="s">
        <v>5</v>
      </c>
      <c r="C18320" s="4" t="s">
        <v>10</v>
      </c>
      <c r="D18320" s="4" t="s">
        <v>14</v>
      </c>
      <c r="E18320" s="4" t="s">
        <v>9</v>
      </c>
      <c r="F18320" s="4" t="s">
        <v>112</v>
      </c>
      <c r="G18320" s="4" t="s">
        <v>14</v>
      </c>
      <c r="H18320" s="4" t="s">
        <v>14</v>
      </c>
      <c r="I18320" s="4" t="s">
        <v>14</v>
      </c>
      <c r="J18320" s="4" t="s">
        <v>9</v>
      </c>
      <c r="K18320" s="4" t="s">
        <v>112</v>
      </c>
      <c r="L18320" s="4" t="s">
        <v>14</v>
      </c>
      <c r="M18320" s="4" t="s">
        <v>14</v>
      </c>
      <c r="N18320" s="4" t="s">
        <v>14</v>
      </c>
      <c r="O18320" s="4" t="s">
        <v>9</v>
      </c>
      <c r="P18320" s="4" t="s">
        <v>112</v>
      </c>
      <c r="Q18320" s="4" t="s">
        <v>14</v>
      </c>
      <c r="R18320" s="4" t="s">
        <v>14</v>
      </c>
    </row>
    <row r="18321" spans="1:18">
      <c r="A18321" t="n">
        <v>146513</v>
      </c>
      <c r="B18321" s="49" t="n">
        <v>26</v>
      </c>
      <c r="C18321" s="7" t="n">
        <v>7004</v>
      </c>
      <c r="D18321" s="7" t="n">
        <v>17</v>
      </c>
      <c r="E18321" s="7" t="n">
        <v>42323</v>
      </c>
      <c r="F18321" s="7" t="s">
        <v>1114</v>
      </c>
      <c r="G18321" s="7" t="n">
        <v>2</v>
      </c>
      <c r="H18321" s="7" t="n">
        <v>3</v>
      </c>
      <c r="I18321" s="7" t="n">
        <v>17</v>
      </c>
      <c r="J18321" s="7" t="n">
        <v>42324</v>
      </c>
      <c r="K18321" s="7" t="s">
        <v>1115</v>
      </c>
      <c r="L18321" s="7" t="n">
        <v>2</v>
      </c>
      <c r="M18321" s="7" t="n">
        <v>3</v>
      </c>
      <c r="N18321" s="7" t="n">
        <v>17</v>
      </c>
      <c r="O18321" s="7" t="n">
        <v>42325</v>
      </c>
      <c r="P18321" s="7" t="s">
        <v>1116</v>
      </c>
      <c r="Q18321" s="7" t="n">
        <v>2</v>
      </c>
      <c r="R18321" s="7" t="n">
        <v>0</v>
      </c>
    </row>
    <row r="18322" spans="1:18">
      <c r="A18322" t="s">
        <v>4</v>
      </c>
      <c r="B18322" s="4" t="s">
        <v>5</v>
      </c>
    </row>
    <row r="18323" spans="1:18">
      <c r="A18323" t="n">
        <v>146799</v>
      </c>
      <c r="B18323" s="50" t="n">
        <v>28</v>
      </c>
    </row>
    <row r="18324" spans="1:18">
      <c r="A18324" t="s">
        <v>4</v>
      </c>
      <c r="B18324" s="4" t="s">
        <v>5</v>
      </c>
      <c r="C18324" s="4" t="s">
        <v>10</v>
      </c>
      <c r="D18324" s="4" t="s">
        <v>14</v>
      </c>
      <c r="E18324" s="4" t="s">
        <v>6</v>
      </c>
      <c r="F18324" s="4" t="s">
        <v>21</v>
      </c>
      <c r="G18324" s="4" t="s">
        <v>21</v>
      </c>
      <c r="H18324" s="4" t="s">
        <v>21</v>
      </c>
    </row>
    <row r="18325" spans="1:18">
      <c r="A18325" t="n">
        <v>146800</v>
      </c>
      <c r="B18325" s="37" t="n">
        <v>48</v>
      </c>
      <c r="C18325" s="7" t="n">
        <v>15</v>
      </c>
      <c r="D18325" s="7" t="n">
        <v>0</v>
      </c>
      <c r="E18325" s="7" t="s">
        <v>791</v>
      </c>
      <c r="F18325" s="7" t="n">
        <v>-1</v>
      </c>
      <c r="G18325" s="7" t="n">
        <v>1</v>
      </c>
      <c r="H18325" s="7" t="n">
        <v>0</v>
      </c>
    </row>
    <row r="18326" spans="1:18">
      <c r="A18326" t="s">
        <v>4</v>
      </c>
      <c r="B18326" s="4" t="s">
        <v>5</v>
      </c>
      <c r="C18326" s="4" t="s">
        <v>10</v>
      </c>
    </row>
    <row r="18327" spans="1:18">
      <c r="A18327" t="n">
        <v>146828</v>
      </c>
      <c r="B18327" s="28" t="n">
        <v>16</v>
      </c>
      <c r="C18327" s="7" t="n">
        <v>1000</v>
      </c>
    </row>
    <row r="18328" spans="1:18">
      <c r="A18328" t="s">
        <v>4</v>
      </c>
      <c r="B18328" s="4" t="s">
        <v>5</v>
      </c>
      <c r="C18328" s="4" t="s">
        <v>14</v>
      </c>
      <c r="D18328" s="4" t="s">
        <v>10</v>
      </c>
      <c r="E18328" s="4" t="s">
        <v>6</v>
      </c>
    </row>
    <row r="18329" spans="1:18">
      <c r="A18329" t="n">
        <v>146831</v>
      </c>
      <c r="B18329" s="41" t="n">
        <v>51</v>
      </c>
      <c r="C18329" s="7" t="n">
        <v>4</v>
      </c>
      <c r="D18329" s="7" t="n">
        <v>15</v>
      </c>
      <c r="E18329" s="7" t="s">
        <v>119</v>
      </c>
    </row>
    <row r="18330" spans="1:18">
      <c r="A18330" t="s">
        <v>4</v>
      </c>
      <c r="B18330" s="4" t="s">
        <v>5</v>
      </c>
      <c r="C18330" s="4" t="s">
        <v>10</v>
      </c>
    </row>
    <row r="18331" spans="1:18">
      <c r="A18331" t="n">
        <v>146845</v>
      </c>
      <c r="B18331" s="28" t="n">
        <v>16</v>
      </c>
      <c r="C18331" s="7" t="n">
        <v>0</v>
      </c>
    </row>
    <row r="18332" spans="1:18">
      <c r="A18332" t="s">
        <v>4</v>
      </c>
      <c r="B18332" s="4" t="s">
        <v>5</v>
      </c>
      <c r="C18332" s="4" t="s">
        <v>10</v>
      </c>
      <c r="D18332" s="4" t="s">
        <v>14</v>
      </c>
      <c r="E18332" s="4" t="s">
        <v>9</v>
      </c>
      <c r="F18332" s="4" t="s">
        <v>112</v>
      </c>
      <c r="G18332" s="4" t="s">
        <v>14</v>
      </c>
      <c r="H18332" s="4" t="s">
        <v>14</v>
      </c>
    </row>
    <row r="18333" spans="1:18">
      <c r="A18333" t="n">
        <v>146848</v>
      </c>
      <c r="B18333" s="49" t="n">
        <v>26</v>
      </c>
      <c r="C18333" s="7" t="n">
        <v>15</v>
      </c>
      <c r="D18333" s="7" t="n">
        <v>17</v>
      </c>
      <c r="E18333" s="7" t="n">
        <v>15427</v>
      </c>
      <c r="F18333" s="7" t="s">
        <v>1117</v>
      </c>
      <c r="G18333" s="7" t="n">
        <v>2</v>
      </c>
      <c r="H18333" s="7" t="n">
        <v>0</v>
      </c>
    </row>
    <row r="18334" spans="1:18">
      <c r="A18334" t="s">
        <v>4</v>
      </c>
      <c r="B18334" s="4" t="s">
        <v>5</v>
      </c>
    </row>
    <row r="18335" spans="1:18">
      <c r="A18335" t="n">
        <v>146882</v>
      </c>
      <c r="B18335" s="50" t="n">
        <v>28</v>
      </c>
    </row>
    <row r="18336" spans="1:18">
      <c r="A18336" t="s">
        <v>4</v>
      </c>
      <c r="B18336" s="4" t="s">
        <v>5</v>
      </c>
      <c r="C18336" s="4" t="s">
        <v>10</v>
      </c>
      <c r="D18336" s="4" t="s">
        <v>14</v>
      </c>
      <c r="E18336" s="4" t="s">
        <v>6</v>
      </c>
      <c r="F18336" s="4" t="s">
        <v>21</v>
      </c>
      <c r="G18336" s="4" t="s">
        <v>21</v>
      </c>
      <c r="H18336" s="4" t="s">
        <v>21</v>
      </c>
    </row>
    <row r="18337" spans="1:18">
      <c r="A18337" t="n">
        <v>146883</v>
      </c>
      <c r="B18337" s="37" t="n">
        <v>48</v>
      </c>
      <c r="C18337" s="7" t="n">
        <v>7021</v>
      </c>
      <c r="D18337" s="7" t="n">
        <v>0</v>
      </c>
      <c r="E18337" s="7" t="s">
        <v>79</v>
      </c>
      <c r="F18337" s="7" t="n">
        <v>-1</v>
      </c>
      <c r="G18337" s="7" t="n">
        <v>1</v>
      </c>
      <c r="H18337" s="7" t="n">
        <v>5.60519385729927e-45</v>
      </c>
    </row>
    <row r="18338" spans="1:18">
      <c r="A18338" t="s">
        <v>4</v>
      </c>
      <c r="B18338" s="4" t="s">
        <v>5</v>
      </c>
      <c r="C18338" s="4" t="s">
        <v>10</v>
      </c>
    </row>
    <row r="18339" spans="1:18">
      <c r="A18339" t="n">
        <v>146914</v>
      </c>
      <c r="B18339" s="28" t="n">
        <v>16</v>
      </c>
      <c r="C18339" s="7" t="n">
        <v>300</v>
      </c>
    </row>
    <row r="18340" spans="1:18">
      <c r="A18340" t="s">
        <v>4</v>
      </c>
      <c r="B18340" s="4" t="s">
        <v>5</v>
      </c>
      <c r="C18340" s="4" t="s">
        <v>14</v>
      </c>
      <c r="D18340" s="4" t="s">
        <v>10</v>
      </c>
      <c r="E18340" s="4" t="s">
        <v>6</v>
      </c>
    </row>
    <row r="18341" spans="1:18">
      <c r="A18341" t="n">
        <v>146917</v>
      </c>
      <c r="B18341" s="41" t="n">
        <v>51</v>
      </c>
      <c r="C18341" s="7" t="n">
        <v>4</v>
      </c>
      <c r="D18341" s="7" t="n">
        <v>7021</v>
      </c>
      <c r="E18341" s="7" t="s">
        <v>130</v>
      </c>
    </row>
    <row r="18342" spans="1:18">
      <c r="A18342" t="s">
        <v>4</v>
      </c>
      <c r="B18342" s="4" t="s">
        <v>5</v>
      </c>
      <c r="C18342" s="4" t="s">
        <v>10</v>
      </c>
    </row>
    <row r="18343" spans="1:18">
      <c r="A18343" t="n">
        <v>146931</v>
      </c>
      <c r="B18343" s="28" t="n">
        <v>16</v>
      </c>
      <c r="C18343" s="7" t="n">
        <v>0</v>
      </c>
    </row>
    <row r="18344" spans="1:18">
      <c r="A18344" t="s">
        <v>4</v>
      </c>
      <c r="B18344" s="4" t="s">
        <v>5</v>
      </c>
      <c r="C18344" s="4" t="s">
        <v>10</v>
      </c>
      <c r="D18344" s="4" t="s">
        <v>14</v>
      </c>
      <c r="E18344" s="4" t="s">
        <v>9</v>
      </c>
      <c r="F18344" s="4" t="s">
        <v>112</v>
      </c>
      <c r="G18344" s="4" t="s">
        <v>14</v>
      </c>
      <c r="H18344" s="4" t="s">
        <v>14</v>
      </c>
    </row>
    <row r="18345" spans="1:18">
      <c r="A18345" t="n">
        <v>146934</v>
      </c>
      <c r="B18345" s="49" t="n">
        <v>26</v>
      </c>
      <c r="C18345" s="7" t="n">
        <v>7021</v>
      </c>
      <c r="D18345" s="7" t="n">
        <v>17</v>
      </c>
      <c r="E18345" s="7" t="n">
        <v>32316</v>
      </c>
      <c r="F18345" s="7" t="s">
        <v>1118</v>
      </c>
      <c r="G18345" s="7" t="n">
        <v>2</v>
      </c>
      <c r="H18345" s="7" t="n">
        <v>0</v>
      </c>
    </row>
    <row r="18346" spans="1:18">
      <c r="A18346" t="s">
        <v>4</v>
      </c>
      <c r="B18346" s="4" t="s">
        <v>5</v>
      </c>
    </row>
    <row r="18347" spans="1:18">
      <c r="A18347" t="n">
        <v>146980</v>
      </c>
      <c r="B18347" s="50" t="n">
        <v>28</v>
      </c>
    </row>
    <row r="18348" spans="1:18">
      <c r="A18348" t="s">
        <v>4</v>
      </c>
      <c r="B18348" s="4" t="s">
        <v>5</v>
      </c>
      <c r="C18348" s="4" t="s">
        <v>10</v>
      </c>
      <c r="D18348" s="4" t="s">
        <v>14</v>
      </c>
      <c r="E18348" s="4" t="s">
        <v>6</v>
      </c>
      <c r="F18348" s="4" t="s">
        <v>21</v>
      </c>
      <c r="G18348" s="4" t="s">
        <v>21</v>
      </c>
      <c r="H18348" s="4" t="s">
        <v>21</v>
      </c>
    </row>
    <row r="18349" spans="1:18">
      <c r="A18349" t="n">
        <v>146981</v>
      </c>
      <c r="B18349" s="37" t="n">
        <v>48</v>
      </c>
      <c r="C18349" s="7" t="n">
        <v>9</v>
      </c>
      <c r="D18349" s="7" t="n">
        <v>0</v>
      </c>
      <c r="E18349" s="7" t="s">
        <v>80</v>
      </c>
      <c r="F18349" s="7" t="n">
        <v>-1</v>
      </c>
      <c r="G18349" s="7" t="n">
        <v>1</v>
      </c>
      <c r="H18349" s="7" t="n">
        <v>0</v>
      </c>
    </row>
    <row r="18350" spans="1:18">
      <c r="A18350" t="s">
        <v>4</v>
      </c>
      <c r="B18350" s="4" t="s">
        <v>5</v>
      </c>
      <c r="C18350" s="4" t="s">
        <v>10</v>
      </c>
    </row>
    <row r="18351" spans="1:18">
      <c r="A18351" t="n">
        <v>147013</v>
      </c>
      <c r="B18351" s="28" t="n">
        <v>16</v>
      </c>
      <c r="C18351" s="7" t="n">
        <v>500</v>
      </c>
    </row>
    <row r="18352" spans="1:18">
      <c r="A18352" t="s">
        <v>4</v>
      </c>
      <c r="B18352" s="4" t="s">
        <v>5</v>
      </c>
      <c r="C18352" s="4" t="s">
        <v>14</v>
      </c>
      <c r="D18352" s="4" t="s">
        <v>10</v>
      </c>
      <c r="E18352" s="4" t="s">
        <v>6</v>
      </c>
    </row>
    <row r="18353" spans="1:8">
      <c r="A18353" t="n">
        <v>147016</v>
      </c>
      <c r="B18353" s="41" t="n">
        <v>51</v>
      </c>
      <c r="C18353" s="7" t="n">
        <v>4</v>
      </c>
      <c r="D18353" s="7" t="n">
        <v>9</v>
      </c>
      <c r="E18353" s="7" t="s">
        <v>167</v>
      </c>
    </row>
    <row r="18354" spans="1:8">
      <c r="A18354" t="s">
        <v>4</v>
      </c>
      <c r="B18354" s="4" t="s">
        <v>5</v>
      </c>
      <c r="C18354" s="4" t="s">
        <v>10</v>
      </c>
    </row>
    <row r="18355" spans="1:8">
      <c r="A18355" t="n">
        <v>147029</v>
      </c>
      <c r="B18355" s="28" t="n">
        <v>16</v>
      </c>
      <c r="C18355" s="7" t="n">
        <v>0</v>
      </c>
    </row>
    <row r="18356" spans="1:8">
      <c r="A18356" t="s">
        <v>4</v>
      </c>
      <c r="B18356" s="4" t="s">
        <v>5</v>
      </c>
      <c r="C18356" s="4" t="s">
        <v>10</v>
      </c>
      <c r="D18356" s="4" t="s">
        <v>14</v>
      </c>
      <c r="E18356" s="4" t="s">
        <v>9</v>
      </c>
      <c r="F18356" s="4" t="s">
        <v>112</v>
      </c>
      <c r="G18356" s="4" t="s">
        <v>14</v>
      </c>
      <c r="H18356" s="4" t="s">
        <v>14</v>
      </c>
    </row>
    <row r="18357" spans="1:8">
      <c r="A18357" t="n">
        <v>147032</v>
      </c>
      <c r="B18357" s="49" t="n">
        <v>26</v>
      </c>
      <c r="C18357" s="7" t="n">
        <v>9</v>
      </c>
      <c r="D18357" s="7" t="n">
        <v>17</v>
      </c>
      <c r="E18357" s="7" t="n">
        <v>5430</v>
      </c>
      <c r="F18357" s="7" t="s">
        <v>1119</v>
      </c>
      <c r="G18357" s="7" t="n">
        <v>2</v>
      </c>
      <c r="H18357" s="7" t="n">
        <v>0</v>
      </c>
    </row>
    <row r="18358" spans="1:8">
      <c r="A18358" t="s">
        <v>4</v>
      </c>
      <c r="B18358" s="4" t="s">
        <v>5</v>
      </c>
    </row>
    <row r="18359" spans="1:8">
      <c r="A18359" t="n">
        <v>147075</v>
      </c>
      <c r="B18359" s="50" t="n">
        <v>28</v>
      </c>
    </row>
    <row r="18360" spans="1:8">
      <c r="A18360" t="s">
        <v>4</v>
      </c>
      <c r="B18360" s="4" t="s">
        <v>5</v>
      </c>
      <c r="C18360" s="4" t="s">
        <v>14</v>
      </c>
      <c r="D18360" s="4" t="s">
        <v>10</v>
      </c>
      <c r="E18360" s="4" t="s">
        <v>21</v>
      </c>
    </row>
    <row r="18361" spans="1:8">
      <c r="A18361" t="n">
        <v>147076</v>
      </c>
      <c r="B18361" s="21" t="n">
        <v>58</v>
      </c>
      <c r="C18361" s="7" t="n">
        <v>101</v>
      </c>
      <c r="D18361" s="7" t="n">
        <v>300</v>
      </c>
      <c r="E18361" s="7" t="n">
        <v>1</v>
      </c>
    </row>
    <row r="18362" spans="1:8">
      <c r="A18362" t="s">
        <v>4</v>
      </c>
      <c r="B18362" s="4" t="s">
        <v>5</v>
      </c>
      <c r="C18362" s="4" t="s">
        <v>14</v>
      </c>
      <c r="D18362" s="4" t="s">
        <v>10</v>
      </c>
    </row>
    <row r="18363" spans="1:8">
      <c r="A18363" t="n">
        <v>147084</v>
      </c>
      <c r="B18363" s="21" t="n">
        <v>58</v>
      </c>
      <c r="C18363" s="7" t="n">
        <v>254</v>
      </c>
      <c r="D18363" s="7" t="n">
        <v>0</v>
      </c>
    </row>
    <row r="18364" spans="1:8">
      <c r="A18364" t="s">
        <v>4</v>
      </c>
      <c r="B18364" s="4" t="s">
        <v>5</v>
      </c>
      <c r="C18364" s="4" t="s">
        <v>14</v>
      </c>
      <c r="D18364" s="4" t="s">
        <v>14</v>
      </c>
      <c r="E18364" s="4" t="s">
        <v>21</v>
      </c>
      <c r="F18364" s="4" t="s">
        <v>21</v>
      </c>
      <c r="G18364" s="4" t="s">
        <v>21</v>
      </c>
      <c r="H18364" s="4" t="s">
        <v>10</v>
      </c>
    </row>
    <row r="18365" spans="1:8">
      <c r="A18365" t="n">
        <v>147088</v>
      </c>
      <c r="B18365" s="45" t="n">
        <v>45</v>
      </c>
      <c r="C18365" s="7" t="n">
        <v>2</v>
      </c>
      <c r="D18365" s="7" t="n">
        <v>3</v>
      </c>
      <c r="E18365" s="7" t="n">
        <v>1.27999997138977</v>
      </c>
      <c r="F18365" s="7" t="n">
        <v>21.7999992370605</v>
      </c>
      <c r="G18365" s="7" t="n">
        <v>31.25</v>
      </c>
      <c r="H18365" s="7" t="n">
        <v>0</v>
      </c>
    </row>
    <row r="18366" spans="1:8">
      <c r="A18366" t="s">
        <v>4</v>
      </c>
      <c r="B18366" s="4" t="s">
        <v>5</v>
      </c>
      <c r="C18366" s="4" t="s">
        <v>14</v>
      </c>
      <c r="D18366" s="4" t="s">
        <v>14</v>
      </c>
      <c r="E18366" s="4" t="s">
        <v>21</v>
      </c>
      <c r="F18366" s="4" t="s">
        <v>21</v>
      </c>
      <c r="G18366" s="4" t="s">
        <v>21</v>
      </c>
      <c r="H18366" s="4" t="s">
        <v>10</v>
      </c>
      <c r="I18366" s="4" t="s">
        <v>14</v>
      </c>
    </row>
    <row r="18367" spans="1:8">
      <c r="A18367" t="n">
        <v>147105</v>
      </c>
      <c r="B18367" s="45" t="n">
        <v>45</v>
      </c>
      <c r="C18367" s="7" t="n">
        <v>4</v>
      </c>
      <c r="D18367" s="7" t="n">
        <v>3</v>
      </c>
      <c r="E18367" s="7" t="n">
        <v>0.159999996423721</v>
      </c>
      <c r="F18367" s="7" t="n">
        <v>287.540008544922</v>
      </c>
      <c r="G18367" s="7" t="n">
        <v>5</v>
      </c>
      <c r="H18367" s="7" t="n">
        <v>0</v>
      </c>
      <c r="I18367" s="7" t="n">
        <v>0</v>
      </c>
    </row>
    <row r="18368" spans="1:8">
      <c r="A18368" t="s">
        <v>4</v>
      </c>
      <c r="B18368" s="4" t="s">
        <v>5</v>
      </c>
      <c r="C18368" s="4" t="s">
        <v>14</v>
      </c>
      <c r="D18368" s="4" t="s">
        <v>14</v>
      </c>
      <c r="E18368" s="4" t="s">
        <v>21</v>
      </c>
      <c r="F18368" s="4" t="s">
        <v>10</v>
      </c>
    </row>
    <row r="18369" spans="1:9">
      <c r="A18369" t="n">
        <v>147123</v>
      </c>
      <c r="B18369" s="45" t="n">
        <v>45</v>
      </c>
      <c r="C18369" s="7" t="n">
        <v>5</v>
      </c>
      <c r="D18369" s="7" t="n">
        <v>3</v>
      </c>
      <c r="E18369" s="7" t="n">
        <v>2.70000004768372</v>
      </c>
      <c r="F18369" s="7" t="n">
        <v>0</v>
      </c>
    </row>
    <row r="18370" spans="1:9">
      <c r="A18370" t="s">
        <v>4</v>
      </c>
      <c r="B18370" s="4" t="s">
        <v>5</v>
      </c>
      <c r="C18370" s="4" t="s">
        <v>14</v>
      </c>
      <c r="D18370" s="4" t="s">
        <v>14</v>
      </c>
      <c r="E18370" s="4" t="s">
        <v>21</v>
      </c>
      <c r="F18370" s="4" t="s">
        <v>10</v>
      </c>
    </row>
    <row r="18371" spans="1:9">
      <c r="A18371" t="n">
        <v>147132</v>
      </c>
      <c r="B18371" s="45" t="n">
        <v>45</v>
      </c>
      <c r="C18371" s="7" t="n">
        <v>5</v>
      </c>
      <c r="D18371" s="7" t="n">
        <v>3</v>
      </c>
      <c r="E18371" s="7" t="n">
        <v>2.59999990463257</v>
      </c>
      <c r="F18371" s="7" t="n">
        <v>20000</v>
      </c>
    </row>
    <row r="18372" spans="1:9">
      <c r="A18372" t="s">
        <v>4</v>
      </c>
      <c r="B18372" s="4" t="s">
        <v>5</v>
      </c>
      <c r="C18372" s="4" t="s">
        <v>14</v>
      </c>
      <c r="D18372" s="4" t="s">
        <v>14</v>
      </c>
      <c r="E18372" s="4" t="s">
        <v>21</v>
      </c>
      <c r="F18372" s="4" t="s">
        <v>10</v>
      </c>
    </row>
    <row r="18373" spans="1:9">
      <c r="A18373" t="n">
        <v>147141</v>
      </c>
      <c r="B18373" s="45" t="n">
        <v>45</v>
      </c>
      <c r="C18373" s="7" t="n">
        <v>11</v>
      </c>
      <c r="D18373" s="7" t="n">
        <v>3</v>
      </c>
      <c r="E18373" s="7" t="n">
        <v>32.5999984741211</v>
      </c>
      <c r="F18373" s="7" t="n">
        <v>0</v>
      </c>
    </row>
    <row r="18374" spans="1:9">
      <c r="A18374" t="s">
        <v>4</v>
      </c>
      <c r="B18374" s="4" t="s">
        <v>5</v>
      </c>
      <c r="C18374" s="4" t="s">
        <v>10</v>
      </c>
      <c r="D18374" s="4" t="s">
        <v>10</v>
      </c>
      <c r="E18374" s="4" t="s">
        <v>10</v>
      </c>
    </row>
    <row r="18375" spans="1:9">
      <c r="A18375" t="n">
        <v>147150</v>
      </c>
      <c r="B18375" s="42" t="n">
        <v>61</v>
      </c>
      <c r="C18375" s="7" t="n">
        <v>7004</v>
      </c>
      <c r="D18375" s="7" t="n">
        <v>26</v>
      </c>
      <c r="E18375" s="7" t="n">
        <v>1000</v>
      </c>
    </row>
    <row r="18376" spans="1:9">
      <c r="A18376" t="s">
        <v>4</v>
      </c>
      <c r="B18376" s="4" t="s">
        <v>5</v>
      </c>
      <c r="C18376" s="4" t="s">
        <v>14</v>
      </c>
      <c r="D18376" s="4" t="s">
        <v>10</v>
      </c>
    </row>
    <row r="18377" spans="1:9">
      <c r="A18377" t="n">
        <v>147157</v>
      </c>
      <c r="B18377" s="21" t="n">
        <v>58</v>
      </c>
      <c r="C18377" s="7" t="n">
        <v>255</v>
      </c>
      <c r="D18377" s="7" t="n">
        <v>0</v>
      </c>
    </row>
    <row r="18378" spans="1:9">
      <c r="A18378" t="s">
        <v>4</v>
      </c>
      <c r="B18378" s="4" t="s">
        <v>5</v>
      </c>
      <c r="C18378" s="4" t="s">
        <v>10</v>
      </c>
    </row>
    <row r="18379" spans="1:9">
      <c r="A18379" t="n">
        <v>147161</v>
      </c>
      <c r="B18379" s="28" t="n">
        <v>16</v>
      </c>
      <c r="C18379" s="7" t="n">
        <v>300</v>
      </c>
    </row>
    <row r="18380" spans="1:9">
      <c r="A18380" t="s">
        <v>4</v>
      </c>
      <c r="B18380" s="4" t="s">
        <v>5</v>
      </c>
      <c r="C18380" s="4" t="s">
        <v>14</v>
      </c>
      <c r="D18380" s="4" t="s">
        <v>10</v>
      </c>
      <c r="E18380" s="4" t="s">
        <v>6</v>
      </c>
    </row>
    <row r="18381" spans="1:9">
      <c r="A18381" t="n">
        <v>147164</v>
      </c>
      <c r="B18381" s="41" t="n">
        <v>51</v>
      </c>
      <c r="C18381" s="7" t="n">
        <v>4</v>
      </c>
      <c r="D18381" s="7" t="n">
        <v>7004</v>
      </c>
      <c r="E18381" s="7" t="s">
        <v>119</v>
      </c>
    </row>
    <row r="18382" spans="1:9">
      <c r="A18382" t="s">
        <v>4</v>
      </c>
      <c r="B18382" s="4" t="s">
        <v>5</v>
      </c>
      <c r="C18382" s="4" t="s">
        <v>10</v>
      </c>
    </row>
    <row r="18383" spans="1:9">
      <c r="A18383" t="n">
        <v>147178</v>
      </c>
      <c r="B18383" s="28" t="n">
        <v>16</v>
      </c>
      <c r="C18383" s="7" t="n">
        <v>0</v>
      </c>
    </row>
    <row r="18384" spans="1:9">
      <c r="A18384" t="s">
        <v>4</v>
      </c>
      <c r="B18384" s="4" t="s">
        <v>5</v>
      </c>
      <c r="C18384" s="4" t="s">
        <v>10</v>
      </c>
      <c r="D18384" s="4" t="s">
        <v>14</v>
      </c>
      <c r="E18384" s="4" t="s">
        <v>9</v>
      </c>
      <c r="F18384" s="4" t="s">
        <v>112</v>
      </c>
      <c r="G18384" s="4" t="s">
        <v>14</v>
      </c>
      <c r="H18384" s="4" t="s">
        <v>14</v>
      </c>
      <c r="I18384" s="4" t="s">
        <v>14</v>
      </c>
      <c r="J18384" s="4" t="s">
        <v>9</v>
      </c>
      <c r="K18384" s="4" t="s">
        <v>112</v>
      </c>
      <c r="L18384" s="4" t="s">
        <v>14</v>
      </c>
      <c r="M18384" s="4" t="s">
        <v>14</v>
      </c>
    </row>
    <row r="18385" spans="1:13">
      <c r="A18385" t="n">
        <v>147181</v>
      </c>
      <c r="B18385" s="49" t="n">
        <v>26</v>
      </c>
      <c r="C18385" s="7" t="n">
        <v>7004</v>
      </c>
      <c r="D18385" s="7" t="n">
        <v>17</v>
      </c>
      <c r="E18385" s="7" t="n">
        <v>42326</v>
      </c>
      <c r="F18385" s="7" t="s">
        <v>1120</v>
      </c>
      <c r="G18385" s="7" t="n">
        <v>2</v>
      </c>
      <c r="H18385" s="7" t="n">
        <v>3</v>
      </c>
      <c r="I18385" s="7" t="n">
        <v>17</v>
      </c>
      <c r="J18385" s="7" t="n">
        <v>42327</v>
      </c>
      <c r="K18385" s="7" t="s">
        <v>1121</v>
      </c>
      <c r="L18385" s="7" t="n">
        <v>2</v>
      </c>
      <c r="M18385" s="7" t="n">
        <v>0</v>
      </c>
    </row>
    <row r="18386" spans="1:13">
      <c r="A18386" t="s">
        <v>4</v>
      </c>
      <c r="B18386" s="4" t="s">
        <v>5</v>
      </c>
    </row>
    <row r="18387" spans="1:13">
      <c r="A18387" t="n">
        <v>147352</v>
      </c>
      <c r="B18387" s="50" t="n">
        <v>28</v>
      </c>
    </row>
    <row r="18388" spans="1:13">
      <c r="A18388" t="s">
        <v>4</v>
      </c>
      <c r="B18388" s="4" t="s">
        <v>5</v>
      </c>
      <c r="C18388" s="4" t="s">
        <v>10</v>
      </c>
      <c r="D18388" s="4" t="s">
        <v>14</v>
      </c>
    </row>
    <row r="18389" spans="1:13">
      <c r="A18389" t="n">
        <v>147353</v>
      </c>
      <c r="B18389" s="51" t="n">
        <v>89</v>
      </c>
      <c r="C18389" s="7" t="n">
        <v>65533</v>
      </c>
      <c r="D18389" s="7" t="n">
        <v>1</v>
      </c>
    </row>
    <row r="18390" spans="1:13">
      <c r="A18390" t="s">
        <v>4</v>
      </c>
      <c r="B18390" s="4" t="s">
        <v>5</v>
      </c>
      <c r="C18390" s="4" t="s">
        <v>14</v>
      </c>
      <c r="D18390" s="4" t="s">
        <v>10</v>
      </c>
      <c r="E18390" s="4" t="s">
        <v>10</v>
      </c>
      <c r="F18390" s="4" t="s">
        <v>14</v>
      </c>
    </row>
    <row r="18391" spans="1:13">
      <c r="A18391" t="n">
        <v>147357</v>
      </c>
      <c r="B18391" s="59" t="n">
        <v>25</v>
      </c>
      <c r="C18391" s="7" t="n">
        <v>1</v>
      </c>
      <c r="D18391" s="7" t="n">
        <v>60</v>
      </c>
      <c r="E18391" s="7" t="n">
        <v>660</v>
      </c>
      <c r="F18391" s="7" t="n">
        <v>2</v>
      </c>
    </row>
    <row r="18392" spans="1:13">
      <c r="A18392" t="s">
        <v>4</v>
      </c>
      <c r="B18392" s="4" t="s">
        <v>5</v>
      </c>
      <c r="C18392" s="4" t="s">
        <v>14</v>
      </c>
      <c r="D18392" s="4" t="s">
        <v>21</v>
      </c>
      <c r="E18392" s="4" t="s">
        <v>21</v>
      </c>
      <c r="F18392" s="4" t="s">
        <v>21</v>
      </c>
    </row>
    <row r="18393" spans="1:13">
      <c r="A18393" t="n">
        <v>147364</v>
      </c>
      <c r="B18393" s="45" t="n">
        <v>45</v>
      </c>
      <c r="C18393" s="7" t="n">
        <v>9</v>
      </c>
      <c r="D18393" s="7" t="n">
        <v>0.0199999995529652</v>
      </c>
      <c r="E18393" s="7" t="n">
        <v>0.0199999995529652</v>
      </c>
      <c r="F18393" s="7" t="n">
        <v>0.200000002980232</v>
      </c>
    </row>
    <row r="18394" spans="1:13">
      <c r="A18394" t="s">
        <v>4</v>
      </c>
      <c r="B18394" s="4" t="s">
        <v>5</v>
      </c>
      <c r="C18394" s="4" t="s">
        <v>14</v>
      </c>
      <c r="D18394" s="4" t="s">
        <v>10</v>
      </c>
      <c r="E18394" s="4" t="s">
        <v>6</v>
      </c>
    </row>
    <row r="18395" spans="1:13">
      <c r="A18395" t="n">
        <v>147378</v>
      </c>
      <c r="B18395" s="41" t="n">
        <v>51</v>
      </c>
      <c r="C18395" s="7" t="n">
        <v>4</v>
      </c>
      <c r="D18395" s="7" t="n">
        <v>11</v>
      </c>
      <c r="E18395" s="7" t="s">
        <v>1122</v>
      </c>
    </row>
    <row r="18396" spans="1:13">
      <c r="A18396" t="s">
        <v>4</v>
      </c>
      <c r="B18396" s="4" t="s">
        <v>5</v>
      </c>
      <c r="C18396" s="4" t="s">
        <v>10</v>
      </c>
    </row>
    <row r="18397" spans="1:13">
      <c r="A18397" t="n">
        <v>147392</v>
      </c>
      <c r="B18397" s="28" t="n">
        <v>16</v>
      </c>
      <c r="C18397" s="7" t="n">
        <v>0</v>
      </c>
    </row>
    <row r="18398" spans="1:13">
      <c r="A18398" t="s">
        <v>4</v>
      </c>
      <c r="B18398" s="4" t="s">
        <v>5</v>
      </c>
      <c r="C18398" s="4" t="s">
        <v>10</v>
      </c>
      <c r="D18398" s="4" t="s">
        <v>14</v>
      </c>
      <c r="E18398" s="4" t="s">
        <v>9</v>
      </c>
      <c r="F18398" s="4" t="s">
        <v>112</v>
      </c>
      <c r="G18398" s="4" t="s">
        <v>14</v>
      </c>
      <c r="H18398" s="4" t="s">
        <v>14</v>
      </c>
    </row>
    <row r="18399" spans="1:13">
      <c r="A18399" t="n">
        <v>147395</v>
      </c>
      <c r="B18399" s="49" t="n">
        <v>26</v>
      </c>
      <c r="C18399" s="7" t="n">
        <v>11</v>
      </c>
      <c r="D18399" s="7" t="n">
        <v>17</v>
      </c>
      <c r="E18399" s="7" t="n">
        <v>10461</v>
      </c>
      <c r="F18399" s="7" t="s">
        <v>1123</v>
      </c>
      <c r="G18399" s="7" t="n">
        <v>2</v>
      </c>
      <c r="H18399" s="7" t="n">
        <v>0</v>
      </c>
    </row>
    <row r="18400" spans="1:13">
      <c r="A18400" t="s">
        <v>4</v>
      </c>
      <c r="B18400" s="4" t="s">
        <v>5</v>
      </c>
    </row>
    <row r="18401" spans="1:13">
      <c r="A18401" t="n">
        <v>147414</v>
      </c>
      <c r="B18401" s="50" t="n">
        <v>28</v>
      </c>
    </row>
    <row r="18402" spans="1:13">
      <c r="A18402" t="s">
        <v>4</v>
      </c>
      <c r="B18402" s="4" t="s">
        <v>5</v>
      </c>
      <c r="C18402" s="4" t="s">
        <v>10</v>
      </c>
      <c r="D18402" s="4" t="s">
        <v>14</v>
      </c>
    </row>
    <row r="18403" spans="1:13">
      <c r="A18403" t="n">
        <v>147415</v>
      </c>
      <c r="B18403" s="51" t="n">
        <v>89</v>
      </c>
      <c r="C18403" s="7" t="n">
        <v>65533</v>
      </c>
      <c r="D18403" s="7" t="n">
        <v>1</v>
      </c>
    </row>
    <row r="18404" spans="1:13">
      <c r="A18404" t="s">
        <v>4</v>
      </c>
      <c r="B18404" s="4" t="s">
        <v>5</v>
      </c>
      <c r="C18404" s="4" t="s">
        <v>14</v>
      </c>
      <c r="D18404" s="4" t="s">
        <v>10</v>
      </c>
      <c r="E18404" s="4" t="s">
        <v>10</v>
      </c>
      <c r="F18404" s="4" t="s">
        <v>14</v>
      </c>
    </row>
    <row r="18405" spans="1:13">
      <c r="A18405" t="n">
        <v>147419</v>
      </c>
      <c r="B18405" s="59" t="n">
        <v>25</v>
      </c>
      <c r="C18405" s="7" t="n">
        <v>1</v>
      </c>
      <c r="D18405" s="7" t="n">
        <v>20</v>
      </c>
      <c r="E18405" s="7" t="n">
        <v>600</v>
      </c>
      <c r="F18405" s="7" t="n">
        <v>2</v>
      </c>
    </row>
    <row r="18406" spans="1:13">
      <c r="A18406" t="s">
        <v>4</v>
      </c>
      <c r="B18406" s="4" t="s">
        <v>5</v>
      </c>
      <c r="C18406" s="4" t="s">
        <v>14</v>
      </c>
      <c r="D18406" s="4" t="s">
        <v>21</v>
      </c>
      <c r="E18406" s="4" t="s">
        <v>21</v>
      </c>
      <c r="F18406" s="4" t="s">
        <v>21</v>
      </c>
    </row>
    <row r="18407" spans="1:13">
      <c r="A18407" t="n">
        <v>147426</v>
      </c>
      <c r="B18407" s="45" t="n">
        <v>45</v>
      </c>
      <c r="C18407" s="7" t="n">
        <v>9</v>
      </c>
      <c r="D18407" s="7" t="n">
        <v>0.0199999995529652</v>
      </c>
      <c r="E18407" s="7" t="n">
        <v>0.0199999995529652</v>
      </c>
      <c r="F18407" s="7" t="n">
        <v>0.200000002980232</v>
      </c>
    </row>
    <row r="18408" spans="1:13">
      <c r="A18408" t="s">
        <v>4</v>
      </c>
      <c r="B18408" s="4" t="s">
        <v>5</v>
      </c>
      <c r="C18408" s="4" t="s">
        <v>14</v>
      </c>
      <c r="D18408" s="4" t="s">
        <v>10</v>
      </c>
      <c r="E18408" s="4" t="s">
        <v>6</v>
      </c>
    </row>
    <row r="18409" spans="1:13">
      <c r="A18409" t="n">
        <v>147440</v>
      </c>
      <c r="B18409" s="41" t="n">
        <v>51</v>
      </c>
      <c r="C18409" s="7" t="n">
        <v>4</v>
      </c>
      <c r="D18409" s="7" t="n">
        <v>1</v>
      </c>
      <c r="E18409" s="7" t="s">
        <v>181</v>
      </c>
    </row>
    <row r="18410" spans="1:13">
      <c r="A18410" t="s">
        <v>4</v>
      </c>
      <c r="B18410" s="4" t="s">
        <v>5</v>
      </c>
      <c r="C18410" s="4" t="s">
        <v>10</v>
      </c>
    </row>
    <row r="18411" spans="1:13">
      <c r="A18411" t="n">
        <v>147453</v>
      </c>
      <c r="B18411" s="28" t="n">
        <v>16</v>
      </c>
      <c r="C18411" s="7" t="n">
        <v>0</v>
      </c>
    </row>
    <row r="18412" spans="1:13">
      <c r="A18412" t="s">
        <v>4</v>
      </c>
      <c r="B18412" s="4" t="s">
        <v>5</v>
      </c>
      <c r="C18412" s="4" t="s">
        <v>10</v>
      </c>
      <c r="D18412" s="4" t="s">
        <v>14</v>
      </c>
      <c r="E18412" s="4" t="s">
        <v>9</v>
      </c>
      <c r="F18412" s="4" t="s">
        <v>112</v>
      </c>
      <c r="G18412" s="4" t="s">
        <v>14</v>
      </c>
      <c r="H18412" s="4" t="s">
        <v>14</v>
      </c>
    </row>
    <row r="18413" spans="1:13">
      <c r="A18413" t="n">
        <v>147456</v>
      </c>
      <c r="B18413" s="49" t="n">
        <v>26</v>
      </c>
      <c r="C18413" s="7" t="n">
        <v>1</v>
      </c>
      <c r="D18413" s="7" t="n">
        <v>17</v>
      </c>
      <c r="E18413" s="7" t="n">
        <v>1480</v>
      </c>
      <c r="F18413" s="7" t="s">
        <v>1124</v>
      </c>
      <c r="G18413" s="7" t="n">
        <v>2</v>
      </c>
      <c r="H18413" s="7" t="n">
        <v>0</v>
      </c>
    </row>
    <row r="18414" spans="1:13">
      <c r="A18414" t="s">
        <v>4</v>
      </c>
      <c r="B18414" s="4" t="s">
        <v>5</v>
      </c>
    </row>
    <row r="18415" spans="1:13">
      <c r="A18415" t="n">
        <v>147477</v>
      </c>
      <c r="B18415" s="50" t="n">
        <v>28</v>
      </c>
    </row>
    <row r="18416" spans="1:13">
      <c r="A18416" t="s">
        <v>4</v>
      </c>
      <c r="B18416" s="4" t="s">
        <v>5</v>
      </c>
      <c r="C18416" s="4" t="s">
        <v>10</v>
      </c>
      <c r="D18416" s="4" t="s">
        <v>14</v>
      </c>
    </row>
    <row r="18417" spans="1:8">
      <c r="A18417" t="n">
        <v>147478</v>
      </c>
      <c r="B18417" s="51" t="n">
        <v>89</v>
      </c>
      <c r="C18417" s="7" t="n">
        <v>65533</v>
      </c>
      <c r="D18417" s="7" t="n">
        <v>1</v>
      </c>
    </row>
    <row r="18418" spans="1:8">
      <c r="A18418" t="s">
        <v>4</v>
      </c>
      <c r="B18418" s="4" t="s">
        <v>5</v>
      </c>
      <c r="C18418" s="4" t="s">
        <v>14</v>
      </c>
      <c r="D18418" s="4" t="s">
        <v>10</v>
      </c>
      <c r="E18418" s="4" t="s">
        <v>10</v>
      </c>
      <c r="F18418" s="4" t="s">
        <v>14</v>
      </c>
    </row>
    <row r="18419" spans="1:8">
      <c r="A18419" t="n">
        <v>147482</v>
      </c>
      <c r="B18419" s="59" t="n">
        <v>25</v>
      </c>
      <c r="C18419" s="7" t="n">
        <v>1</v>
      </c>
      <c r="D18419" s="7" t="n">
        <v>65535</v>
      </c>
      <c r="E18419" s="7" t="n">
        <v>65535</v>
      </c>
      <c r="F18419" s="7" t="n">
        <v>0</v>
      </c>
    </row>
    <row r="18420" spans="1:8">
      <c r="A18420" t="s">
        <v>4</v>
      </c>
      <c r="B18420" s="4" t="s">
        <v>5</v>
      </c>
      <c r="C18420" s="4" t="s">
        <v>14</v>
      </c>
      <c r="D18420" s="4" t="s">
        <v>10</v>
      </c>
      <c r="E18420" s="4" t="s">
        <v>21</v>
      </c>
    </row>
    <row r="18421" spans="1:8">
      <c r="A18421" t="n">
        <v>147489</v>
      </c>
      <c r="B18421" s="21" t="n">
        <v>58</v>
      </c>
      <c r="C18421" s="7" t="n">
        <v>101</v>
      </c>
      <c r="D18421" s="7" t="n">
        <v>500</v>
      </c>
      <c r="E18421" s="7" t="n">
        <v>1</v>
      </c>
    </row>
    <row r="18422" spans="1:8">
      <c r="A18422" t="s">
        <v>4</v>
      </c>
      <c r="B18422" s="4" t="s">
        <v>5</v>
      </c>
      <c r="C18422" s="4" t="s">
        <v>14</v>
      </c>
      <c r="D18422" s="4" t="s">
        <v>10</v>
      </c>
    </row>
    <row r="18423" spans="1:8">
      <c r="A18423" t="n">
        <v>147497</v>
      </c>
      <c r="B18423" s="21" t="n">
        <v>58</v>
      </c>
      <c r="C18423" s="7" t="n">
        <v>254</v>
      </c>
      <c r="D18423" s="7" t="n">
        <v>0</v>
      </c>
    </row>
    <row r="18424" spans="1:8">
      <c r="A18424" t="s">
        <v>4</v>
      </c>
      <c r="B18424" s="4" t="s">
        <v>5</v>
      </c>
      <c r="C18424" s="4" t="s">
        <v>14</v>
      </c>
      <c r="D18424" s="4" t="s">
        <v>14</v>
      </c>
      <c r="E18424" s="4" t="s">
        <v>21</v>
      </c>
      <c r="F18424" s="4" t="s">
        <v>21</v>
      </c>
      <c r="G18424" s="4" t="s">
        <v>21</v>
      </c>
      <c r="H18424" s="4" t="s">
        <v>10</v>
      </c>
    </row>
    <row r="18425" spans="1:8">
      <c r="A18425" t="n">
        <v>147501</v>
      </c>
      <c r="B18425" s="45" t="n">
        <v>45</v>
      </c>
      <c r="C18425" s="7" t="n">
        <v>2</v>
      </c>
      <c r="D18425" s="7" t="n">
        <v>3</v>
      </c>
      <c r="E18425" s="7" t="n">
        <v>-1.98000001907349</v>
      </c>
      <c r="F18425" s="7" t="n">
        <v>21.7999992370605</v>
      </c>
      <c r="G18425" s="7" t="n">
        <v>29.7299995422363</v>
      </c>
      <c r="H18425" s="7" t="n">
        <v>0</v>
      </c>
    </row>
    <row r="18426" spans="1:8">
      <c r="A18426" t="s">
        <v>4</v>
      </c>
      <c r="B18426" s="4" t="s">
        <v>5</v>
      </c>
      <c r="C18426" s="4" t="s">
        <v>14</v>
      </c>
      <c r="D18426" s="4" t="s">
        <v>14</v>
      </c>
      <c r="E18426" s="4" t="s">
        <v>21</v>
      </c>
      <c r="F18426" s="4" t="s">
        <v>10</v>
      </c>
    </row>
    <row r="18427" spans="1:8">
      <c r="A18427" t="n">
        <v>147518</v>
      </c>
      <c r="B18427" s="45" t="n">
        <v>45</v>
      </c>
      <c r="C18427" s="7" t="n">
        <v>5</v>
      </c>
      <c r="D18427" s="7" t="n">
        <v>3</v>
      </c>
      <c r="E18427" s="7" t="n">
        <v>2.90000009536743</v>
      </c>
      <c r="F18427" s="7" t="n">
        <v>0</v>
      </c>
    </row>
    <row r="18428" spans="1:8">
      <c r="A18428" t="s">
        <v>4</v>
      </c>
      <c r="B18428" s="4" t="s">
        <v>5</v>
      </c>
      <c r="C18428" s="4" t="s">
        <v>14</v>
      </c>
      <c r="D18428" s="4" t="s">
        <v>14</v>
      </c>
      <c r="E18428" s="4" t="s">
        <v>21</v>
      </c>
      <c r="F18428" s="4" t="s">
        <v>10</v>
      </c>
    </row>
    <row r="18429" spans="1:8">
      <c r="A18429" t="n">
        <v>147527</v>
      </c>
      <c r="B18429" s="45" t="n">
        <v>45</v>
      </c>
      <c r="C18429" s="7" t="n">
        <v>11</v>
      </c>
      <c r="D18429" s="7" t="n">
        <v>3</v>
      </c>
      <c r="E18429" s="7" t="n">
        <v>32.5999984741211</v>
      </c>
      <c r="F18429" s="7" t="n">
        <v>0</v>
      </c>
    </row>
    <row r="18430" spans="1:8">
      <c r="A18430" t="s">
        <v>4</v>
      </c>
      <c r="B18430" s="4" t="s">
        <v>5</v>
      </c>
      <c r="C18430" s="4" t="s">
        <v>14</v>
      </c>
      <c r="D18430" s="4" t="s">
        <v>14</v>
      </c>
      <c r="E18430" s="4" t="s">
        <v>21</v>
      </c>
      <c r="F18430" s="4" t="s">
        <v>21</v>
      </c>
      <c r="G18430" s="4" t="s">
        <v>21</v>
      </c>
      <c r="H18430" s="4" t="s">
        <v>10</v>
      </c>
    </row>
    <row r="18431" spans="1:8">
      <c r="A18431" t="n">
        <v>147536</v>
      </c>
      <c r="B18431" s="45" t="n">
        <v>45</v>
      </c>
      <c r="C18431" s="7" t="n">
        <v>2</v>
      </c>
      <c r="D18431" s="7" t="n">
        <v>3</v>
      </c>
      <c r="E18431" s="7" t="n">
        <v>-1.98000001907349</v>
      </c>
      <c r="F18431" s="7" t="n">
        <v>21.7999992370605</v>
      </c>
      <c r="G18431" s="7" t="n">
        <v>29.7299995422363</v>
      </c>
      <c r="H18431" s="7" t="n">
        <v>0</v>
      </c>
    </row>
    <row r="18432" spans="1:8">
      <c r="A18432" t="s">
        <v>4</v>
      </c>
      <c r="B18432" s="4" t="s">
        <v>5</v>
      </c>
      <c r="C18432" s="4" t="s">
        <v>14</v>
      </c>
      <c r="D18432" s="4" t="s">
        <v>14</v>
      </c>
      <c r="E18432" s="4" t="s">
        <v>21</v>
      </c>
      <c r="F18432" s="4" t="s">
        <v>21</v>
      </c>
      <c r="G18432" s="4" t="s">
        <v>21</v>
      </c>
      <c r="H18432" s="4" t="s">
        <v>10</v>
      </c>
      <c r="I18432" s="4" t="s">
        <v>14</v>
      </c>
    </row>
    <row r="18433" spans="1:9">
      <c r="A18433" t="n">
        <v>147553</v>
      </c>
      <c r="B18433" s="45" t="n">
        <v>45</v>
      </c>
      <c r="C18433" s="7" t="n">
        <v>4</v>
      </c>
      <c r="D18433" s="7" t="n">
        <v>3</v>
      </c>
      <c r="E18433" s="7" t="n">
        <v>0.159999996423721</v>
      </c>
      <c r="F18433" s="7" t="n">
        <v>38.5800018310547</v>
      </c>
      <c r="G18433" s="7" t="n">
        <v>7</v>
      </c>
      <c r="H18433" s="7" t="n">
        <v>0</v>
      </c>
      <c r="I18433" s="7" t="n">
        <v>0</v>
      </c>
    </row>
    <row r="18434" spans="1:9">
      <c r="A18434" t="s">
        <v>4</v>
      </c>
      <c r="B18434" s="4" t="s">
        <v>5</v>
      </c>
      <c r="C18434" s="4" t="s">
        <v>14</v>
      </c>
      <c r="D18434" s="4" t="s">
        <v>14</v>
      </c>
      <c r="E18434" s="4" t="s">
        <v>21</v>
      </c>
      <c r="F18434" s="4" t="s">
        <v>10</v>
      </c>
    </row>
    <row r="18435" spans="1:9">
      <c r="A18435" t="n">
        <v>147571</v>
      </c>
      <c r="B18435" s="45" t="n">
        <v>45</v>
      </c>
      <c r="C18435" s="7" t="n">
        <v>5</v>
      </c>
      <c r="D18435" s="7" t="n">
        <v>3</v>
      </c>
      <c r="E18435" s="7" t="n">
        <v>4.40000009536743</v>
      </c>
      <c r="F18435" s="7" t="n">
        <v>0</v>
      </c>
    </row>
    <row r="18436" spans="1:9">
      <c r="A18436" t="s">
        <v>4</v>
      </c>
      <c r="B18436" s="4" t="s">
        <v>5</v>
      </c>
      <c r="C18436" s="4" t="s">
        <v>14</v>
      </c>
      <c r="D18436" s="4" t="s">
        <v>14</v>
      </c>
      <c r="E18436" s="4" t="s">
        <v>21</v>
      </c>
      <c r="F18436" s="4" t="s">
        <v>10</v>
      </c>
    </row>
    <row r="18437" spans="1:9">
      <c r="A18437" t="n">
        <v>147580</v>
      </c>
      <c r="B18437" s="45" t="n">
        <v>45</v>
      </c>
      <c r="C18437" s="7" t="n">
        <v>11</v>
      </c>
      <c r="D18437" s="7" t="n">
        <v>3</v>
      </c>
      <c r="E18437" s="7" t="n">
        <v>32.5999984741211</v>
      </c>
      <c r="F18437" s="7" t="n">
        <v>0</v>
      </c>
    </row>
    <row r="18438" spans="1:9">
      <c r="A18438" t="s">
        <v>4</v>
      </c>
      <c r="B18438" s="4" t="s">
        <v>5</v>
      </c>
      <c r="C18438" s="4" t="s">
        <v>14</v>
      </c>
      <c r="D18438" s="4" t="s">
        <v>14</v>
      </c>
      <c r="E18438" s="4" t="s">
        <v>21</v>
      </c>
      <c r="F18438" s="4" t="s">
        <v>10</v>
      </c>
    </row>
    <row r="18439" spans="1:9">
      <c r="A18439" t="n">
        <v>147589</v>
      </c>
      <c r="B18439" s="45" t="n">
        <v>45</v>
      </c>
      <c r="C18439" s="7" t="n">
        <v>5</v>
      </c>
      <c r="D18439" s="7" t="n">
        <v>3</v>
      </c>
      <c r="E18439" s="7" t="n">
        <v>2.90000009536743</v>
      </c>
      <c r="F18439" s="7" t="n">
        <v>3500</v>
      </c>
    </row>
    <row r="18440" spans="1:9">
      <c r="A18440" t="s">
        <v>4</v>
      </c>
      <c r="B18440" s="4" t="s">
        <v>5</v>
      </c>
      <c r="C18440" s="4" t="s">
        <v>14</v>
      </c>
      <c r="D18440" s="4" t="s">
        <v>10</v>
      </c>
      <c r="E18440" s="4" t="s">
        <v>6</v>
      </c>
      <c r="F18440" s="4" t="s">
        <v>6</v>
      </c>
      <c r="G18440" s="4" t="s">
        <v>6</v>
      </c>
      <c r="H18440" s="4" t="s">
        <v>6</v>
      </c>
    </row>
    <row r="18441" spans="1:9">
      <c r="A18441" t="n">
        <v>147598</v>
      </c>
      <c r="B18441" s="41" t="n">
        <v>51</v>
      </c>
      <c r="C18441" s="7" t="n">
        <v>3</v>
      </c>
      <c r="D18441" s="7" t="n">
        <v>26</v>
      </c>
      <c r="E18441" s="7" t="s">
        <v>301</v>
      </c>
      <c r="F18441" s="7" t="s">
        <v>97</v>
      </c>
      <c r="G18441" s="7" t="s">
        <v>96</v>
      </c>
      <c r="H18441" s="7" t="s">
        <v>97</v>
      </c>
    </row>
    <row r="18442" spans="1:9">
      <c r="A18442" t="s">
        <v>4</v>
      </c>
      <c r="B18442" s="4" t="s">
        <v>5</v>
      </c>
      <c r="C18442" s="4" t="s">
        <v>14</v>
      </c>
      <c r="D18442" s="4" t="s">
        <v>10</v>
      </c>
      <c r="E18442" s="4" t="s">
        <v>6</v>
      </c>
      <c r="F18442" s="4" t="s">
        <v>6</v>
      </c>
      <c r="G18442" s="4" t="s">
        <v>6</v>
      </c>
      <c r="H18442" s="4" t="s">
        <v>6</v>
      </c>
    </row>
    <row r="18443" spans="1:9">
      <c r="A18443" t="n">
        <v>147611</v>
      </c>
      <c r="B18443" s="41" t="n">
        <v>51</v>
      </c>
      <c r="C18443" s="7" t="n">
        <v>3</v>
      </c>
      <c r="D18443" s="7" t="n">
        <v>7021</v>
      </c>
      <c r="E18443" s="7" t="s">
        <v>94</v>
      </c>
      <c r="F18443" s="7" t="s">
        <v>97</v>
      </c>
      <c r="G18443" s="7" t="s">
        <v>96</v>
      </c>
      <c r="H18443" s="7" t="s">
        <v>97</v>
      </c>
    </row>
    <row r="18444" spans="1:9">
      <c r="A18444" t="s">
        <v>4</v>
      </c>
      <c r="B18444" s="4" t="s">
        <v>5</v>
      </c>
      <c r="C18444" s="4" t="s">
        <v>14</v>
      </c>
      <c r="D18444" s="4" t="s">
        <v>10</v>
      </c>
      <c r="E18444" s="4" t="s">
        <v>6</v>
      </c>
      <c r="F18444" s="4" t="s">
        <v>6</v>
      </c>
      <c r="G18444" s="4" t="s">
        <v>6</v>
      </c>
      <c r="H18444" s="4" t="s">
        <v>6</v>
      </c>
    </row>
    <row r="18445" spans="1:9">
      <c r="A18445" t="n">
        <v>147624</v>
      </c>
      <c r="B18445" s="41" t="n">
        <v>51</v>
      </c>
      <c r="C18445" s="7" t="n">
        <v>3</v>
      </c>
      <c r="D18445" s="7" t="n">
        <v>15</v>
      </c>
      <c r="E18445" s="7" t="s">
        <v>1125</v>
      </c>
      <c r="F18445" s="7" t="s">
        <v>174</v>
      </c>
      <c r="G18445" s="7" t="s">
        <v>96</v>
      </c>
      <c r="H18445" s="7" t="s">
        <v>97</v>
      </c>
    </row>
    <row r="18446" spans="1:9">
      <c r="A18446" t="s">
        <v>4</v>
      </c>
      <c r="B18446" s="4" t="s">
        <v>5</v>
      </c>
      <c r="C18446" s="4" t="s">
        <v>14</v>
      </c>
      <c r="D18446" s="4" t="s">
        <v>10</v>
      </c>
      <c r="E18446" s="4" t="s">
        <v>6</v>
      </c>
      <c r="F18446" s="4" t="s">
        <v>6</v>
      </c>
      <c r="G18446" s="4" t="s">
        <v>6</v>
      </c>
      <c r="H18446" s="4" t="s">
        <v>6</v>
      </c>
    </row>
    <row r="18447" spans="1:9">
      <c r="A18447" t="n">
        <v>147637</v>
      </c>
      <c r="B18447" s="41" t="n">
        <v>51</v>
      </c>
      <c r="C18447" s="7" t="n">
        <v>3</v>
      </c>
      <c r="D18447" s="7" t="n">
        <v>9</v>
      </c>
      <c r="E18447" s="7" t="s">
        <v>1125</v>
      </c>
      <c r="F18447" s="7" t="s">
        <v>174</v>
      </c>
      <c r="G18447" s="7" t="s">
        <v>96</v>
      </c>
      <c r="H18447" s="7" t="s">
        <v>97</v>
      </c>
    </row>
    <row r="18448" spans="1:9">
      <c r="A18448" t="s">
        <v>4</v>
      </c>
      <c r="B18448" s="4" t="s">
        <v>5</v>
      </c>
      <c r="C18448" s="4" t="s">
        <v>14</v>
      </c>
      <c r="D18448" s="4" t="s">
        <v>10</v>
      </c>
      <c r="E18448" s="4" t="s">
        <v>10</v>
      </c>
      <c r="F18448" s="4" t="s">
        <v>9</v>
      </c>
    </row>
    <row r="18449" spans="1:9">
      <c r="A18449" t="n">
        <v>147650</v>
      </c>
      <c r="B18449" s="46" t="n">
        <v>84</v>
      </c>
      <c r="C18449" s="7" t="n">
        <v>0</v>
      </c>
      <c r="D18449" s="7" t="n">
        <v>0</v>
      </c>
      <c r="E18449" s="7" t="n">
        <v>0</v>
      </c>
      <c r="F18449" s="7" t="n">
        <v>1045220557</v>
      </c>
    </row>
    <row r="18450" spans="1:9">
      <c r="A18450" t="s">
        <v>4</v>
      </c>
      <c r="B18450" s="4" t="s">
        <v>5</v>
      </c>
      <c r="C18450" s="4" t="s">
        <v>10</v>
      </c>
      <c r="D18450" s="4" t="s">
        <v>14</v>
      </c>
      <c r="E18450" s="4" t="s">
        <v>6</v>
      </c>
      <c r="F18450" s="4" t="s">
        <v>21</v>
      </c>
      <c r="G18450" s="4" t="s">
        <v>21</v>
      </c>
      <c r="H18450" s="4" t="s">
        <v>21</v>
      </c>
    </row>
    <row r="18451" spans="1:9">
      <c r="A18451" t="n">
        <v>147660</v>
      </c>
      <c r="B18451" s="37" t="n">
        <v>48</v>
      </c>
      <c r="C18451" s="7" t="n">
        <v>26</v>
      </c>
      <c r="D18451" s="7" t="n">
        <v>0</v>
      </c>
      <c r="E18451" s="7" t="s">
        <v>790</v>
      </c>
      <c r="F18451" s="7" t="n">
        <v>-1</v>
      </c>
      <c r="G18451" s="7" t="n">
        <v>1</v>
      </c>
      <c r="H18451" s="7" t="n">
        <v>0</v>
      </c>
    </row>
    <row r="18452" spans="1:9">
      <c r="A18452" t="s">
        <v>4</v>
      </c>
      <c r="B18452" s="4" t="s">
        <v>5</v>
      </c>
      <c r="C18452" s="4" t="s">
        <v>14</v>
      </c>
      <c r="D18452" s="4" t="s">
        <v>10</v>
      </c>
    </row>
    <row r="18453" spans="1:9">
      <c r="A18453" t="n">
        <v>147687</v>
      </c>
      <c r="B18453" s="21" t="n">
        <v>58</v>
      </c>
      <c r="C18453" s="7" t="n">
        <v>255</v>
      </c>
      <c r="D18453" s="7" t="n">
        <v>0</v>
      </c>
    </row>
    <row r="18454" spans="1:9">
      <c r="A18454" t="s">
        <v>4</v>
      </c>
      <c r="B18454" s="4" t="s">
        <v>5</v>
      </c>
      <c r="C18454" s="4" t="s">
        <v>14</v>
      </c>
      <c r="D18454" s="4" t="s">
        <v>10</v>
      </c>
    </row>
    <row r="18455" spans="1:9">
      <c r="A18455" t="n">
        <v>147691</v>
      </c>
      <c r="B18455" s="45" t="n">
        <v>45</v>
      </c>
      <c r="C18455" s="7" t="n">
        <v>7</v>
      </c>
      <c r="D18455" s="7" t="n">
        <v>255</v>
      </c>
    </row>
    <row r="18456" spans="1:9">
      <c r="A18456" t="s">
        <v>4</v>
      </c>
      <c r="B18456" s="4" t="s">
        <v>5</v>
      </c>
      <c r="C18456" s="4" t="s">
        <v>14</v>
      </c>
      <c r="D18456" s="4" t="s">
        <v>10</v>
      </c>
      <c r="E18456" s="4" t="s">
        <v>10</v>
      </c>
      <c r="F18456" s="4" t="s">
        <v>9</v>
      </c>
    </row>
    <row r="18457" spans="1:9">
      <c r="A18457" t="n">
        <v>147695</v>
      </c>
      <c r="B18457" s="46" t="n">
        <v>84</v>
      </c>
      <c r="C18457" s="7" t="n">
        <v>1</v>
      </c>
      <c r="D18457" s="7" t="n">
        <v>0</v>
      </c>
      <c r="E18457" s="7" t="n">
        <v>500</v>
      </c>
      <c r="F18457" s="7" t="n">
        <v>0</v>
      </c>
    </row>
    <row r="18458" spans="1:9">
      <c r="A18458" t="s">
        <v>4</v>
      </c>
      <c r="B18458" s="4" t="s">
        <v>5</v>
      </c>
      <c r="C18458" s="4" t="s">
        <v>10</v>
      </c>
    </row>
    <row r="18459" spans="1:9">
      <c r="A18459" t="n">
        <v>147705</v>
      </c>
      <c r="B18459" s="28" t="n">
        <v>16</v>
      </c>
      <c r="C18459" s="7" t="n">
        <v>300</v>
      </c>
    </row>
    <row r="18460" spans="1:9">
      <c r="A18460" t="s">
        <v>4</v>
      </c>
      <c r="B18460" s="4" t="s">
        <v>5</v>
      </c>
      <c r="C18460" s="4" t="s">
        <v>14</v>
      </c>
      <c r="D18460" s="4" t="s">
        <v>10</v>
      </c>
      <c r="E18460" s="4" t="s">
        <v>6</v>
      </c>
    </row>
    <row r="18461" spans="1:9">
      <c r="A18461" t="n">
        <v>147708</v>
      </c>
      <c r="B18461" s="41" t="n">
        <v>51</v>
      </c>
      <c r="C18461" s="7" t="n">
        <v>4</v>
      </c>
      <c r="D18461" s="7" t="n">
        <v>26</v>
      </c>
      <c r="E18461" s="7" t="s">
        <v>207</v>
      </c>
    </row>
    <row r="18462" spans="1:9">
      <c r="A18462" t="s">
        <v>4</v>
      </c>
      <c r="B18462" s="4" t="s">
        <v>5</v>
      </c>
      <c r="C18462" s="4" t="s">
        <v>10</v>
      </c>
    </row>
    <row r="18463" spans="1:9">
      <c r="A18463" t="n">
        <v>147721</v>
      </c>
      <c r="B18463" s="28" t="n">
        <v>16</v>
      </c>
      <c r="C18463" s="7" t="n">
        <v>0</v>
      </c>
    </row>
    <row r="18464" spans="1:9">
      <c r="A18464" t="s">
        <v>4</v>
      </c>
      <c r="B18464" s="4" t="s">
        <v>5</v>
      </c>
      <c r="C18464" s="4" t="s">
        <v>10</v>
      </c>
      <c r="D18464" s="4" t="s">
        <v>14</v>
      </c>
      <c r="E18464" s="4" t="s">
        <v>9</v>
      </c>
      <c r="F18464" s="4" t="s">
        <v>112</v>
      </c>
      <c r="G18464" s="4" t="s">
        <v>14</v>
      </c>
      <c r="H18464" s="4" t="s">
        <v>14</v>
      </c>
    </row>
    <row r="18465" spans="1:8">
      <c r="A18465" t="n">
        <v>147724</v>
      </c>
      <c r="B18465" s="49" t="n">
        <v>26</v>
      </c>
      <c r="C18465" s="7" t="n">
        <v>26</v>
      </c>
      <c r="D18465" s="7" t="n">
        <v>17</v>
      </c>
      <c r="E18465" s="7" t="n">
        <v>40400</v>
      </c>
      <c r="F18465" s="7" t="s">
        <v>1126</v>
      </c>
      <c r="G18465" s="7" t="n">
        <v>2</v>
      </c>
      <c r="H18465" s="7" t="n">
        <v>0</v>
      </c>
    </row>
    <row r="18466" spans="1:8">
      <c r="A18466" t="s">
        <v>4</v>
      </c>
      <c r="B18466" s="4" t="s">
        <v>5</v>
      </c>
    </row>
    <row r="18467" spans="1:8">
      <c r="A18467" t="n">
        <v>147768</v>
      </c>
      <c r="B18467" s="50" t="n">
        <v>28</v>
      </c>
    </row>
    <row r="18468" spans="1:8">
      <c r="A18468" t="s">
        <v>4</v>
      </c>
      <c r="B18468" s="4" t="s">
        <v>5</v>
      </c>
      <c r="C18468" s="4" t="s">
        <v>10</v>
      </c>
      <c r="D18468" s="4" t="s">
        <v>14</v>
      </c>
    </row>
    <row r="18469" spans="1:8">
      <c r="A18469" t="n">
        <v>147769</v>
      </c>
      <c r="B18469" s="51" t="n">
        <v>89</v>
      </c>
      <c r="C18469" s="7" t="n">
        <v>65533</v>
      </c>
      <c r="D18469" s="7" t="n">
        <v>1</v>
      </c>
    </row>
    <row r="18470" spans="1:8">
      <c r="A18470" t="s">
        <v>4</v>
      </c>
      <c r="B18470" s="4" t="s">
        <v>5</v>
      </c>
      <c r="C18470" s="4" t="s">
        <v>14</v>
      </c>
      <c r="D18470" s="4" t="s">
        <v>10</v>
      </c>
      <c r="E18470" s="4" t="s">
        <v>10</v>
      </c>
      <c r="F18470" s="4" t="s">
        <v>14</v>
      </c>
    </row>
    <row r="18471" spans="1:8">
      <c r="A18471" t="n">
        <v>147773</v>
      </c>
      <c r="B18471" s="59" t="n">
        <v>25</v>
      </c>
      <c r="C18471" s="7" t="n">
        <v>1</v>
      </c>
      <c r="D18471" s="7" t="n">
        <v>260</v>
      </c>
      <c r="E18471" s="7" t="n">
        <v>640</v>
      </c>
      <c r="F18471" s="7" t="n">
        <v>1</v>
      </c>
    </row>
    <row r="18472" spans="1:8">
      <c r="A18472" t="s">
        <v>4</v>
      </c>
      <c r="B18472" s="4" t="s">
        <v>5</v>
      </c>
      <c r="C18472" s="4" t="s">
        <v>14</v>
      </c>
      <c r="D18472" s="4" t="s">
        <v>10</v>
      </c>
      <c r="E18472" s="4" t="s">
        <v>6</v>
      </c>
    </row>
    <row r="18473" spans="1:8">
      <c r="A18473" t="n">
        <v>147780</v>
      </c>
      <c r="B18473" s="41" t="n">
        <v>51</v>
      </c>
      <c r="C18473" s="7" t="n">
        <v>4</v>
      </c>
      <c r="D18473" s="7" t="n">
        <v>6</v>
      </c>
      <c r="E18473" s="7" t="s">
        <v>137</v>
      </c>
    </row>
    <row r="18474" spans="1:8">
      <c r="A18474" t="s">
        <v>4</v>
      </c>
      <c r="B18474" s="4" t="s">
        <v>5</v>
      </c>
      <c r="C18474" s="4" t="s">
        <v>10</v>
      </c>
    </row>
    <row r="18475" spans="1:8">
      <c r="A18475" t="n">
        <v>147794</v>
      </c>
      <c r="B18475" s="28" t="n">
        <v>16</v>
      </c>
      <c r="C18475" s="7" t="n">
        <v>0</v>
      </c>
    </row>
    <row r="18476" spans="1:8">
      <c r="A18476" t="s">
        <v>4</v>
      </c>
      <c r="B18476" s="4" t="s">
        <v>5</v>
      </c>
      <c r="C18476" s="4" t="s">
        <v>10</v>
      </c>
      <c r="D18476" s="4" t="s">
        <v>14</v>
      </c>
      <c r="E18476" s="4" t="s">
        <v>9</v>
      </c>
      <c r="F18476" s="4" t="s">
        <v>112</v>
      </c>
      <c r="G18476" s="4" t="s">
        <v>14</v>
      </c>
      <c r="H18476" s="4" t="s">
        <v>14</v>
      </c>
    </row>
    <row r="18477" spans="1:8">
      <c r="A18477" t="n">
        <v>147797</v>
      </c>
      <c r="B18477" s="49" t="n">
        <v>26</v>
      </c>
      <c r="C18477" s="7" t="n">
        <v>6</v>
      </c>
      <c r="D18477" s="7" t="n">
        <v>17</v>
      </c>
      <c r="E18477" s="7" t="n">
        <v>8505</v>
      </c>
      <c r="F18477" s="7" t="s">
        <v>1127</v>
      </c>
      <c r="G18477" s="7" t="n">
        <v>2</v>
      </c>
      <c r="H18477" s="7" t="n">
        <v>0</v>
      </c>
    </row>
    <row r="18478" spans="1:8">
      <c r="A18478" t="s">
        <v>4</v>
      </c>
      <c r="B18478" s="4" t="s">
        <v>5</v>
      </c>
    </row>
    <row r="18479" spans="1:8">
      <c r="A18479" t="n">
        <v>147831</v>
      </c>
      <c r="B18479" s="50" t="n">
        <v>28</v>
      </c>
    </row>
    <row r="18480" spans="1:8">
      <c r="A18480" t="s">
        <v>4</v>
      </c>
      <c r="B18480" s="4" t="s">
        <v>5</v>
      </c>
      <c r="C18480" s="4" t="s">
        <v>10</v>
      </c>
      <c r="D18480" s="4" t="s">
        <v>14</v>
      </c>
    </row>
    <row r="18481" spans="1:8">
      <c r="A18481" t="n">
        <v>147832</v>
      </c>
      <c r="B18481" s="51" t="n">
        <v>89</v>
      </c>
      <c r="C18481" s="7" t="n">
        <v>65533</v>
      </c>
      <c r="D18481" s="7" t="n">
        <v>1</v>
      </c>
    </row>
    <row r="18482" spans="1:8">
      <c r="A18482" t="s">
        <v>4</v>
      </c>
      <c r="B18482" s="4" t="s">
        <v>5</v>
      </c>
      <c r="C18482" s="4" t="s">
        <v>14</v>
      </c>
      <c r="D18482" s="4" t="s">
        <v>10</v>
      </c>
      <c r="E18482" s="4" t="s">
        <v>10</v>
      </c>
      <c r="F18482" s="4" t="s">
        <v>14</v>
      </c>
    </row>
    <row r="18483" spans="1:8">
      <c r="A18483" t="n">
        <v>147836</v>
      </c>
      <c r="B18483" s="59" t="n">
        <v>25</v>
      </c>
      <c r="C18483" s="7" t="n">
        <v>1</v>
      </c>
      <c r="D18483" s="7" t="n">
        <v>260</v>
      </c>
      <c r="E18483" s="7" t="n">
        <v>640</v>
      </c>
      <c r="F18483" s="7" t="n">
        <v>2</v>
      </c>
    </row>
    <row r="18484" spans="1:8">
      <c r="A18484" t="s">
        <v>4</v>
      </c>
      <c r="B18484" s="4" t="s">
        <v>5</v>
      </c>
      <c r="C18484" s="4" t="s">
        <v>14</v>
      </c>
      <c r="D18484" s="4" t="s">
        <v>10</v>
      </c>
      <c r="E18484" s="4" t="s">
        <v>6</v>
      </c>
    </row>
    <row r="18485" spans="1:8">
      <c r="A18485" t="n">
        <v>147843</v>
      </c>
      <c r="B18485" s="41" t="n">
        <v>51</v>
      </c>
      <c r="C18485" s="7" t="n">
        <v>4</v>
      </c>
      <c r="D18485" s="7" t="n">
        <v>0</v>
      </c>
      <c r="E18485" s="7" t="s">
        <v>1128</v>
      </c>
    </row>
    <row r="18486" spans="1:8">
      <c r="A18486" t="s">
        <v>4</v>
      </c>
      <c r="B18486" s="4" t="s">
        <v>5</v>
      </c>
      <c r="C18486" s="4" t="s">
        <v>10</v>
      </c>
    </row>
    <row r="18487" spans="1:8">
      <c r="A18487" t="n">
        <v>147859</v>
      </c>
      <c r="B18487" s="28" t="n">
        <v>16</v>
      </c>
      <c r="C18487" s="7" t="n">
        <v>0</v>
      </c>
    </row>
    <row r="18488" spans="1:8">
      <c r="A18488" t="s">
        <v>4</v>
      </c>
      <c r="B18488" s="4" t="s">
        <v>5</v>
      </c>
      <c r="C18488" s="4" t="s">
        <v>10</v>
      </c>
      <c r="D18488" s="4" t="s">
        <v>14</v>
      </c>
      <c r="E18488" s="4" t="s">
        <v>9</v>
      </c>
      <c r="F18488" s="4" t="s">
        <v>112</v>
      </c>
      <c r="G18488" s="4" t="s">
        <v>14</v>
      </c>
      <c r="H18488" s="4" t="s">
        <v>14</v>
      </c>
    </row>
    <row r="18489" spans="1:8">
      <c r="A18489" t="n">
        <v>147862</v>
      </c>
      <c r="B18489" s="49" t="n">
        <v>26</v>
      </c>
      <c r="C18489" s="7" t="n">
        <v>0</v>
      </c>
      <c r="D18489" s="7" t="n">
        <v>17</v>
      </c>
      <c r="E18489" s="7" t="n">
        <v>53953</v>
      </c>
      <c r="F18489" s="7" t="s">
        <v>1034</v>
      </c>
      <c r="G18489" s="7" t="n">
        <v>2</v>
      </c>
      <c r="H18489" s="7" t="n">
        <v>0</v>
      </c>
    </row>
    <row r="18490" spans="1:8">
      <c r="A18490" t="s">
        <v>4</v>
      </c>
      <c r="B18490" s="4" t="s">
        <v>5</v>
      </c>
    </row>
    <row r="18491" spans="1:8">
      <c r="A18491" t="n">
        <v>147887</v>
      </c>
      <c r="B18491" s="50" t="n">
        <v>28</v>
      </c>
    </row>
    <row r="18492" spans="1:8">
      <c r="A18492" t="s">
        <v>4</v>
      </c>
      <c r="B18492" s="4" t="s">
        <v>5</v>
      </c>
      <c r="C18492" s="4" t="s">
        <v>10</v>
      </c>
      <c r="D18492" s="4" t="s">
        <v>14</v>
      </c>
    </row>
    <row r="18493" spans="1:8">
      <c r="A18493" t="n">
        <v>147888</v>
      </c>
      <c r="B18493" s="51" t="n">
        <v>89</v>
      </c>
      <c r="C18493" s="7" t="n">
        <v>65533</v>
      </c>
      <c r="D18493" s="7" t="n">
        <v>1</v>
      </c>
    </row>
    <row r="18494" spans="1:8">
      <c r="A18494" t="s">
        <v>4</v>
      </c>
      <c r="B18494" s="4" t="s">
        <v>5</v>
      </c>
      <c r="C18494" s="4" t="s">
        <v>14</v>
      </c>
      <c r="D18494" s="4" t="s">
        <v>10</v>
      </c>
      <c r="E18494" s="4" t="s">
        <v>10</v>
      </c>
      <c r="F18494" s="4" t="s">
        <v>14</v>
      </c>
    </row>
    <row r="18495" spans="1:8">
      <c r="A18495" t="n">
        <v>147892</v>
      </c>
      <c r="B18495" s="59" t="n">
        <v>25</v>
      </c>
      <c r="C18495" s="7" t="n">
        <v>1</v>
      </c>
      <c r="D18495" s="7" t="n">
        <v>65535</v>
      </c>
      <c r="E18495" s="7" t="n">
        <v>65535</v>
      </c>
      <c r="F18495" s="7" t="n">
        <v>0</v>
      </c>
    </row>
    <row r="18496" spans="1:8">
      <c r="A18496" t="s">
        <v>4</v>
      </c>
      <c r="B18496" s="4" t="s">
        <v>5</v>
      </c>
      <c r="C18496" s="4" t="s">
        <v>14</v>
      </c>
      <c r="D18496" s="4" t="s">
        <v>10</v>
      </c>
      <c r="E18496" s="4" t="s">
        <v>21</v>
      </c>
    </row>
    <row r="18497" spans="1:8">
      <c r="A18497" t="n">
        <v>147899</v>
      </c>
      <c r="B18497" s="21" t="n">
        <v>58</v>
      </c>
      <c r="C18497" s="7" t="n">
        <v>0</v>
      </c>
      <c r="D18497" s="7" t="n">
        <v>1000</v>
      </c>
      <c r="E18497" s="7" t="n">
        <v>1</v>
      </c>
    </row>
    <row r="18498" spans="1:8">
      <c r="A18498" t="s">
        <v>4</v>
      </c>
      <c r="B18498" s="4" t="s">
        <v>5</v>
      </c>
      <c r="C18498" s="4" t="s">
        <v>14</v>
      </c>
      <c r="D18498" s="4" t="s">
        <v>10</v>
      </c>
    </row>
    <row r="18499" spans="1:8">
      <c r="A18499" t="n">
        <v>147907</v>
      </c>
      <c r="B18499" s="21" t="n">
        <v>58</v>
      </c>
      <c r="C18499" s="7" t="n">
        <v>255</v>
      </c>
      <c r="D18499" s="7" t="n">
        <v>0</v>
      </c>
    </row>
    <row r="18500" spans="1:8">
      <c r="A18500" t="s">
        <v>4</v>
      </c>
      <c r="B18500" s="4" t="s">
        <v>5</v>
      </c>
      <c r="C18500" s="4" t="s">
        <v>14</v>
      </c>
    </row>
    <row r="18501" spans="1:8">
      <c r="A18501" t="n">
        <v>147911</v>
      </c>
      <c r="B18501" s="45" t="n">
        <v>45</v>
      </c>
      <c r="C18501" s="7" t="n">
        <v>0</v>
      </c>
    </row>
    <row r="18502" spans="1:8">
      <c r="A18502" t="s">
        <v>4</v>
      </c>
      <c r="B18502" s="4" t="s">
        <v>5</v>
      </c>
      <c r="C18502" s="4" t="s">
        <v>10</v>
      </c>
      <c r="D18502" s="4" t="s">
        <v>21</v>
      </c>
      <c r="E18502" s="4" t="s">
        <v>21</v>
      </c>
      <c r="F18502" s="4" t="s">
        <v>21</v>
      </c>
      <c r="G18502" s="4" t="s">
        <v>21</v>
      </c>
    </row>
    <row r="18503" spans="1:8">
      <c r="A18503" t="n">
        <v>147913</v>
      </c>
      <c r="B18503" s="36" t="n">
        <v>46</v>
      </c>
      <c r="C18503" s="7" t="n">
        <v>7021</v>
      </c>
      <c r="D18503" s="7" t="n">
        <v>-3.75</v>
      </c>
      <c r="E18503" s="7" t="n">
        <v>20.25</v>
      </c>
      <c r="F18503" s="7" t="n">
        <v>29</v>
      </c>
      <c r="G18503" s="7" t="n">
        <v>338</v>
      </c>
    </row>
    <row r="18504" spans="1:8">
      <c r="A18504" t="s">
        <v>4</v>
      </c>
      <c r="B18504" s="4" t="s">
        <v>5</v>
      </c>
      <c r="C18504" s="4" t="s">
        <v>10</v>
      </c>
      <c r="D18504" s="4" t="s">
        <v>21</v>
      </c>
      <c r="E18504" s="4" t="s">
        <v>21</v>
      </c>
      <c r="F18504" s="4" t="s">
        <v>21</v>
      </c>
      <c r="G18504" s="4" t="s">
        <v>21</v>
      </c>
    </row>
    <row r="18505" spans="1:8">
      <c r="A18505" t="n">
        <v>147932</v>
      </c>
      <c r="B18505" s="36" t="n">
        <v>46</v>
      </c>
      <c r="C18505" s="7" t="n">
        <v>7012</v>
      </c>
      <c r="D18505" s="7" t="n">
        <v>-3.75</v>
      </c>
      <c r="E18505" s="7" t="n">
        <v>20.25</v>
      </c>
      <c r="F18505" s="7" t="n">
        <v>29</v>
      </c>
      <c r="G18505" s="7" t="n">
        <v>338</v>
      </c>
    </row>
    <row r="18506" spans="1:8">
      <c r="A18506" t="s">
        <v>4</v>
      </c>
      <c r="B18506" s="4" t="s">
        <v>5</v>
      </c>
      <c r="C18506" s="4" t="s">
        <v>10</v>
      </c>
      <c r="D18506" s="4" t="s">
        <v>14</v>
      </c>
      <c r="E18506" s="4" t="s">
        <v>6</v>
      </c>
      <c r="F18506" s="4" t="s">
        <v>21</v>
      </c>
      <c r="G18506" s="4" t="s">
        <v>21</v>
      </c>
      <c r="H18506" s="4" t="s">
        <v>21</v>
      </c>
    </row>
    <row r="18507" spans="1:8">
      <c r="A18507" t="n">
        <v>147951</v>
      </c>
      <c r="B18507" s="37" t="n">
        <v>48</v>
      </c>
      <c r="C18507" s="7" t="n">
        <v>7021</v>
      </c>
      <c r="D18507" s="7" t="n">
        <v>0</v>
      </c>
      <c r="E18507" s="7" t="s">
        <v>780</v>
      </c>
      <c r="F18507" s="7" t="n">
        <v>0</v>
      </c>
      <c r="G18507" s="7" t="n">
        <v>1</v>
      </c>
      <c r="H18507" s="7" t="n">
        <v>0</v>
      </c>
    </row>
    <row r="18508" spans="1:8">
      <c r="A18508" t="s">
        <v>4</v>
      </c>
      <c r="B18508" s="4" t="s">
        <v>5</v>
      </c>
      <c r="C18508" s="4" t="s">
        <v>10</v>
      </c>
      <c r="D18508" s="4" t="s">
        <v>14</v>
      </c>
      <c r="E18508" s="4" t="s">
        <v>6</v>
      </c>
      <c r="F18508" s="4" t="s">
        <v>21</v>
      </c>
      <c r="G18508" s="4" t="s">
        <v>21</v>
      </c>
      <c r="H18508" s="4" t="s">
        <v>21</v>
      </c>
    </row>
    <row r="18509" spans="1:8">
      <c r="A18509" t="n">
        <v>147977</v>
      </c>
      <c r="B18509" s="37" t="n">
        <v>48</v>
      </c>
      <c r="C18509" s="7" t="n">
        <v>7012</v>
      </c>
      <c r="D18509" s="7" t="n">
        <v>0</v>
      </c>
      <c r="E18509" s="7" t="s">
        <v>780</v>
      </c>
      <c r="F18509" s="7" t="n">
        <v>0</v>
      </c>
      <c r="G18509" s="7" t="n">
        <v>1</v>
      </c>
      <c r="H18509" s="7" t="n">
        <v>0</v>
      </c>
    </row>
    <row r="18510" spans="1:8">
      <c r="A18510" t="s">
        <v>4</v>
      </c>
      <c r="B18510" s="4" t="s">
        <v>5</v>
      </c>
      <c r="C18510" s="4" t="s">
        <v>10</v>
      </c>
      <c r="D18510" s="4" t="s">
        <v>9</v>
      </c>
    </row>
    <row r="18511" spans="1:8">
      <c r="A18511" t="n">
        <v>148003</v>
      </c>
      <c r="B18511" s="33" t="n">
        <v>43</v>
      </c>
      <c r="C18511" s="7" t="n">
        <v>7012</v>
      </c>
      <c r="D18511" s="7" t="n">
        <v>131072</v>
      </c>
    </row>
    <row r="18512" spans="1:8">
      <c r="A18512" t="s">
        <v>4</v>
      </c>
      <c r="B18512" s="4" t="s">
        <v>5</v>
      </c>
      <c r="C18512" s="4" t="s">
        <v>14</v>
      </c>
      <c r="D18512" s="4" t="s">
        <v>10</v>
      </c>
      <c r="E18512" s="4" t="s">
        <v>10</v>
      </c>
      <c r="F18512" s="4" t="s">
        <v>6</v>
      </c>
      <c r="G18512" s="4" t="s">
        <v>6</v>
      </c>
    </row>
    <row r="18513" spans="1:8">
      <c r="A18513" t="n">
        <v>148010</v>
      </c>
      <c r="B18513" s="95" t="n">
        <v>128</v>
      </c>
      <c r="C18513" s="7" t="n">
        <v>0</v>
      </c>
      <c r="D18513" s="7" t="n">
        <v>7012</v>
      </c>
      <c r="E18513" s="7" t="n">
        <v>7021</v>
      </c>
      <c r="F18513" s="7" t="s">
        <v>13</v>
      </c>
      <c r="G18513" s="7" t="s">
        <v>1129</v>
      </c>
    </row>
    <row r="18514" spans="1:8">
      <c r="A18514" t="s">
        <v>4</v>
      </c>
      <c r="B18514" s="4" t="s">
        <v>5</v>
      </c>
      <c r="C18514" s="4" t="s">
        <v>14</v>
      </c>
      <c r="D18514" s="4" t="s">
        <v>10</v>
      </c>
      <c r="E18514" s="4" t="s">
        <v>6</v>
      </c>
      <c r="F18514" s="4" t="s">
        <v>6</v>
      </c>
      <c r="G18514" s="4" t="s">
        <v>6</v>
      </c>
      <c r="H18514" s="4" t="s">
        <v>6</v>
      </c>
    </row>
    <row r="18515" spans="1:8">
      <c r="A18515" t="n">
        <v>148029</v>
      </c>
      <c r="B18515" s="41" t="n">
        <v>51</v>
      </c>
      <c r="C18515" s="7" t="n">
        <v>3</v>
      </c>
      <c r="D18515" s="7" t="n">
        <v>7021</v>
      </c>
      <c r="E18515" s="7" t="s">
        <v>110</v>
      </c>
      <c r="F18515" s="7" t="s">
        <v>97</v>
      </c>
      <c r="G18515" s="7" t="s">
        <v>96</v>
      </c>
      <c r="H18515" s="7" t="s">
        <v>97</v>
      </c>
    </row>
    <row r="18516" spans="1:8">
      <c r="A18516" t="s">
        <v>4</v>
      </c>
      <c r="B18516" s="4" t="s">
        <v>5</v>
      </c>
      <c r="C18516" s="4" t="s">
        <v>10</v>
      </c>
      <c r="D18516" s="4" t="s">
        <v>10</v>
      </c>
      <c r="E18516" s="4" t="s">
        <v>10</v>
      </c>
    </row>
    <row r="18517" spans="1:8">
      <c r="A18517" t="n">
        <v>148042</v>
      </c>
      <c r="B18517" s="42" t="n">
        <v>61</v>
      </c>
      <c r="C18517" s="7" t="n">
        <v>7021</v>
      </c>
      <c r="D18517" s="7" t="n">
        <v>7012</v>
      </c>
      <c r="E18517" s="7" t="n">
        <v>0</v>
      </c>
    </row>
    <row r="18518" spans="1:8">
      <c r="A18518" t="s">
        <v>4</v>
      </c>
      <c r="B18518" s="4" t="s">
        <v>5</v>
      </c>
      <c r="C18518" s="4" t="s">
        <v>10</v>
      </c>
      <c r="D18518" s="4" t="s">
        <v>21</v>
      </c>
      <c r="E18518" s="4" t="s">
        <v>21</v>
      </c>
      <c r="F18518" s="4" t="s">
        <v>21</v>
      </c>
      <c r="G18518" s="4" t="s">
        <v>10</v>
      </c>
      <c r="H18518" s="4" t="s">
        <v>10</v>
      </c>
    </row>
    <row r="18519" spans="1:8">
      <c r="A18519" t="n">
        <v>148049</v>
      </c>
      <c r="B18519" s="54" t="n">
        <v>60</v>
      </c>
      <c r="C18519" s="7" t="n">
        <v>22</v>
      </c>
      <c r="D18519" s="7" t="n">
        <v>0</v>
      </c>
      <c r="E18519" s="7" t="n">
        <v>0</v>
      </c>
      <c r="F18519" s="7" t="n">
        <v>0</v>
      </c>
      <c r="G18519" s="7" t="n">
        <v>0</v>
      </c>
      <c r="H18519" s="7" t="n">
        <v>1</v>
      </c>
    </row>
    <row r="18520" spans="1:8">
      <c r="A18520" t="s">
        <v>4</v>
      </c>
      <c r="B18520" s="4" t="s">
        <v>5</v>
      </c>
      <c r="C18520" s="4" t="s">
        <v>10</v>
      </c>
      <c r="D18520" s="4" t="s">
        <v>21</v>
      </c>
      <c r="E18520" s="4" t="s">
        <v>21</v>
      </c>
      <c r="F18520" s="4" t="s">
        <v>21</v>
      </c>
      <c r="G18520" s="4" t="s">
        <v>10</v>
      </c>
      <c r="H18520" s="4" t="s">
        <v>10</v>
      </c>
    </row>
    <row r="18521" spans="1:8">
      <c r="A18521" t="n">
        <v>148068</v>
      </c>
      <c r="B18521" s="54" t="n">
        <v>60</v>
      </c>
      <c r="C18521" s="7" t="n">
        <v>22</v>
      </c>
      <c r="D18521" s="7" t="n">
        <v>0</v>
      </c>
      <c r="E18521" s="7" t="n">
        <v>0</v>
      </c>
      <c r="F18521" s="7" t="n">
        <v>0</v>
      </c>
      <c r="G18521" s="7" t="n">
        <v>0</v>
      </c>
      <c r="H18521" s="7" t="n">
        <v>0</v>
      </c>
    </row>
    <row r="18522" spans="1:8">
      <c r="A18522" t="s">
        <v>4</v>
      </c>
      <c r="B18522" s="4" t="s">
        <v>5</v>
      </c>
      <c r="C18522" s="4" t="s">
        <v>10</v>
      </c>
      <c r="D18522" s="4" t="s">
        <v>10</v>
      </c>
      <c r="E18522" s="4" t="s">
        <v>10</v>
      </c>
    </row>
    <row r="18523" spans="1:8">
      <c r="A18523" t="n">
        <v>148087</v>
      </c>
      <c r="B18523" s="42" t="n">
        <v>61</v>
      </c>
      <c r="C18523" s="7" t="n">
        <v>22</v>
      </c>
      <c r="D18523" s="7" t="n">
        <v>65533</v>
      </c>
      <c r="E18523" s="7" t="n">
        <v>0</v>
      </c>
    </row>
    <row r="18524" spans="1:8">
      <c r="A18524" t="s">
        <v>4</v>
      </c>
      <c r="B18524" s="4" t="s">
        <v>5</v>
      </c>
      <c r="C18524" s="4" t="s">
        <v>10</v>
      </c>
      <c r="D18524" s="4" t="s">
        <v>21</v>
      </c>
      <c r="E18524" s="4" t="s">
        <v>21</v>
      </c>
      <c r="F18524" s="4" t="s">
        <v>21</v>
      </c>
      <c r="G18524" s="4" t="s">
        <v>21</v>
      </c>
    </row>
    <row r="18525" spans="1:8">
      <c r="A18525" t="n">
        <v>148094</v>
      </c>
      <c r="B18525" s="36" t="n">
        <v>46</v>
      </c>
      <c r="C18525" s="7" t="n">
        <v>7013</v>
      </c>
      <c r="D18525" s="7" t="n">
        <v>-5</v>
      </c>
      <c r="E18525" s="7" t="n">
        <v>20.25</v>
      </c>
      <c r="F18525" s="7" t="n">
        <v>30.5</v>
      </c>
      <c r="G18525" s="7" t="n">
        <v>12</v>
      </c>
    </row>
    <row r="18526" spans="1:8">
      <c r="A18526" t="s">
        <v>4</v>
      </c>
      <c r="B18526" s="4" t="s">
        <v>5</v>
      </c>
      <c r="C18526" s="4" t="s">
        <v>14</v>
      </c>
      <c r="D18526" s="4" t="s">
        <v>10</v>
      </c>
      <c r="E18526" s="4" t="s">
        <v>6</v>
      </c>
      <c r="F18526" s="4" t="s">
        <v>6</v>
      </c>
      <c r="G18526" s="4" t="s">
        <v>6</v>
      </c>
      <c r="H18526" s="4" t="s">
        <v>6</v>
      </c>
    </row>
    <row r="18527" spans="1:8">
      <c r="A18527" t="n">
        <v>148113</v>
      </c>
      <c r="B18527" s="41" t="n">
        <v>51</v>
      </c>
      <c r="C18527" s="7" t="n">
        <v>3</v>
      </c>
      <c r="D18527" s="7" t="n">
        <v>7013</v>
      </c>
      <c r="E18527" s="7" t="s">
        <v>94</v>
      </c>
      <c r="F18527" s="7" t="s">
        <v>95</v>
      </c>
      <c r="G18527" s="7" t="s">
        <v>96</v>
      </c>
      <c r="H18527" s="7" t="s">
        <v>97</v>
      </c>
    </row>
    <row r="18528" spans="1:8">
      <c r="A18528" t="s">
        <v>4</v>
      </c>
      <c r="B18528" s="4" t="s">
        <v>5</v>
      </c>
      <c r="C18528" s="4" t="s">
        <v>10</v>
      </c>
      <c r="D18528" s="4" t="s">
        <v>21</v>
      </c>
      <c r="E18528" s="4" t="s">
        <v>21</v>
      </c>
      <c r="F18528" s="4" t="s">
        <v>21</v>
      </c>
      <c r="G18528" s="4" t="s">
        <v>21</v>
      </c>
    </row>
    <row r="18529" spans="1:8">
      <c r="A18529" t="n">
        <v>148126</v>
      </c>
      <c r="B18529" s="36" t="n">
        <v>46</v>
      </c>
      <c r="C18529" s="7" t="n">
        <v>15</v>
      </c>
      <c r="D18529" s="7" t="n">
        <v>-5.09999990463257</v>
      </c>
      <c r="E18529" s="7" t="n">
        <v>20.25</v>
      </c>
      <c r="F18529" s="7" t="n">
        <v>29.5499992370605</v>
      </c>
      <c r="G18529" s="7" t="n">
        <v>32</v>
      </c>
    </row>
    <row r="18530" spans="1:8">
      <c r="A18530" t="s">
        <v>4</v>
      </c>
      <c r="B18530" s="4" t="s">
        <v>5</v>
      </c>
      <c r="C18530" s="4" t="s">
        <v>10</v>
      </c>
      <c r="D18530" s="4" t="s">
        <v>21</v>
      </c>
      <c r="E18530" s="4" t="s">
        <v>21</v>
      </c>
      <c r="F18530" s="4" t="s">
        <v>21</v>
      </c>
      <c r="G18530" s="4" t="s">
        <v>21</v>
      </c>
    </row>
    <row r="18531" spans="1:8">
      <c r="A18531" t="n">
        <v>148145</v>
      </c>
      <c r="B18531" s="36" t="n">
        <v>46</v>
      </c>
      <c r="C18531" s="7" t="n">
        <v>9</v>
      </c>
      <c r="D18531" s="7" t="n">
        <v>-4.80000019073486</v>
      </c>
      <c r="E18531" s="7" t="n">
        <v>20.2399997711182</v>
      </c>
      <c r="F18531" s="7" t="n">
        <v>31</v>
      </c>
      <c r="G18531" s="7" t="n">
        <v>172</v>
      </c>
    </row>
    <row r="18532" spans="1:8">
      <c r="A18532" t="s">
        <v>4</v>
      </c>
      <c r="B18532" s="4" t="s">
        <v>5</v>
      </c>
      <c r="C18532" s="4" t="s">
        <v>10</v>
      </c>
      <c r="D18532" s="4" t="s">
        <v>14</v>
      </c>
      <c r="E18532" s="4" t="s">
        <v>6</v>
      </c>
      <c r="F18532" s="4" t="s">
        <v>21</v>
      </c>
      <c r="G18532" s="4" t="s">
        <v>21</v>
      </c>
      <c r="H18532" s="4" t="s">
        <v>21</v>
      </c>
    </row>
    <row r="18533" spans="1:8">
      <c r="A18533" t="n">
        <v>148164</v>
      </c>
      <c r="B18533" s="37" t="n">
        <v>48</v>
      </c>
      <c r="C18533" s="7" t="n">
        <v>15</v>
      </c>
      <c r="D18533" s="7" t="n">
        <v>0</v>
      </c>
      <c r="E18533" s="7" t="s">
        <v>416</v>
      </c>
      <c r="F18533" s="7" t="n">
        <v>0</v>
      </c>
      <c r="G18533" s="7" t="n">
        <v>1</v>
      </c>
      <c r="H18533" s="7" t="n">
        <v>1.40129846432482e-45</v>
      </c>
    </row>
    <row r="18534" spans="1:8">
      <c r="A18534" t="s">
        <v>4</v>
      </c>
      <c r="B18534" s="4" t="s">
        <v>5</v>
      </c>
      <c r="C18534" s="4" t="s">
        <v>10</v>
      </c>
      <c r="D18534" s="4" t="s">
        <v>14</v>
      </c>
      <c r="E18534" s="4" t="s">
        <v>6</v>
      </c>
      <c r="F18534" s="4" t="s">
        <v>21</v>
      </c>
      <c r="G18534" s="4" t="s">
        <v>21</v>
      </c>
      <c r="H18534" s="4" t="s">
        <v>21</v>
      </c>
    </row>
    <row r="18535" spans="1:8">
      <c r="A18535" t="n">
        <v>148193</v>
      </c>
      <c r="B18535" s="37" t="n">
        <v>48</v>
      </c>
      <c r="C18535" s="7" t="n">
        <v>9</v>
      </c>
      <c r="D18535" s="7" t="n">
        <v>0</v>
      </c>
      <c r="E18535" s="7" t="s">
        <v>416</v>
      </c>
      <c r="F18535" s="7" t="n">
        <v>0</v>
      </c>
      <c r="G18535" s="7" t="n">
        <v>1</v>
      </c>
      <c r="H18535" s="7" t="n">
        <v>1.40129846432482e-45</v>
      </c>
    </row>
    <row r="18536" spans="1:8">
      <c r="A18536" t="s">
        <v>4</v>
      </c>
      <c r="B18536" s="4" t="s">
        <v>5</v>
      </c>
      <c r="C18536" s="4" t="s">
        <v>10</v>
      </c>
      <c r="D18536" s="4" t="s">
        <v>10</v>
      </c>
      <c r="E18536" s="4" t="s">
        <v>10</v>
      </c>
    </row>
    <row r="18537" spans="1:8">
      <c r="A18537" t="n">
        <v>148222</v>
      </c>
      <c r="B18537" s="42" t="n">
        <v>61</v>
      </c>
      <c r="C18537" s="7" t="n">
        <v>15</v>
      </c>
      <c r="D18537" s="7" t="n">
        <v>7013</v>
      </c>
      <c r="E18537" s="7" t="n">
        <v>0</v>
      </c>
    </row>
    <row r="18538" spans="1:8">
      <c r="A18538" t="s">
        <v>4</v>
      </c>
      <c r="B18538" s="4" t="s">
        <v>5</v>
      </c>
      <c r="C18538" s="4" t="s">
        <v>10</v>
      </c>
      <c r="D18538" s="4" t="s">
        <v>10</v>
      </c>
      <c r="E18538" s="4" t="s">
        <v>10</v>
      </c>
    </row>
    <row r="18539" spans="1:8">
      <c r="A18539" t="n">
        <v>148229</v>
      </c>
      <c r="B18539" s="42" t="n">
        <v>61</v>
      </c>
      <c r="C18539" s="7" t="n">
        <v>9</v>
      </c>
      <c r="D18539" s="7" t="n">
        <v>7013</v>
      </c>
      <c r="E18539" s="7" t="n">
        <v>0</v>
      </c>
    </row>
    <row r="18540" spans="1:8">
      <c r="A18540" t="s">
        <v>4</v>
      </c>
      <c r="B18540" s="4" t="s">
        <v>5</v>
      </c>
      <c r="C18540" s="4" t="s">
        <v>14</v>
      </c>
      <c r="D18540" s="4" t="s">
        <v>10</v>
      </c>
      <c r="E18540" s="4" t="s">
        <v>6</v>
      </c>
      <c r="F18540" s="4" t="s">
        <v>6</v>
      </c>
      <c r="G18540" s="4" t="s">
        <v>6</v>
      </c>
      <c r="H18540" s="4" t="s">
        <v>6</v>
      </c>
    </row>
    <row r="18541" spans="1:8">
      <c r="A18541" t="n">
        <v>148236</v>
      </c>
      <c r="B18541" s="41" t="n">
        <v>51</v>
      </c>
      <c r="C18541" s="7" t="n">
        <v>3</v>
      </c>
      <c r="D18541" s="7" t="n">
        <v>15</v>
      </c>
      <c r="E18541" s="7" t="s">
        <v>98</v>
      </c>
      <c r="F18541" s="7" t="s">
        <v>95</v>
      </c>
      <c r="G18541" s="7" t="s">
        <v>96</v>
      </c>
      <c r="H18541" s="7" t="s">
        <v>97</v>
      </c>
    </row>
    <row r="18542" spans="1:8">
      <c r="A18542" t="s">
        <v>4</v>
      </c>
      <c r="B18542" s="4" t="s">
        <v>5</v>
      </c>
      <c r="C18542" s="4" t="s">
        <v>14</v>
      </c>
      <c r="D18542" s="4" t="s">
        <v>10</v>
      </c>
      <c r="E18542" s="4" t="s">
        <v>6</v>
      </c>
      <c r="F18542" s="4" t="s">
        <v>6</v>
      </c>
      <c r="G18542" s="4" t="s">
        <v>6</v>
      </c>
      <c r="H18542" s="4" t="s">
        <v>6</v>
      </c>
    </row>
    <row r="18543" spans="1:8">
      <c r="A18543" t="n">
        <v>148257</v>
      </c>
      <c r="B18543" s="41" t="n">
        <v>51</v>
      </c>
      <c r="C18543" s="7" t="n">
        <v>3</v>
      </c>
      <c r="D18543" s="7" t="n">
        <v>9</v>
      </c>
      <c r="E18543" s="7" t="s">
        <v>1130</v>
      </c>
      <c r="F18543" s="7" t="s">
        <v>95</v>
      </c>
      <c r="G18543" s="7" t="s">
        <v>96</v>
      </c>
      <c r="H18543" s="7" t="s">
        <v>97</v>
      </c>
    </row>
    <row r="18544" spans="1:8">
      <c r="A18544" t="s">
        <v>4</v>
      </c>
      <c r="B18544" s="4" t="s">
        <v>5</v>
      </c>
      <c r="C18544" s="4" t="s">
        <v>10</v>
      </c>
      <c r="D18544" s="4" t="s">
        <v>9</v>
      </c>
    </row>
    <row r="18545" spans="1:8">
      <c r="A18545" t="n">
        <v>148278</v>
      </c>
      <c r="B18545" s="33" t="n">
        <v>43</v>
      </c>
      <c r="C18545" s="7" t="n">
        <v>15</v>
      </c>
      <c r="D18545" s="7" t="n">
        <v>32768</v>
      </c>
    </row>
    <row r="18546" spans="1:8">
      <c r="A18546" t="s">
        <v>4</v>
      </c>
      <c r="B18546" s="4" t="s">
        <v>5</v>
      </c>
      <c r="C18546" s="4" t="s">
        <v>10</v>
      </c>
      <c r="D18546" s="4" t="s">
        <v>21</v>
      </c>
      <c r="E18546" s="4" t="s">
        <v>21</v>
      </c>
      <c r="F18546" s="4" t="s">
        <v>21</v>
      </c>
      <c r="G18546" s="4" t="s">
        <v>21</v>
      </c>
    </row>
    <row r="18547" spans="1:8">
      <c r="A18547" t="n">
        <v>148285</v>
      </c>
      <c r="B18547" s="36" t="n">
        <v>46</v>
      </c>
      <c r="C18547" s="7" t="n">
        <v>22</v>
      </c>
      <c r="D18547" s="7" t="n">
        <v>-7.90000009536743</v>
      </c>
      <c r="E18547" s="7" t="n">
        <v>20.25</v>
      </c>
      <c r="F18547" s="7" t="n">
        <v>27.8999996185303</v>
      </c>
      <c r="G18547" s="7" t="n">
        <v>47</v>
      </c>
    </row>
    <row r="18548" spans="1:8">
      <c r="A18548" t="s">
        <v>4</v>
      </c>
      <c r="B18548" s="4" t="s">
        <v>5</v>
      </c>
      <c r="C18548" s="4" t="s">
        <v>10</v>
      </c>
      <c r="D18548" s="4" t="s">
        <v>21</v>
      </c>
      <c r="E18548" s="4" t="s">
        <v>21</v>
      </c>
      <c r="F18548" s="4" t="s">
        <v>21</v>
      </c>
      <c r="G18548" s="4" t="s">
        <v>21</v>
      </c>
    </row>
    <row r="18549" spans="1:8">
      <c r="A18549" t="n">
        <v>148304</v>
      </c>
      <c r="B18549" s="36" t="n">
        <v>46</v>
      </c>
      <c r="C18549" s="7" t="n">
        <v>7031</v>
      </c>
      <c r="D18549" s="7" t="n">
        <v>-7.90000009536743</v>
      </c>
      <c r="E18549" s="7" t="n">
        <v>20.25</v>
      </c>
      <c r="F18549" s="7" t="n">
        <v>27.8999996185303</v>
      </c>
      <c r="G18549" s="7" t="n">
        <v>47</v>
      </c>
    </row>
    <row r="18550" spans="1:8">
      <c r="A18550" t="s">
        <v>4</v>
      </c>
      <c r="B18550" s="4" t="s">
        <v>5</v>
      </c>
      <c r="C18550" s="4" t="s">
        <v>10</v>
      </c>
      <c r="D18550" s="4" t="s">
        <v>14</v>
      </c>
      <c r="E18550" s="4" t="s">
        <v>6</v>
      </c>
      <c r="F18550" s="4" t="s">
        <v>21</v>
      </c>
      <c r="G18550" s="4" t="s">
        <v>21</v>
      </c>
      <c r="H18550" s="4" t="s">
        <v>21</v>
      </c>
    </row>
    <row r="18551" spans="1:8">
      <c r="A18551" t="n">
        <v>148323</v>
      </c>
      <c r="B18551" s="37" t="n">
        <v>48</v>
      </c>
      <c r="C18551" s="7" t="n">
        <v>22</v>
      </c>
      <c r="D18551" s="7" t="n">
        <v>0</v>
      </c>
      <c r="E18551" s="7" t="s">
        <v>793</v>
      </c>
      <c r="F18551" s="7" t="n">
        <v>-1</v>
      </c>
      <c r="G18551" s="7" t="n">
        <v>1</v>
      </c>
      <c r="H18551" s="7" t="n">
        <v>0</v>
      </c>
    </row>
    <row r="18552" spans="1:8">
      <c r="A18552" t="s">
        <v>4</v>
      </c>
      <c r="B18552" s="4" t="s">
        <v>5</v>
      </c>
      <c r="C18552" s="4" t="s">
        <v>10</v>
      </c>
      <c r="D18552" s="4" t="s">
        <v>14</v>
      </c>
      <c r="E18552" s="4" t="s">
        <v>6</v>
      </c>
      <c r="F18552" s="4" t="s">
        <v>21</v>
      </c>
      <c r="G18552" s="4" t="s">
        <v>21</v>
      </c>
      <c r="H18552" s="4" t="s">
        <v>21</v>
      </c>
    </row>
    <row r="18553" spans="1:8">
      <c r="A18553" t="n">
        <v>148349</v>
      </c>
      <c r="B18553" s="37" t="n">
        <v>48</v>
      </c>
      <c r="C18553" s="7" t="n">
        <v>7031</v>
      </c>
      <c r="D18553" s="7" t="n">
        <v>0</v>
      </c>
      <c r="E18553" s="7" t="s">
        <v>793</v>
      </c>
      <c r="F18553" s="7" t="n">
        <v>-1</v>
      </c>
      <c r="G18553" s="7" t="n">
        <v>1</v>
      </c>
      <c r="H18553" s="7" t="n">
        <v>0</v>
      </c>
    </row>
    <row r="18554" spans="1:8">
      <c r="A18554" t="s">
        <v>4</v>
      </c>
      <c r="B18554" s="4" t="s">
        <v>5</v>
      </c>
      <c r="C18554" s="4" t="s">
        <v>14</v>
      </c>
      <c r="D18554" s="4" t="s">
        <v>10</v>
      </c>
      <c r="E18554" s="4" t="s">
        <v>6</v>
      </c>
      <c r="F18554" s="4" t="s">
        <v>6</v>
      </c>
      <c r="G18554" s="4" t="s">
        <v>6</v>
      </c>
      <c r="H18554" s="4" t="s">
        <v>6</v>
      </c>
    </row>
    <row r="18555" spans="1:8">
      <c r="A18555" t="n">
        <v>148375</v>
      </c>
      <c r="B18555" s="41" t="n">
        <v>51</v>
      </c>
      <c r="C18555" s="7" t="n">
        <v>3</v>
      </c>
      <c r="D18555" s="7" t="n">
        <v>22</v>
      </c>
      <c r="E18555" s="7" t="s">
        <v>288</v>
      </c>
      <c r="F18555" s="7" t="s">
        <v>97</v>
      </c>
      <c r="G18555" s="7" t="s">
        <v>96</v>
      </c>
      <c r="H18555" s="7" t="s">
        <v>97</v>
      </c>
    </row>
    <row r="18556" spans="1:8">
      <c r="A18556" t="s">
        <v>4</v>
      </c>
      <c r="B18556" s="4" t="s">
        <v>5</v>
      </c>
      <c r="C18556" s="4" t="s">
        <v>10</v>
      </c>
      <c r="D18556" s="4" t="s">
        <v>21</v>
      </c>
      <c r="E18556" s="4" t="s">
        <v>21</v>
      </c>
      <c r="F18556" s="4" t="s">
        <v>21</v>
      </c>
      <c r="G18556" s="4" t="s">
        <v>21</v>
      </c>
    </row>
    <row r="18557" spans="1:8">
      <c r="A18557" t="n">
        <v>148388</v>
      </c>
      <c r="B18557" s="36" t="n">
        <v>46</v>
      </c>
      <c r="C18557" s="7" t="n">
        <v>7004</v>
      </c>
      <c r="D18557" s="7" t="n">
        <v>0</v>
      </c>
      <c r="E18557" s="7" t="n">
        <v>20.2399997711182</v>
      </c>
      <c r="F18557" s="7" t="n">
        <v>30.5</v>
      </c>
      <c r="G18557" s="7" t="n">
        <v>270</v>
      </c>
    </row>
    <row r="18558" spans="1:8">
      <c r="A18558" t="s">
        <v>4</v>
      </c>
      <c r="B18558" s="4" t="s">
        <v>5</v>
      </c>
      <c r="C18558" s="4" t="s">
        <v>10</v>
      </c>
      <c r="D18558" s="4" t="s">
        <v>21</v>
      </c>
      <c r="E18558" s="4" t="s">
        <v>21</v>
      </c>
      <c r="F18558" s="4" t="s">
        <v>21</v>
      </c>
      <c r="G18558" s="4" t="s">
        <v>21</v>
      </c>
    </row>
    <row r="18559" spans="1:8">
      <c r="A18559" t="n">
        <v>148407</v>
      </c>
      <c r="B18559" s="36" t="n">
        <v>46</v>
      </c>
      <c r="C18559" s="7" t="n">
        <v>26</v>
      </c>
      <c r="D18559" s="7" t="n">
        <v>-1</v>
      </c>
      <c r="E18559" s="7" t="n">
        <v>20.2399997711182</v>
      </c>
      <c r="F18559" s="7" t="n">
        <v>30.7999992370605</v>
      </c>
      <c r="G18559" s="7" t="n">
        <v>90</v>
      </c>
    </row>
    <row r="18560" spans="1:8">
      <c r="A18560" t="s">
        <v>4</v>
      </c>
      <c r="B18560" s="4" t="s">
        <v>5</v>
      </c>
      <c r="C18560" s="4" t="s">
        <v>14</v>
      </c>
      <c r="D18560" s="4" t="s">
        <v>10</v>
      </c>
      <c r="E18560" s="4" t="s">
        <v>6</v>
      </c>
      <c r="F18560" s="4" t="s">
        <v>6</v>
      </c>
      <c r="G18560" s="4" t="s">
        <v>6</v>
      </c>
      <c r="H18560" s="4" t="s">
        <v>6</v>
      </c>
    </row>
    <row r="18561" spans="1:8">
      <c r="A18561" t="n">
        <v>148426</v>
      </c>
      <c r="B18561" s="41" t="n">
        <v>51</v>
      </c>
      <c r="C18561" s="7" t="n">
        <v>3</v>
      </c>
      <c r="D18561" s="7" t="n">
        <v>26</v>
      </c>
      <c r="E18561" s="7" t="s">
        <v>1131</v>
      </c>
      <c r="F18561" s="7" t="s">
        <v>97</v>
      </c>
      <c r="G18561" s="7" t="s">
        <v>96</v>
      </c>
      <c r="H18561" s="7" t="s">
        <v>97</v>
      </c>
    </row>
    <row r="18562" spans="1:8">
      <c r="A18562" t="s">
        <v>4</v>
      </c>
      <c r="B18562" s="4" t="s">
        <v>5</v>
      </c>
      <c r="C18562" s="4" t="s">
        <v>10</v>
      </c>
    </row>
    <row r="18563" spans="1:8">
      <c r="A18563" t="n">
        <v>148447</v>
      </c>
      <c r="B18563" s="28" t="n">
        <v>16</v>
      </c>
      <c r="C18563" s="7" t="n">
        <v>0</v>
      </c>
    </row>
    <row r="18564" spans="1:8">
      <c r="A18564" t="s">
        <v>4</v>
      </c>
      <c r="B18564" s="4" t="s">
        <v>5</v>
      </c>
      <c r="C18564" s="4" t="s">
        <v>10</v>
      </c>
      <c r="D18564" s="4" t="s">
        <v>10</v>
      </c>
      <c r="E18564" s="4" t="s">
        <v>21</v>
      </c>
      <c r="F18564" s="4" t="s">
        <v>14</v>
      </c>
    </row>
    <row r="18565" spans="1:8">
      <c r="A18565" t="n">
        <v>148450</v>
      </c>
      <c r="B18565" s="60" t="n">
        <v>53</v>
      </c>
      <c r="C18565" s="7" t="n">
        <v>7004</v>
      </c>
      <c r="D18565" s="7" t="n">
        <v>26</v>
      </c>
      <c r="E18565" s="7" t="n">
        <v>0</v>
      </c>
      <c r="F18565" s="7" t="n">
        <v>0</v>
      </c>
    </row>
    <row r="18566" spans="1:8">
      <c r="A18566" t="s">
        <v>4</v>
      </c>
      <c r="B18566" s="4" t="s">
        <v>5</v>
      </c>
      <c r="C18566" s="4" t="s">
        <v>10</v>
      </c>
      <c r="D18566" s="4" t="s">
        <v>10</v>
      </c>
      <c r="E18566" s="4" t="s">
        <v>10</v>
      </c>
    </row>
    <row r="18567" spans="1:8">
      <c r="A18567" t="n">
        <v>148460</v>
      </c>
      <c r="B18567" s="42" t="n">
        <v>61</v>
      </c>
      <c r="C18567" s="7" t="n">
        <v>7004</v>
      </c>
      <c r="D18567" s="7" t="n">
        <v>65533</v>
      </c>
      <c r="E18567" s="7" t="n">
        <v>1000</v>
      </c>
    </row>
    <row r="18568" spans="1:8">
      <c r="A18568" t="s">
        <v>4</v>
      </c>
      <c r="B18568" s="4" t="s">
        <v>5</v>
      </c>
      <c r="C18568" s="4" t="s">
        <v>10</v>
      </c>
      <c r="D18568" s="4" t="s">
        <v>10</v>
      </c>
      <c r="E18568" s="4" t="s">
        <v>21</v>
      </c>
      <c r="F18568" s="4" t="s">
        <v>14</v>
      </c>
    </row>
    <row r="18569" spans="1:8">
      <c r="A18569" t="n">
        <v>148467</v>
      </c>
      <c r="B18569" s="60" t="n">
        <v>53</v>
      </c>
      <c r="C18569" s="7" t="n">
        <v>26</v>
      </c>
      <c r="D18569" s="7" t="n">
        <v>7004</v>
      </c>
      <c r="E18569" s="7" t="n">
        <v>0</v>
      </c>
      <c r="F18569" s="7" t="n">
        <v>0</v>
      </c>
    </row>
    <row r="18570" spans="1:8">
      <c r="A18570" t="s">
        <v>4</v>
      </c>
      <c r="B18570" s="4" t="s">
        <v>5</v>
      </c>
      <c r="C18570" s="4" t="s">
        <v>10</v>
      </c>
      <c r="D18570" s="4" t="s">
        <v>21</v>
      </c>
      <c r="E18570" s="4" t="s">
        <v>21</v>
      </c>
      <c r="F18570" s="4" t="s">
        <v>21</v>
      </c>
      <c r="G18570" s="4" t="s">
        <v>21</v>
      </c>
    </row>
    <row r="18571" spans="1:8">
      <c r="A18571" t="n">
        <v>148477</v>
      </c>
      <c r="B18571" s="36" t="n">
        <v>46</v>
      </c>
      <c r="C18571" s="7" t="n">
        <v>0</v>
      </c>
      <c r="D18571" s="7" t="n">
        <v>-4.42999982833862</v>
      </c>
      <c r="E18571" s="7" t="n">
        <v>18.3700008392334</v>
      </c>
      <c r="F18571" s="7" t="n">
        <v>46.4000015258789</v>
      </c>
      <c r="G18571" s="7" t="n">
        <v>140</v>
      </c>
    </row>
    <row r="18572" spans="1:8">
      <c r="A18572" t="s">
        <v>4</v>
      </c>
      <c r="B18572" s="4" t="s">
        <v>5</v>
      </c>
      <c r="C18572" s="4" t="s">
        <v>10</v>
      </c>
      <c r="D18572" s="4" t="s">
        <v>14</v>
      </c>
      <c r="E18572" s="4" t="s">
        <v>6</v>
      </c>
      <c r="F18572" s="4" t="s">
        <v>21</v>
      </c>
      <c r="G18572" s="4" t="s">
        <v>21</v>
      </c>
      <c r="H18572" s="4" t="s">
        <v>21</v>
      </c>
    </row>
    <row r="18573" spans="1:8">
      <c r="A18573" t="n">
        <v>148496</v>
      </c>
      <c r="B18573" s="37" t="n">
        <v>48</v>
      </c>
      <c r="C18573" s="7" t="n">
        <v>0</v>
      </c>
      <c r="D18573" s="7" t="n">
        <v>0</v>
      </c>
      <c r="E18573" s="7" t="s">
        <v>416</v>
      </c>
      <c r="F18573" s="7" t="n">
        <v>-1</v>
      </c>
      <c r="G18573" s="7" t="n">
        <v>1</v>
      </c>
      <c r="H18573" s="7" t="n">
        <v>1.40129846432482e-45</v>
      </c>
    </row>
    <row r="18574" spans="1:8">
      <c r="A18574" t="s">
        <v>4</v>
      </c>
      <c r="B18574" s="4" t="s">
        <v>5</v>
      </c>
      <c r="C18574" s="4" t="s">
        <v>10</v>
      </c>
      <c r="D18574" s="4" t="s">
        <v>14</v>
      </c>
      <c r="E18574" s="4" t="s">
        <v>6</v>
      </c>
      <c r="F18574" s="4" t="s">
        <v>21</v>
      </c>
      <c r="G18574" s="4" t="s">
        <v>21</v>
      </c>
      <c r="H18574" s="4" t="s">
        <v>21</v>
      </c>
    </row>
    <row r="18575" spans="1:8">
      <c r="A18575" t="n">
        <v>148525</v>
      </c>
      <c r="B18575" s="37" t="n">
        <v>48</v>
      </c>
      <c r="C18575" s="7" t="n">
        <v>23</v>
      </c>
      <c r="D18575" s="7" t="n">
        <v>0</v>
      </c>
      <c r="E18575" s="7" t="s">
        <v>771</v>
      </c>
      <c r="F18575" s="7" t="n">
        <v>-1</v>
      </c>
      <c r="G18575" s="7" t="n">
        <v>1</v>
      </c>
      <c r="H18575" s="7" t="n">
        <v>0</v>
      </c>
    </row>
    <row r="18576" spans="1:8">
      <c r="A18576" t="s">
        <v>4</v>
      </c>
      <c r="B18576" s="4" t="s">
        <v>5</v>
      </c>
      <c r="C18576" s="4" t="s">
        <v>14</v>
      </c>
      <c r="D18576" s="4" t="s">
        <v>10</v>
      </c>
      <c r="E18576" s="4" t="s">
        <v>6</v>
      </c>
      <c r="F18576" s="4" t="s">
        <v>6</v>
      </c>
      <c r="G18576" s="4" t="s">
        <v>6</v>
      </c>
      <c r="H18576" s="4" t="s">
        <v>6</v>
      </c>
    </row>
    <row r="18577" spans="1:8">
      <c r="A18577" t="n">
        <v>148552</v>
      </c>
      <c r="B18577" s="41" t="n">
        <v>51</v>
      </c>
      <c r="C18577" s="7" t="n">
        <v>3</v>
      </c>
      <c r="D18577" s="7" t="n">
        <v>7013</v>
      </c>
      <c r="E18577" s="7" t="s">
        <v>1132</v>
      </c>
      <c r="F18577" s="7" t="s">
        <v>94</v>
      </c>
      <c r="G18577" s="7" t="s">
        <v>96</v>
      </c>
      <c r="H18577" s="7" t="s">
        <v>97</v>
      </c>
    </row>
    <row r="18578" spans="1:8">
      <c r="A18578" t="s">
        <v>4</v>
      </c>
      <c r="B18578" s="4" t="s">
        <v>5</v>
      </c>
      <c r="C18578" s="4" t="s">
        <v>10</v>
      </c>
      <c r="D18578" s="4" t="s">
        <v>21</v>
      </c>
      <c r="E18578" s="4" t="s">
        <v>21</v>
      </c>
      <c r="F18578" s="4" t="s">
        <v>21</v>
      </c>
      <c r="G18578" s="4" t="s">
        <v>21</v>
      </c>
    </row>
    <row r="18579" spans="1:8">
      <c r="A18579" t="n">
        <v>148565</v>
      </c>
      <c r="B18579" s="36" t="n">
        <v>46</v>
      </c>
      <c r="C18579" s="7" t="n">
        <v>1</v>
      </c>
      <c r="D18579" s="7" t="n">
        <v>-4.6100001335144</v>
      </c>
      <c r="E18579" s="7" t="n">
        <v>18.3700008392334</v>
      </c>
      <c r="F18579" s="7" t="n">
        <v>47.2000007629395</v>
      </c>
      <c r="G18579" s="7" t="n">
        <v>160</v>
      </c>
    </row>
    <row r="18580" spans="1:8">
      <c r="A18580" t="s">
        <v>4</v>
      </c>
      <c r="B18580" s="4" t="s">
        <v>5</v>
      </c>
      <c r="C18580" s="4" t="s">
        <v>10</v>
      </c>
      <c r="D18580" s="4" t="s">
        <v>21</v>
      </c>
      <c r="E18580" s="4" t="s">
        <v>21</v>
      </c>
      <c r="F18580" s="4" t="s">
        <v>21</v>
      </c>
      <c r="G18580" s="4" t="s">
        <v>21</v>
      </c>
    </row>
    <row r="18581" spans="1:8">
      <c r="A18581" t="n">
        <v>148584</v>
      </c>
      <c r="B18581" s="36" t="n">
        <v>46</v>
      </c>
      <c r="C18581" s="7" t="n">
        <v>2</v>
      </c>
      <c r="D18581" s="7" t="n">
        <v>-3.5699999332428</v>
      </c>
      <c r="E18581" s="7" t="n">
        <v>18.3700008392334</v>
      </c>
      <c r="F18581" s="7" t="n">
        <v>47.7099990844727</v>
      </c>
      <c r="G18581" s="7" t="n">
        <v>160</v>
      </c>
    </row>
    <row r="18582" spans="1:8">
      <c r="A18582" t="s">
        <v>4</v>
      </c>
      <c r="B18582" s="4" t="s">
        <v>5</v>
      </c>
      <c r="C18582" s="4" t="s">
        <v>10</v>
      </c>
      <c r="D18582" s="4" t="s">
        <v>21</v>
      </c>
      <c r="E18582" s="4" t="s">
        <v>21</v>
      </c>
      <c r="F18582" s="4" t="s">
        <v>21</v>
      </c>
      <c r="G18582" s="4" t="s">
        <v>21</v>
      </c>
    </row>
    <row r="18583" spans="1:8">
      <c r="A18583" t="n">
        <v>148603</v>
      </c>
      <c r="B18583" s="36" t="n">
        <v>46</v>
      </c>
      <c r="C18583" s="7" t="n">
        <v>3</v>
      </c>
      <c r="D18583" s="7" t="n">
        <v>-5.55999994277954</v>
      </c>
      <c r="E18583" s="7" t="n">
        <v>18.3700008392334</v>
      </c>
      <c r="F18583" s="7" t="n">
        <v>47.1199989318848</v>
      </c>
      <c r="G18583" s="7" t="n">
        <v>160</v>
      </c>
    </row>
    <row r="18584" spans="1:8">
      <c r="A18584" t="s">
        <v>4</v>
      </c>
      <c r="B18584" s="4" t="s">
        <v>5</v>
      </c>
      <c r="C18584" s="4" t="s">
        <v>10</v>
      </c>
      <c r="D18584" s="4" t="s">
        <v>21</v>
      </c>
      <c r="E18584" s="4" t="s">
        <v>21</v>
      </c>
      <c r="F18584" s="4" t="s">
        <v>21</v>
      </c>
      <c r="G18584" s="4" t="s">
        <v>21</v>
      </c>
    </row>
    <row r="18585" spans="1:8">
      <c r="A18585" t="n">
        <v>148622</v>
      </c>
      <c r="B18585" s="36" t="n">
        <v>46</v>
      </c>
      <c r="C18585" s="7" t="n">
        <v>4</v>
      </c>
      <c r="D18585" s="7" t="n">
        <v>-4.15000009536743</v>
      </c>
      <c r="E18585" s="7" t="n">
        <v>18.3700008392334</v>
      </c>
      <c r="F18585" s="7" t="n">
        <v>48.189998626709</v>
      </c>
      <c r="G18585" s="7" t="n">
        <v>160</v>
      </c>
    </row>
    <row r="18586" spans="1:8">
      <c r="A18586" t="s">
        <v>4</v>
      </c>
      <c r="B18586" s="4" t="s">
        <v>5</v>
      </c>
      <c r="C18586" s="4" t="s">
        <v>10</v>
      </c>
      <c r="D18586" s="4" t="s">
        <v>21</v>
      </c>
      <c r="E18586" s="4" t="s">
        <v>21</v>
      </c>
      <c r="F18586" s="4" t="s">
        <v>21</v>
      </c>
      <c r="G18586" s="4" t="s">
        <v>21</v>
      </c>
    </row>
    <row r="18587" spans="1:8">
      <c r="A18587" t="n">
        <v>148641</v>
      </c>
      <c r="B18587" s="36" t="n">
        <v>46</v>
      </c>
      <c r="C18587" s="7" t="n">
        <v>5</v>
      </c>
      <c r="D18587" s="7" t="n">
        <v>-3.51999998092651</v>
      </c>
      <c r="E18587" s="7" t="n">
        <v>18.3700008392334</v>
      </c>
      <c r="F18587" s="7" t="n">
        <v>45.5</v>
      </c>
      <c r="G18587" s="7" t="n">
        <v>160</v>
      </c>
    </row>
    <row r="18588" spans="1:8">
      <c r="A18588" t="s">
        <v>4</v>
      </c>
      <c r="B18588" s="4" t="s">
        <v>5</v>
      </c>
      <c r="C18588" s="4" t="s">
        <v>10</v>
      </c>
      <c r="D18588" s="4" t="s">
        <v>21</v>
      </c>
      <c r="E18588" s="4" t="s">
        <v>21</v>
      </c>
      <c r="F18588" s="4" t="s">
        <v>21</v>
      </c>
      <c r="G18588" s="4" t="s">
        <v>21</v>
      </c>
    </row>
    <row r="18589" spans="1:8">
      <c r="A18589" t="n">
        <v>148660</v>
      </c>
      <c r="B18589" s="36" t="n">
        <v>46</v>
      </c>
      <c r="C18589" s="7" t="n">
        <v>6</v>
      </c>
      <c r="D18589" s="7" t="n">
        <v>-5.1100001335144</v>
      </c>
      <c r="E18589" s="7" t="n">
        <v>18.3700008392334</v>
      </c>
      <c r="F18589" s="7" t="n">
        <v>47.75</v>
      </c>
      <c r="G18589" s="7" t="n">
        <v>160</v>
      </c>
    </row>
    <row r="18590" spans="1:8">
      <c r="A18590" t="s">
        <v>4</v>
      </c>
      <c r="B18590" s="4" t="s">
        <v>5</v>
      </c>
      <c r="C18590" s="4" t="s">
        <v>10</v>
      </c>
      <c r="D18590" s="4" t="s">
        <v>21</v>
      </c>
      <c r="E18590" s="4" t="s">
        <v>21</v>
      </c>
      <c r="F18590" s="4" t="s">
        <v>21</v>
      </c>
      <c r="G18590" s="4" t="s">
        <v>21</v>
      </c>
    </row>
    <row r="18591" spans="1:8">
      <c r="A18591" t="n">
        <v>148679</v>
      </c>
      <c r="B18591" s="36" t="n">
        <v>46</v>
      </c>
      <c r="C18591" s="7" t="n">
        <v>7</v>
      </c>
      <c r="D18591" s="7" t="n">
        <v>-4.96000003814697</v>
      </c>
      <c r="E18591" s="7" t="n">
        <v>18.3700008392334</v>
      </c>
      <c r="F18591" s="7" t="n">
        <v>46.5699996948242</v>
      </c>
      <c r="G18591" s="7" t="n">
        <v>160</v>
      </c>
    </row>
    <row r="18592" spans="1:8">
      <c r="A18592" t="s">
        <v>4</v>
      </c>
      <c r="B18592" s="4" t="s">
        <v>5</v>
      </c>
      <c r="C18592" s="4" t="s">
        <v>10</v>
      </c>
      <c r="D18592" s="4" t="s">
        <v>21</v>
      </c>
      <c r="E18592" s="4" t="s">
        <v>21</v>
      </c>
      <c r="F18592" s="4" t="s">
        <v>21</v>
      </c>
      <c r="G18592" s="4" t="s">
        <v>21</v>
      </c>
    </row>
    <row r="18593" spans="1:8">
      <c r="A18593" t="n">
        <v>148698</v>
      </c>
      <c r="B18593" s="36" t="n">
        <v>46</v>
      </c>
      <c r="C18593" s="7" t="n">
        <v>8</v>
      </c>
      <c r="D18593" s="7" t="n">
        <v>-5.67999982833862</v>
      </c>
      <c r="E18593" s="7" t="n">
        <v>18.3700008392334</v>
      </c>
      <c r="F18593" s="7" t="n">
        <v>46.1800003051758</v>
      </c>
      <c r="G18593" s="7" t="n">
        <v>160</v>
      </c>
    </row>
    <row r="18594" spans="1:8">
      <c r="A18594" t="s">
        <v>4</v>
      </c>
      <c r="B18594" s="4" t="s">
        <v>5</v>
      </c>
      <c r="C18594" s="4" t="s">
        <v>10</v>
      </c>
      <c r="D18594" s="4" t="s">
        <v>21</v>
      </c>
      <c r="E18594" s="4" t="s">
        <v>21</v>
      </c>
      <c r="F18594" s="4" t="s">
        <v>21</v>
      </c>
      <c r="G18594" s="4" t="s">
        <v>21</v>
      </c>
    </row>
    <row r="18595" spans="1:8">
      <c r="A18595" t="n">
        <v>148717</v>
      </c>
      <c r="B18595" s="36" t="n">
        <v>46</v>
      </c>
      <c r="C18595" s="7" t="n">
        <v>7032</v>
      </c>
      <c r="D18595" s="7" t="n">
        <v>-3.23000001907349</v>
      </c>
      <c r="E18595" s="7" t="n">
        <v>18.3700008392334</v>
      </c>
      <c r="F18595" s="7" t="n">
        <v>46.0499992370605</v>
      </c>
      <c r="G18595" s="7" t="n">
        <v>160</v>
      </c>
    </row>
    <row r="18596" spans="1:8">
      <c r="A18596" t="s">
        <v>4</v>
      </c>
      <c r="B18596" s="4" t="s">
        <v>5</v>
      </c>
      <c r="C18596" s="4" t="s">
        <v>10</v>
      </c>
      <c r="D18596" s="4" t="s">
        <v>21</v>
      </c>
      <c r="E18596" s="4" t="s">
        <v>21</v>
      </c>
      <c r="F18596" s="4" t="s">
        <v>21</v>
      </c>
      <c r="G18596" s="4" t="s">
        <v>21</v>
      </c>
    </row>
    <row r="18597" spans="1:8">
      <c r="A18597" t="n">
        <v>148736</v>
      </c>
      <c r="B18597" s="36" t="n">
        <v>46</v>
      </c>
      <c r="C18597" s="7" t="n">
        <v>11</v>
      </c>
      <c r="D18597" s="7" t="n">
        <v>-4.15999984741211</v>
      </c>
      <c r="E18597" s="7" t="n">
        <v>18.3700008392334</v>
      </c>
      <c r="F18597" s="7" t="n">
        <v>44.689998626709</v>
      </c>
      <c r="G18597" s="7" t="n">
        <v>160</v>
      </c>
    </row>
    <row r="18598" spans="1:8">
      <c r="A18598" t="s">
        <v>4</v>
      </c>
      <c r="B18598" s="4" t="s">
        <v>5</v>
      </c>
      <c r="C18598" s="4" t="s">
        <v>10</v>
      </c>
      <c r="D18598" s="4" t="s">
        <v>10</v>
      </c>
      <c r="E18598" s="4" t="s">
        <v>21</v>
      </c>
      <c r="F18598" s="4" t="s">
        <v>14</v>
      </c>
    </row>
    <row r="18599" spans="1:8">
      <c r="A18599" t="n">
        <v>148755</v>
      </c>
      <c r="B18599" s="60" t="n">
        <v>53</v>
      </c>
      <c r="C18599" s="7" t="n">
        <v>1</v>
      </c>
      <c r="D18599" s="7" t="n">
        <v>7004</v>
      </c>
      <c r="E18599" s="7" t="n">
        <v>0</v>
      </c>
      <c r="F18599" s="7" t="n">
        <v>0</v>
      </c>
    </row>
    <row r="18600" spans="1:8">
      <c r="A18600" t="s">
        <v>4</v>
      </c>
      <c r="B18600" s="4" t="s">
        <v>5</v>
      </c>
      <c r="C18600" s="4" t="s">
        <v>10</v>
      </c>
      <c r="D18600" s="4" t="s">
        <v>10</v>
      </c>
      <c r="E18600" s="4" t="s">
        <v>21</v>
      </c>
      <c r="F18600" s="4" t="s">
        <v>14</v>
      </c>
    </row>
    <row r="18601" spans="1:8">
      <c r="A18601" t="n">
        <v>148765</v>
      </c>
      <c r="B18601" s="60" t="n">
        <v>53</v>
      </c>
      <c r="C18601" s="7" t="n">
        <v>2</v>
      </c>
      <c r="D18601" s="7" t="n">
        <v>7004</v>
      </c>
      <c r="E18601" s="7" t="n">
        <v>0</v>
      </c>
      <c r="F18601" s="7" t="n">
        <v>0</v>
      </c>
    </row>
    <row r="18602" spans="1:8">
      <c r="A18602" t="s">
        <v>4</v>
      </c>
      <c r="B18602" s="4" t="s">
        <v>5</v>
      </c>
      <c r="C18602" s="4" t="s">
        <v>10</v>
      </c>
      <c r="D18602" s="4" t="s">
        <v>10</v>
      </c>
      <c r="E18602" s="4" t="s">
        <v>21</v>
      </c>
      <c r="F18602" s="4" t="s">
        <v>14</v>
      </c>
    </row>
    <row r="18603" spans="1:8">
      <c r="A18603" t="n">
        <v>148775</v>
      </c>
      <c r="B18603" s="60" t="n">
        <v>53</v>
      </c>
      <c r="C18603" s="7" t="n">
        <v>3</v>
      </c>
      <c r="D18603" s="7" t="n">
        <v>7004</v>
      </c>
      <c r="E18603" s="7" t="n">
        <v>0</v>
      </c>
      <c r="F18603" s="7" t="n">
        <v>0</v>
      </c>
    </row>
    <row r="18604" spans="1:8">
      <c r="A18604" t="s">
        <v>4</v>
      </c>
      <c r="B18604" s="4" t="s">
        <v>5</v>
      </c>
      <c r="C18604" s="4" t="s">
        <v>10</v>
      </c>
      <c r="D18604" s="4" t="s">
        <v>10</v>
      </c>
      <c r="E18604" s="4" t="s">
        <v>21</v>
      </c>
      <c r="F18604" s="4" t="s">
        <v>14</v>
      </c>
    </row>
    <row r="18605" spans="1:8">
      <c r="A18605" t="n">
        <v>148785</v>
      </c>
      <c r="B18605" s="60" t="n">
        <v>53</v>
      </c>
      <c r="C18605" s="7" t="n">
        <v>4</v>
      </c>
      <c r="D18605" s="7" t="n">
        <v>7004</v>
      </c>
      <c r="E18605" s="7" t="n">
        <v>0</v>
      </c>
      <c r="F18605" s="7" t="n">
        <v>0</v>
      </c>
    </row>
    <row r="18606" spans="1:8">
      <c r="A18606" t="s">
        <v>4</v>
      </c>
      <c r="B18606" s="4" t="s">
        <v>5</v>
      </c>
      <c r="C18606" s="4" t="s">
        <v>10</v>
      </c>
      <c r="D18606" s="4" t="s">
        <v>10</v>
      </c>
      <c r="E18606" s="4" t="s">
        <v>21</v>
      </c>
      <c r="F18606" s="4" t="s">
        <v>14</v>
      </c>
    </row>
    <row r="18607" spans="1:8">
      <c r="A18607" t="n">
        <v>148795</v>
      </c>
      <c r="B18607" s="60" t="n">
        <v>53</v>
      </c>
      <c r="C18607" s="7" t="n">
        <v>5</v>
      </c>
      <c r="D18607" s="7" t="n">
        <v>7004</v>
      </c>
      <c r="E18607" s="7" t="n">
        <v>0</v>
      </c>
      <c r="F18607" s="7" t="n">
        <v>0</v>
      </c>
    </row>
    <row r="18608" spans="1:8">
      <c r="A18608" t="s">
        <v>4</v>
      </c>
      <c r="B18608" s="4" t="s">
        <v>5</v>
      </c>
      <c r="C18608" s="4" t="s">
        <v>10</v>
      </c>
      <c r="D18608" s="4" t="s">
        <v>10</v>
      </c>
      <c r="E18608" s="4" t="s">
        <v>21</v>
      </c>
      <c r="F18608" s="4" t="s">
        <v>14</v>
      </c>
    </row>
    <row r="18609" spans="1:7">
      <c r="A18609" t="n">
        <v>148805</v>
      </c>
      <c r="B18609" s="60" t="n">
        <v>53</v>
      </c>
      <c r="C18609" s="7" t="n">
        <v>6</v>
      </c>
      <c r="D18609" s="7" t="n">
        <v>7004</v>
      </c>
      <c r="E18609" s="7" t="n">
        <v>0</v>
      </c>
      <c r="F18609" s="7" t="n">
        <v>0</v>
      </c>
    </row>
    <row r="18610" spans="1:7">
      <c r="A18610" t="s">
        <v>4</v>
      </c>
      <c r="B18610" s="4" t="s">
        <v>5</v>
      </c>
      <c r="C18610" s="4" t="s">
        <v>10</v>
      </c>
      <c r="D18610" s="4" t="s">
        <v>10</v>
      </c>
      <c r="E18610" s="4" t="s">
        <v>21</v>
      </c>
      <c r="F18610" s="4" t="s">
        <v>14</v>
      </c>
    </row>
    <row r="18611" spans="1:7">
      <c r="A18611" t="n">
        <v>148815</v>
      </c>
      <c r="B18611" s="60" t="n">
        <v>53</v>
      </c>
      <c r="C18611" s="7" t="n">
        <v>7</v>
      </c>
      <c r="D18611" s="7" t="n">
        <v>7004</v>
      </c>
      <c r="E18611" s="7" t="n">
        <v>0</v>
      </c>
      <c r="F18611" s="7" t="n">
        <v>0</v>
      </c>
    </row>
    <row r="18612" spans="1:7">
      <c r="A18612" t="s">
        <v>4</v>
      </c>
      <c r="B18612" s="4" t="s">
        <v>5</v>
      </c>
      <c r="C18612" s="4" t="s">
        <v>10</v>
      </c>
      <c r="D18612" s="4" t="s">
        <v>10</v>
      </c>
      <c r="E18612" s="4" t="s">
        <v>21</v>
      </c>
      <c r="F18612" s="4" t="s">
        <v>14</v>
      </c>
    </row>
    <row r="18613" spans="1:7">
      <c r="A18613" t="n">
        <v>148825</v>
      </c>
      <c r="B18613" s="60" t="n">
        <v>53</v>
      </c>
      <c r="C18613" s="7" t="n">
        <v>8</v>
      </c>
      <c r="D18613" s="7" t="n">
        <v>7004</v>
      </c>
      <c r="E18613" s="7" t="n">
        <v>0</v>
      </c>
      <c r="F18613" s="7" t="n">
        <v>0</v>
      </c>
    </row>
    <row r="18614" spans="1:7">
      <c r="A18614" t="s">
        <v>4</v>
      </c>
      <c r="B18614" s="4" t="s">
        <v>5</v>
      </c>
      <c r="C18614" s="4" t="s">
        <v>10</v>
      </c>
      <c r="D18614" s="4" t="s">
        <v>10</v>
      </c>
      <c r="E18614" s="4" t="s">
        <v>21</v>
      </c>
      <c r="F18614" s="4" t="s">
        <v>14</v>
      </c>
    </row>
    <row r="18615" spans="1:7">
      <c r="A18615" t="n">
        <v>148835</v>
      </c>
      <c r="B18615" s="60" t="n">
        <v>53</v>
      </c>
      <c r="C18615" s="7" t="n">
        <v>11</v>
      </c>
      <c r="D18615" s="7" t="n">
        <v>7004</v>
      </c>
      <c r="E18615" s="7" t="n">
        <v>0</v>
      </c>
      <c r="F18615" s="7" t="n">
        <v>0</v>
      </c>
    </row>
    <row r="18616" spans="1:7">
      <c r="A18616" t="s">
        <v>4</v>
      </c>
      <c r="B18616" s="4" t="s">
        <v>5</v>
      </c>
      <c r="C18616" s="4" t="s">
        <v>10</v>
      </c>
      <c r="D18616" s="4" t="s">
        <v>10</v>
      </c>
      <c r="E18616" s="4" t="s">
        <v>21</v>
      </c>
      <c r="F18616" s="4" t="s">
        <v>14</v>
      </c>
    </row>
    <row r="18617" spans="1:7">
      <c r="A18617" t="n">
        <v>148845</v>
      </c>
      <c r="B18617" s="60" t="n">
        <v>53</v>
      </c>
      <c r="C18617" s="7" t="n">
        <v>7032</v>
      </c>
      <c r="D18617" s="7" t="n">
        <v>7004</v>
      </c>
      <c r="E18617" s="7" t="n">
        <v>0</v>
      </c>
      <c r="F18617" s="7" t="n">
        <v>0</v>
      </c>
    </row>
    <row r="18618" spans="1:7">
      <c r="A18618" t="s">
        <v>4</v>
      </c>
      <c r="B18618" s="4" t="s">
        <v>5</v>
      </c>
      <c r="C18618" s="4" t="s">
        <v>10</v>
      </c>
      <c r="D18618" s="4" t="s">
        <v>10</v>
      </c>
      <c r="E18618" s="4" t="s">
        <v>10</v>
      </c>
    </row>
    <row r="18619" spans="1:7">
      <c r="A18619" t="n">
        <v>148855</v>
      </c>
      <c r="B18619" s="42" t="n">
        <v>61</v>
      </c>
      <c r="C18619" s="7" t="n">
        <v>0</v>
      </c>
      <c r="D18619" s="7" t="n">
        <v>7004</v>
      </c>
      <c r="E18619" s="7" t="n">
        <v>0</v>
      </c>
    </row>
    <row r="18620" spans="1:7">
      <c r="A18620" t="s">
        <v>4</v>
      </c>
      <c r="B18620" s="4" t="s">
        <v>5</v>
      </c>
      <c r="C18620" s="4" t="s">
        <v>10</v>
      </c>
      <c r="D18620" s="4" t="s">
        <v>10</v>
      </c>
      <c r="E18620" s="4" t="s">
        <v>10</v>
      </c>
    </row>
    <row r="18621" spans="1:7">
      <c r="A18621" t="n">
        <v>148862</v>
      </c>
      <c r="B18621" s="42" t="n">
        <v>61</v>
      </c>
      <c r="C18621" s="7" t="n">
        <v>1</v>
      </c>
      <c r="D18621" s="7" t="n">
        <v>7004</v>
      </c>
      <c r="E18621" s="7" t="n">
        <v>0</v>
      </c>
    </row>
    <row r="18622" spans="1:7">
      <c r="A18622" t="s">
        <v>4</v>
      </c>
      <c r="B18622" s="4" t="s">
        <v>5</v>
      </c>
      <c r="C18622" s="4" t="s">
        <v>10</v>
      </c>
      <c r="D18622" s="4" t="s">
        <v>10</v>
      </c>
      <c r="E18622" s="4" t="s">
        <v>10</v>
      </c>
    </row>
    <row r="18623" spans="1:7">
      <c r="A18623" t="n">
        <v>148869</v>
      </c>
      <c r="B18623" s="42" t="n">
        <v>61</v>
      </c>
      <c r="C18623" s="7" t="n">
        <v>2</v>
      </c>
      <c r="D18623" s="7" t="n">
        <v>7004</v>
      </c>
      <c r="E18623" s="7" t="n">
        <v>0</v>
      </c>
    </row>
    <row r="18624" spans="1:7">
      <c r="A18624" t="s">
        <v>4</v>
      </c>
      <c r="B18624" s="4" t="s">
        <v>5</v>
      </c>
      <c r="C18624" s="4" t="s">
        <v>10</v>
      </c>
      <c r="D18624" s="4" t="s">
        <v>10</v>
      </c>
      <c r="E18624" s="4" t="s">
        <v>10</v>
      </c>
    </row>
    <row r="18625" spans="1:6">
      <c r="A18625" t="n">
        <v>148876</v>
      </c>
      <c r="B18625" s="42" t="n">
        <v>61</v>
      </c>
      <c r="C18625" s="7" t="n">
        <v>3</v>
      </c>
      <c r="D18625" s="7" t="n">
        <v>7004</v>
      </c>
      <c r="E18625" s="7" t="n">
        <v>0</v>
      </c>
    </row>
    <row r="18626" spans="1:6">
      <c r="A18626" t="s">
        <v>4</v>
      </c>
      <c r="B18626" s="4" t="s">
        <v>5</v>
      </c>
      <c r="C18626" s="4" t="s">
        <v>10</v>
      </c>
      <c r="D18626" s="4" t="s">
        <v>10</v>
      </c>
      <c r="E18626" s="4" t="s">
        <v>10</v>
      </c>
    </row>
    <row r="18627" spans="1:6">
      <c r="A18627" t="n">
        <v>148883</v>
      </c>
      <c r="B18627" s="42" t="n">
        <v>61</v>
      </c>
      <c r="C18627" s="7" t="n">
        <v>4</v>
      </c>
      <c r="D18627" s="7" t="n">
        <v>7004</v>
      </c>
      <c r="E18627" s="7" t="n">
        <v>0</v>
      </c>
    </row>
    <row r="18628" spans="1:6">
      <c r="A18628" t="s">
        <v>4</v>
      </c>
      <c r="B18628" s="4" t="s">
        <v>5</v>
      </c>
      <c r="C18628" s="4" t="s">
        <v>10</v>
      </c>
      <c r="D18628" s="4" t="s">
        <v>10</v>
      </c>
      <c r="E18628" s="4" t="s">
        <v>10</v>
      </c>
    </row>
    <row r="18629" spans="1:6">
      <c r="A18629" t="n">
        <v>148890</v>
      </c>
      <c r="B18629" s="42" t="n">
        <v>61</v>
      </c>
      <c r="C18629" s="7" t="n">
        <v>5</v>
      </c>
      <c r="D18629" s="7" t="n">
        <v>7004</v>
      </c>
      <c r="E18629" s="7" t="n">
        <v>0</v>
      </c>
    </row>
    <row r="18630" spans="1:6">
      <c r="A18630" t="s">
        <v>4</v>
      </c>
      <c r="B18630" s="4" t="s">
        <v>5</v>
      </c>
      <c r="C18630" s="4" t="s">
        <v>10</v>
      </c>
      <c r="D18630" s="4" t="s">
        <v>10</v>
      </c>
      <c r="E18630" s="4" t="s">
        <v>10</v>
      </c>
    </row>
    <row r="18631" spans="1:6">
      <c r="A18631" t="n">
        <v>148897</v>
      </c>
      <c r="B18631" s="42" t="n">
        <v>61</v>
      </c>
      <c r="C18631" s="7" t="n">
        <v>6</v>
      </c>
      <c r="D18631" s="7" t="n">
        <v>7004</v>
      </c>
      <c r="E18631" s="7" t="n">
        <v>0</v>
      </c>
    </row>
    <row r="18632" spans="1:6">
      <c r="A18632" t="s">
        <v>4</v>
      </c>
      <c r="B18632" s="4" t="s">
        <v>5</v>
      </c>
      <c r="C18632" s="4" t="s">
        <v>10</v>
      </c>
      <c r="D18632" s="4" t="s">
        <v>10</v>
      </c>
      <c r="E18632" s="4" t="s">
        <v>10</v>
      </c>
    </row>
    <row r="18633" spans="1:6">
      <c r="A18633" t="n">
        <v>148904</v>
      </c>
      <c r="B18633" s="42" t="n">
        <v>61</v>
      </c>
      <c r="C18633" s="7" t="n">
        <v>7</v>
      </c>
      <c r="D18633" s="7" t="n">
        <v>7004</v>
      </c>
      <c r="E18633" s="7" t="n">
        <v>0</v>
      </c>
    </row>
    <row r="18634" spans="1:6">
      <c r="A18634" t="s">
        <v>4</v>
      </c>
      <c r="B18634" s="4" t="s">
        <v>5</v>
      </c>
      <c r="C18634" s="4" t="s">
        <v>10</v>
      </c>
      <c r="D18634" s="4" t="s">
        <v>10</v>
      </c>
      <c r="E18634" s="4" t="s">
        <v>10</v>
      </c>
    </row>
    <row r="18635" spans="1:6">
      <c r="A18635" t="n">
        <v>148911</v>
      </c>
      <c r="B18635" s="42" t="n">
        <v>61</v>
      </c>
      <c r="C18635" s="7" t="n">
        <v>8</v>
      </c>
      <c r="D18635" s="7" t="n">
        <v>7004</v>
      </c>
      <c r="E18635" s="7" t="n">
        <v>0</v>
      </c>
    </row>
    <row r="18636" spans="1:6">
      <c r="A18636" t="s">
        <v>4</v>
      </c>
      <c r="B18636" s="4" t="s">
        <v>5</v>
      </c>
      <c r="C18636" s="4" t="s">
        <v>10</v>
      </c>
      <c r="D18636" s="4" t="s">
        <v>10</v>
      </c>
      <c r="E18636" s="4" t="s">
        <v>10</v>
      </c>
    </row>
    <row r="18637" spans="1:6">
      <c r="A18637" t="n">
        <v>148918</v>
      </c>
      <c r="B18637" s="42" t="n">
        <v>61</v>
      </c>
      <c r="C18637" s="7" t="n">
        <v>11</v>
      </c>
      <c r="D18637" s="7" t="n">
        <v>7004</v>
      </c>
      <c r="E18637" s="7" t="n">
        <v>0</v>
      </c>
    </row>
    <row r="18638" spans="1:6">
      <c r="A18638" t="s">
        <v>4</v>
      </c>
      <c r="B18638" s="4" t="s">
        <v>5</v>
      </c>
      <c r="C18638" s="4" t="s">
        <v>10</v>
      </c>
      <c r="D18638" s="4" t="s">
        <v>10</v>
      </c>
      <c r="E18638" s="4" t="s">
        <v>10</v>
      </c>
    </row>
    <row r="18639" spans="1:6">
      <c r="A18639" t="n">
        <v>148925</v>
      </c>
      <c r="B18639" s="42" t="n">
        <v>61</v>
      </c>
      <c r="C18639" s="7" t="n">
        <v>7032</v>
      </c>
      <c r="D18639" s="7" t="n">
        <v>7004</v>
      </c>
      <c r="E18639" s="7" t="n">
        <v>0</v>
      </c>
    </row>
    <row r="18640" spans="1:6">
      <c r="A18640" t="s">
        <v>4</v>
      </c>
      <c r="B18640" s="4" t="s">
        <v>5</v>
      </c>
      <c r="C18640" s="4" t="s">
        <v>14</v>
      </c>
      <c r="D18640" s="4" t="s">
        <v>10</v>
      </c>
      <c r="E18640" s="4" t="s">
        <v>6</v>
      </c>
      <c r="F18640" s="4" t="s">
        <v>6</v>
      </c>
      <c r="G18640" s="4" t="s">
        <v>6</v>
      </c>
      <c r="H18640" s="4" t="s">
        <v>6</v>
      </c>
    </row>
    <row r="18641" spans="1:8">
      <c r="A18641" t="n">
        <v>148932</v>
      </c>
      <c r="B18641" s="41" t="n">
        <v>51</v>
      </c>
      <c r="C18641" s="7" t="n">
        <v>3</v>
      </c>
      <c r="D18641" s="7" t="n">
        <v>0</v>
      </c>
      <c r="E18641" s="7" t="s">
        <v>898</v>
      </c>
      <c r="F18641" s="7" t="s">
        <v>95</v>
      </c>
      <c r="G18641" s="7" t="s">
        <v>96</v>
      </c>
      <c r="H18641" s="7" t="s">
        <v>97</v>
      </c>
    </row>
    <row r="18642" spans="1:8">
      <c r="A18642" t="s">
        <v>4</v>
      </c>
      <c r="B18642" s="4" t="s">
        <v>5</v>
      </c>
      <c r="C18642" s="4" t="s">
        <v>14</v>
      </c>
      <c r="D18642" s="4" t="s">
        <v>10</v>
      </c>
      <c r="E18642" s="4" t="s">
        <v>6</v>
      </c>
      <c r="F18642" s="4" t="s">
        <v>6</v>
      </c>
      <c r="G18642" s="4" t="s">
        <v>6</v>
      </c>
      <c r="H18642" s="4" t="s">
        <v>6</v>
      </c>
    </row>
    <row r="18643" spans="1:8">
      <c r="A18643" t="n">
        <v>148945</v>
      </c>
      <c r="B18643" s="41" t="n">
        <v>51</v>
      </c>
      <c r="C18643" s="7" t="n">
        <v>3</v>
      </c>
      <c r="D18643" s="7" t="n">
        <v>1</v>
      </c>
      <c r="E18643" s="7" t="s">
        <v>174</v>
      </c>
      <c r="F18643" s="7" t="s">
        <v>95</v>
      </c>
      <c r="G18643" s="7" t="s">
        <v>96</v>
      </c>
      <c r="H18643" s="7" t="s">
        <v>97</v>
      </c>
    </row>
    <row r="18644" spans="1:8">
      <c r="A18644" t="s">
        <v>4</v>
      </c>
      <c r="B18644" s="4" t="s">
        <v>5</v>
      </c>
      <c r="C18644" s="4" t="s">
        <v>14</v>
      </c>
      <c r="D18644" s="4" t="s">
        <v>10</v>
      </c>
      <c r="E18644" s="4" t="s">
        <v>6</v>
      </c>
      <c r="F18644" s="4" t="s">
        <v>6</v>
      </c>
      <c r="G18644" s="4" t="s">
        <v>6</v>
      </c>
      <c r="H18644" s="4" t="s">
        <v>6</v>
      </c>
    </row>
    <row r="18645" spans="1:8">
      <c r="A18645" t="n">
        <v>148958</v>
      </c>
      <c r="B18645" s="41" t="n">
        <v>51</v>
      </c>
      <c r="C18645" s="7" t="n">
        <v>3</v>
      </c>
      <c r="D18645" s="7" t="n">
        <v>2</v>
      </c>
      <c r="E18645" s="7" t="s">
        <v>174</v>
      </c>
      <c r="F18645" s="7" t="s">
        <v>95</v>
      </c>
      <c r="G18645" s="7" t="s">
        <v>96</v>
      </c>
      <c r="H18645" s="7" t="s">
        <v>97</v>
      </c>
    </row>
    <row r="18646" spans="1:8">
      <c r="A18646" t="s">
        <v>4</v>
      </c>
      <c r="B18646" s="4" t="s">
        <v>5</v>
      </c>
      <c r="C18646" s="4" t="s">
        <v>14</v>
      </c>
      <c r="D18646" s="4" t="s">
        <v>10</v>
      </c>
      <c r="E18646" s="4" t="s">
        <v>6</v>
      </c>
      <c r="F18646" s="4" t="s">
        <v>6</v>
      </c>
      <c r="G18646" s="4" t="s">
        <v>6</v>
      </c>
      <c r="H18646" s="4" t="s">
        <v>6</v>
      </c>
    </row>
    <row r="18647" spans="1:8">
      <c r="A18647" t="n">
        <v>148971</v>
      </c>
      <c r="B18647" s="41" t="n">
        <v>51</v>
      </c>
      <c r="C18647" s="7" t="n">
        <v>3</v>
      </c>
      <c r="D18647" s="7" t="n">
        <v>3</v>
      </c>
      <c r="E18647" s="7" t="s">
        <v>174</v>
      </c>
      <c r="F18647" s="7" t="s">
        <v>95</v>
      </c>
      <c r="G18647" s="7" t="s">
        <v>96</v>
      </c>
      <c r="H18647" s="7" t="s">
        <v>97</v>
      </c>
    </row>
    <row r="18648" spans="1:8">
      <c r="A18648" t="s">
        <v>4</v>
      </c>
      <c r="B18648" s="4" t="s">
        <v>5</v>
      </c>
      <c r="C18648" s="4" t="s">
        <v>14</v>
      </c>
      <c r="D18648" s="4" t="s">
        <v>10</v>
      </c>
      <c r="E18648" s="4" t="s">
        <v>6</v>
      </c>
      <c r="F18648" s="4" t="s">
        <v>6</v>
      </c>
      <c r="G18648" s="4" t="s">
        <v>6</v>
      </c>
      <c r="H18648" s="4" t="s">
        <v>6</v>
      </c>
    </row>
    <row r="18649" spans="1:8">
      <c r="A18649" t="n">
        <v>148984</v>
      </c>
      <c r="B18649" s="41" t="n">
        <v>51</v>
      </c>
      <c r="C18649" s="7" t="n">
        <v>3</v>
      </c>
      <c r="D18649" s="7" t="n">
        <v>4</v>
      </c>
      <c r="E18649" s="7" t="s">
        <v>174</v>
      </c>
      <c r="F18649" s="7" t="s">
        <v>95</v>
      </c>
      <c r="G18649" s="7" t="s">
        <v>96</v>
      </c>
      <c r="H18649" s="7" t="s">
        <v>97</v>
      </c>
    </row>
    <row r="18650" spans="1:8">
      <c r="A18650" t="s">
        <v>4</v>
      </c>
      <c r="B18650" s="4" t="s">
        <v>5</v>
      </c>
      <c r="C18650" s="4" t="s">
        <v>14</v>
      </c>
      <c r="D18650" s="4" t="s">
        <v>10</v>
      </c>
      <c r="E18650" s="4" t="s">
        <v>6</v>
      </c>
      <c r="F18650" s="4" t="s">
        <v>6</v>
      </c>
      <c r="G18650" s="4" t="s">
        <v>6</v>
      </c>
      <c r="H18650" s="4" t="s">
        <v>6</v>
      </c>
    </row>
    <row r="18651" spans="1:8">
      <c r="A18651" t="n">
        <v>148997</v>
      </c>
      <c r="B18651" s="41" t="n">
        <v>51</v>
      </c>
      <c r="C18651" s="7" t="n">
        <v>3</v>
      </c>
      <c r="D18651" s="7" t="n">
        <v>5</v>
      </c>
      <c r="E18651" s="7" t="s">
        <v>174</v>
      </c>
      <c r="F18651" s="7" t="s">
        <v>95</v>
      </c>
      <c r="G18651" s="7" t="s">
        <v>96</v>
      </c>
      <c r="H18651" s="7" t="s">
        <v>97</v>
      </c>
    </row>
    <row r="18652" spans="1:8">
      <c r="A18652" t="s">
        <v>4</v>
      </c>
      <c r="B18652" s="4" t="s">
        <v>5</v>
      </c>
      <c r="C18652" s="4" t="s">
        <v>14</v>
      </c>
      <c r="D18652" s="4" t="s">
        <v>10</v>
      </c>
      <c r="E18652" s="4" t="s">
        <v>6</v>
      </c>
      <c r="F18652" s="4" t="s">
        <v>6</v>
      </c>
      <c r="G18652" s="4" t="s">
        <v>6</v>
      </c>
      <c r="H18652" s="4" t="s">
        <v>6</v>
      </c>
    </row>
    <row r="18653" spans="1:8">
      <c r="A18653" t="n">
        <v>149010</v>
      </c>
      <c r="B18653" s="41" t="n">
        <v>51</v>
      </c>
      <c r="C18653" s="7" t="n">
        <v>3</v>
      </c>
      <c r="D18653" s="7" t="n">
        <v>6</v>
      </c>
      <c r="E18653" s="7" t="s">
        <v>94</v>
      </c>
      <c r="F18653" s="7" t="s">
        <v>95</v>
      </c>
      <c r="G18653" s="7" t="s">
        <v>96</v>
      </c>
      <c r="H18653" s="7" t="s">
        <v>97</v>
      </c>
    </row>
    <row r="18654" spans="1:8">
      <c r="A18654" t="s">
        <v>4</v>
      </c>
      <c r="B18654" s="4" t="s">
        <v>5</v>
      </c>
      <c r="C18654" s="4" t="s">
        <v>14</v>
      </c>
      <c r="D18654" s="4" t="s">
        <v>10</v>
      </c>
      <c r="E18654" s="4" t="s">
        <v>6</v>
      </c>
      <c r="F18654" s="4" t="s">
        <v>6</v>
      </c>
      <c r="G18654" s="4" t="s">
        <v>6</v>
      </c>
      <c r="H18654" s="4" t="s">
        <v>6</v>
      </c>
    </row>
    <row r="18655" spans="1:8">
      <c r="A18655" t="n">
        <v>149023</v>
      </c>
      <c r="B18655" s="41" t="n">
        <v>51</v>
      </c>
      <c r="C18655" s="7" t="n">
        <v>3</v>
      </c>
      <c r="D18655" s="7" t="n">
        <v>7</v>
      </c>
      <c r="E18655" s="7" t="s">
        <v>174</v>
      </c>
      <c r="F18655" s="7" t="s">
        <v>95</v>
      </c>
      <c r="G18655" s="7" t="s">
        <v>96</v>
      </c>
      <c r="H18655" s="7" t="s">
        <v>97</v>
      </c>
    </row>
    <row r="18656" spans="1:8">
      <c r="A18656" t="s">
        <v>4</v>
      </c>
      <c r="B18656" s="4" t="s">
        <v>5</v>
      </c>
      <c r="C18656" s="4" t="s">
        <v>14</v>
      </c>
      <c r="D18656" s="4" t="s">
        <v>10</v>
      </c>
      <c r="E18656" s="4" t="s">
        <v>6</v>
      </c>
      <c r="F18656" s="4" t="s">
        <v>6</v>
      </c>
      <c r="G18656" s="4" t="s">
        <v>6</v>
      </c>
      <c r="H18656" s="4" t="s">
        <v>6</v>
      </c>
    </row>
    <row r="18657" spans="1:8">
      <c r="A18657" t="n">
        <v>149036</v>
      </c>
      <c r="B18657" s="41" t="n">
        <v>51</v>
      </c>
      <c r="C18657" s="7" t="n">
        <v>3</v>
      </c>
      <c r="D18657" s="7" t="n">
        <v>8</v>
      </c>
      <c r="E18657" s="7" t="s">
        <v>174</v>
      </c>
      <c r="F18657" s="7" t="s">
        <v>95</v>
      </c>
      <c r="G18657" s="7" t="s">
        <v>96</v>
      </c>
      <c r="H18657" s="7" t="s">
        <v>97</v>
      </c>
    </row>
    <row r="18658" spans="1:8">
      <c r="A18658" t="s">
        <v>4</v>
      </c>
      <c r="B18658" s="4" t="s">
        <v>5</v>
      </c>
      <c r="C18658" s="4" t="s">
        <v>14</v>
      </c>
      <c r="D18658" s="4" t="s">
        <v>10</v>
      </c>
      <c r="E18658" s="4" t="s">
        <v>6</v>
      </c>
      <c r="F18658" s="4" t="s">
        <v>6</v>
      </c>
      <c r="G18658" s="4" t="s">
        <v>6</v>
      </c>
      <c r="H18658" s="4" t="s">
        <v>6</v>
      </c>
    </row>
    <row r="18659" spans="1:8">
      <c r="A18659" t="n">
        <v>149049</v>
      </c>
      <c r="B18659" s="41" t="n">
        <v>51</v>
      </c>
      <c r="C18659" s="7" t="n">
        <v>3</v>
      </c>
      <c r="D18659" s="7" t="n">
        <v>9</v>
      </c>
      <c r="E18659" s="7" t="s">
        <v>174</v>
      </c>
      <c r="F18659" s="7" t="s">
        <v>95</v>
      </c>
      <c r="G18659" s="7" t="s">
        <v>96</v>
      </c>
      <c r="H18659" s="7" t="s">
        <v>97</v>
      </c>
    </row>
    <row r="18660" spans="1:8">
      <c r="A18660" t="s">
        <v>4</v>
      </c>
      <c r="B18660" s="4" t="s">
        <v>5</v>
      </c>
      <c r="C18660" s="4" t="s">
        <v>14</v>
      </c>
      <c r="D18660" s="4" t="s">
        <v>10</v>
      </c>
      <c r="E18660" s="4" t="s">
        <v>6</v>
      </c>
      <c r="F18660" s="4" t="s">
        <v>6</v>
      </c>
      <c r="G18660" s="4" t="s">
        <v>6</v>
      </c>
      <c r="H18660" s="4" t="s">
        <v>6</v>
      </c>
    </row>
    <row r="18661" spans="1:8">
      <c r="A18661" t="n">
        <v>149062</v>
      </c>
      <c r="B18661" s="41" t="n">
        <v>51</v>
      </c>
      <c r="C18661" s="7" t="n">
        <v>3</v>
      </c>
      <c r="D18661" s="7" t="n">
        <v>11</v>
      </c>
      <c r="E18661" s="7" t="s">
        <v>537</v>
      </c>
      <c r="F18661" s="7" t="s">
        <v>95</v>
      </c>
      <c r="G18661" s="7" t="s">
        <v>96</v>
      </c>
      <c r="H18661" s="7" t="s">
        <v>97</v>
      </c>
    </row>
    <row r="18662" spans="1:8">
      <c r="A18662" t="s">
        <v>4</v>
      </c>
      <c r="B18662" s="4" t="s">
        <v>5</v>
      </c>
      <c r="C18662" s="4" t="s">
        <v>14</v>
      </c>
      <c r="D18662" s="4" t="s">
        <v>10</v>
      </c>
      <c r="E18662" s="4" t="s">
        <v>6</v>
      </c>
      <c r="F18662" s="4" t="s">
        <v>6</v>
      </c>
      <c r="G18662" s="4" t="s">
        <v>6</v>
      </c>
      <c r="H18662" s="4" t="s">
        <v>6</v>
      </c>
    </row>
    <row r="18663" spans="1:8">
      <c r="A18663" t="n">
        <v>149075</v>
      </c>
      <c r="B18663" s="41" t="n">
        <v>51</v>
      </c>
      <c r="C18663" s="7" t="n">
        <v>3</v>
      </c>
      <c r="D18663" s="7" t="n">
        <v>7032</v>
      </c>
      <c r="E18663" s="7" t="s">
        <v>153</v>
      </c>
      <c r="F18663" s="7" t="s">
        <v>95</v>
      </c>
      <c r="G18663" s="7" t="s">
        <v>96</v>
      </c>
      <c r="H18663" s="7" t="s">
        <v>97</v>
      </c>
    </row>
    <row r="18664" spans="1:8">
      <c r="A18664" t="s">
        <v>4</v>
      </c>
      <c r="B18664" s="4" t="s">
        <v>5</v>
      </c>
      <c r="C18664" s="4" t="s">
        <v>14</v>
      </c>
      <c r="D18664" s="4" t="s">
        <v>14</v>
      </c>
      <c r="E18664" s="4" t="s">
        <v>21</v>
      </c>
      <c r="F18664" s="4" t="s">
        <v>21</v>
      </c>
      <c r="G18664" s="4" t="s">
        <v>21</v>
      </c>
      <c r="H18664" s="4" t="s">
        <v>10</v>
      </c>
    </row>
    <row r="18665" spans="1:8">
      <c r="A18665" t="n">
        <v>149088</v>
      </c>
      <c r="B18665" s="45" t="n">
        <v>45</v>
      </c>
      <c r="C18665" s="7" t="n">
        <v>2</v>
      </c>
      <c r="D18665" s="7" t="n">
        <v>3</v>
      </c>
      <c r="E18665" s="7" t="n">
        <v>-4.5</v>
      </c>
      <c r="F18665" s="7" t="n">
        <v>21.1499996185303</v>
      </c>
      <c r="G18665" s="7" t="n">
        <v>30.25</v>
      </c>
      <c r="H18665" s="7" t="n">
        <v>0</v>
      </c>
    </row>
    <row r="18666" spans="1:8">
      <c r="A18666" t="s">
        <v>4</v>
      </c>
      <c r="B18666" s="4" t="s">
        <v>5</v>
      </c>
      <c r="C18666" s="4" t="s">
        <v>14</v>
      </c>
      <c r="D18666" s="4" t="s">
        <v>14</v>
      </c>
      <c r="E18666" s="4" t="s">
        <v>21</v>
      </c>
      <c r="F18666" s="4" t="s">
        <v>21</v>
      </c>
      <c r="G18666" s="4" t="s">
        <v>21</v>
      </c>
      <c r="H18666" s="4" t="s">
        <v>10</v>
      </c>
      <c r="I18666" s="4" t="s">
        <v>14</v>
      </c>
    </row>
    <row r="18667" spans="1:8">
      <c r="A18667" t="n">
        <v>149105</v>
      </c>
      <c r="B18667" s="45" t="n">
        <v>45</v>
      </c>
      <c r="C18667" s="7" t="n">
        <v>4</v>
      </c>
      <c r="D18667" s="7" t="n">
        <v>3</v>
      </c>
      <c r="E18667" s="7" t="n">
        <v>3</v>
      </c>
      <c r="F18667" s="7" t="n">
        <v>30</v>
      </c>
      <c r="G18667" s="7" t="n">
        <v>0</v>
      </c>
      <c r="H18667" s="7" t="n">
        <v>0</v>
      </c>
      <c r="I18667" s="7" t="n">
        <v>0</v>
      </c>
    </row>
    <row r="18668" spans="1:8">
      <c r="A18668" t="s">
        <v>4</v>
      </c>
      <c r="B18668" s="4" t="s">
        <v>5</v>
      </c>
      <c r="C18668" s="4" t="s">
        <v>14</v>
      </c>
      <c r="D18668" s="4" t="s">
        <v>14</v>
      </c>
      <c r="E18668" s="4" t="s">
        <v>21</v>
      </c>
      <c r="F18668" s="4" t="s">
        <v>10</v>
      </c>
    </row>
    <row r="18669" spans="1:8">
      <c r="A18669" t="n">
        <v>149123</v>
      </c>
      <c r="B18669" s="45" t="n">
        <v>45</v>
      </c>
      <c r="C18669" s="7" t="n">
        <v>5</v>
      </c>
      <c r="D18669" s="7" t="n">
        <v>3</v>
      </c>
      <c r="E18669" s="7" t="n">
        <v>3.70000004768372</v>
      </c>
      <c r="F18669" s="7" t="n">
        <v>0</v>
      </c>
    </row>
    <row r="18670" spans="1:8">
      <c r="A18670" t="s">
        <v>4</v>
      </c>
      <c r="B18670" s="4" t="s">
        <v>5</v>
      </c>
      <c r="C18670" s="4" t="s">
        <v>14</v>
      </c>
      <c r="D18670" s="4" t="s">
        <v>14</v>
      </c>
      <c r="E18670" s="4" t="s">
        <v>21</v>
      </c>
      <c r="F18670" s="4" t="s">
        <v>10</v>
      </c>
    </row>
    <row r="18671" spans="1:8">
      <c r="A18671" t="n">
        <v>149132</v>
      </c>
      <c r="B18671" s="45" t="n">
        <v>45</v>
      </c>
      <c r="C18671" s="7" t="n">
        <v>11</v>
      </c>
      <c r="D18671" s="7" t="n">
        <v>3</v>
      </c>
      <c r="E18671" s="7" t="n">
        <v>37.7000007629395</v>
      </c>
      <c r="F18671" s="7" t="n">
        <v>0</v>
      </c>
    </row>
    <row r="18672" spans="1:8">
      <c r="A18672" t="s">
        <v>4</v>
      </c>
      <c r="B18672" s="4" t="s">
        <v>5</v>
      </c>
      <c r="C18672" s="4" t="s">
        <v>10</v>
      </c>
    </row>
    <row r="18673" spans="1:9">
      <c r="A18673" t="n">
        <v>149141</v>
      </c>
      <c r="B18673" s="28" t="n">
        <v>16</v>
      </c>
      <c r="C18673" s="7" t="n">
        <v>1000</v>
      </c>
    </row>
    <row r="18674" spans="1:9">
      <c r="A18674" t="s">
        <v>4</v>
      </c>
      <c r="B18674" s="4" t="s">
        <v>5</v>
      </c>
      <c r="C18674" s="4" t="s">
        <v>14</v>
      </c>
      <c r="D18674" s="4" t="s">
        <v>10</v>
      </c>
      <c r="E18674" s="4" t="s">
        <v>21</v>
      </c>
    </row>
    <row r="18675" spans="1:9">
      <c r="A18675" t="n">
        <v>149144</v>
      </c>
      <c r="B18675" s="21" t="n">
        <v>58</v>
      </c>
      <c r="C18675" s="7" t="n">
        <v>100</v>
      </c>
      <c r="D18675" s="7" t="n">
        <v>1000</v>
      </c>
      <c r="E18675" s="7" t="n">
        <v>1</v>
      </c>
    </row>
    <row r="18676" spans="1:9">
      <c r="A18676" t="s">
        <v>4</v>
      </c>
      <c r="B18676" s="4" t="s">
        <v>5</v>
      </c>
      <c r="C18676" s="4" t="s">
        <v>14</v>
      </c>
      <c r="D18676" s="4" t="s">
        <v>10</v>
      </c>
    </row>
    <row r="18677" spans="1:9">
      <c r="A18677" t="n">
        <v>149152</v>
      </c>
      <c r="B18677" s="21" t="n">
        <v>58</v>
      </c>
      <c r="C18677" s="7" t="n">
        <v>255</v>
      </c>
      <c r="D18677" s="7" t="n">
        <v>0</v>
      </c>
    </row>
    <row r="18678" spans="1:9">
      <c r="A18678" t="s">
        <v>4</v>
      </c>
      <c r="B18678" s="4" t="s">
        <v>5</v>
      </c>
      <c r="C18678" s="4" t="s">
        <v>14</v>
      </c>
      <c r="D18678" s="4" t="s">
        <v>14</v>
      </c>
      <c r="E18678" s="4" t="s">
        <v>21</v>
      </c>
      <c r="F18678" s="4" t="s">
        <v>21</v>
      </c>
      <c r="G18678" s="4" t="s">
        <v>21</v>
      </c>
      <c r="H18678" s="4" t="s">
        <v>10</v>
      </c>
    </row>
    <row r="18679" spans="1:9">
      <c r="A18679" t="n">
        <v>149156</v>
      </c>
      <c r="B18679" s="45" t="n">
        <v>45</v>
      </c>
      <c r="C18679" s="7" t="n">
        <v>2</v>
      </c>
      <c r="D18679" s="7" t="n">
        <v>3</v>
      </c>
      <c r="E18679" s="7" t="n">
        <v>-1</v>
      </c>
      <c r="F18679" s="7" t="n">
        <v>21.3500003814697</v>
      </c>
      <c r="G18679" s="7" t="n">
        <v>31</v>
      </c>
      <c r="H18679" s="7" t="n">
        <v>5000</v>
      </c>
    </row>
    <row r="18680" spans="1:9">
      <c r="A18680" t="s">
        <v>4</v>
      </c>
      <c r="B18680" s="4" t="s">
        <v>5</v>
      </c>
      <c r="C18680" s="4" t="s">
        <v>14</v>
      </c>
      <c r="D18680" s="4" t="s">
        <v>14</v>
      </c>
      <c r="E18680" s="4" t="s">
        <v>21</v>
      </c>
      <c r="F18680" s="4" t="s">
        <v>21</v>
      </c>
      <c r="G18680" s="4" t="s">
        <v>21</v>
      </c>
      <c r="H18680" s="4" t="s">
        <v>10</v>
      </c>
      <c r="I18680" s="4" t="s">
        <v>14</v>
      </c>
    </row>
    <row r="18681" spans="1:9">
      <c r="A18681" t="n">
        <v>149173</v>
      </c>
      <c r="B18681" s="45" t="n">
        <v>45</v>
      </c>
      <c r="C18681" s="7" t="n">
        <v>4</v>
      </c>
      <c r="D18681" s="7" t="n">
        <v>3</v>
      </c>
      <c r="E18681" s="7" t="n">
        <v>3</v>
      </c>
      <c r="F18681" s="7" t="n">
        <v>43</v>
      </c>
      <c r="G18681" s="7" t="n">
        <v>0</v>
      </c>
      <c r="H18681" s="7" t="n">
        <v>5000</v>
      </c>
      <c r="I18681" s="7" t="n">
        <v>0</v>
      </c>
    </row>
    <row r="18682" spans="1:9">
      <c r="A18682" t="s">
        <v>4</v>
      </c>
      <c r="B18682" s="4" t="s">
        <v>5</v>
      </c>
      <c r="C18682" s="4" t="s">
        <v>10</v>
      </c>
    </row>
    <row r="18683" spans="1:9">
      <c r="A18683" t="n">
        <v>149191</v>
      </c>
      <c r="B18683" s="28" t="n">
        <v>16</v>
      </c>
      <c r="C18683" s="7" t="n">
        <v>3500</v>
      </c>
    </row>
    <row r="18684" spans="1:9">
      <c r="A18684" t="s">
        <v>4</v>
      </c>
      <c r="B18684" s="4" t="s">
        <v>5</v>
      </c>
      <c r="C18684" s="4" t="s">
        <v>10</v>
      </c>
      <c r="D18684" s="4" t="s">
        <v>14</v>
      </c>
      <c r="E18684" s="4" t="s">
        <v>6</v>
      </c>
      <c r="F18684" s="4" t="s">
        <v>21</v>
      </c>
      <c r="G18684" s="4" t="s">
        <v>21</v>
      </c>
      <c r="H18684" s="4" t="s">
        <v>21</v>
      </c>
    </row>
    <row r="18685" spans="1:9">
      <c r="A18685" t="n">
        <v>149194</v>
      </c>
      <c r="B18685" s="37" t="n">
        <v>48</v>
      </c>
      <c r="C18685" s="7" t="n">
        <v>7004</v>
      </c>
      <c r="D18685" s="7" t="n">
        <v>0</v>
      </c>
      <c r="E18685" s="7" t="s">
        <v>792</v>
      </c>
      <c r="F18685" s="7" t="n">
        <v>-1</v>
      </c>
      <c r="G18685" s="7" t="n">
        <v>1</v>
      </c>
      <c r="H18685" s="7" t="n">
        <v>0</v>
      </c>
    </row>
    <row r="18686" spans="1:9">
      <c r="A18686" t="s">
        <v>4</v>
      </c>
      <c r="B18686" s="4" t="s">
        <v>5</v>
      </c>
      <c r="C18686" s="4" t="s">
        <v>14</v>
      </c>
      <c r="D18686" s="4" t="s">
        <v>10</v>
      </c>
    </row>
    <row r="18687" spans="1:9">
      <c r="A18687" t="n">
        <v>149222</v>
      </c>
      <c r="B18687" s="45" t="n">
        <v>45</v>
      </c>
      <c r="C18687" s="7" t="n">
        <v>7</v>
      </c>
      <c r="D18687" s="7" t="n">
        <v>255</v>
      </c>
    </row>
    <row r="18688" spans="1:9">
      <c r="A18688" t="s">
        <v>4</v>
      </c>
      <c r="B18688" s="4" t="s">
        <v>5</v>
      </c>
      <c r="C18688" s="4" t="s">
        <v>14</v>
      </c>
      <c r="D18688" s="4" t="s">
        <v>10</v>
      </c>
      <c r="E18688" s="4" t="s">
        <v>21</v>
      </c>
    </row>
    <row r="18689" spans="1:9">
      <c r="A18689" t="n">
        <v>149226</v>
      </c>
      <c r="B18689" s="21" t="n">
        <v>58</v>
      </c>
      <c r="C18689" s="7" t="n">
        <v>101</v>
      </c>
      <c r="D18689" s="7" t="n">
        <v>1000</v>
      </c>
      <c r="E18689" s="7" t="n">
        <v>1</v>
      </c>
    </row>
    <row r="18690" spans="1:9">
      <c r="A18690" t="s">
        <v>4</v>
      </c>
      <c r="B18690" s="4" t="s">
        <v>5</v>
      </c>
      <c r="C18690" s="4" t="s">
        <v>14</v>
      </c>
      <c r="D18690" s="4" t="s">
        <v>10</v>
      </c>
    </row>
    <row r="18691" spans="1:9">
      <c r="A18691" t="n">
        <v>149234</v>
      </c>
      <c r="B18691" s="21" t="n">
        <v>58</v>
      </c>
      <c r="C18691" s="7" t="n">
        <v>254</v>
      </c>
      <c r="D18691" s="7" t="n">
        <v>0</v>
      </c>
    </row>
    <row r="18692" spans="1:9">
      <c r="A18692" t="s">
        <v>4</v>
      </c>
      <c r="B18692" s="4" t="s">
        <v>5</v>
      </c>
      <c r="C18692" s="4" t="s">
        <v>14</v>
      </c>
      <c r="D18692" s="4" t="s">
        <v>14</v>
      </c>
      <c r="E18692" s="4" t="s">
        <v>21</v>
      </c>
      <c r="F18692" s="4" t="s">
        <v>21</v>
      </c>
      <c r="G18692" s="4" t="s">
        <v>21</v>
      </c>
      <c r="H18692" s="4" t="s">
        <v>10</v>
      </c>
    </row>
    <row r="18693" spans="1:9">
      <c r="A18693" t="n">
        <v>149238</v>
      </c>
      <c r="B18693" s="45" t="n">
        <v>45</v>
      </c>
      <c r="C18693" s="7" t="n">
        <v>2</v>
      </c>
      <c r="D18693" s="7" t="n">
        <v>3</v>
      </c>
      <c r="E18693" s="7" t="n">
        <v>-4.40000009536743</v>
      </c>
      <c r="F18693" s="7" t="n">
        <v>19.7999992370605</v>
      </c>
      <c r="G18693" s="7" t="n">
        <v>46.0999984741211</v>
      </c>
      <c r="H18693" s="7" t="n">
        <v>0</v>
      </c>
    </row>
    <row r="18694" spans="1:9">
      <c r="A18694" t="s">
        <v>4</v>
      </c>
      <c r="B18694" s="4" t="s">
        <v>5</v>
      </c>
      <c r="C18694" s="4" t="s">
        <v>14</v>
      </c>
      <c r="D18694" s="4" t="s">
        <v>14</v>
      </c>
      <c r="E18694" s="4" t="s">
        <v>21</v>
      </c>
      <c r="F18694" s="4" t="s">
        <v>21</v>
      </c>
      <c r="G18694" s="4" t="s">
        <v>21</v>
      </c>
      <c r="H18694" s="4" t="s">
        <v>10</v>
      </c>
      <c r="I18694" s="4" t="s">
        <v>14</v>
      </c>
    </row>
    <row r="18695" spans="1:9">
      <c r="A18695" t="n">
        <v>149255</v>
      </c>
      <c r="B18695" s="45" t="n">
        <v>45</v>
      </c>
      <c r="C18695" s="7" t="n">
        <v>4</v>
      </c>
      <c r="D18695" s="7" t="n">
        <v>3</v>
      </c>
      <c r="E18695" s="7" t="n">
        <v>11</v>
      </c>
      <c r="F18695" s="7" t="n">
        <v>150</v>
      </c>
      <c r="G18695" s="7" t="n">
        <v>5</v>
      </c>
      <c r="H18695" s="7" t="n">
        <v>0</v>
      </c>
      <c r="I18695" s="7" t="n">
        <v>0</v>
      </c>
    </row>
    <row r="18696" spans="1:9">
      <c r="A18696" t="s">
        <v>4</v>
      </c>
      <c r="B18696" s="4" t="s">
        <v>5</v>
      </c>
      <c r="C18696" s="4" t="s">
        <v>14</v>
      </c>
      <c r="D18696" s="4" t="s">
        <v>14</v>
      </c>
      <c r="E18696" s="4" t="s">
        <v>21</v>
      </c>
      <c r="F18696" s="4" t="s">
        <v>10</v>
      </c>
    </row>
    <row r="18697" spans="1:9">
      <c r="A18697" t="n">
        <v>149273</v>
      </c>
      <c r="B18697" s="45" t="n">
        <v>45</v>
      </c>
      <c r="C18697" s="7" t="n">
        <v>5</v>
      </c>
      <c r="D18697" s="7" t="n">
        <v>3</v>
      </c>
      <c r="E18697" s="7" t="n">
        <v>3.70000004768372</v>
      </c>
      <c r="F18697" s="7" t="n">
        <v>0</v>
      </c>
    </row>
    <row r="18698" spans="1:9">
      <c r="A18698" t="s">
        <v>4</v>
      </c>
      <c r="B18698" s="4" t="s">
        <v>5</v>
      </c>
      <c r="C18698" s="4" t="s">
        <v>14</v>
      </c>
      <c r="D18698" s="4" t="s">
        <v>14</v>
      </c>
      <c r="E18698" s="4" t="s">
        <v>21</v>
      </c>
      <c r="F18698" s="4" t="s">
        <v>10</v>
      </c>
    </row>
    <row r="18699" spans="1:9">
      <c r="A18699" t="n">
        <v>149282</v>
      </c>
      <c r="B18699" s="45" t="n">
        <v>45</v>
      </c>
      <c r="C18699" s="7" t="n">
        <v>11</v>
      </c>
      <c r="D18699" s="7" t="n">
        <v>3</v>
      </c>
      <c r="E18699" s="7" t="n">
        <v>34.4000015258789</v>
      </c>
      <c r="F18699" s="7" t="n">
        <v>0</v>
      </c>
    </row>
    <row r="18700" spans="1:9">
      <c r="A18700" t="s">
        <v>4</v>
      </c>
      <c r="B18700" s="4" t="s">
        <v>5</v>
      </c>
      <c r="C18700" s="4" t="s">
        <v>14</v>
      </c>
      <c r="D18700" s="4" t="s">
        <v>14</v>
      </c>
      <c r="E18700" s="4" t="s">
        <v>21</v>
      </c>
      <c r="F18700" s="4" t="s">
        <v>21</v>
      </c>
      <c r="G18700" s="4" t="s">
        <v>21</v>
      </c>
      <c r="H18700" s="4" t="s">
        <v>10</v>
      </c>
    </row>
    <row r="18701" spans="1:9">
      <c r="A18701" t="n">
        <v>149291</v>
      </c>
      <c r="B18701" s="45" t="n">
        <v>45</v>
      </c>
      <c r="C18701" s="7" t="n">
        <v>2</v>
      </c>
      <c r="D18701" s="7" t="n">
        <v>3</v>
      </c>
      <c r="E18701" s="7" t="n">
        <v>-4.40000009536743</v>
      </c>
      <c r="F18701" s="7" t="n">
        <v>19.2999992370605</v>
      </c>
      <c r="G18701" s="7" t="n">
        <v>46.0999984741211</v>
      </c>
      <c r="H18701" s="7" t="n">
        <v>4000</v>
      </c>
    </row>
    <row r="18702" spans="1:9">
      <c r="A18702" t="s">
        <v>4</v>
      </c>
      <c r="B18702" s="4" t="s">
        <v>5</v>
      </c>
      <c r="C18702" s="4" t="s">
        <v>14</v>
      </c>
      <c r="D18702" s="4" t="s">
        <v>10</v>
      </c>
    </row>
    <row r="18703" spans="1:9">
      <c r="A18703" t="n">
        <v>149308</v>
      </c>
      <c r="B18703" s="45" t="n">
        <v>45</v>
      </c>
      <c r="C18703" s="7" t="n">
        <v>7</v>
      </c>
      <c r="D18703" s="7" t="n">
        <v>255</v>
      </c>
    </row>
    <row r="18704" spans="1:9">
      <c r="A18704" t="s">
        <v>4</v>
      </c>
      <c r="B18704" s="4" t="s">
        <v>5</v>
      </c>
      <c r="C18704" s="4" t="s">
        <v>14</v>
      </c>
      <c r="D18704" s="4" t="s">
        <v>10</v>
      </c>
      <c r="E18704" s="4" t="s">
        <v>21</v>
      </c>
    </row>
    <row r="18705" spans="1:9">
      <c r="A18705" t="n">
        <v>149312</v>
      </c>
      <c r="B18705" s="21" t="n">
        <v>58</v>
      </c>
      <c r="C18705" s="7" t="n">
        <v>101</v>
      </c>
      <c r="D18705" s="7" t="n">
        <v>1000</v>
      </c>
      <c r="E18705" s="7" t="n">
        <v>1</v>
      </c>
    </row>
    <row r="18706" spans="1:9">
      <c r="A18706" t="s">
        <v>4</v>
      </c>
      <c r="B18706" s="4" t="s">
        <v>5</v>
      </c>
      <c r="C18706" s="4" t="s">
        <v>14</v>
      </c>
      <c r="D18706" s="4" t="s">
        <v>10</v>
      </c>
    </row>
    <row r="18707" spans="1:9">
      <c r="A18707" t="n">
        <v>149320</v>
      </c>
      <c r="B18707" s="21" t="n">
        <v>58</v>
      </c>
      <c r="C18707" s="7" t="n">
        <v>254</v>
      </c>
      <c r="D18707" s="7" t="n">
        <v>0</v>
      </c>
    </row>
    <row r="18708" spans="1:9">
      <c r="A18708" t="s">
        <v>4</v>
      </c>
      <c r="B18708" s="4" t="s">
        <v>5</v>
      </c>
      <c r="C18708" s="4" t="s">
        <v>14</v>
      </c>
      <c r="D18708" s="4" t="s">
        <v>14</v>
      </c>
      <c r="E18708" s="4" t="s">
        <v>21</v>
      </c>
      <c r="F18708" s="4" t="s">
        <v>21</v>
      </c>
      <c r="G18708" s="4" t="s">
        <v>21</v>
      </c>
      <c r="H18708" s="4" t="s">
        <v>10</v>
      </c>
    </row>
    <row r="18709" spans="1:9">
      <c r="A18709" t="n">
        <v>149324</v>
      </c>
      <c r="B18709" s="45" t="n">
        <v>45</v>
      </c>
      <c r="C18709" s="7" t="n">
        <v>2</v>
      </c>
      <c r="D18709" s="7" t="n">
        <v>3</v>
      </c>
      <c r="E18709" s="7" t="n">
        <v>-4.3600001335144</v>
      </c>
      <c r="F18709" s="7" t="n">
        <v>19.0499992370605</v>
      </c>
      <c r="G18709" s="7" t="n">
        <v>46.2599983215332</v>
      </c>
      <c r="H18709" s="7" t="n">
        <v>0</v>
      </c>
    </row>
    <row r="18710" spans="1:9">
      <c r="A18710" t="s">
        <v>4</v>
      </c>
      <c r="B18710" s="4" t="s">
        <v>5</v>
      </c>
      <c r="C18710" s="4" t="s">
        <v>14</v>
      </c>
      <c r="D18710" s="4" t="s">
        <v>14</v>
      </c>
      <c r="E18710" s="4" t="s">
        <v>21</v>
      </c>
      <c r="F18710" s="4" t="s">
        <v>21</v>
      </c>
      <c r="G18710" s="4" t="s">
        <v>21</v>
      </c>
      <c r="H18710" s="4" t="s">
        <v>10</v>
      </c>
      <c r="I18710" s="4" t="s">
        <v>14</v>
      </c>
    </row>
    <row r="18711" spans="1:9">
      <c r="A18711" t="n">
        <v>149341</v>
      </c>
      <c r="B18711" s="45" t="n">
        <v>45</v>
      </c>
      <c r="C18711" s="7" t="n">
        <v>4</v>
      </c>
      <c r="D18711" s="7" t="n">
        <v>3</v>
      </c>
      <c r="E18711" s="7" t="n">
        <v>17</v>
      </c>
      <c r="F18711" s="7" t="n">
        <v>190</v>
      </c>
      <c r="G18711" s="7" t="n">
        <v>-10</v>
      </c>
      <c r="H18711" s="7" t="n">
        <v>0</v>
      </c>
      <c r="I18711" s="7" t="n">
        <v>0</v>
      </c>
    </row>
    <row r="18712" spans="1:9">
      <c r="A18712" t="s">
        <v>4</v>
      </c>
      <c r="B18712" s="4" t="s">
        <v>5</v>
      </c>
      <c r="C18712" s="4" t="s">
        <v>14</v>
      </c>
      <c r="D18712" s="4" t="s">
        <v>14</v>
      </c>
      <c r="E18712" s="4" t="s">
        <v>21</v>
      </c>
      <c r="F18712" s="4" t="s">
        <v>10</v>
      </c>
    </row>
    <row r="18713" spans="1:9">
      <c r="A18713" t="n">
        <v>149359</v>
      </c>
      <c r="B18713" s="45" t="n">
        <v>45</v>
      </c>
      <c r="C18713" s="7" t="n">
        <v>5</v>
      </c>
      <c r="D18713" s="7" t="n">
        <v>3</v>
      </c>
      <c r="E18713" s="7" t="n">
        <v>1.60000002384186</v>
      </c>
      <c r="F18713" s="7" t="n">
        <v>0</v>
      </c>
    </row>
    <row r="18714" spans="1:9">
      <c r="A18714" t="s">
        <v>4</v>
      </c>
      <c r="B18714" s="4" t="s">
        <v>5</v>
      </c>
      <c r="C18714" s="4" t="s">
        <v>14</v>
      </c>
      <c r="D18714" s="4" t="s">
        <v>14</v>
      </c>
      <c r="E18714" s="4" t="s">
        <v>21</v>
      </c>
      <c r="F18714" s="4" t="s">
        <v>10</v>
      </c>
    </row>
    <row r="18715" spans="1:9">
      <c r="A18715" t="n">
        <v>149368</v>
      </c>
      <c r="B18715" s="45" t="n">
        <v>45</v>
      </c>
      <c r="C18715" s="7" t="n">
        <v>11</v>
      </c>
      <c r="D18715" s="7" t="n">
        <v>3</v>
      </c>
      <c r="E18715" s="7" t="n">
        <v>31.5</v>
      </c>
      <c r="F18715" s="7" t="n">
        <v>0</v>
      </c>
    </row>
    <row r="18716" spans="1:9">
      <c r="A18716" t="s">
        <v>4</v>
      </c>
      <c r="B18716" s="4" t="s">
        <v>5</v>
      </c>
      <c r="C18716" s="4" t="s">
        <v>14</v>
      </c>
      <c r="D18716" s="4" t="s">
        <v>14</v>
      </c>
      <c r="E18716" s="4" t="s">
        <v>21</v>
      </c>
      <c r="F18716" s="4" t="s">
        <v>21</v>
      </c>
      <c r="G18716" s="4" t="s">
        <v>21</v>
      </c>
      <c r="H18716" s="4" t="s">
        <v>10</v>
      </c>
    </row>
    <row r="18717" spans="1:9">
      <c r="A18717" t="n">
        <v>149377</v>
      </c>
      <c r="B18717" s="45" t="n">
        <v>45</v>
      </c>
      <c r="C18717" s="7" t="n">
        <v>2</v>
      </c>
      <c r="D18717" s="7" t="n">
        <v>3</v>
      </c>
      <c r="E18717" s="7" t="n">
        <v>-4.3600001335144</v>
      </c>
      <c r="F18717" s="7" t="n">
        <v>18.8999996185303</v>
      </c>
      <c r="G18717" s="7" t="n">
        <v>46.2599983215332</v>
      </c>
      <c r="H18717" s="7" t="n">
        <v>3000</v>
      </c>
    </row>
    <row r="18718" spans="1:9">
      <c r="A18718" t="s">
        <v>4</v>
      </c>
      <c r="B18718" s="4" t="s">
        <v>5</v>
      </c>
      <c r="C18718" s="4" t="s">
        <v>14</v>
      </c>
      <c r="D18718" s="4" t="s">
        <v>10</v>
      </c>
      <c r="E18718" s="4" t="s">
        <v>6</v>
      </c>
      <c r="F18718" s="4" t="s">
        <v>6</v>
      </c>
      <c r="G18718" s="4" t="s">
        <v>6</v>
      </c>
      <c r="H18718" s="4" t="s">
        <v>6</v>
      </c>
    </row>
    <row r="18719" spans="1:9">
      <c r="A18719" t="n">
        <v>149394</v>
      </c>
      <c r="B18719" s="41" t="n">
        <v>51</v>
      </c>
      <c r="C18719" s="7" t="n">
        <v>3</v>
      </c>
      <c r="D18719" s="7" t="n">
        <v>0</v>
      </c>
      <c r="E18719" s="7" t="s">
        <v>557</v>
      </c>
      <c r="F18719" s="7" t="s">
        <v>95</v>
      </c>
      <c r="G18719" s="7" t="s">
        <v>96</v>
      </c>
      <c r="H18719" s="7" t="s">
        <v>97</v>
      </c>
    </row>
    <row r="18720" spans="1:9">
      <c r="A18720" t="s">
        <v>4</v>
      </c>
      <c r="B18720" s="4" t="s">
        <v>5</v>
      </c>
      <c r="C18720" s="4" t="s">
        <v>14</v>
      </c>
      <c r="D18720" s="4" t="s">
        <v>10</v>
      </c>
    </row>
    <row r="18721" spans="1:9">
      <c r="A18721" t="n">
        <v>149407</v>
      </c>
      <c r="B18721" s="21" t="n">
        <v>58</v>
      </c>
      <c r="C18721" s="7" t="n">
        <v>255</v>
      </c>
      <c r="D18721" s="7" t="n">
        <v>0</v>
      </c>
    </row>
    <row r="18722" spans="1:9">
      <c r="A18722" t="s">
        <v>4</v>
      </c>
      <c r="B18722" s="4" t="s">
        <v>5</v>
      </c>
      <c r="C18722" s="4" t="s">
        <v>10</v>
      </c>
    </row>
    <row r="18723" spans="1:9">
      <c r="A18723" t="n">
        <v>149411</v>
      </c>
      <c r="B18723" s="28" t="n">
        <v>16</v>
      </c>
      <c r="C18723" s="7" t="n">
        <v>500</v>
      </c>
    </row>
    <row r="18724" spans="1:9">
      <c r="A18724" t="s">
        <v>4</v>
      </c>
      <c r="B18724" s="4" t="s">
        <v>5</v>
      </c>
      <c r="C18724" s="4" t="s">
        <v>10</v>
      </c>
      <c r="D18724" s="4" t="s">
        <v>10</v>
      </c>
      <c r="E18724" s="4" t="s">
        <v>10</v>
      </c>
    </row>
    <row r="18725" spans="1:9">
      <c r="A18725" t="n">
        <v>149414</v>
      </c>
      <c r="B18725" s="42" t="n">
        <v>61</v>
      </c>
      <c r="C18725" s="7" t="n">
        <v>0</v>
      </c>
      <c r="D18725" s="7" t="n">
        <v>23</v>
      </c>
      <c r="E18725" s="7" t="n">
        <v>300</v>
      </c>
    </row>
    <row r="18726" spans="1:9">
      <c r="A18726" t="s">
        <v>4</v>
      </c>
      <c r="B18726" s="4" t="s">
        <v>5</v>
      </c>
      <c r="C18726" s="4" t="s">
        <v>10</v>
      </c>
      <c r="D18726" s="4" t="s">
        <v>21</v>
      </c>
      <c r="E18726" s="4" t="s">
        <v>21</v>
      </c>
      <c r="F18726" s="4" t="s">
        <v>21</v>
      </c>
      <c r="G18726" s="4" t="s">
        <v>10</v>
      </c>
      <c r="H18726" s="4" t="s">
        <v>10</v>
      </c>
    </row>
    <row r="18727" spans="1:9">
      <c r="A18727" t="n">
        <v>149421</v>
      </c>
      <c r="B18727" s="54" t="n">
        <v>60</v>
      </c>
      <c r="C18727" s="7" t="n">
        <v>0</v>
      </c>
      <c r="D18727" s="7" t="n">
        <v>0</v>
      </c>
      <c r="E18727" s="7" t="n">
        <v>0</v>
      </c>
      <c r="F18727" s="7" t="n">
        <v>0</v>
      </c>
      <c r="G18727" s="7" t="n">
        <v>1000</v>
      </c>
      <c r="H18727" s="7" t="n">
        <v>0</v>
      </c>
    </row>
    <row r="18728" spans="1:9">
      <c r="A18728" t="s">
        <v>4</v>
      </c>
      <c r="B18728" s="4" t="s">
        <v>5</v>
      </c>
      <c r="C18728" s="4" t="s">
        <v>10</v>
      </c>
    </row>
    <row r="18729" spans="1:9">
      <c r="A18729" t="n">
        <v>149440</v>
      </c>
      <c r="B18729" s="28" t="n">
        <v>16</v>
      </c>
      <c r="C18729" s="7" t="n">
        <v>500</v>
      </c>
    </row>
    <row r="18730" spans="1:9">
      <c r="A18730" t="s">
        <v>4</v>
      </c>
      <c r="B18730" s="4" t="s">
        <v>5</v>
      </c>
      <c r="C18730" s="4" t="s">
        <v>14</v>
      </c>
      <c r="D18730" s="4" t="s">
        <v>10</v>
      </c>
      <c r="E18730" s="4" t="s">
        <v>6</v>
      </c>
      <c r="F18730" s="4" t="s">
        <v>6</v>
      </c>
      <c r="G18730" s="4" t="s">
        <v>6</v>
      </c>
      <c r="H18730" s="4" t="s">
        <v>6</v>
      </c>
    </row>
    <row r="18731" spans="1:9">
      <c r="A18731" t="n">
        <v>149443</v>
      </c>
      <c r="B18731" s="41" t="n">
        <v>51</v>
      </c>
      <c r="C18731" s="7" t="n">
        <v>3</v>
      </c>
      <c r="D18731" s="7" t="n">
        <v>0</v>
      </c>
      <c r="E18731" s="7" t="s">
        <v>898</v>
      </c>
      <c r="F18731" s="7" t="s">
        <v>95</v>
      </c>
      <c r="G18731" s="7" t="s">
        <v>96</v>
      </c>
      <c r="H18731" s="7" t="s">
        <v>97</v>
      </c>
    </row>
    <row r="18732" spans="1:9">
      <c r="A18732" t="s">
        <v>4</v>
      </c>
      <c r="B18732" s="4" t="s">
        <v>5</v>
      </c>
      <c r="C18732" s="4" t="s">
        <v>14</v>
      </c>
      <c r="D18732" s="4" t="s">
        <v>10</v>
      </c>
    </row>
    <row r="18733" spans="1:9">
      <c r="A18733" t="n">
        <v>149456</v>
      </c>
      <c r="B18733" s="45" t="n">
        <v>45</v>
      </c>
      <c r="C18733" s="7" t="n">
        <v>7</v>
      </c>
      <c r="D18733" s="7" t="n">
        <v>255</v>
      </c>
    </row>
    <row r="18734" spans="1:9">
      <c r="A18734" t="s">
        <v>4</v>
      </c>
      <c r="B18734" s="4" t="s">
        <v>5</v>
      </c>
      <c r="C18734" s="4" t="s">
        <v>14</v>
      </c>
      <c r="D18734" s="4" t="s">
        <v>10</v>
      </c>
      <c r="E18734" s="4" t="s">
        <v>21</v>
      </c>
    </row>
    <row r="18735" spans="1:9">
      <c r="A18735" t="n">
        <v>149460</v>
      </c>
      <c r="B18735" s="21" t="n">
        <v>58</v>
      </c>
      <c r="C18735" s="7" t="n">
        <v>101</v>
      </c>
      <c r="D18735" s="7" t="n">
        <v>500</v>
      </c>
      <c r="E18735" s="7" t="n">
        <v>1</v>
      </c>
    </row>
    <row r="18736" spans="1:9">
      <c r="A18736" t="s">
        <v>4</v>
      </c>
      <c r="B18736" s="4" t="s">
        <v>5</v>
      </c>
      <c r="C18736" s="4" t="s">
        <v>14</v>
      </c>
      <c r="D18736" s="4" t="s">
        <v>10</v>
      </c>
    </row>
    <row r="18737" spans="1:8">
      <c r="A18737" t="n">
        <v>149468</v>
      </c>
      <c r="B18737" s="21" t="n">
        <v>58</v>
      </c>
      <c r="C18737" s="7" t="n">
        <v>254</v>
      </c>
      <c r="D18737" s="7" t="n">
        <v>0</v>
      </c>
    </row>
    <row r="18738" spans="1:8">
      <c r="A18738" t="s">
        <v>4</v>
      </c>
      <c r="B18738" s="4" t="s">
        <v>5</v>
      </c>
      <c r="C18738" s="4" t="s">
        <v>14</v>
      </c>
      <c r="D18738" s="4" t="s">
        <v>14</v>
      </c>
      <c r="E18738" s="4" t="s">
        <v>21</v>
      </c>
      <c r="F18738" s="4" t="s">
        <v>21</v>
      </c>
      <c r="G18738" s="4" t="s">
        <v>21</v>
      </c>
      <c r="H18738" s="4" t="s">
        <v>10</v>
      </c>
    </row>
    <row r="18739" spans="1:8">
      <c r="A18739" t="n">
        <v>149472</v>
      </c>
      <c r="B18739" s="45" t="n">
        <v>45</v>
      </c>
      <c r="C18739" s="7" t="n">
        <v>2</v>
      </c>
      <c r="D18739" s="7" t="n">
        <v>3</v>
      </c>
      <c r="E18739" s="7" t="n">
        <v>-4.42000007629395</v>
      </c>
      <c r="F18739" s="7" t="n">
        <v>18.6499996185303</v>
      </c>
      <c r="G18739" s="7" t="n">
        <v>45.8400001525879</v>
      </c>
      <c r="H18739" s="7" t="n">
        <v>0</v>
      </c>
    </row>
    <row r="18740" spans="1:8">
      <c r="A18740" t="s">
        <v>4</v>
      </c>
      <c r="B18740" s="4" t="s">
        <v>5</v>
      </c>
      <c r="C18740" s="4" t="s">
        <v>14</v>
      </c>
      <c r="D18740" s="4" t="s">
        <v>14</v>
      </c>
      <c r="E18740" s="4" t="s">
        <v>21</v>
      </c>
      <c r="F18740" s="4" t="s">
        <v>21</v>
      </c>
      <c r="G18740" s="4" t="s">
        <v>21</v>
      </c>
      <c r="H18740" s="4" t="s">
        <v>10</v>
      </c>
      <c r="I18740" s="4" t="s">
        <v>14</v>
      </c>
    </row>
    <row r="18741" spans="1:8">
      <c r="A18741" t="n">
        <v>149489</v>
      </c>
      <c r="B18741" s="45" t="n">
        <v>45</v>
      </c>
      <c r="C18741" s="7" t="n">
        <v>4</v>
      </c>
      <c r="D18741" s="7" t="n">
        <v>3</v>
      </c>
      <c r="E18741" s="7" t="n">
        <v>15</v>
      </c>
      <c r="F18741" s="7" t="n">
        <v>277</v>
      </c>
      <c r="G18741" s="7" t="n">
        <v>10</v>
      </c>
      <c r="H18741" s="7" t="n">
        <v>0</v>
      </c>
      <c r="I18741" s="7" t="n">
        <v>0</v>
      </c>
    </row>
    <row r="18742" spans="1:8">
      <c r="A18742" t="s">
        <v>4</v>
      </c>
      <c r="B18742" s="4" t="s">
        <v>5</v>
      </c>
      <c r="C18742" s="4" t="s">
        <v>14</v>
      </c>
      <c r="D18742" s="4" t="s">
        <v>14</v>
      </c>
      <c r="E18742" s="4" t="s">
        <v>21</v>
      </c>
      <c r="F18742" s="4" t="s">
        <v>10</v>
      </c>
    </row>
    <row r="18743" spans="1:8">
      <c r="A18743" t="n">
        <v>149507</v>
      </c>
      <c r="B18743" s="45" t="n">
        <v>45</v>
      </c>
      <c r="C18743" s="7" t="n">
        <v>5</v>
      </c>
      <c r="D18743" s="7" t="n">
        <v>3</v>
      </c>
      <c r="E18743" s="7" t="n">
        <v>1.10000002384186</v>
      </c>
      <c r="F18743" s="7" t="n">
        <v>0</v>
      </c>
    </row>
    <row r="18744" spans="1:8">
      <c r="A18744" t="s">
        <v>4</v>
      </c>
      <c r="B18744" s="4" t="s">
        <v>5</v>
      </c>
      <c r="C18744" s="4" t="s">
        <v>14</v>
      </c>
      <c r="D18744" s="4" t="s">
        <v>14</v>
      </c>
      <c r="E18744" s="4" t="s">
        <v>21</v>
      </c>
      <c r="F18744" s="4" t="s">
        <v>10</v>
      </c>
    </row>
    <row r="18745" spans="1:8">
      <c r="A18745" t="n">
        <v>149516</v>
      </c>
      <c r="B18745" s="45" t="n">
        <v>45</v>
      </c>
      <c r="C18745" s="7" t="n">
        <v>11</v>
      </c>
      <c r="D18745" s="7" t="n">
        <v>3</v>
      </c>
      <c r="E18745" s="7" t="n">
        <v>31.5</v>
      </c>
      <c r="F18745" s="7" t="n">
        <v>0</v>
      </c>
    </row>
    <row r="18746" spans="1:8">
      <c r="A18746" t="s">
        <v>4</v>
      </c>
      <c r="B18746" s="4" t="s">
        <v>5</v>
      </c>
      <c r="C18746" s="4" t="s">
        <v>14</v>
      </c>
      <c r="D18746" s="4" t="s">
        <v>14</v>
      </c>
      <c r="E18746" s="4" t="s">
        <v>21</v>
      </c>
      <c r="F18746" s="4" t="s">
        <v>21</v>
      </c>
      <c r="G18746" s="4" t="s">
        <v>21</v>
      </c>
      <c r="H18746" s="4" t="s">
        <v>10</v>
      </c>
    </row>
    <row r="18747" spans="1:8">
      <c r="A18747" t="n">
        <v>149525</v>
      </c>
      <c r="B18747" s="45" t="n">
        <v>45</v>
      </c>
      <c r="C18747" s="7" t="n">
        <v>2</v>
      </c>
      <c r="D18747" s="7" t="n">
        <v>3</v>
      </c>
      <c r="E18747" s="7" t="n">
        <v>-4.42000007629395</v>
      </c>
      <c r="F18747" s="7" t="n">
        <v>18.5499992370605</v>
      </c>
      <c r="G18747" s="7" t="n">
        <v>45.8400001525879</v>
      </c>
      <c r="H18747" s="7" t="n">
        <v>2000</v>
      </c>
    </row>
    <row r="18748" spans="1:8">
      <c r="A18748" t="s">
        <v>4</v>
      </c>
      <c r="B18748" s="4" t="s">
        <v>5</v>
      </c>
      <c r="C18748" s="4" t="s">
        <v>14</v>
      </c>
      <c r="D18748" s="4" t="s">
        <v>10</v>
      </c>
    </row>
    <row r="18749" spans="1:8">
      <c r="A18749" t="n">
        <v>149542</v>
      </c>
      <c r="B18749" s="45" t="n">
        <v>45</v>
      </c>
      <c r="C18749" s="7" t="n">
        <v>7</v>
      </c>
      <c r="D18749" s="7" t="n">
        <v>255</v>
      </c>
    </row>
    <row r="18750" spans="1:8">
      <c r="A18750" t="s">
        <v>4</v>
      </c>
      <c r="B18750" s="4" t="s">
        <v>5</v>
      </c>
      <c r="C18750" s="4" t="s">
        <v>14</v>
      </c>
      <c r="D18750" s="4" t="s">
        <v>21</v>
      </c>
      <c r="E18750" s="4" t="s">
        <v>10</v>
      </c>
      <c r="F18750" s="4" t="s">
        <v>14</v>
      </c>
    </row>
    <row r="18751" spans="1:8">
      <c r="A18751" t="n">
        <v>149546</v>
      </c>
      <c r="B18751" s="16" t="n">
        <v>49</v>
      </c>
      <c r="C18751" s="7" t="n">
        <v>3</v>
      </c>
      <c r="D18751" s="7" t="n">
        <v>0.600000023841858</v>
      </c>
      <c r="E18751" s="7" t="n">
        <v>1000</v>
      </c>
      <c r="F18751" s="7" t="n">
        <v>0</v>
      </c>
    </row>
    <row r="18752" spans="1:8">
      <c r="A18752" t="s">
        <v>4</v>
      </c>
      <c r="B18752" s="4" t="s">
        <v>5</v>
      </c>
      <c r="C18752" s="4" t="s">
        <v>14</v>
      </c>
      <c r="D18752" s="4" t="s">
        <v>10</v>
      </c>
      <c r="E18752" s="4" t="s">
        <v>9</v>
      </c>
      <c r="F18752" s="4" t="s">
        <v>10</v>
      </c>
    </row>
    <row r="18753" spans="1:9">
      <c r="A18753" t="n">
        <v>149555</v>
      </c>
      <c r="B18753" s="14" t="n">
        <v>50</v>
      </c>
      <c r="C18753" s="7" t="n">
        <v>3</v>
      </c>
      <c r="D18753" s="7" t="n">
        <v>8200</v>
      </c>
      <c r="E18753" s="7" t="n">
        <v>0</v>
      </c>
      <c r="F18753" s="7" t="n">
        <v>1000</v>
      </c>
    </row>
    <row r="18754" spans="1:9">
      <c r="A18754" t="s">
        <v>4</v>
      </c>
      <c r="B18754" s="4" t="s">
        <v>5</v>
      </c>
      <c r="C18754" s="4" t="s">
        <v>14</v>
      </c>
      <c r="D18754" s="4" t="s">
        <v>10</v>
      </c>
      <c r="E18754" s="4" t="s">
        <v>9</v>
      </c>
      <c r="F18754" s="4" t="s">
        <v>10</v>
      </c>
    </row>
    <row r="18755" spans="1:9">
      <c r="A18755" t="n">
        <v>149565</v>
      </c>
      <c r="B18755" s="14" t="n">
        <v>50</v>
      </c>
      <c r="C18755" s="7" t="n">
        <v>3</v>
      </c>
      <c r="D18755" s="7" t="n">
        <v>5042</v>
      </c>
      <c r="E18755" s="7" t="n">
        <v>0</v>
      </c>
      <c r="F18755" s="7" t="n">
        <v>1000</v>
      </c>
    </row>
    <row r="18756" spans="1:9">
      <c r="A18756" t="s">
        <v>4</v>
      </c>
      <c r="B18756" s="4" t="s">
        <v>5</v>
      </c>
      <c r="C18756" s="4" t="s">
        <v>14</v>
      </c>
      <c r="D18756" s="4" t="s">
        <v>14</v>
      </c>
      <c r="E18756" s="4" t="s">
        <v>14</v>
      </c>
      <c r="F18756" s="4" t="s">
        <v>21</v>
      </c>
      <c r="G18756" s="4" t="s">
        <v>21</v>
      </c>
      <c r="H18756" s="4" t="s">
        <v>21</v>
      </c>
      <c r="I18756" s="4" t="s">
        <v>21</v>
      </c>
      <c r="J18756" s="4" t="s">
        <v>21</v>
      </c>
    </row>
    <row r="18757" spans="1:9">
      <c r="A18757" t="n">
        <v>149575</v>
      </c>
      <c r="B18757" s="30" t="n">
        <v>76</v>
      </c>
      <c r="C18757" s="7" t="n">
        <v>8</v>
      </c>
      <c r="D18757" s="7" t="n">
        <v>3</v>
      </c>
      <c r="E18757" s="7" t="n">
        <v>0</v>
      </c>
      <c r="F18757" s="7" t="n">
        <v>1</v>
      </c>
      <c r="G18757" s="7" t="n">
        <v>1</v>
      </c>
      <c r="H18757" s="7" t="n">
        <v>1</v>
      </c>
      <c r="I18757" s="7" t="n">
        <v>1</v>
      </c>
      <c r="J18757" s="7" t="n">
        <v>1000</v>
      </c>
    </row>
    <row r="18758" spans="1:9">
      <c r="A18758" t="s">
        <v>4</v>
      </c>
      <c r="B18758" s="4" t="s">
        <v>5</v>
      </c>
      <c r="C18758" s="4" t="s">
        <v>14</v>
      </c>
      <c r="D18758" s="4" t="s">
        <v>14</v>
      </c>
    </row>
    <row r="18759" spans="1:9">
      <c r="A18759" t="n">
        <v>149599</v>
      </c>
      <c r="B18759" s="58" t="n">
        <v>77</v>
      </c>
      <c r="C18759" s="7" t="n">
        <v>8</v>
      </c>
      <c r="D18759" s="7" t="n">
        <v>3</v>
      </c>
    </row>
    <row r="18760" spans="1:9">
      <c r="A18760" t="s">
        <v>4</v>
      </c>
      <c r="B18760" s="4" t="s">
        <v>5</v>
      </c>
      <c r="C18760" s="4" t="s">
        <v>10</v>
      </c>
    </row>
    <row r="18761" spans="1:9">
      <c r="A18761" t="n">
        <v>149602</v>
      </c>
      <c r="B18761" s="28" t="n">
        <v>16</v>
      </c>
      <c r="C18761" s="7" t="n">
        <v>500</v>
      </c>
    </row>
    <row r="18762" spans="1:9">
      <c r="A18762" t="s">
        <v>4</v>
      </c>
      <c r="B18762" s="4" t="s">
        <v>5</v>
      </c>
      <c r="C18762" s="4" t="s">
        <v>14</v>
      </c>
      <c r="D18762" s="4" t="s">
        <v>14</v>
      </c>
      <c r="E18762" s="4" t="s">
        <v>14</v>
      </c>
      <c r="F18762" s="4" t="s">
        <v>14</v>
      </c>
    </row>
    <row r="18763" spans="1:9">
      <c r="A18763" t="n">
        <v>149605</v>
      </c>
      <c r="B18763" s="19" t="n">
        <v>14</v>
      </c>
      <c r="C18763" s="7" t="n">
        <v>0</v>
      </c>
      <c r="D18763" s="7" t="n">
        <v>128</v>
      </c>
      <c r="E18763" s="7" t="n">
        <v>0</v>
      </c>
      <c r="F18763" s="7" t="n">
        <v>0</v>
      </c>
    </row>
    <row r="18764" spans="1:9">
      <c r="A18764" t="s">
        <v>4</v>
      </c>
      <c r="B18764" s="4" t="s">
        <v>5</v>
      </c>
      <c r="C18764" s="4" t="s">
        <v>14</v>
      </c>
      <c r="D18764" s="4" t="s">
        <v>10</v>
      </c>
      <c r="E18764" s="4" t="s">
        <v>10</v>
      </c>
      <c r="F18764" s="4" t="s">
        <v>14</v>
      </c>
    </row>
    <row r="18765" spans="1:9">
      <c r="A18765" t="n">
        <v>149610</v>
      </c>
      <c r="B18765" s="59" t="n">
        <v>25</v>
      </c>
      <c r="C18765" s="7" t="n">
        <v>1</v>
      </c>
      <c r="D18765" s="7" t="n">
        <v>110</v>
      </c>
      <c r="E18765" s="7" t="n">
        <v>600</v>
      </c>
      <c r="F18765" s="7" t="n">
        <v>1</v>
      </c>
    </row>
    <row r="18766" spans="1:9">
      <c r="A18766" t="s">
        <v>4</v>
      </c>
      <c r="B18766" s="4" t="s">
        <v>5</v>
      </c>
      <c r="C18766" s="4" t="s">
        <v>14</v>
      </c>
      <c r="D18766" s="4" t="s">
        <v>10</v>
      </c>
      <c r="E18766" s="4" t="s">
        <v>6</v>
      </c>
    </row>
    <row r="18767" spans="1:9">
      <c r="A18767" t="n">
        <v>149617</v>
      </c>
      <c r="B18767" s="41" t="n">
        <v>51</v>
      </c>
      <c r="C18767" s="7" t="n">
        <v>4</v>
      </c>
      <c r="D18767" s="7" t="n">
        <v>23</v>
      </c>
      <c r="E18767" s="7" t="s">
        <v>306</v>
      </c>
    </row>
    <row r="18768" spans="1:9">
      <c r="A18768" t="s">
        <v>4</v>
      </c>
      <c r="B18768" s="4" t="s">
        <v>5</v>
      </c>
      <c r="C18768" s="4" t="s">
        <v>10</v>
      </c>
    </row>
    <row r="18769" spans="1:10">
      <c r="A18769" t="n">
        <v>149630</v>
      </c>
      <c r="B18769" s="28" t="n">
        <v>16</v>
      </c>
      <c r="C18769" s="7" t="n">
        <v>0</v>
      </c>
    </row>
    <row r="18770" spans="1:10">
      <c r="A18770" t="s">
        <v>4</v>
      </c>
      <c r="B18770" s="4" t="s">
        <v>5</v>
      </c>
      <c r="C18770" s="4" t="s">
        <v>10</v>
      </c>
      <c r="D18770" s="4" t="s">
        <v>14</v>
      </c>
      <c r="E18770" s="4" t="s">
        <v>9</v>
      </c>
      <c r="F18770" s="4" t="s">
        <v>112</v>
      </c>
      <c r="G18770" s="4" t="s">
        <v>14</v>
      </c>
      <c r="H18770" s="4" t="s">
        <v>14</v>
      </c>
      <c r="I18770" s="4" t="s">
        <v>14</v>
      </c>
      <c r="J18770" s="4" t="s">
        <v>9</v>
      </c>
      <c r="K18770" s="4" t="s">
        <v>112</v>
      </c>
      <c r="L18770" s="4" t="s">
        <v>14</v>
      </c>
      <c r="M18770" s="4" t="s">
        <v>14</v>
      </c>
      <c r="N18770" s="4" t="s">
        <v>14</v>
      </c>
      <c r="O18770" s="4" t="s">
        <v>9</v>
      </c>
      <c r="P18770" s="4" t="s">
        <v>112</v>
      </c>
      <c r="Q18770" s="4" t="s">
        <v>14</v>
      </c>
      <c r="R18770" s="4" t="s">
        <v>14</v>
      </c>
    </row>
    <row r="18771" spans="1:10">
      <c r="A18771" t="n">
        <v>149633</v>
      </c>
      <c r="B18771" s="49" t="n">
        <v>26</v>
      </c>
      <c r="C18771" s="7" t="n">
        <v>23</v>
      </c>
      <c r="D18771" s="7" t="n">
        <v>17</v>
      </c>
      <c r="E18771" s="7" t="n">
        <v>28603</v>
      </c>
      <c r="F18771" s="7" t="s">
        <v>1133</v>
      </c>
      <c r="G18771" s="7" t="n">
        <v>2</v>
      </c>
      <c r="H18771" s="7" t="n">
        <v>3</v>
      </c>
      <c r="I18771" s="7" t="n">
        <v>17</v>
      </c>
      <c r="J18771" s="7" t="n">
        <v>28604</v>
      </c>
      <c r="K18771" s="7" t="s">
        <v>1134</v>
      </c>
      <c r="L18771" s="7" t="n">
        <v>2</v>
      </c>
      <c r="M18771" s="7" t="n">
        <v>3</v>
      </c>
      <c r="N18771" s="7" t="n">
        <v>17</v>
      </c>
      <c r="O18771" s="7" t="n">
        <v>28605</v>
      </c>
      <c r="P18771" s="7" t="s">
        <v>1135</v>
      </c>
      <c r="Q18771" s="7" t="n">
        <v>2</v>
      </c>
      <c r="R18771" s="7" t="n">
        <v>0</v>
      </c>
    </row>
    <row r="18772" spans="1:10">
      <c r="A18772" t="s">
        <v>4</v>
      </c>
      <c r="B18772" s="4" t="s">
        <v>5</v>
      </c>
    </row>
    <row r="18773" spans="1:10">
      <c r="A18773" t="n">
        <v>149901</v>
      </c>
      <c r="B18773" s="50" t="n">
        <v>28</v>
      </c>
    </row>
    <row r="18774" spans="1:10">
      <c r="A18774" t="s">
        <v>4</v>
      </c>
      <c r="B18774" s="4" t="s">
        <v>5</v>
      </c>
      <c r="C18774" s="4" t="s">
        <v>6</v>
      </c>
      <c r="D18774" s="4" t="s">
        <v>10</v>
      </c>
    </row>
    <row r="18775" spans="1:10">
      <c r="A18775" t="n">
        <v>149902</v>
      </c>
      <c r="B18775" s="61" t="n">
        <v>29</v>
      </c>
      <c r="C18775" s="7" t="s">
        <v>13</v>
      </c>
      <c r="D18775" s="7" t="n">
        <v>65533</v>
      </c>
    </row>
    <row r="18776" spans="1:10">
      <c r="A18776" t="s">
        <v>4</v>
      </c>
      <c r="B18776" s="4" t="s">
        <v>5</v>
      </c>
      <c r="C18776" s="4" t="s">
        <v>14</v>
      </c>
      <c r="D18776" s="4" t="s">
        <v>14</v>
      </c>
      <c r="E18776" s="4" t="s">
        <v>14</v>
      </c>
      <c r="F18776" s="4" t="s">
        <v>21</v>
      </c>
      <c r="G18776" s="4" t="s">
        <v>21</v>
      </c>
      <c r="H18776" s="4" t="s">
        <v>21</v>
      </c>
      <c r="I18776" s="4" t="s">
        <v>21</v>
      </c>
      <c r="J18776" s="4" t="s">
        <v>21</v>
      </c>
    </row>
    <row r="18777" spans="1:10">
      <c r="A18777" t="n">
        <v>149906</v>
      </c>
      <c r="B18777" s="30" t="n">
        <v>76</v>
      </c>
      <c r="C18777" s="7" t="n">
        <v>9</v>
      </c>
      <c r="D18777" s="7" t="n">
        <v>3</v>
      </c>
      <c r="E18777" s="7" t="n">
        <v>0</v>
      </c>
      <c r="F18777" s="7" t="n">
        <v>1</v>
      </c>
      <c r="G18777" s="7" t="n">
        <v>1</v>
      </c>
      <c r="H18777" s="7" t="n">
        <v>1</v>
      </c>
      <c r="I18777" s="7" t="n">
        <v>1</v>
      </c>
      <c r="J18777" s="7" t="n">
        <v>1000</v>
      </c>
    </row>
    <row r="18778" spans="1:10">
      <c r="A18778" t="s">
        <v>4</v>
      </c>
      <c r="B18778" s="4" t="s">
        <v>5</v>
      </c>
      <c r="C18778" s="4" t="s">
        <v>14</v>
      </c>
      <c r="D18778" s="4" t="s">
        <v>14</v>
      </c>
    </row>
    <row r="18779" spans="1:10">
      <c r="A18779" t="n">
        <v>149930</v>
      </c>
      <c r="B18779" s="58" t="n">
        <v>77</v>
      </c>
      <c r="C18779" s="7" t="n">
        <v>9</v>
      </c>
      <c r="D18779" s="7" t="n">
        <v>3</v>
      </c>
    </row>
    <row r="18780" spans="1:10">
      <c r="A18780" t="s">
        <v>4</v>
      </c>
      <c r="B18780" s="4" t="s">
        <v>5</v>
      </c>
      <c r="C18780" s="4" t="s">
        <v>10</v>
      </c>
    </row>
    <row r="18781" spans="1:10">
      <c r="A18781" t="n">
        <v>149933</v>
      </c>
      <c r="B18781" s="28" t="n">
        <v>16</v>
      </c>
      <c r="C18781" s="7" t="n">
        <v>500</v>
      </c>
    </row>
    <row r="18782" spans="1:10">
      <c r="A18782" t="s">
        <v>4</v>
      </c>
      <c r="B18782" s="4" t="s">
        <v>5</v>
      </c>
      <c r="C18782" s="4" t="s">
        <v>14</v>
      </c>
      <c r="D18782" s="4" t="s">
        <v>10</v>
      </c>
      <c r="E18782" s="4" t="s">
        <v>10</v>
      </c>
      <c r="F18782" s="4" t="s">
        <v>14</v>
      </c>
    </row>
    <row r="18783" spans="1:10">
      <c r="A18783" t="n">
        <v>149936</v>
      </c>
      <c r="B18783" s="59" t="n">
        <v>25</v>
      </c>
      <c r="C18783" s="7" t="n">
        <v>1</v>
      </c>
      <c r="D18783" s="7" t="n">
        <v>260</v>
      </c>
      <c r="E18783" s="7" t="n">
        <v>640</v>
      </c>
      <c r="F18783" s="7" t="n">
        <v>1</v>
      </c>
    </row>
    <row r="18784" spans="1:10">
      <c r="A18784" t="s">
        <v>4</v>
      </c>
      <c r="B18784" s="4" t="s">
        <v>5</v>
      </c>
      <c r="C18784" s="4" t="s">
        <v>14</v>
      </c>
      <c r="D18784" s="4" t="s">
        <v>10</v>
      </c>
      <c r="E18784" s="4" t="s">
        <v>6</v>
      </c>
    </row>
    <row r="18785" spans="1:18">
      <c r="A18785" t="n">
        <v>149943</v>
      </c>
      <c r="B18785" s="41" t="n">
        <v>51</v>
      </c>
      <c r="C18785" s="7" t="n">
        <v>4</v>
      </c>
      <c r="D18785" s="7" t="n">
        <v>23</v>
      </c>
      <c r="E18785" s="7" t="s">
        <v>306</v>
      </c>
    </row>
    <row r="18786" spans="1:18">
      <c r="A18786" t="s">
        <v>4</v>
      </c>
      <c r="B18786" s="4" t="s">
        <v>5</v>
      </c>
      <c r="C18786" s="4" t="s">
        <v>10</v>
      </c>
    </row>
    <row r="18787" spans="1:18">
      <c r="A18787" t="n">
        <v>149956</v>
      </c>
      <c r="B18787" s="28" t="n">
        <v>16</v>
      </c>
      <c r="C18787" s="7" t="n">
        <v>0</v>
      </c>
    </row>
    <row r="18788" spans="1:18">
      <c r="A18788" t="s">
        <v>4</v>
      </c>
      <c r="B18788" s="4" t="s">
        <v>5</v>
      </c>
      <c r="C18788" s="4" t="s">
        <v>10</v>
      </c>
      <c r="D18788" s="4" t="s">
        <v>14</v>
      </c>
      <c r="E18788" s="4" t="s">
        <v>9</v>
      </c>
      <c r="F18788" s="4" t="s">
        <v>112</v>
      </c>
      <c r="G18788" s="4" t="s">
        <v>14</v>
      </c>
      <c r="H18788" s="4" t="s">
        <v>14</v>
      </c>
      <c r="I18788" s="4" t="s">
        <v>14</v>
      </c>
      <c r="J18788" s="4" t="s">
        <v>9</v>
      </c>
      <c r="K18788" s="4" t="s">
        <v>112</v>
      </c>
      <c r="L18788" s="4" t="s">
        <v>14</v>
      </c>
      <c r="M18788" s="4" t="s">
        <v>14</v>
      </c>
    </row>
    <row r="18789" spans="1:18">
      <c r="A18789" t="n">
        <v>149959</v>
      </c>
      <c r="B18789" s="49" t="n">
        <v>26</v>
      </c>
      <c r="C18789" s="7" t="n">
        <v>23</v>
      </c>
      <c r="D18789" s="7" t="n">
        <v>17</v>
      </c>
      <c r="E18789" s="7" t="n">
        <v>28606</v>
      </c>
      <c r="F18789" s="7" t="s">
        <v>1136</v>
      </c>
      <c r="G18789" s="7" t="n">
        <v>2</v>
      </c>
      <c r="H18789" s="7" t="n">
        <v>3</v>
      </c>
      <c r="I18789" s="7" t="n">
        <v>17</v>
      </c>
      <c r="J18789" s="7" t="n">
        <v>28607</v>
      </c>
      <c r="K18789" s="7" t="s">
        <v>1137</v>
      </c>
      <c r="L18789" s="7" t="n">
        <v>2</v>
      </c>
      <c r="M18789" s="7" t="n">
        <v>0</v>
      </c>
    </row>
    <row r="18790" spans="1:18">
      <c r="A18790" t="s">
        <v>4</v>
      </c>
      <c r="B18790" s="4" t="s">
        <v>5</v>
      </c>
    </row>
    <row r="18791" spans="1:18">
      <c r="A18791" t="n">
        <v>150069</v>
      </c>
      <c r="B18791" s="50" t="n">
        <v>28</v>
      </c>
    </row>
    <row r="18792" spans="1:18">
      <c r="A18792" t="s">
        <v>4</v>
      </c>
      <c r="B18792" s="4" t="s">
        <v>5</v>
      </c>
      <c r="C18792" s="4" t="s">
        <v>6</v>
      </c>
      <c r="D18792" s="4" t="s">
        <v>10</v>
      </c>
    </row>
    <row r="18793" spans="1:18">
      <c r="A18793" t="n">
        <v>150070</v>
      </c>
      <c r="B18793" s="61" t="n">
        <v>29</v>
      </c>
      <c r="C18793" s="7" t="s">
        <v>13</v>
      </c>
      <c r="D18793" s="7" t="n">
        <v>65533</v>
      </c>
    </row>
    <row r="18794" spans="1:18">
      <c r="A18794" t="s">
        <v>4</v>
      </c>
      <c r="B18794" s="4" t="s">
        <v>5</v>
      </c>
      <c r="C18794" s="4" t="s">
        <v>14</v>
      </c>
      <c r="D18794" s="4" t="s">
        <v>10</v>
      </c>
      <c r="E18794" s="4" t="s">
        <v>6</v>
      </c>
      <c r="F18794" s="4" t="s">
        <v>6</v>
      </c>
      <c r="G18794" s="4" t="s">
        <v>6</v>
      </c>
      <c r="H18794" s="4" t="s">
        <v>6</v>
      </c>
    </row>
    <row r="18795" spans="1:18">
      <c r="A18795" t="n">
        <v>150074</v>
      </c>
      <c r="B18795" s="41" t="n">
        <v>51</v>
      </c>
      <c r="C18795" s="7" t="n">
        <v>3</v>
      </c>
      <c r="D18795" s="7" t="n">
        <v>23</v>
      </c>
      <c r="E18795" s="7" t="s">
        <v>1132</v>
      </c>
      <c r="F18795" s="7" t="s">
        <v>174</v>
      </c>
      <c r="G18795" s="7" t="s">
        <v>96</v>
      </c>
      <c r="H18795" s="7" t="s">
        <v>97</v>
      </c>
    </row>
    <row r="18796" spans="1:18">
      <c r="A18796" t="s">
        <v>4</v>
      </c>
      <c r="B18796" s="4" t="s">
        <v>5</v>
      </c>
      <c r="C18796" s="4" t="s">
        <v>9</v>
      </c>
    </row>
    <row r="18797" spans="1:18">
      <c r="A18797" t="n">
        <v>150087</v>
      </c>
      <c r="B18797" s="48" t="n">
        <v>15</v>
      </c>
      <c r="C18797" s="7" t="n">
        <v>32768</v>
      </c>
    </row>
    <row r="18798" spans="1:18">
      <c r="A18798" t="s">
        <v>4</v>
      </c>
      <c r="B18798" s="4" t="s">
        <v>5</v>
      </c>
      <c r="C18798" s="4" t="s">
        <v>10</v>
      </c>
    </row>
    <row r="18799" spans="1:18">
      <c r="A18799" t="n">
        <v>150092</v>
      </c>
      <c r="B18799" s="28" t="n">
        <v>16</v>
      </c>
      <c r="C18799" s="7" t="n">
        <v>300</v>
      </c>
    </row>
    <row r="18800" spans="1:18">
      <c r="A18800" t="s">
        <v>4</v>
      </c>
      <c r="B18800" s="4" t="s">
        <v>5</v>
      </c>
      <c r="C18800" s="4" t="s">
        <v>14</v>
      </c>
      <c r="D18800" s="4" t="s">
        <v>21</v>
      </c>
      <c r="E18800" s="4" t="s">
        <v>21</v>
      </c>
      <c r="F18800" s="4" t="s">
        <v>21</v>
      </c>
    </row>
    <row r="18801" spans="1:13">
      <c r="A18801" t="n">
        <v>150095</v>
      </c>
      <c r="B18801" s="45" t="n">
        <v>45</v>
      </c>
      <c r="C18801" s="7" t="n">
        <v>9</v>
      </c>
      <c r="D18801" s="7" t="n">
        <v>0.0500000007450581</v>
      </c>
      <c r="E18801" s="7" t="n">
        <v>0.0500000007450581</v>
      </c>
      <c r="F18801" s="7" t="n">
        <v>0.200000002980232</v>
      </c>
    </row>
    <row r="18802" spans="1:13">
      <c r="A18802" t="s">
        <v>4</v>
      </c>
      <c r="B18802" s="4" t="s">
        <v>5</v>
      </c>
      <c r="C18802" s="4" t="s">
        <v>14</v>
      </c>
      <c r="D18802" s="4" t="s">
        <v>10</v>
      </c>
      <c r="E18802" s="4" t="s">
        <v>10</v>
      </c>
      <c r="F18802" s="4" t="s">
        <v>14</v>
      </c>
    </row>
    <row r="18803" spans="1:13">
      <c r="A18803" t="n">
        <v>150109</v>
      </c>
      <c r="B18803" s="59" t="n">
        <v>25</v>
      </c>
      <c r="C18803" s="7" t="n">
        <v>1</v>
      </c>
      <c r="D18803" s="7" t="n">
        <v>260</v>
      </c>
      <c r="E18803" s="7" t="n">
        <v>640</v>
      </c>
      <c r="F18803" s="7" t="n">
        <v>2</v>
      </c>
    </row>
    <row r="18804" spans="1:13">
      <c r="A18804" t="s">
        <v>4</v>
      </c>
      <c r="B18804" s="4" t="s">
        <v>5</v>
      </c>
      <c r="C18804" s="4" t="s">
        <v>14</v>
      </c>
      <c r="D18804" s="4" t="s">
        <v>10</v>
      </c>
      <c r="E18804" s="4" t="s">
        <v>6</v>
      </c>
    </row>
    <row r="18805" spans="1:13">
      <c r="A18805" t="n">
        <v>150116</v>
      </c>
      <c r="B18805" s="41" t="n">
        <v>51</v>
      </c>
      <c r="C18805" s="7" t="n">
        <v>4</v>
      </c>
      <c r="D18805" s="7" t="n">
        <v>0</v>
      </c>
      <c r="E18805" s="7" t="s">
        <v>1138</v>
      </c>
    </row>
    <row r="18806" spans="1:13">
      <c r="A18806" t="s">
        <v>4</v>
      </c>
      <c r="B18806" s="4" t="s">
        <v>5</v>
      </c>
      <c r="C18806" s="4" t="s">
        <v>10</v>
      </c>
    </row>
    <row r="18807" spans="1:13">
      <c r="A18807" t="n">
        <v>150131</v>
      </c>
      <c r="B18807" s="28" t="n">
        <v>16</v>
      </c>
      <c r="C18807" s="7" t="n">
        <v>0</v>
      </c>
    </row>
    <row r="18808" spans="1:13">
      <c r="A18808" t="s">
        <v>4</v>
      </c>
      <c r="B18808" s="4" t="s">
        <v>5</v>
      </c>
      <c r="C18808" s="4" t="s">
        <v>10</v>
      </c>
      <c r="D18808" s="4" t="s">
        <v>14</v>
      </c>
      <c r="E18808" s="4" t="s">
        <v>9</v>
      </c>
      <c r="F18808" s="4" t="s">
        <v>112</v>
      </c>
      <c r="G18808" s="4" t="s">
        <v>14</v>
      </c>
      <c r="H18808" s="4" t="s">
        <v>14</v>
      </c>
    </row>
    <row r="18809" spans="1:13">
      <c r="A18809" t="n">
        <v>150134</v>
      </c>
      <c r="B18809" s="49" t="n">
        <v>26</v>
      </c>
      <c r="C18809" s="7" t="n">
        <v>0</v>
      </c>
      <c r="D18809" s="7" t="n">
        <v>17</v>
      </c>
      <c r="E18809" s="7" t="n">
        <v>53956</v>
      </c>
      <c r="F18809" s="7" t="s">
        <v>1139</v>
      </c>
      <c r="G18809" s="7" t="n">
        <v>2</v>
      </c>
      <c r="H18809" s="7" t="n">
        <v>0</v>
      </c>
    </row>
    <row r="18810" spans="1:13">
      <c r="A18810" t="s">
        <v>4</v>
      </c>
      <c r="B18810" s="4" t="s">
        <v>5</v>
      </c>
    </row>
    <row r="18811" spans="1:13">
      <c r="A18811" t="n">
        <v>150157</v>
      </c>
      <c r="B18811" s="50" t="n">
        <v>28</v>
      </c>
    </row>
    <row r="18812" spans="1:13">
      <c r="A18812" t="s">
        <v>4</v>
      </c>
      <c r="B18812" s="4" t="s">
        <v>5</v>
      </c>
      <c r="C18812" s="4" t="s">
        <v>14</v>
      </c>
      <c r="D18812" s="4" t="s">
        <v>10</v>
      </c>
      <c r="E18812" s="4" t="s">
        <v>10</v>
      </c>
      <c r="F18812" s="4" t="s">
        <v>14</v>
      </c>
    </row>
    <row r="18813" spans="1:13">
      <c r="A18813" t="n">
        <v>150158</v>
      </c>
      <c r="B18813" s="59" t="n">
        <v>25</v>
      </c>
      <c r="C18813" s="7" t="n">
        <v>1</v>
      </c>
      <c r="D18813" s="7" t="n">
        <v>65535</v>
      </c>
      <c r="E18813" s="7" t="n">
        <v>65535</v>
      </c>
      <c r="F18813" s="7" t="n">
        <v>0</v>
      </c>
    </row>
    <row r="18814" spans="1:13">
      <c r="A18814" t="s">
        <v>4</v>
      </c>
      <c r="B18814" s="4" t="s">
        <v>5</v>
      </c>
      <c r="C18814" s="4" t="s">
        <v>14</v>
      </c>
    </row>
    <row r="18815" spans="1:13">
      <c r="A18815" t="n">
        <v>150165</v>
      </c>
      <c r="B18815" s="35" t="n">
        <v>116</v>
      </c>
      <c r="C18815" s="7" t="n">
        <v>0</v>
      </c>
    </row>
    <row r="18816" spans="1:13">
      <c r="A18816" t="s">
        <v>4</v>
      </c>
      <c r="B18816" s="4" t="s">
        <v>5</v>
      </c>
      <c r="C18816" s="4" t="s">
        <v>14</v>
      </c>
      <c r="D18816" s="4" t="s">
        <v>10</v>
      </c>
    </row>
    <row r="18817" spans="1:8">
      <c r="A18817" t="n">
        <v>150167</v>
      </c>
      <c r="B18817" s="35" t="n">
        <v>116</v>
      </c>
      <c r="C18817" s="7" t="n">
        <v>2</v>
      </c>
      <c r="D18817" s="7" t="n">
        <v>1</v>
      </c>
    </row>
    <row r="18818" spans="1:8">
      <c r="A18818" t="s">
        <v>4</v>
      </c>
      <c r="B18818" s="4" t="s">
        <v>5</v>
      </c>
      <c r="C18818" s="4" t="s">
        <v>14</v>
      </c>
      <c r="D18818" s="4" t="s">
        <v>9</v>
      </c>
    </row>
    <row r="18819" spans="1:8">
      <c r="A18819" t="n">
        <v>150171</v>
      </c>
      <c r="B18819" s="35" t="n">
        <v>116</v>
      </c>
      <c r="C18819" s="7" t="n">
        <v>5</v>
      </c>
      <c r="D18819" s="7" t="n">
        <v>1101004800</v>
      </c>
    </row>
    <row r="18820" spans="1:8">
      <c r="A18820" t="s">
        <v>4</v>
      </c>
      <c r="B18820" s="4" t="s">
        <v>5</v>
      </c>
      <c r="C18820" s="4" t="s">
        <v>14</v>
      </c>
      <c r="D18820" s="4" t="s">
        <v>10</v>
      </c>
    </row>
    <row r="18821" spans="1:8">
      <c r="A18821" t="n">
        <v>150177</v>
      </c>
      <c r="B18821" s="35" t="n">
        <v>116</v>
      </c>
      <c r="C18821" s="7" t="n">
        <v>6</v>
      </c>
      <c r="D18821" s="7" t="n">
        <v>1</v>
      </c>
    </row>
    <row r="18822" spans="1:8">
      <c r="A18822" t="s">
        <v>4</v>
      </c>
      <c r="B18822" s="4" t="s">
        <v>5</v>
      </c>
      <c r="C18822" s="4" t="s">
        <v>14</v>
      </c>
      <c r="D18822" s="4" t="s">
        <v>14</v>
      </c>
      <c r="E18822" s="4" t="s">
        <v>21</v>
      </c>
      <c r="F18822" s="4" t="s">
        <v>21</v>
      </c>
      <c r="G18822" s="4" t="s">
        <v>21</v>
      </c>
      <c r="H18822" s="4" t="s">
        <v>10</v>
      </c>
    </row>
    <row r="18823" spans="1:8">
      <c r="A18823" t="n">
        <v>150181</v>
      </c>
      <c r="B18823" s="45" t="n">
        <v>45</v>
      </c>
      <c r="C18823" s="7" t="n">
        <v>2</v>
      </c>
      <c r="D18823" s="7" t="n">
        <v>3</v>
      </c>
      <c r="E18823" s="7" t="n">
        <v>-4.42999982833862</v>
      </c>
      <c r="F18823" s="7" t="n">
        <v>19.4500007629395</v>
      </c>
      <c r="G18823" s="7" t="n">
        <v>46.3699989318848</v>
      </c>
      <c r="H18823" s="7" t="n">
        <v>0</v>
      </c>
    </row>
    <row r="18824" spans="1:8">
      <c r="A18824" t="s">
        <v>4</v>
      </c>
      <c r="B18824" s="4" t="s">
        <v>5</v>
      </c>
      <c r="C18824" s="4" t="s">
        <v>14</v>
      </c>
      <c r="D18824" s="4" t="s">
        <v>14</v>
      </c>
      <c r="E18824" s="4" t="s">
        <v>21</v>
      </c>
      <c r="F18824" s="4" t="s">
        <v>21</v>
      </c>
      <c r="G18824" s="4" t="s">
        <v>21</v>
      </c>
      <c r="H18824" s="4" t="s">
        <v>10</v>
      </c>
      <c r="I18824" s="4" t="s">
        <v>14</v>
      </c>
    </row>
    <row r="18825" spans="1:8">
      <c r="A18825" t="n">
        <v>150198</v>
      </c>
      <c r="B18825" s="45" t="n">
        <v>45</v>
      </c>
      <c r="C18825" s="7" t="n">
        <v>4</v>
      </c>
      <c r="D18825" s="7" t="n">
        <v>3</v>
      </c>
      <c r="E18825" s="7" t="n">
        <v>23</v>
      </c>
      <c r="F18825" s="7" t="n">
        <v>83</v>
      </c>
      <c r="G18825" s="7" t="n">
        <v>10</v>
      </c>
      <c r="H18825" s="7" t="n">
        <v>0</v>
      </c>
      <c r="I18825" s="7" t="n">
        <v>0</v>
      </c>
    </row>
    <row r="18826" spans="1:8">
      <c r="A18826" t="s">
        <v>4</v>
      </c>
      <c r="B18826" s="4" t="s">
        <v>5</v>
      </c>
      <c r="C18826" s="4" t="s">
        <v>14</v>
      </c>
      <c r="D18826" s="4" t="s">
        <v>14</v>
      </c>
      <c r="E18826" s="4" t="s">
        <v>21</v>
      </c>
      <c r="F18826" s="4" t="s">
        <v>10</v>
      </c>
    </row>
    <row r="18827" spans="1:8">
      <c r="A18827" t="n">
        <v>150216</v>
      </c>
      <c r="B18827" s="45" t="n">
        <v>45</v>
      </c>
      <c r="C18827" s="7" t="n">
        <v>5</v>
      </c>
      <c r="D18827" s="7" t="n">
        <v>3</v>
      </c>
      <c r="E18827" s="7" t="n">
        <v>2.20000004768372</v>
      </c>
      <c r="F18827" s="7" t="n">
        <v>0</v>
      </c>
    </row>
    <row r="18828" spans="1:8">
      <c r="A18828" t="s">
        <v>4</v>
      </c>
      <c r="B18828" s="4" t="s">
        <v>5</v>
      </c>
      <c r="C18828" s="4" t="s">
        <v>14</v>
      </c>
      <c r="D18828" s="4" t="s">
        <v>14</v>
      </c>
      <c r="E18828" s="4" t="s">
        <v>21</v>
      </c>
      <c r="F18828" s="4" t="s">
        <v>10</v>
      </c>
    </row>
    <row r="18829" spans="1:8">
      <c r="A18829" t="n">
        <v>150225</v>
      </c>
      <c r="B18829" s="45" t="n">
        <v>45</v>
      </c>
      <c r="C18829" s="7" t="n">
        <v>11</v>
      </c>
      <c r="D18829" s="7" t="n">
        <v>3</v>
      </c>
      <c r="E18829" s="7" t="n">
        <v>40.0999984741211</v>
      </c>
      <c r="F18829" s="7" t="n">
        <v>0</v>
      </c>
    </row>
    <row r="18830" spans="1:8">
      <c r="A18830" t="s">
        <v>4</v>
      </c>
      <c r="B18830" s="4" t="s">
        <v>5</v>
      </c>
      <c r="C18830" s="4" t="s">
        <v>14</v>
      </c>
      <c r="D18830" s="4" t="s">
        <v>14</v>
      </c>
      <c r="E18830" s="4" t="s">
        <v>14</v>
      </c>
      <c r="F18830" s="4" t="s">
        <v>21</v>
      </c>
      <c r="G18830" s="4" t="s">
        <v>21</v>
      </c>
      <c r="H18830" s="4" t="s">
        <v>21</v>
      </c>
      <c r="I18830" s="4" t="s">
        <v>21</v>
      </c>
      <c r="J18830" s="4" t="s">
        <v>21</v>
      </c>
    </row>
    <row r="18831" spans="1:8">
      <c r="A18831" t="n">
        <v>150234</v>
      </c>
      <c r="B18831" s="30" t="n">
        <v>76</v>
      </c>
      <c r="C18831" s="7" t="n">
        <v>8</v>
      </c>
      <c r="D18831" s="7" t="n">
        <v>3</v>
      </c>
      <c r="E18831" s="7" t="n">
        <v>0</v>
      </c>
      <c r="F18831" s="7" t="n">
        <v>1</v>
      </c>
      <c r="G18831" s="7" t="n">
        <v>1</v>
      </c>
      <c r="H18831" s="7" t="n">
        <v>1</v>
      </c>
      <c r="I18831" s="7" t="n">
        <v>0</v>
      </c>
      <c r="J18831" s="7" t="n">
        <v>0</v>
      </c>
    </row>
    <row r="18832" spans="1:8">
      <c r="A18832" t="s">
        <v>4</v>
      </c>
      <c r="B18832" s="4" t="s">
        <v>5</v>
      </c>
      <c r="C18832" s="4" t="s">
        <v>14</v>
      </c>
      <c r="D18832" s="4" t="s">
        <v>14</v>
      </c>
      <c r="E18832" s="4" t="s">
        <v>14</v>
      </c>
      <c r="F18832" s="4" t="s">
        <v>21</v>
      </c>
      <c r="G18832" s="4" t="s">
        <v>21</v>
      </c>
      <c r="H18832" s="4" t="s">
        <v>21</v>
      </c>
      <c r="I18832" s="4" t="s">
        <v>21</v>
      </c>
      <c r="J18832" s="4" t="s">
        <v>21</v>
      </c>
    </row>
    <row r="18833" spans="1:10">
      <c r="A18833" t="n">
        <v>150258</v>
      </c>
      <c r="B18833" s="30" t="n">
        <v>76</v>
      </c>
      <c r="C18833" s="7" t="n">
        <v>9</v>
      </c>
      <c r="D18833" s="7" t="n">
        <v>3</v>
      </c>
      <c r="E18833" s="7" t="n">
        <v>0</v>
      </c>
      <c r="F18833" s="7" t="n">
        <v>1</v>
      </c>
      <c r="G18833" s="7" t="n">
        <v>1</v>
      </c>
      <c r="H18833" s="7" t="n">
        <v>1</v>
      </c>
      <c r="I18833" s="7" t="n">
        <v>0</v>
      </c>
      <c r="J18833" s="7" t="n">
        <v>1000</v>
      </c>
    </row>
    <row r="18834" spans="1:10">
      <c r="A18834" t="s">
        <v>4</v>
      </c>
      <c r="B18834" s="4" t="s">
        <v>5</v>
      </c>
      <c r="C18834" s="4" t="s">
        <v>14</v>
      </c>
      <c r="D18834" s="4" t="s">
        <v>14</v>
      </c>
    </row>
    <row r="18835" spans="1:10">
      <c r="A18835" t="n">
        <v>150282</v>
      </c>
      <c r="B18835" s="58" t="n">
        <v>77</v>
      </c>
      <c r="C18835" s="7" t="n">
        <v>9</v>
      </c>
      <c r="D18835" s="7" t="n">
        <v>3</v>
      </c>
    </row>
    <row r="18836" spans="1:10">
      <c r="A18836" t="s">
        <v>4</v>
      </c>
      <c r="B18836" s="4" t="s">
        <v>5</v>
      </c>
      <c r="C18836" s="4" t="s">
        <v>14</v>
      </c>
      <c r="D18836" s="4" t="s">
        <v>21</v>
      </c>
      <c r="E18836" s="4" t="s">
        <v>10</v>
      </c>
      <c r="F18836" s="4" t="s">
        <v>14</v>
      </c>
    </row>
    <row r="18837" spans="1:10">
      <c r="A18837" t="n">
        <v>150285</v>
      </c>
      <c r="B18837" s="16" t="n">
        <v>49</v>
      </c>
      <c r="C18837" s="7" t="n">
        <v>3</v>
      </c>
      <c r="D18837" s="7" t="n">
        <v>0.800000011920929</v>
      </c>
      <c r="E18837" s="7" t="n">
        <v>1000</v>
      </c>
      <c r="F18837" s="7" t="n">
        <v>0</v>
      </c>
    </row>
    <row r="18838" spans="1:10">
      <c r="A18838" t="s">
        <v>4</v>
      </c>
      <c r="B18838" s="4" t="s">
        <v>5</v>
      </c>
      <c r="C18838" s="4" t="s">
        <v>14</v>
      </c>
      <c r="D18838" s="4" t="s">
        <v>10</v>
      </c>
      <c r="E18838" s="4" t="s">
        <v>9</v>
      </c>
      <c r="F18838" s="4" t="s">
        <v>10</v>
      </c>
    </row>
    <row r="18839" spans="1:10">
      <c r="A18839" t="n">
        <v>150294</v>
      </c>
      <c r="B18839" s="14" t="n">
        <v>50</v>
      </c>
      <c r="C18839" s="7" t="n">
        <v>3</v>
      </c>
      <c r="D18839" s="7" t="n">
        <v>8200</v>
      </c>
      <c r="E18839" s="7" t="n">
        <v>1036831949</v>
      </c>
      <c r="F18839" s="7" t="n">
        <v>1000</v>
      </c>
    </row>
    <row r="18840" spans="1:10">
      <c r="A18840" t="s">
        <v>4</v>
      </c>
      <c r="B18840" s="4" t="s">
        <v>5</v>
      </c>
      <c r="C18840" s="4" t="s">
        <v>14</v>
      </c>
      <c r="D18840" s="4" t="s">
        <v>10</v>
      </c>
      <c r="E18840" s="4" t="s">
        <v>9</v>
      </c>
      <c r="F18840" s="4" t="s">
        <v>10</v>
      </c>
    </row>
    <row r="18841" spans="1:10">
      <c r="A18841" t="n">
        <v>150304</v>
      </c>
      <c r="B18841" s="14" t="n">
        <v>50</v>
      </c>
      <c r="C18841" s="7" t="n">
        <v>3</v>
      </c>
      <c r="D18841" s="7" t="n">
        <v>5042</v>
      </c>
      <c r="E18841" s="7" t="n">
        <v>1045220557</v>
      </c>
      <c r="F18841" s="7" t="n">
        <v>1000</v>
      </c>
    </row>
    <row r="18842" spans="1:10">
      <c r="A18842" t="s">
        <v>4</v>
      </c>
      <c r="B18842" s="4" t="s">
        <v>5</v>
      </c>
      <c r="C18842" s="4" t="s">
        <v>14</v>
      </c>
      <c r="D18842" s="4" t="s">
        <v>14</v>
      </c>
      <c r="E18842" s="4" t="s">
        <v>21</v>
      </c>
      <c r="F18842" s="4" t="s">
        <v>21</v>
      </c>
      <c r="G18842" s="4" t="s">
        <v>21</v>
      </c>
      <c r="H18842" s="4" t="s">
        <v>10</v>
      </c>
    </row>
    <row r="18843" spans="1:10">
      <c r="A18843" t="n">
        <v>150314</v>
      </c>
      <c r="B18843" s="45" t="n">
        <v>45</v>
      </c>
      <c r="C18843" s="7" t="n">
        <v>2</v>
      </c>
      <c r="D18843" s="7" t="n">
        <v>3</v>
      </c>
      <c r="E18843" s="7" t="n">
        <v>-4.42999982833862</v>
      </c>
      <c r="F18843" s="7" t="n">
        <v>19.6499996185303</v>
      </c>
      <c r="G18843" s="7" t="n">
        <v>46.3699989318848</v>
      </c>
      <c r="H18843" s="7" t="n">
        <v>1500</v>
      </c>
    </row>
    <row r="18844" spans="1:10">
      <c r="A18844" t="s">
        <v>4</v>
      </c>
      <c r="B18844" s="4" t="s">
        <v>5</v>
      </c>
      <c r="C18844" s="4" t="s">
        <v>14</v>
      </c>
      <c r="D18844" s="4" t="s">
        <v>14</v>
      </c>
      <c r="E18844" s="4" t="s">
        <v>21</v>
      </c>
      <c r="F18844" s="4" t="s">
        <v>10</v>
      </c>
    </row>
    <row r="18845" spans="1:10">
      <c r="A18845" t="n">
        <v>150331</v>
      </c>
      <c r="B18845" s="45" t="n">
        <v>45</v>
      </c>
      <c r="C18845" s="7" t="n">
        <v>5</v>
      </c>
      <c r="D18845" s="7" t="n">
        <v>3</v>
      </c>
      <c r="E18845" s="7" t="n">
        <v>2.5</v>
      </c>
      <c r="F18845" s="7" t="n">
        <v>1500</v>
      </c>
    </row>
    <row r="18846" spans="1:10">
      <c r="A18846" t="s">
        <v>4</v>
      </c>
      <c r="B18846" s="4" t="s">
        <v>5</v>
      </c>
      <c r="C18846" s="4" t="s">
        <v>14</v>
      </c>
      <c r="D18846" s="4" t="s">
        <v>10</v>
      </c>
      <c r="E18846" s="4" t="s">
        <v>6</v>
      </c>
      <c r="F18846" s="4" t="s">
        <v>6</v>
      </c>
      <c r="G18846" s="4" t="s">
        <v>6</v>
      </c>
      <c r="H18846" s="4" t="s">
        <v>6</v>
      </c>
    </row>
    <row r="18847" spans="1:10">
      <c r="A18847" t="n">
        <v>150340</v>
      </c>
      <c r="B18847" s="41" t="n">
        <v>51</v>
      </c>
      <c r="C18847" s="7" t="n">
        <v>3</v>
      </c>
      <c r="D18847" s="7" t="n">
        <v>0</v>
      </c>
      <c r="E18847" s="7" t="s">
        <v>199</v>
      </c>
      <c r="F18847" s="7" t="s">
        <v>95</v>
      </c>
      <c r="G18847" s="7" t="s">
        <v>96</v>
      </c>
      <c r="H18847" s="7" t="s">
        <v>97</v>
      </c>
    </row>
    <row r="18848" spans="1:10">
      <c r="A18848" t="s">
        <v>4</v>
      </c>
      <c r="B18848" s="4" t="s">
        <v>5</v>
      </c>
      <c r="C18848" s="4" t="s">
        <v>10</v>
      </c>
      <c r="D18848" s="4" t="s">
        <v>10</v>
      </c>
      <c r="E18848" s="4" t="s">
        <v>10</v>
      </c>
    </row>
    <row r="18849" spans="1:10">
      <c r="A18849" t="n">
        <v>150361</v>
      </c>
      <c r="B18849" s="42" t="n">
        <v>61</v>
      </c>
      <c r="C18849" s="7" t="n">
        <v>0</v>
      </c>
      <c r="D18849" s="7" t="n">
        <v>7004</v>
      </c>
      <c r="E18849" s="7" t="n">
        <v>1000</v>
      </c>
    </row>
    <row r="18850" spans="1:10">
      <c r="A18850" t="s">
        <v>4</v>
      </c>
      <c r="B18850" s="4" t="s">
        <v>5</v>
      </c>
      <c r="C18850" s="4" t="s">
        <v>10</v>
      </c>
      <c r="D18850" s="4" t="s">
        <v>14</v>
      </c>
      <c r="E18850" s="4" t="s">
        <v>6</v>
      </c>
      <c r="F18850" s="4" t="s">
        <v>21</v>
      </c>
      <c r="G18850" s="4" t="s">
        <v>21</v>
      </c>
      <c r="H18850" s="4" t="s">
        <v>21</v>
      </c>
    </row>
    <row r="18851" spans="1:10">
      <c r="A18851" t="n">
        <v>150368</v>
      </c>
      <c r="B18851" s="37" t="n">
        <v>48</v>
      </c>
      <c r="C18851" s="7" t="n">
        <v>0</v>
      </c>
      <c r="D18851" s="7" t="n">
        <v>0</v>
      </c>
      <c r="E18851" s="7" t="s">
        <v>416</v>
      </c>
      <c r="F18851" s="7" t="n">
        <v>-1</v>
      </c>
      <c r="G18851" s="7" t="n">
        <v>0.800000011920929</v>
      </c>
      <c r="H18851" s="7" t="n">
        <v>2.80259692864963e-45</v>
      </c>
    </row>
    <row r="18852" spans="1:10">
      <c r="A18852" t="s">
        <v>4</v>
      </c>
      <c r="B18852" s="4" t="s">
        <v>5</v>
      </c>
      <c r="C18852" s="4" t="s">
        <v>10</v>
      </c>
    </row>
    <row r="18853" spans="1:10">
      <c r="A18853" t="n">
        <v>150397</v>
      </c>
      <c r="B18853" s="28" t="n">
        <v>16</v>
      </c>
      <c r="C18853" s="7" t="n">
        <v>1500</v>
      </c>
    </row>
    <row r="18854" spans="1:10">
      <c r="A18854" t="s">
        <v>4</v>
      </c>
      <c r="B18854" s="4" t="s">
        <v>5</v>
      </c>
      <c r="C18854" s="4" t="s">
        <v>14</v>
      </c>
      <c r="D18854" s="4" t="s">
        <v>14</v>
      </c>
      <c r="E18854" s="4" t="s">
        <v>21</v>
      </c>
      <c r="F18854" s="4" t="s">
        <v>21</v>
      </c>
      <c r="G18854" s="4" t="s">
        <v>21</v>
      </c>
      <c r="H18854" s="4" t="s">
        <v>10</v>
      </c>
    </row>
    <row r="18855" spans="1:10">
      <c r="A18855" t="n">
        <v>150400</v>
      </c>
      <c r="B18855" s="45" t="n">
        <v>45</v>
      </c>
      <c r="C18855" s="7" t="n">
        <v>2</v>
      </c>
      <c r="D18855" s="7" t="n">
        <v>3</v>
      </c>
      <c r="E18855" s="7" t="n">
        <v>-1.92999994754791</v>
      </c>
      <c r="F18855" s="7" t="n">
        <v>19.6499996185303</v>
      </c>
      <c r="G18855" s="7" t="n">
        <v>46.3699989318848</v>
      </c>
      <c r="H18855" s="7" t="n">
        <v>2000</v>
      </c>
    </row>
    <row r="18856" spans="1:10">
      <c r="A18856" t="s">
        <v>4</v>
      </c>
      <c r="B18856" s="4" t="s">
        <v>5</v>
      </c>
      <c r="C18856" s="4" t="s">
        <v>14</v>
      </c>
      <c r="D18856" s="4" t="s">
        <v>14</v>
      </c>
      <c r="E18856" s="4" t="s">
        <v>21</v>
      </c>
      <c r="F18856" s="4" t="s">
        <v>21</v>
      </c>
      <c r="G18856" s="4" t="s">
        <v>21</v>
      </c>
      <c r="H18856" s="4" t="s">
        <v>10</v>
      </c>
      <c r="I18856" s="4" t="s">
        <v>14</v>
      </c>
    </row>
    <row r="18857" spans="1:10">
      <c r="A18857" t="n">
        <v>150417</v>
      </c>
      <c r="B18857" s="45" t="n">
        <v>45</v>
      </c>
      <c r="C18857" s="7" t="n">
        <v>4</v>
      </c>
      <c r="D18857" s="7" t="n">
        <v>3</v>
      </c>
      <c r="E18857" s="7" t="n">
        <v>23</v>
      </c>
      <c r="F18857" s="7" t="n">
        <v>43</v>
      </c>
      <c r="G18857" s="7" t="n">
        <v>-10</v>
      </c>
      <c r="H18857" s="7" t="n">
        <v>2000</v>
      </c>
      <c r="I18857" s="7" t="n">
        <v>0</v>
      </c>
    </row>
    <row r="18858" spans="1:10">
      <c r="A18858" t="s">
        <v>4</v>
      </c>
      <c r="B18858" s="4" t="s">
        <v>5</v>
      </c>
      <c r="C18858" s="4" t="s">
        <v>14</v>
      </c>
      <c r="D18858" s="4" t="s">
        <v>14</v>
      </c>
      <c r="E18858" s="4" t="s">
        <v>21</v>
      </c>
      <c r="F18858" s="4" t="s">
        <v>10</v>
      </c>
    </row>
    <row r="18859" spans="1:10">
      <c r="A18859" t="n">
        <v>150435</v>
      </c>
      <c r="B18859" s="45" t="n">
        <v>45</v>
      </c>
      <c r="C18859" s="7" t="n">
        <v>5</v>
      </c>
      <c r="D18859" s="7" t="n">
        <v>3</v>
      </c>
      <c r="E18859" s="7" t="n">
        <v>2.90000009536743</v>
      </c>
      <c r="F18859" s="7" t="n">
        <v>2000</v>
      </c>
    </row>
    <row r="18860" spans="1:10">
      <c r="A18860" t="s">
        <v>4</v>
      </c>
      <c r="B18860" s="4" t="s">
        <v>5</v>
      </c>
      <c r="C18860" s="4" t="s">
        <v>14</v>
      </c>
      <c r="D18860" s="4" t="s">
        <v>10</v>
      </c>
      <c r="E18860" s="4" t="s">
        <v>10</v>
      </c>
      <c r="F18860" s="4" t="s">
        <v>9</v>
      </c>
    </row>
    <row r="18861" spans="1:10">
      <c r="A18861" t="n">
        <v>150444</v>
      </c>
      <c r="B18861" s="46" t="n">
        <v>84</v>
      </c>
      <c r="C18861" s="7" t="n">
        <v>0</v>
      </c>
      <c r="D18861" s="7" t="n">
        <v>0</v>
      </c>
      <c r="E18861" s="7" t="n">
        <v>300</v>
      </c>
      <c r="F18861" s="7" t="n">
        <v>1050253722</v>
      </c>
    </row>
    <row r="18862" spans="1:10">
      <c r="A18862" t="s">
        <v>4</v>
      </c>
      <c r="B18862" s="4" t="s">
        <v>5</v>
      </c>
      <c r="C18862" s="4" t="s">
        <v>10</v>
      </c>
      <c r="D18862" s="4" t="s">
        <v>21</v>
      </c>
      <c r="E18862" s="4" t="s">
        <v>9</v>
      </c>
      <c r="F18862" s="4" t="s">
        <v>21</v>
      </c>
      <c r="G18862" s="4" t="s">
        <v>21</v>
      </c>
      <c r="H18862" s="4" t="s">
        <v>14</v>
      </c>
    </row>
    <row r="18863" spans="1:10">
      <c r="A18863" t="n">
        <v>150454</v>
      </c>
      <c r="B18863" s="98" t="n">
        <v>100</v>
      </c>
      <c r="C18863" s="7" t="n">
        <v>0</v>
      </c>
      <c r="D18863" s="7" t="n">
        <v>-3.45000004768372</v>
      </c>
      <c r="E18863" s="7" t="n">
        <v>1100150211</v>
      </c>
      <c r="F18863" s="7" t="n">
        <v>47.25</v>
      </c>
      <c r="G18863" s="7" t="n">
        <v>15</v>
      </c>
      <c r="H18863" s="7" t="n">
        <v>0</v>
      </c>
    </row>
    <row r="18864" spans="1:10">
      <c r="A18864" t="s">
        <v>4</v>
      </c>
      <c r="B18864" s="4" t="s">
        <v>5</v>
      </c>
      <c r="C18864" s="4" t="s">
        <v>10</v>
      </c>
    </row>
    <row r="18865" spans="1:9">
      <c r="A18865" t="n">
        <v>150474</v>
      </c>
      <c r="B18865" s="56" t="n">
        <v>54</v>
      </c>
      <c r="C18865" s="7" t="n">
        <v>0</v>
      </c>
    </row>
    <row r="18866" spans="1:9">
      <c r="A18866" t="s">
        <v>4</v>
      </c>
      <c r="B18866" s="4" t="s">
        <v>5</v>
      </c>
      <c r="C18866" s="4" t="s">
        <v>10</v>
      </c>
      <c r="D18866" s="4" t="s">
        <v>14</v>
      </c>
    </row>
    <row r="18867" spans="1:9">
      <c r="A18867" t="n">
        <v>150477</v>
      </c>
      <c r="B18867" s="77" t="n">
        <v>96</v>
      </c>
      <c r="C18867" s="7" t="n">
        <v>0</v>
      </c>
      <c r="D18867" s="7" t="n">
        <v>1</v>
      </c>
    </row>
    <row r="18868" spans="1:9">
      <c r="A18868" t="s">
        <v>4</v>
      </c>
      <c r="B18868" s="4" t="s">
        <v>5</v>
      </c>
      <c r="C18868" s="4" t="s">
        <v>10</v>
      </c>
      <c r="D18868" s="4" t="s">
        <v>14</v>
      </c>
      <c r="E18868" s="4" t="s">
        <v>21</v>
      </c>
      <c r="F18868" s="4" t="s">
        <v>21</v>
      </c>
      <c r="G18868" s="4" t="s">
        <v>21</v>
      </c>
    </row>
    <row r="18869" spans="1:9">
      <c r="A18869" t="n">
        <v>150481</v>
      </c>
      <c r="B18869" s="77" t="n">
        <v>96</v>
      </c>
      <c r="C18869" s="7" t="n">
        <v>0</v>
      </c>
      <c r="D18869" s="7" t="n">
        <v>2</v>
      </c>
      <c r="E18869" s="7" t="n">
        <v>-3.45000004768372</v>
      </c>
      <c r="F18869" s="7" t="n">
        <v>18.3700008392334</v>
      </c>
      <c r="G18869" s="7" t="n">
        <v>47.25</v>
      </c>
    </row>
    <row r="18870" spans="1:9">
      <c r="A18870" t="s">
        <v>4</v>
      </c>
      <c r="B18870" s="4" t="s">
        <v>5</v>
      </c>
      <c r="C18870" s="4" t="s">
        <v>10</v>
      </c>
      <c r="D18870" s="4" t="s">
        <v>14</v>
      </c>
      <c r="E18870" s="4" t="s">
        <v>21</v>
      </c>
      <c r="F18870" s="4" t="s">
        <v>21</v>
      </c>
      <c r="G18870" s="4" t="s">
        <v>21</v>
      </c>
    </row>
    <row r="18871" spans="1:9">
      <c r="A18871" t="n">
        <v>150497</v>
      </c>
      <c r="B18871" s="77" t="n">
        <v>96</v>
      </c>
      <c r="C18871" s="7" t="n">
        <v>0</v>
      </c>
      <c r="D18871" s="7" t="n">
        <v>2</v>
      </c>
      <c r="E18871" s="7" t="n">
        <v>-2.29999995231628</v>
      </c>
      <c r="F18871" s="7" t="n">
        <v>18.3700008392334</v>
      </c>
      <c r="G18871" s="7" t="n">
        <v>46.75</v>
      </c>
    </row>
    <row r="18872" spans="1:9">
      <c r="A18872" t="s">
        <v>4</v>
      </c>
      <c r="B18872" s="4" t="s">
        <v>5</v>
      </c>
      <c r="C18872" s="4" t="s">
        <v>10</v>
      </c>
      <c r="D18872" s="4" t="s">
        <v>14</v>
      </c>
      <c r="E18872" s="4" t="s">
        <v>21</v>
      </c>
      <c r="F18872" s="4" t="s">
        <v>21</v>
      </c>
      <c r="G18872" s="4" t="s">
        <v>21</v>
      </c>
    </row>
    <row r="18873" spans="1:9">
      <c r="A18873" t="n">
        <v>150513</v>
      </c>
      <c r="B18873" s="77" t="n">
        <v>96</v>
      </c>
      <c r="C18873" s="7" t="n">
        <v>0</v>
      </c>
      <c r="D18873" s="7" t="n">
        <v>2</v>
      </c>
      <c r="E18873" s="7" t="n">
        <v>-0.25</v>
      </c>
      <c r="F18873" s="7" t="n">
        <v>18.3700008392334</v>
      </c>
      <c r="G18873" s="7" t="n">
        <v>41.8499984741211</v>
      </c>
    </row>
    <row r="18874" spans="1:9">
      <c r="A18874" t="s">
        <v>4</v>
      </c>
      <c r="B18874" s="4" t="s">
        <v>5</v>
      </c>
      <c r="C18874" s="4" t="s">
        <v>10</v>
      </c>
      <c r="D18874" s="4" t="s">
        <v>14</v>
      </c>
      <c r="E18874" s="4" t="s">
        <v>9</v>
      </c>
      <c r="F18874" s="4" t="s">
        <v>14</v>
      </c>
      <c r="G18874" s="4" t="s">
        <v>10</v>
      </c>
    </row>
    <row r="18875" spans="1:9">
      <c r="A18875" t="n">
        <v>150529</v>
      </c>
      <c r="B18875" s="77" t="n">
        <v>96</v>
      </c>
      <c r="C18875" s="7" t="n">
        <v>0</v>
      </c>
      <c r="D18875" s="7" t="n">
        <v>0</v>
      </c>
      <c r="E18875" s="7" t="n">
        <v>1079194419</v>
      </c>
      <c r="F18875" s="7" t="n">
        <v>3</v>
      </c>
      <c r="G18875" s="7" t="n">
        <v>0</v>
      </c>
    </row>
    <row r="18876" spans="1:9">
      <c r="A18876" t="s">
        <v>4</v>
      </c>
      <c r="B18876" s="4" t="s">
        <v>5</v>
      </c>
      <c r="C18876" s="4" t="s">
        <v>10</v>
      </c>
    </row>
    <row r="18877" spans="1:9">
      <c r="A18877" t="n">
        <v>150540</v>
      </c>
      <c r="B18877" s="28" t="n">
        <v>16</v>
      </c>
      <c r="C18877" s="7" t="n">
        <v>1000</v>
      </c>
    </row>
    <row r="18878" spans="1:9">
      <c r="A18878" t="s">
        <v>4</v>
      </c>
      <c r="B18878" s="4" t="s">
        <v>5</v>
      </c>
      <c r="C18878" s="4" t="s">
        <v>10</v>
      </c>
      <c r="D18878" s="4" t="s">
        <v>14</v>
      </c>
      <c r="E18878" s="4" t="s">
        <v>21</v>
      </c>
      <c r="F18878" s="4" t="s">
        <v>10</v>
      </c>
    </row>
    <row r="18879" spans="1:9">
      <c r="A18879" t="n">
        <v>150543</v>
      </c>
      <c r="B18879" s="57" t="n">
        <v>59</v>
      </c>
      <c r="C18879" s="7" t="n">
        <v>1</v>
      </c>
      <c r="D18879" s="7" t="n">
        <v>16</v>
      </c>
      <c r="E18879" s="7" t="n">
        <v>0.150000005960464</v>
      </c>
      <c r="F18879" s="7" t="n">
        <v>0</v>
      </c>
    </row>
    <row r="18880" spans="1:9">
      <c r="A18880" t="s">
        <v>4</v>
      </c>
      <c r="B18880" s="4" t="s">
        <v>5</v>
      </c>
      <c r="C18880" s="4" t="s">
        <v>10</v>
      </c>
      <c r="D18880" s="4" t="s">
        <v>14</v>
      </c>
      <c r="E18880" s="4" t="s">
        <v>21</v>
      </c>
      <c r="F18880" s="4" t="s">
        <v>10</v>
      </c>
    </row>
    <row r="18881" spans="1:7">
      <c r="A18881" t="n">
        <v>150553</v>
      </c>
      <c r="B18881" s="57" t="n">
        <v>59</v>
      </c>
      <c r="C18881" s="7" t="n">
        <v>5</v>
      </c>
      <c r="D18881" s="7" t="n">
        <v>16</v>
      </c>
      <c r="E18881" s="7" t="n">
        <v>0.150000005960464</v>
      </c>
      <c r="F18881" s="7" t="n">
        <v>0</v>
      </c>
    </row>
    <row r="18882" spans="1:7">
      <c r="A18882" t="s">
        <v>4</v>
      </c>
      <c r="B18882" s="4" t="s">
        <v>5</v>
      </c>
      <c r="C18882" s="4" t="s">
        <v>10</v>
      </c>
    </row>
    <row r="18883" spans="1:7">
      <c r="A18883" t="n">
        <v>150563</v>
      </c>
      <c r="B18883" s="28" t="n">
        <v>16</v>
      </c>
      <c r="C18883" s="7" t="n">
        <v>50</v>
      </c>
    </row>
    <row r="18884" spans="1:7">
      <c r="A18884" t="s">
        <v>4</v>
      </c>
      <c r="B18884" s="4" t="s">
        <v>5</v>
      </c>
      <c r="C18884" s="4" t="s">
        <v>10</v>
      </c>
      <c r="D18884" s="4" t="s">
        <v>14</v>
      </c>
      <c r="E18884" s="4" t="s">
        <v>21</v>
      </c>
      <c r="F18884" s="4" t="s">
        <v>10</v>
      </c>
    </row>
    <row r="18885" spans="1:7">
      <c r="A18885" t="n">
        <v>150566</v>
      </c>
      <c r="B18885" s="57" t="n">
        <v>59</v>
      </c>
      <c r="C18885" s="7" t="n">
        <v>2</v>
      </c>
      <c r="D18885" s="7" t="n">
        <v>16</v>
      </c>
      <c r="E18885" s="7" t="n">
        <v>0.150000005960464</v>
      </c>
      <c r="F18885" s="7" t="n">
        <v>0</v>
      </c>
    </row>
    <row r="18886" spans="1:7">
      <c r="A18886" t="s">
        <v>4</v>
      </c>
      <c r="B18886" s="4" t="s">
        <v>5</v>
      </c>
      <c r="C18886" s="4" t="s">
        <v>10</v>
      </c>
      <c r="D18886" s="4" t="s">
        <v>14</v>
      </c>
      <c r="E18886" s="4" t="s">
        <v>21</v>
      </c>
      <c r="F18886" s="4" t="s">
        <v>10</v>
      </c>
    </row>
    <row r="18887" spans="1:7">
      <c r="A18887" t="n">
        <v>150576</v>
      </c>
      <c r="B18887" s="57" t="n">
        <v>59</v>
      </c>
      <c r="C18887" s="7" t="n">
        <v>3</v>
      </c>
      <c r="D18887" s="7" t="n">
        <v>16</v>
      </c>
      <c r="E18887" s="7" t="n">
        <v>0.150000005960464</v>
      </c>
      <c r="F18887" s="7" t="n">
        <v>0</v>
      </c>
    </row>
    <row r="18888" spans="1:7">
      <c r="A18888" t="s">
        <v>4</v>
      </c>
      <c r="B18888" s="4" t="s">
        <v>5</v>
      </c>
      <c r="C18888" s="4" t="s">
        <v>10</v>
      </c>
      <c r="D18888" s="4" t="s">
        <v>14</v>
      </c>
      <c r="E18888" s="4" t="s">
        <v>21</v>
      </c>
      <c r="F18888" s="4" t="s">
        <v>10</v>
      </c>
    </row>
    <row r="18889" spans="1:7">
      <c r="A18889" t="n">
        <v>150586</v>
      </c>
      <c r="B18889" s="57" t="n">
        <v>59</v>
      </c>
      <c r="C18889" s="7" t="n">
        <v>6</v>
      </c>
      <c r="D18889" s="7" t="n">
        <v>16</v>
      </c>
      <c r="E18889" s="7" t="n">
        <v>0.150000005960464</v>
      </c>
      <c r="F18889" s="7" t="n">
        <v>0</v>
      </c>
    </row>
    <row r="18890" spans="1:7">
      <c r="A18890" t="s">
        <v>4</v>
      </c>
      <c r="B18890" s="4" t="s">
        <v>5</v>
      </c>
      <c r="C18890" s="4" t="s">
        <v>10</v>
      </c>
      <c r="D18890" s="4" t="s">
        <v>14</v>
      </c>
      <c r="E18890" s="4" t="s">
        <v>21</v>
      </c>
      <c r="F18890" s="4" t="s">
        <v>10</v>
      </c>
    </row>
    <row r="18891" spans="1:7">
      <c r="A18891" t="n">
        <v>150596</v>
      </c>
      <c r="B18891" s="57" t="n">
        <v>59</v>
      </c>
      <c r="C18891" s="7" t="n">
        <v>4</v>
      </c>
      <c r="D18891" s="7" t="n">
        <v>16</v>
      </c>
      <c r="E18891" s="7" t="n">
        <v>0.150000005960464</v>
      </c>
      <c r="F18891" s="7" t="n">
        <v>0</v>
      </c>
    </row>
    <row r="18892" spans="1:7">
      <c r="A18892" t="s">
        <v>4</v>
      </c>
      <c r="B18892" s="4" t="s">
        <v>5</v>
      </c>
      <c r="C18892" s="4" t="s">
        <v>10</v>
      </c>
    </row>
    <row r="18893" spans="1:7">
      <c r="A18893" t="n">
        <v>150606</v>
      </c>
      <c r="B18893" s="28" t="n">
        <v>16</v>
      </c>
      <c r="C18893" s="7" t="n">
        <v>50</v>
      </c>
    </row>
    <row r="18894" spans="1:7">
      <c r="A18894" t="s">
        <v>4</v>
      </c>
      <c r="B18894" s="4" t="s">
        <v>5</v>
      </c>
      <c r="C18894" s="4" t="s">
        <v>10</v>
      </c>
      <c r="D18894" s="4" t="s">
        <v>14</v>
      </c>
      <c r="E18894" s="4" t="s">
        <v>21</v>
      </c>
      <c r="F18894" s="4" t="s">
        <v>10</v>
      </c>
    </row>
    <row r="18895" spans="1:7">
      <c r="A18895" t="n">
        <v>150609</v>
      </c>
      <c r="B18895" s="57" t="n">
        <v>59</v>
      </c>
      <c r="C18895" s="7" t="n">
        <v>7</v>
      </c>
      <c r="D18895" s="7" t="n">
        <v>16</v>
      </c>
      <c r="E18895" s="7" t="n">
        <v>0.150000005960464</v>
      </c>
      <c r="F18895" s="7" t="n">
        <v>0</v>
      </c>
    </row>
    <row r="18896" spans="1:7">
      <c r="A18896" t="s">
        <v>4</v>
      </c>
      <c r="B18896" s="4" t="s">
        <v>5</v>
      </c>
      <c r="C18896" s="4" t="s">
        <v>10</v>
      </c>
      <c r="D18896" s="4" t="s">
        <v>14</v>
      </c>
      <c r="E18896" s="4" t="s">
        <v>21</v>
      </c>
      <c r="F18896" s="4" t="s">
        <v>10</v>
      </c>
    </row>
    <row r="18897" spans="1:6">
      <c r="A18897" t="n">
        <v>150619</v>
      </c>
      <c r="B18897" s="57" t="n">
        <v>59</v>
      </c>
      <c r="C18897" s="7" t="n">
        <v>8</v>
      </c>
      <c r="D18897" s="7" t="n">
        <v>16</v>
      </c>
      <c r="E18897" s="7" t="n">
        <v>0.150000005960464</v>
      </c>
      <c r="F18897" s="7" t="n">
        <v>0</v>
      </c>
    </row>
    <row r="18898" spans="1:6">
      <c r="A18898" t="s">
        <v>4</v>
      </c>
      <c r="B18898" s="4" t="s">
        <v>5</v>
      </c>
      <c r="C18898" s="4" t="s">
        <v>10</v>
      </c>
      <c r="D18898" s="4" t="s">
        <v>14</v>
      </c>
      <c r="E18898" s="4" t="s">
        <v>21</v>
      </c>
      <c r="F18898" s="4" t="s">
        <v>10</v>
      </c>
    </row>
    <row r="18899" spans="1:6">
      <c r="A18899" t="n">
        <v>150629</v>
      </c>
      <c r="B18899" s="57" t="n">
        <v>59</v>
      </c>
      <c r="C18899" s="7" t="n">
        <v>9</v>
      </c>
      <c r="D18899" s="7" t="n">
        <v>16</v>
      </c>
      <c r="E18899" s="7" t="n">
        <v>0.150000005960464</v>
      </c>
      <c r="F18899" s="7" t="n">
        <v>0</v>
      </c>
    </row>
    <row r="18900" spans="1:6">
      <c r="A18900" t="s">
        <v>4</v>
      </c>
      <c r="B18900" s="4" t="s">
        <v>5</v>
      </c>
      <c r="C18900" s="4" t="s">
        <v>10</v>
      </c>
      <c r="D18900" s="4" t="s">
        <v>14</v>
      </c>
      <c r="E18900" s="4" t="s">
        <v>21</v>
      </c>
      <c r="F18900" s="4" t="s">
        <v>10</v>
      </c>
    </row>
    <row r="18901" spans="1:6">
      <c r="A18901" t="n">
        <v>150639</v>
      </c>
      <c r="B18901" s="57" t="n">
        <v>59</v>
      </c>
      <c r="C18901" s="7" t="n">
        <v>11</v>
      </c>
      <c r="D18901" s="7" t="n">
        <v>16</v>
      </c>
      <c r="E18901" s="7" t="n">
        <v>0.150000005960464</v>
      </c>
      <c r="F18901" s="7" t="n">
        <v>0</v>
      </c>
    </row>
    <row r="18902" spans="1:6">
      <c r="A18902" t="s">
        <v>4</v>
      </c>
      <c r="B18902" s="4" t="s">
        <v>5</v>
      </c>
      <c r="C18902" s="4" t="s">
        <v>10</v>
      </c>
      <c r="D18902" s="4" t="s">
        <v>14</v>
      </c>
      <c r="E18902" s="4" t="s">
        <v>21</v>
      </c>
      <c r="F18902" s="4" t="s">
        <v>10</v>
      </c>
    </row>
    <row r="18903" spans="1:6">
      <c r="A18903" t="n">
        <v>150649</v>
      </c>
      <c r="B18903" s="57" t="n">
        <v>59</v>
      </c>
      <c r="C18903" s="7" t="n">
        <v>7032</v>
      </c>
      <c r="D18903" s="7" t="n">
        <v>16</v>
      </c>
      <c r="E18903" s="7" t="n">
        <v>0.150000005960464</v>
      </c>
      <c r="F18903" s="7" t="n">
        <v>0</v>
      </c>
    </row>
    <row r="18904" spans="1:6">
      <c r="A18904" t="s">
        <v>4</v>
      </c>
      <c r="B18904" s="4" t="s">
        <v>5</v>
      </c>
      <c r="C18904" s="4" t="s">
        <v>10</v>
      </c>
      <c r="D18904" s="4" t="s">
        <v>10</v>
      </c>
      <c r="E18904" s="4" t="s">
        <v>10</v>
      </c>
    </row>
    <row r="18905" spans="1:6">
      <c r="A18905" t="n">
        <v>150659</v>
      </c>
      <c r="B18905" s="42" t="n">
        <v>61</v>
      </c>
      <c r="C18905" s="7" t="n">
        <v>1</v>
      </c>
      <c r="D18905" s="7" t="n">
        <v>0</v>
      </c>
      <c r="E18905" s="7" t="n">
        <v>1000</v>
      </c>
    </row>
    <row r="18906" spans="1:6">
      <c r="A18906" t="s">
        <v>4</v>
      </c>
      <c r="B18906" s="4" t="s">
        <v>5</v>
      </c>
      <c r="C18906" s="4" t="s">
        <v>10</v>
      </c>
      <c r="D18906" s="4" t="s">
        <v>10</v>
      </c>
      <c r="E18906" s="4" t="s">
        <v>10</v>
      </c>
    </row>
    <row r="18907" spans="1:6">
      <c r="A18907" t="n">
        <v>150666</v>
      </c>
      <c r="B18907" s="42" t="n">
        <v>61</v>
      </c>
      <c r="C18907" s="7" t="n">
        <v>2</v>
      </c>
      <c r="D18907" s="7" t="n">
        <v>0</v>
      </c>
      <c r="E18907" s="7" t="n">
        <v>1000</v>
      </c>
    </row>
    <row r="18908" spans="1:6">
      <c r="A18908" t="s">
        <v>4</v>
      </c>
      <c r="B18908" s="4" t="s">
        <v>5</v>
      </c>
      <c r="C18908" s="4" t="s">
        <v>10</v>
      </c>
      <c r="D18908" s="4" t="s">
        <v>10</v>
      </c>
      <c r="E18908" s="4" t="s">
        <v>10</v>
      </c>
    </row>
    <row r="18909" spans="1:6">
      <c r="A18909" t="n">
        <v>150673</v>
      </c>
      <c r="B18909" s="42" t="n">
        <v>61</v>
      </c>
      <c r="C18909" s="7" t="n">
        <v>3</v>
      </c>
      <c r="D18909" s="7" t="n">
        <v>0</v>
      </c>
      <c r="E18909" s="7" t="n">
        <v>1000</v>
      </c>
    </row>
    <row r="18910" spans="1:6">
      <c r="A18910" t="s">
        <v>4</v>
      </c>
      <c r="B18910" s="4" t="s">
        <v>5</v>
      </c>
      <c r="C18910" s="4" t="s">
        <v>10</v>
      </c>
    </row>
    <row r="18911" spans="1:6">
      <c r="A18911" t="n">
        <v>150680</v>
      </c>
      <c r="B18911" s="28" t="n">
        <v>16</v>
      </c>
      <c r="C18911" s="7" t="n">
        <v>100</v>
      </c>
    </row>
    <row r="18912" spans="1:6">
      <c r="A18912" t="s">
        <v>4</v>
      </c>
      <c r="B18912" s="4" t="s">
        <v>5</v>
      </c>
      <c r="C18912" s="4" t="s">
        <v>10</v>
      </c>
      <c r="D18912" s="4" t="s">
        <v>10</v>
      </c>
      <c r="E18912" s="4" t="s">
        <v>10</v>
      </c>
    </row>
    <row r="18913" spans="1:6">
      <c r="A18913" t="n">
        <v>150683</v>
      </c>
      <c r="B18913" s="42" t="n">
        <v>61</v>
      </c>
      <c r="C18913" s="7" t="n">
        <v>4</v>
      </c>
      <c r="D18913" s="7" t="n">
        <v>0</v>
      </c>
      <c r="E18913" s="7" t="n">
        <v>1000</v>
      </c>
    </row>
    <row r="18914" spans="1:6">
      <c r="A18914" t="s">
        <v>4</v>
      </c>
      <c r="B18914" s="4" t="s">
        <v>5</v>
      </c>
      <c r="C18914" s="4" t="s">
        <v>10</v>
      </c>
      <c r="D18914" s="4" t="s">
        <v>10</v>
      </c>
      <c r="E18914" s="4" t="s">
        <v>10</v>
      </c>
    </row>
    <row r="18915" spans="1:6">
      <c r="A18915" t="n">
        <v>150690</v>
      </c>
      <c r="B18915" s="42" t="n">
        <v>61</v>
      </c>
      <c r="C18915" s="7" t="n">
        <v>5</v>
      </c>
      <c r="D18915" s="7" t="n">
        <v>0</v>
      </c>
      <c r="E18915" s="7" t="n">
        <v>1000</v>
      </c>
    </row>
    <row r="18916" spans="1:6">
      <c r="A18916" t="s">
        <v>4</v>
      </c>
      <c r="B18916" s="4" t="s">
        <v>5</v>
      </c>
      <c r="C18916" s="4" t="s">
        <v>10</v>
      </c>
      <c r="D18916" s="4" t="s">
        <v>10</v>
      </c>
      <c r="E18916" s="4" t="s">
        <v>10</v>
      </c>
    </row>
    <row r="18917" spans="1:6">
      <c r="A18917" t="n">
        <v>150697</v>
      </c>
      <c r="B18917" s="42" t="n">
        <v>61</v>
      </c>
      <c r="C18917" s="7" t="n">
        <v>6</v>
      </c>
      <c r="D18917" s="7" t="n">
        <v>0</v>
      </c>
      <c r="E18917" s="7" t="n">
        <v>1000</v>
      </c>
    </row>
    <row r="18918" spans="1:6">
      <c r="A18918" t="s">
        <v>4</v>
      </c>
      <c r="B18918" s="4" t="s">
        <v>5</v>
      </c>
      <c r="C18918" s="4" t="s">
        <v>10</v>
      </c>
      <c r="D18918" s="4" t="s">
        <v>10</v>
      </c>
      <c r="E18918" s="4" t="s">
        <v>10</v>
      </c>
    </row>
    <row r="18919" spans="1:6">
      <c r="A18919" t="n">
        <v>150704</v>
      </c>
      <c r="B18919" s="42" t="n">
        <v>61</v>
      </c>
      <c r="C18919" s="7" t="n">
        <v>7</v>
      </c>
      <c r="D18919" s="7" t="n">
        <v>0</v>
      </c>
      <c r="E18919" s="7" t="n">
        <v>1000</v>
      </c>
    </row>
    <row r="18920" spans="1:6">
      <c r="A18920" t="s">
        <v>4</v>
      </c>
      <c r="B18920" s="4" t="s">
        <v>5</v>
      </c>
      <c r="C18920" s="4" t="s">
        <v>10</v>
      </c>
    </row>
    <row r="18921" spans="1:6">
      <c r="A18921" t="n">
        <v>150711</v>
      </c>
      <c r="B18921" s="28" t="n">
        <v>16</v>
      </c>
      <c r="C18921" s="7" t="n">
        <v>100</v>
      </c>
    </row>
    <row r="18922" spans="1:6">
      <c r="A18922" t="s">
        <v>4</v>
      </c>
      <c r="B18922" s="4" t="s">
        <v>5</v>
      </c>
      <c r="C18922" s="4" t="s">
        <v>10</v>
      </c>
      <c r="D18922" s="4" t="s">
        <v>10</v>
      </c>
      <c r="E18922" s="4" t="s">
        <v>10</v>
      </c>
    </row>
    <row r="18923" spans="1:6">
      <c r="A18923" t="n">
        <v>150714</v>
      </c>
      <c r="B18923" s="42" t="n">
        <v>61</v>
      </c>
      <c r="C18923" s="7" t="n">
        <v>8</v>
      </c>
      <c r="D18923" s="7" t="n">
        <v>0</v>
      </c>
      <c r="E18923" s="7" t="n">
        <v>1000</v>
      </c>
    </row>
    <row r="18924" spans="1:6">
      <c r="A18924" t="s">
        <v>4</v>
      </c>
      <c r="B18924" s="4" t="s">
        <v>5</v>
      </c>
      <c r="C18924" s="4" t="s">
        <v>10</v>
      </c>
      <c r="D18924" s="4" t="s">
        <v>10</v>
      </c>
      <c r="E18924" s="4" t="s">
        <v>10</v>
      </c>
    </row>
    <row r="18925" spans="1:6">
      <c r="A18925" t="n">
        <v>150721</v>
      </c>
      <c r="B18925" s="42" t="n">
        <v>61</v>
      </c>
      <c r="C18925" s="7" t="n">
        <v>11</v>
      </c>
      <c r="D18925" s="7" t="n">
        <v>0</v>
      </c>
      <c r="E18925" s="7" t="n">
        <v>1000</v>
      </c>
    </row>
    <row r="18926" spans="1:6">
      <c r="A18926" t="s">
        <v>4</v>
      </c>
      <c r="B18926" s="4" t="s">
        <v>5</v>
      </c>
      <c r="C18926" s="4" t="s">
        <v>10</v>
      </c>
      <c r="D18926" s="4" t="s">
        <v>10</v>
      </c>
      <c r="E18926" s="4" t="s">
        <v>10</v>
      </c>
    </row>
    <row r="18927" spans="1:6">
      <c r="A18927" t="n">
        <v>150728</v>
      </c>
      <c r="B18927" s="42" t="n">
        <v>61</v>
      </c>
      <c r="C18927" s="7" t="n">
        <v>7032</v>
      </c>
      <c r="D18927" s="7" t="n">
        <v>0</v>
      </c>
      <c r="E18927" s="7" t="n">
        <v>1000</v>
      </c>
    </row>
    <row r="18928" spans="1:6">
      <c r="A18928" t="s">
        <v>4</v>
      </c>
      <c r="B18928" s="4" t="s">
        <v>5</v>
      </c>
      <c r="C18928" s="4" t="s">
        <v>10</v>
      </c>
      <c r="D18928" s="4" t="s">
        <v>14</v>
      </c>
    </row>
    <row r="18929" spans="1:5">
      <c r="A18929" t="n">
        <v>150735</v>
      </c>
      <c r="B18929" s="53" t="n">
        <v>56</v>
      </c>
      <c r="C18929" s="7" t="n">
        <v>0</v>
      </c>
      <c r="D18929" s="7" t="n">
        <v>0</v>
      </c>
    </row>
    <row r="18930" spans="1:5">
      <c r="A18930" t="s">
        <v>4</v>
      </c>
      <c r="B18930" s="4" t="s">
        <v>5</v>
      </c>
      <c r="C18930" s="4" t="s">
        <v>14</v>
      </c>
      <c r="D18930" s="4" t="s">
        <v>10</v>
      </c>
      <c r="E18930" s="4" t="s">
        <v>21</v>
      </c>
    </row>
    <row r="18931" spans="1:5">
      <c r="A18931" t="n">
        <v>150739</v>
      </c>
      <c r="B18931" s="21" t="n">
        <v>58</v>
      </c>
      <c r="C18931" s="7" t="n">
        <v>101</v>
      </c>
      <c r="D18931" s="7" t="n">
        <v>300</v>
      </c>
      <c r="E18931" s="7" t="n">
        <v>1</v>
      </c>
    </row>
    <row r="18932" spans="1:5">
      <c r="A18932" t="s">
        <v>4</v>
      </c>
      <c r="B18932" s="4" t="s">
        <v>5</v>
      </c>
      <c r="C18932" s="4" t="s">
        <v>14</v>
      </c>
      <c r="D18932" s="4" t="s">
        <v>10</v>
      </c>
    </row>
    <row r="18933" spans="1:5">
      <c r="A18933" t="n">
        <v>150747</v>
      </c>
      <c r="B18933" s="21" t="n">
        <v>58</v>
      </c>
      <c r="C18933" s="7" t="n">
        <v>254</v>
      </c>
      <c r="D18933" s="7" t="n">
        <v>0</v>
      </c>
    </row>
    <row r="18934" spans="1:5">
      <c r="A18934" t="s">
        <v>4</v>
      </c>
      <c r="B18934" s="4" t="s">
        <v>5</v>
      </c>
      <c r="C18934" s="4" t="s">
        <v>14</v>
      </c>
      <c r="D18934" s="4" t="s">
        <v>10</v>
      </c>
      <c r="E18934" s="4" t="s">
        <v>10</v>
      </c>
      <c r="F18934" s="4" t="s">
        <v>9</v>
      </c>
    </row>
    <row r="18935" spans="1:5">
      <c r="A18935" t="n">
        <v>150751</v>
      </c>
      <c r="B18935" s="46" t="n">
        <v>84</v>
      </c>
      <c r="C18935" s="7" t="n">
        <v>1</v>
      </c>
      <c r="D18935" s="7" t="n">
        <v>0</v>
      </c>
      <c r="E18935" s="7" t="n">
        <v>0</v>
      </c>
      <c r="F18935" s="7" t="n">
        <v>0</v>
      </c>
    </row>
    <row r="18936" spans="1:5">
      <c r="A18936" t="s">
        <v>4</v>
      </c>
      <c r="B18936" s="4" t="s">
        <v>5</v>
      </c>
      <c r="C18936" s="4" t="s">
        <v>14</v>
      </c>
      <c r="D18936" s="4" t="s">
        <v>14</v>
      </c>
      <c r="E18936" s="4" t="s">
        <v>21</v>
      </c>
      <c r="F18936" s="4" t="s">
        <v>21</v>
      </c>
      <c r="G18936" s="4" t="s">
        <v>21</v>
      </c>
      <c r="H18936" s="4" t="s">
        <v>10</v>
      </c>
    </row>
    <row r="18937" spans="1:5">
      <c r="A18937" t="n">
        <v>150761</v>
      </c>
      <c r="B18937" s="45" t="n">
        <v>45</v>
      </c>
      <c r="C18937" s="7" t="n">
        <v>2</v>
      </c>
      <c r="D18937" s="7" t="n">
        <v>3</v>
      </c>
      <c r="E18937" s="7" t="n">
        <v>-3.75</v>
      </c>
      <c r="F18937" s="7" t="n">
        <v>21.2900009155273</v>
      </c>
      <c r="G18937" s="7" t="n">
        <v>29.8500003814697</v>
      </c>
      <c r="H18937" s="7" t="n">
        <v>0</v>
      </c>
    </row>
    <row r="18938" spans="1:5">
      <c r="A18938" t="s">
        <v>4</v>
      </c>
      <c r="B18938" s="4" t="s">
        <v>5</v>
      </c>
      <c r="C18938" s="4" t="s">
        <v>14</v>
      </c>
      <c r="D18938" s="4" t="s">
        <v>14</v>
      </c>
      <c r="E18938" s="4" t="s">
        <v>21</v>
      </c>
      <c r="F18938" s="4" t="s">
        <v>21</v>
      </c>
      <c r="G18938" s="4" t="s">
        <v>21</v>
      </c>
      <c r="H18938" s="4" t="s">
        <v>10</v>
      </c>
      <c r="I18938" s="4" t="s">
        <v>14</v>
      </c>
    </row>
    <row r="18939" spans="1:5">
      <c r="A18939" t="n">
        <v>150778</v>
      </c>
      <c r="B18939" s="45" t="n">
        <v>45</v>
      </c>
      <c r="C18939" s="7" t="n">
        <v>4</v>
      </c>
      <c r="D18939" s="7" t="n">
        <v>3</v>
      </c>
      <c r="E18939" s="7" t="n">
        <v>5</v>
      </c>
      <c r="F18939" s="7" t="n">
        <v>75</v>
      </c>
      <c r="G18939" s="7" t="n">
        <v>10</v>
      </c>
      <c r="H18939" s="7" t="n">
        <v>0</v>
      </c>
      <c r="I18939" s="7" t="n">
        <v>0</v>
      </c>
    </row>
    <row r="18940" spans="1:5">
      <c r="A18940" t="s">
        <v>4</v>
      </c>
      <c r="B18940" s="4" t="s">
        <v>5</v>
      </c>
      <c r="C18940" s="4" t="s">
        <v>14</v>
      </c>
      <c r="D18940" s="4" t="s">
        <v>14</v>
      </c>
      <c r="E18940" s="4" t="s">
        <v>21</v>
      </c>
      <c r="F18940" s="4" t="s">
        <v>10</v>
      </c>
    </row>
    <row r="18941" spans="1:5">
      <c r="A18941" t="n">
        <v>150796</v>
      </c>
      <c r="B18941" s="45" t="n">
        <v>45</v>
      </c>
      <c r="C18941" s="7" t="n">
        <v>5</v>
      </c>
      <c r="D18941" s="7" t="n">
        <v>3</v>
      </c>
      <c r="E18941" s="7" t="n">
        <v>1.39999997615814</v>
      </c>
      <c r="F18941" s="7" t="n">
        <v>0</v>
      </c>
    </row>
    <row r="18942" spans="1:5">
      <c r="A18942" t="s">
        <v>4</v>
      </c>
      <c r="B18942" s="4" t="s">
        <v>5</v>
      </c>
      <c r="C18942" s="4" t="s">
        <v>14</v>
      </c>
      <c r="D18942" s="4" t="s">
        <v>14</v>
      </c>
      <c r="E18942" s="4" t="s">
        <v>21</v>
      </c>
      <c r="F18942" s="4" t="s">
        <v>10</v>
      </c>
    </row>
    <row r="18943" spans="1:5">
      <c r="A18943" t="n">
        <v>150805</v>
      </c>
      <c r="B18943" s="45" t="n">
        <v>45</v>
      </c>
      <c r="C18943" s="7" t="n">
        <v>11</v>
      </c>
      <c r="D18943" s="7" t="n">
        <v>3</v>
      </c>
      <c r="E18943" s="7" t="n">
        <v>34.2999992370605</v>
      </c>
      <c r="F18943" s="7" t="n">
        <v>0</v>
      </c>
    </row>
    <row r="18944" spans="1:5">
      <c r="A18944" t="s">
        <v>4</v>
      </c>
      <c r="B18944" s="4" t="s">
        <v>5</v>
      </c>
      <c r="C18944" s="4" t="s">
        <v>14</v>
      </c>
      <c r="D18944" s="4" t="s">
        <v>14</v>
      </c>
      <c r="E18944" s="4" t="s">
        <v>21</v>
      </c>
      <c r="F18944" s="4" t="s">
        <v>21</v>
      </c>
      <c r="G18944" s="4" t="s">
        <v>21</v>
      </c>
      <c r="H18944" s="4" t="s">
        <v>10</v>
      </c>
    </row>
    <row r="18945" spans="1:9">
      <c r="A18945" t="n">
        <v>150814</v>
      </c>
      <c r="B18945" s="45" t="n">
        <v>45</v>
      </c>
      <c r="C18945" s="7" t="n">
        <v>2</v>
      </c>
      <c r="D18945" s="7" t="n">
        <v>3</v>
      </c>
      <c r="E18945" s="7" t="n">
        <v>-3.75</v>
      </c>
      <c r="F18945" s="7" t="n">
        <v>21.5900001525879</v>
      </c>
      <c r="G18945" s="7" t="n">
        <v>29.8500003814697</v>
      </c>
      <c r="H18945" s="7" t="n">
        <v>1000</v>
      </c>
    </row>
    <row r="18946" spans="1:9">
      <c r="A18946" t="s">
        <v>4</v>
      </c>
      <c r="B18946" s="4" t="s">
        <v>5</v>
      </c>
      <c r="C18946" s="4" t="s">
        <v>14</v>
      </c>
      <c r="D18946" s="4" t="s">
        <v>14</v>
      </c>
      <c r="E18946" s="4" t="s">
        <v>21</v>
      </c>
      <c r="F18946" s="4" t="s">
        <v>10</v>
      </c>
    </row>
    <row r="18947" spans="1:9">
      <c r="A18947" t="n">
        <v>150831</v>
      </c>
      <c r="B18947" s="45" t="n">
        <v>45</v>
      </c>
      <c r="C18947" s="7" t="n">
        <v>5</v>
      </c>
      <c r="D18947" s="7" t="n">
        <v>3</v>
      </c>
      <c r="E18947" s="7" t="n">
        <v>1.79999995231628</v>
      </c>
      <c r="F18947" s="7" t="n">
        <v>1000</v>
      </c>
    </row>
    <row r="18948" spans="1:9">
      <c r="A18948" t="s">
        <v>4</v>
      </c>
      <c r="B18948" s="4" t="s">
        <v>5</v>
      </c>
      <c r="C18948" s="4" t="s">
        <v>10</v>
      </c>
      <c r="D18948" s="4" t="s">
        <v>21</v>
      </c>
      <c r="E18948" s="4" t="s">
        <v>21</v>
      </c>
      <c r="F18948" s="4" t="s">
        <v>21</v>
      </c>
      <c r="G18948" s="4" t="s">
        <v>21</v>
      </c>
    </row>
    <row r="18949" spans="1:9">
      <c r="A18949" t="n">
        <v>150840</v>
      </c>
      <c r="B18949" s="36" t="n">
        <v>46</v>
      </c>
      <c r="C18949" s="7" t="n">
        <v>0</v>
      </c>
      <c r="D18949" s="7" t="n">
        <v>0</v>
      </c>
      <c r="E18949" s="7" t="n">
        <v>18.3700008392334</v>
      </c>
      <c r="F18949" s="7" t="n">
        <v>38</v>
      </c>
      <c r="G18949" s="7" t="n">
        <v>180</v>
      </c>
    </row>
    <row r="18950" spans="1:9">
      <c r="A18950" t="s">
        <v>4</v>
      </c>
      <c r="B18950" s="4" t="s">
        <v>5</v>
      </c>
      <c r="C18950" s="4" t="s">
        <v>10</v>
      </c>
      <c r="D18950" s="4" t="s">
        <v>21</v>
      </c>
      <c r="E18950" s="4" t="s">
        <v>21</v>
      </c>
      <c r="F18950" s="4" t="s">
        <v>21</v>
      </c>
      <c r="G18950" s="4" t="s">
        <v>21</v>
      </c>
    </row>
    <row r="18951" spans="1:9">
      <c r="A18951" t="n">
        <v>150859</v>
      </c>
      <c r="B18951" s="36" t="n">
        <v>46</v>
      </c>
      <c r="C18951" s="7" t="n">
        <v>15</v>
      </c>
      <c r="D18951" s="7" t="n">
        <v>-5.09999990463257</v>
      </c>
      <c r="E18951" s="7" t="n">
        <v>20.25</v>
      </c>
      <c r="F18951" s="7" t="n">
        <v>29.5</v>
      </c>
      <c r="G18951" s="7" t="n">
        <v>32</v>
      </c>
    </row>
    <row r="18952" spans="1:9">
      <c r="A18952" t="s">
        <v>4</v>
      </c>
      <c r="B18952" s="4" t="s">
        <v>5</v>
      </c>
      <c r="C18952" s="4" t="s">
        <v>10</v>
      </c>
      <c r="D18952" s="4" t="s">
        <v>21</v>
      </c>
      <c r="E18952" s="4" t="s">
        <v>21</v>
      </c>
      <c r="F18952" s="4" t="s">
        <v>21</v>
      </c>
      <c r="G18952" s="4" t="s">
        <v>21</v>
      </c>
    </row>
    <row r="18953" spans="1:9">
      <c r="A18953" t="n">
        <v>150878</v>
      </c>
      <c r="B18953" s="36" t="n">
        <v>46</v>
      </c>
      <c r="C18953" s="7" t="n">
        <v>9</v>
      </c>
      <c r="D18953" s="7" t="n">
        <v>-4.80000019073486</v>
      </c>
      <c r="E18953" s="7" t="n">
        <v>20.2399997711182</v>
      </c>
      <c r="F18953" s="7" t="n">
        <v>30.7000007629395</v>
      </c>
      <c r="G18953" s="7" t="n">
        <v>172</v>
      </c>
    </row>
    <row r="18954" spans="1:9">
      <c r="A18954" t="s">
        <v>4</v>
      </c>
      <c r="B18954" s="4" t="s">
        <v>5</v>
      </c>
      <c r="C18954" s="4" t="s">
        <v>10</v>
      </c>
      <c r="D18954" s="4" t="s">
        <v>21</v>
      </c>
      <c r="E18954" s="4" t="s">
        <v>21</v>
      </c>
      <c r="F18954" s="4" t="s">
        <v>21</v>
      </c>
      <c r="G18954" s="4" t="s">
        <v>21</v>
      </c>
    </row>
    <row r="18955" spans="1:9">
      <c r="A18955" t="n">
        <v>150897</v>
      </c>
      <c r="B18955" s="36" t="n">
        <v>46</v>
      </c>
      <c r="C18955" s="7" t="n">
        <v>7013</v>
      </c>
      <c r="D18955" s="7" t="n">
        <v>-5</v>
      </c>
      <c r="E18955" s="7" t="n">
        <v>20.25</v>
      </c>
      <c r="F18955" s="7" t="n">
        <v>30.2000007629395</v>
      </c>
      <c r="G18955" s="7" t="n">
        <v>12</v>
      </c>
    </row>
    <row r="18956" spans="1:9">
      <c r="A18956" t="s">
        <v>4</v>
      </c>
      <c r="B18956" s="4" t="s">
        <v>5</v>
      </c>
      <c r="C18956" s="4" t="s">
        <v>10</v>
      </c>
      <c r="D18956" s="4" t="s">
        <v>21</v>
      </c>
      <c r="E18956" s="4" t="s">
        <v>21</v>
      </c>
      <c r="F18956" s="4" t="s">
        <v>21</v>
      </c>
      <c r="G18956" s="4" t="s">
        <v>10</v>
      </c>
      <c r="H18956" s="4" t="s">
        <v>10</v>
      </c>
    </row>
    <row r="18957" spans="1:9">
      <c r="A18957" t="n">
        <v>150916</v>
      </c>
      <c r="B18957" s="54" t="n">
        <v>60</v>
      </c>
      <c r="C18957" s="7" t="n">
        <v>15</v>
      </c>
      <c r="D18957" s="7" t="n">
        <v>0</v>
      </c>
      <c r="E18957" s="7" t="n">
        <v>0</v>
      </c>
      <c r="F18957" s="7" t="n">
        <v>0</v>
      </c>
      <c r="G18957" s="7" t="n">
        <v>0</v>
      </c>
      <c r="H18957" s="7" t="n">
        <v>1</v>
      </c>
    </row>
    <row r="18958" spans="1:9">
      <c r="A18958" t="s">
        <v>4</v>
      </c>
      <c r="B18958" s="4" t="s">
        <v>5</v>
      </c>
      <c r="C18958" s="4" t="s">
        <v>10</v>
      </c>
      <c r="D18958" s="4" t="s">
        <v>21</v>
      </c>
      <c r="E18958" s="4" t="s">
        <v>21</v>
      </c>
      <c r="F18958" s="4" t="s">
        <v>21</v>
      </c>
      <c r="G18958" s="4" t="s">
        <v>10</v>
      </c>
      <c r="H18958" s="4" t="s">
        <v>10</v>
      </c>
    </row>
    <row r="18959" spans="1:9">
      <c r="A18959" t="n">
        <v>150935</v>
      </c>
      <c r="B18959" s="54" t="n">
        <v>60</v>
      </c>
      <c r="C18959" s="7" t="n">
        <v>15</v>
      </c>
      <c r="D18959" s="7" t="n">
        <v>0</v>
      </c>
      <c r="E18959" s="7" t="n">
        <v>0</v>
      </c>
      <c r="F18959" s="7" t="n">
        <v>0</v>
      </c>
      <c r="G18959" s="7" t="n">
        <v>0</v>
      </c>
      <c r="H18959" s="7" t="n">
        <v>0</v>
      </c>
    </row>
    <row r="18960" spans="1:9">
      <c r="A18960" t="s">
        <v>4</v>
      </c>
      <c r="B18960" s="4" t="s">
        <v>5</v>
      </c>
      <c r="C18960" s="4" t="s">
        <v>10</v>
      </c>
      <c r="D18960" s="4" t="s">
        <v>10</v>
      </c>
      <c r="E18960" s="4" t="s">
        <v>10</v>
      </c>
    </row>
    <row r="18961" spans="1:8">
      <c r="A18961" t="n">
        <v>150954</v>
      </c>
      <c r="B18961" s="42" t="n">
        <v>61</v>
      </c>
      <c r="C18961" s="7" t="n">
        <v>15</v>
      </c>
      <c r="D18961" s="7" t="n">
        <v>65533</v>
      </c>
      <c r="E18961" s="7" t="n">
        <v>0</v>
      </c>
    </row>
    <row r="18962" spans="1:8">
      <c r="A18962" t="s">
        <v>4</v>
      </c>
      <c r="B18962" s="4" t="s">
        <v>5</v>
      </c>
      <c r="C18962" s="4" t="s">
        <v>10</v>
      </c>
      <c r="D18962" s="4" t="s">
        <v>21</v>
      </c>
      <c r="E18962" s="4" t="s">
        <v>21</v>
      </c>
      <c r="F18962" s="4" t="s">
        <v>21</v>
      </c>
      <c r="G18962" s="4" t="s">
        <v>10</v>
      </c>
      <c r="H18962" s="4" t="s">
        <v>10</v>
      </c>
    </row>
    <row r="18963" spans="1:8">
      <c r="A18963" t="n">
        <v>150961</v>
      </c>
      <c r="B18963" s="54" t="n">
        <v>60</v>
      </c>
      <c r="C18963" s="7" t="n">
        <v>9</v>
      </c>
      <c r="D18963" s="7" t="n">
        <v>0</v>
      </c>
      <c r="E18963" s="7" t="n">
        <v>0</v>
      </c>
      <c r="F18963" s="7" t="n">
        <v>0</v>
      </c>
      <c r="G18963" s="7" t="n">
        <v>0</v>
      </c>
      <c r="H18963" s="7" t="n">
        <v>1</v>
      </c>
    </row>
    <row r="18964" spans="1:8">
      <c r="A18964" t="s">
        <v>4</v>
      </c>
      <c r="B18964" s="4" t="s">
        <v>5</v>
      </c>
      <c r="C18964" s="4" t="s">
        <v>10</v>
      </c>
      <c r="D18964" s="4" t="s">
        <v>21</v>
      </c>
      <c r="E18964" s="4" t="s">
        <v>21</v>
      </c>
      <c r="F18964" s="4" t="s">
        <v>21</v>
      </c>
      <c r="G18964" s="4" t="s">
        <v>10</v>
      </c>
      <c r="H18964" s="4" t="s">
        <v>10</v>
      </c>
    </row>
    <row r="18965" spans="1:8">
      <c r="A18965" t="n">
        <v>150980</v>
      </c>
      <c r="B18965" s="54" t="n">
        <v>60</v>
      </c>
      <c r="C18965" s="7" t="n">
        <v>9</v>
      </c>
      <c r="D18965" s="7" t="n">
        <v>0</v>
      </c>
      <c r="E18965" s="7" t="n">
        <v>0</v>
      </c>
      <c r="F18965" s="7" t="n">
        <v>0</v>
      </c>
      <c r="G18965" s="7" t="n">
        <v>0</v>
      </c>
      <c r="H18965" s="7" t="n">
        <v>0</v>
      </c>
    </row>
    <row r="18966" spans="1:8">
      <c r="A18966" t="s">
        <v>4</v>
      </c>
      <c r="B18966" s="4" t="s">
        <v>5</v>
      </c>
      <c r="C18966" s="4" t="s">
        <v>10</v>
      </c>
      <c r="D18966" s="4" t="s">
        <v>10</v>
      </c>
      <c r="E18966" s="4" t="s">
        <v>10</v>
      </c>
    </row>
    <row r="18967" spans="1:8">
      <c r="A18967" t="n">
        <v>150999</v>
      </c>
      <c r="B18967" s="42" t="n">
        <v>61</v>
      </c>
      <c r="C18967" s="7" t="n">
        <v>9</v>
      </c>
      <c r="D18967" s="7" t="n">
        <v>65533</v>
      </c>
      <c r="E18967" s="7" t="n">
        <v>0</v>
      </c>
    </row>
    <row r="18968" spans="1:8">
      <c r="A18968" t="s">
        <v>4</v>
      </c>
      <c r="B18968" s="4" t="s">
        <v>5</v>
      </c>
      <c r="C18968" s="4" t="s">
        <v>10</v>
      </c>
      <c r="D18968" s="4" t="s">
        <v>21</v>
      </c>
      <c r="E18968" s="4" t="s">
        <v>21</v>
      </c>
      <c r="F18968" s="4" t="s">
        <v>21</v>
      </c>
      <c r="G18968" s="4" t="s">
        <v>10</v>
      </c>
      <c r="H18968" s="4" t="s">
        <v>10</v>
      </c>
    </row>
    <row r="18969" spans="1:8">
      <c r="A18969" t="n">
        <v>151006</v>
      </c>
      <c r="B18969" s="54" t="n">
        <v>60</v>
      </c>
      <c r="C18969" s="7" t="n">
        <v>7021</v>
      </c>
      <c r="D18969" s="7" t="n">
        <v>0</v>
      </c>
      <c r="E18969" s="7" t="n">
        <v>0</v>
      </c>
      <c r="F18969" s="7" t="n">
        <v>0</v>
      </c>
      <c r="G18969" s="7" t="n">
        <v>0</v>
      </c>
      <c r="H18969" s="7" t="n">
        <v>1</v>
      </c>
    </row>
    <row r="18970" spans="1:8">
      <c r="A18970" t="s">
        <v>4</v>
      </c>
      <c r="B18970" s="4" t="s">
        <v>5</v>
      </c>
      <c r="C18970" s="4" t="s">
        <v>10</v>
      </c>
      <c r="D18970" s="4" t="s">
        <v>21</v>
      </c>
      <c r="E18970" s="4" t="s">
        <v>21</v>
      </c>
      <c r="F18970" s="4" t="s">
        <v>21</v>
      </c>
      <c r="G18970" s="4" t="s">
        <v>10</v>
      </c>
      <c r="H18970" s="4" t="s">
        <v>10</v>
      </c>
    </row>
    <row r="18971" spans="1:8">
      <c r="A18971" t="n">
        <v>151025</v>
      </c>
      <c r="B18971" s="54" t="n">
        <v>60</v>
      </c>
      <c r="C18971" s="7" t="n">
        <v>7021</v>
      </c>
      <c r="D18971" s="7" t="n">
        <v>0</v>
      </c>
      <c r="E18971" s="7" t="n">
        <v>0</v>
      </c>
      <c r="F18971" s="7" t="n">
        <v>0</v>
      </c>
      <c r="G18971" s="7" t="n">
        <v>0</v>
      </c>
      <c r="H18971" s="7" t="n">
        <v>0</v>
      </c>
    </row>
    <row r="18972" spans="1:8">
      <c r="A18972" t="s">
        <v>4</v>
      </c>
      <c r="B18972" s="4" t="s">
        <v>5</v>
      </c>
      <c r="C18972" s="4" t="s">
        <v>10</v>
      </c>
      <c r="D18972" s="4" t="s">
        <v>10</v>
      </c>
      <c r="E18972" s="4" t="s">
        <v>10</v>
      </c>
    </row>
    <row r="18973" spans="1:8">
      <c r="A18973" t="n">
        <v>151044</v>
      </c>
      <c r="B18973" s="42" t="n">
        <v>61</v>
      </c>
      <c r="C18973" s="7" t="n">
        <v>7021</v>
      </c>
      <c r="D18973" s="7" t="n">
        <v>65533</v>
      </c>
      <c r="E18973" s="7" t="n">
        <v>0</v>
      </c>
    </row>
    <row r="18974" spans="1:8">
      <c r="A18974" t="s">
        <v>4</v>
      </c>
      <c r="B18974" s="4" t="s">
        <v>5</v>
      </c>
      <c r="C18974" s="4" t="s">
        <v>14</v>
      </c>
      <c r="D18974" s="4" t="s">
        <v>10</v>
      </c>
    </row>
    <row r="18975" spans="1:8">
      <c r="A18975" t="n">
        <v>151051</v>
      </c>
      <c r="B18975" s="21" t="n">
        <v>58</v>
      </c>
      <c r="C18975" s="7" t="n">
        <v>255</v>
      </c>
      <c r="D18975" s="7" t="n">
        <v>0</v>
      </c>
    </row>
    <row r="18976" spans="1:8">
      <c r="A18976" t="s">
        <v>4</v>
      </c>
      <c r="B18976" s="4" t="s">
        <v>5</v>
      </c>
      <c r="C18976" s="4" t="s">
        <v>14</v>
      </c>
      <c r="D18976" s="4" t="s">
        <v>10</v>
      </c>
      <c r="E18976" s="4" t="s">
        <v>6</v>
      </c>
      <c r="F18976" s="4" t="s">
        <v>6</v>
      </c>
      <c r="G18976" s="4" t="s">
        <v>6</v>
      </c>
      <c r="H18976" s="4" t="s">
        <v>6</v>
      </c>
    </row>
    <row r="18977" spans="1:8">
      <c r="A18977" t="n">
        <v>151055</v>
      </c>
      <c r="B18977" s="41" t="n">
        <v>51</v>
      </c>
      <c r="C18977" s="7" t="n">
        <v>3</v>
      </c>
      <c r="D18977" s="7" t="n">
        <v>15</v>
      </c>
      <c r="E18977" s="7" t="s">
        <v>133</v>
      </c>
      <c r="F18977" s="7" t="s">
        <v>174</v>
      </c>
      <c r="G18977" s="7" t="s">
        <v>96</v>
      </c>
      <c r="H18977" s="7" t="s">
        <v>97</v>
      </c>
    </row>
    <row r="18978" spans="1:8">
      <c r="A18978" t="s">
        <v>4</v>
      </c>
      <c r="B18978" s="4" t="s">
        <v>5</v>
      </c>
      <c r="C18978" s="4" t="s">
        <v>10</v>
      </c>
      <c r="D18978" s="4" t="s">
        <v>14</v>
      </c>
      <c r="E18978" s="4" t="s">
        <v>6</v>
      </c>
      <c r="F18978" s="4" t="s">
        <v>21</v>
      </c>
      <c r="G18978" s="4" t="s">
        <v>21</v>
      </c>
      <c r="H18978" s="4" t="s">
        <v>21</v>
      </c>
    </row>
    <row r="18979" spans="1:8">
      <c r="A18979" t="n">
        <v>151068</v>
      </c>
      <c r="B18979" s="37" t="n">
        <v>48</v>
      </c>
      <c r="C18979" s="7" t="n">
        <v>15</v>
      </c>
      <c r="D18979" s="7" t="n">
        <v>0</v>
      </c>
      <c r="E18979" s="7" t="s">
        <v>416</v>
      </c>
      <c r="F18979" s="7" t="n">
        <v>-1</v>
      </c>
      <c r="G18979" s="7" t="n">
        <v>1</v>
      </c>
      <c r="H18979" s="7" t="n">
        <v>2.80259692864963e-45</v>
      </c>
    </row>
    <row r="18980" spans="1:8">
      <c r="A18980" t="s">
        <v>4</v>
      </c>
      <c r="B18980" s="4" t="s">
        <v>5</v>
      </c>
      <c r="C18980" s="4" t="s">
        <v>10</v>
      </c>
      <c r="D18980" s="4" t="s">
        <v>10</v>
      </c>
      <c r="E18980" s="4" t="s">
        <v>10</v>
      </c>
    </row>
    <row r="18981" spans="1:8">
      <c r="A18981" t="n">
        <v>151097</v>
      </c>
      <c r="B18981" s="42" t="n">
        <v>61</v>
      </c>
      <c r="C18981" s="7" t="n">
        <v>15</v>
      </c>
      <c r="D18981" s="7" t="n">
        <v>0</v>
      </c>
      <c r="E18981" s="7" t="n">
        <v>1000</v>
      </c>
    </row>
    <row r="18982" spans="1:8">
      <c r="A18982" t="s">
        <v>4</v>
      </c>
      <c r="B18982" s="4" t="s">
        <v>5</v>
      </c>
      <c r="C18982" s="4" t="s">
        <v>10</v>
      </c>
    </row>
    <row r="18983" spans="1:8">
      <c r="A18983" t="n">
        <v>151104</v>
      </c>
      <c r="B18983" s="28" t="n">
        <v>16</v>
      </c>
      <c r="C18983" s="7" t="n">
        <v>50</v>
      </c>
    </row>
    <row r="18984" spans="1:8">
      <c r="A18984" t="s">
        <v>4</v>
      </c>
      <c r="B18984" s="4" t="s">
        <v>5</v>
      </c>
      <c r="C18984" s="4" t="s">
        <v>14</v>
      </c>
      <c r="D18984" s="4" t="s">
        <v>10</v>
      </c>
      <c r="E18984" s="4" t="s">
        <v>6</v>
      </c>
      <c r="F18984" s="4" t="s">
        <v>6</v>
      </c>
      <c r="G18984" s="4" t="s">
        <v>6</v>
      </c>
      <c r="H18984" s="4" t="s">
        <v>6</v>
      </c>
    </row>
    <row r="18985" spans="1:8">
      <c r="A18985" t="n">
        <v>151107</v>
      </c>
      <c r="B18985" s="41" t="n">
        <v>51</v>
      </c>
      <c r="C18985" s="7" t="n">
        <v>3</v>
      </c>
      <c r="D18985" s="7" t="n">
        <v>9</v>
      </c>
      <c r="E18985" s="7" t="s">
        <v>1140</v>
      </c>
      <c r="F18985" s="7" t="s">
        <v>174</v>
      </c>
      <c r="G18985" s="7" t="s">
        <v>96</v>
      </c>
      <c r="H18985" s="7" t="s">
        <v>97</v>
      </c>
    </row>
    <row r="18986" spans="1:8">
      <c r="A18986" t="s">
        <v>4</v>
      </c>
      <c r="B18986" s="4" t="s">
        <v>5</v>
      </c>
      <c r="C18986" s="4" t="s">
        <v>10</v>
      </c>
      <c r="D18986" s="4" t="s">
        <v>14</v>
      </c>
      <c r="E18986" s="4" t="s">
        <v>6</v>
      </c>
      <c r="F18986" s="4" t="s">
        <v>21</v>
      </c>
      <c r="G18986" s="4" t="s">
        <v>21</v>
      </c>
      <c r="H18986" s="4" t="s">
        <v>21</v>
      </c>
    </row>
    <row r="18987" spans="1:8">
      <c r="A18987" t="n">
        <v>151120</v>
      </c>
      <c r="B18987" s="37" t="n">
        <v>48</v>
      </c>
      <c r="C18987" s="7" t="n">
        <v>9</v>
      </c>
      <c r="D18987" s="7" t="n">
        <v>0</v>
      </c>
      <c r="E18987" s="7" t="s">
        <v>416</v>
      </c>
      <c r="F18987" s="7" t="n">
        <v>-1</v>
      </c>
      <c r="G18987" s="7" t="n">
        <v>1</v>
      </c>
      <c r="H18987" s="7" t="n">
        <v>2.80259692864963e-45</v>
      </c>
    </row>
    <row r="18988" spans="1:8">
      <c r="A18988" t="s">
        <v>4</v>
      </c>
      <c r="B18988" s="4" t="s">
        <v>5</v>
      </c>
      <c r="C18988" s="4" t="s">
        <v>10</v>
      </c>
      <c r="D18988" s="4" t="s">
        <v>10</v>
      </c>
      <c r="E18988" s="4" t="s">
        <v>10</v>
      </c>
    </row>
    <row r="18989" spans="1:8">
      <c r="A18989" t="n">
        <v>151149</v>
      </c>
      <c r="B18989" s="42" t="n">
        <v>61</v>
      </c>
      <c r="C18989" s="7" t="n">
        <v>9</v>
      </c>
      <c r="D18989" s="7" t="n">
        <v>0</v>
      </c>
      <c r="E18989" s="7" t="n">
        <v>1000</v>
      </c>
    </row>
    <row r="18990" spans="1:8">
      <c r="A18990" t="s">
        <v>4</v>
      </c>
      <c r="B18990" s="4" t="s">
        <v>5</v>
      </c>
      <c r="C18990" s="4" t="s">
        <v>10</v>
      </c>
    </row>
    <row r="18991" spans="1:8">
      <c r="A18991" t="n">
        <v>151156</v>
      </c>
      <c r="B18991" s="28" t="n">
        <v>16</v>
      </c>
      <c r="C18991" s="7" t="n">
        <v>50</v>
      </c>
    </row>
    <row r="18992" spans="1:8">
      <c r="A18992" t="s">
        <v>4</v>
      </c>
      <c r="B18992" s="4" t="s">
        <v>5</v>
      </c>
      <c r="C18992" s="4" t="s">
        <v>14</v>
      </c>
      <c r="D18992" s="4" t="s">
        <v>10</v>
      </c>
      <c r="E18992" s="4" t="s">
        <v>6</v>
      </c>
      <c r="F18992" s="4" t="s">
        <v>6</v>
      </c>
      <c r="G18992" s="4" t="s">
        <v>6</v>
      </c>
      <c r="H18992" s="4" t="s">
        <v>6</v>
      </c>
    </row>
    <row r="18993" spans="1:8">
      <c r="A18993" t="n">
        <v>151159</v>
      </c>
      <c r="B18993" s="41" t="n">
        <v>51</v>
      </c>
      <c r="C18993" s="7" t="n">
        <v>3</v>
      </c>
      <c r="D18993" s="7" t="n">
        <v>7021</v>
      </c>
      <c r="E18993" s="7" t="s">
        <v>133</v>
      </c>
      <c r="F18993" s="7" t="s">
        <v>174</v>
      </c>
      <c r="G18993" s="7" t="s">
        <v>96</v>
      </c>
      <c r="H18993" s="7" t="s">
        <v>97</v>
      </c>
    </row>
    <row r="18994" spans="1:8">
      <c r="A18994" t="s">
        <v>4</v>
      </c>
      <c r="B18994" s="4" t="s">
        <v>5</v>
      </c>
      <c r="C18994" s="4" t="s">
        <v>10</v>
      </c>
      <c r="D18994" s="4" t="s">
        <v>10</v>
      </c>
      <c r="E18994" s="4" t="s">
        <v>10</v>
      </c>
    </row>
    <row r="18995" spans="1:8">
      <c r="A18995" t="n">
        <v>151172</v>
      </c>
      <c r="B18995" s="42" t="n">
        <v>61</v>
      </c>
      <c r="C18995" s="7" t="n">
        <v>7021</v>
      </c>
      <c r="D18995" s="7" t="n">
        <v>0</v>
      </c>
      <c r="E18995" s="7" t="n">
        <v>1000</v>
      </c>
    </row>
    <row r="18996" spans="1:8">
      <c r="A18996" t="s">
        <v>4</v>
      </c>
      <c r="B18996" s="4" t="s">
        <v>5</v>
      </c>
      <c r="C18996" s="4" t="s">
        <v>14</v>
      </c>
      <c r="D18996" s="4" t="s">
        <v>10</v>
      </c>
      <c r="E18996" s="4" t="s">
        <v>6</v>
      </c>
      <c r="F18996" s="4" t="s">
        <v>6</v>
      </c>
      <c r="G18996" s="4" t="s">
        <v>6</v>
      </c>
      <c r="H18996" s="4" t="s">
        <v>6</v>
      </c>
    </row>
    <row r="18997" spans="1:8">
      <c r="A18997" t="n">
        <v>151179</v>
      </c>
      <c r="B18997" s="41" t="n">
        <v>51</v>
      </c>
      <c r="C18997" s="7" t="n">
        <v>3</v>
      </c>
      <c r="D18997" s="7" t="n">
        <v>22</v>
      </c>
      <c r="E18997" s="7" t="s">
        <v>133</v>
      </c>
      <c r="F18997" s="7" t="s">
        <v>174</v>
      </c>
      <c r="G18997" s="7" t="s">
        <v>96</v>
      </c>
      <c r="H18997" s="7" t="s">
        <v>97</v>
      </c>
    </row>
    <row r="18998" spans="1:8">
      <c r="A18998" t="s">
        <v>4</v>
      </c>
      <c r="B18998" s="4" t="s">
        <v>5</v>
      </c>
      <c r="C18998" s="4" t="s">
        <v>10</v>
      </c>
      <c r="D18998" s="4" t="s">
        <v>10</v>
      </c>
      <c r="E18998" s="4" t="s">
        <v>10</v>
      </c>
    </row>
    <row r="18999" spans="1:8">
      <c r="A18999" t="n">
        <v>151192</v>
      </c>
      <c r="B18999" s="42" t="n">
        <v>61</v>
      </c>
      <c r="C18999" s="7" t="n">
        <v>22</v>
      </c>
      <c r="D18999" s="7" t="n">
        <v>0</v>
      </c>
      <c r="E18999" s="7" t="n">
        <v>1000</v>
      </c>
    </row>
    <row r="19000" spans="1:8">
      <c r="A19000" t="s">
        <v>4</v>
      </c>
      <c r="B19000" s="4" t="s">
        <v>5</v>
      </c>
      <c r="C19000" s="4" t="s">
        <v>14</v>
      </c>
      <c r="D19000" s="4" t="s">
        <v>14</v>
      </c>
      <c r="E19000" s="4" t="s">
        <v>14</v>
      </c>
      <c r="F19000" s="4" t="s">
        <v>14</v>
      </c>
    </row>
    <row r="19001" spans="1:8">
      <c r="A19001" t="n">
        <v>151199</v>
      </c>
      <c r="B19001" s="19" t="n">
        <v>14</v>
      </c>
      <c r="C19001" s="7" t="n">
        <v>0</v>
      </c>
      <c r="D19001" s="7" t="n">
        <v>1</v>
      </c>
      <c r="E19001" s="7" t="n">
        <v>0</v>
      </c>
      <c r="F19001" s="7" t="n">
        <v>0</v>
      </c>
    </row>
    <row r="19002" spans="1:8">
      <c r="A19002" t="s">
        <v>4</v>
      </c>
      <c r="B19002" s="4" t="s">
        <v>5</v>
      </c>
      <c r="C19002" s="4" t="s">
        <v>14</v>
      </c>
      <c r="D19002" s="4" t="s">
        <v>10</v>
      </c>
      <c r="E19002" s="4" t="s">
        <v>6</v>
      </c>
    </row>
    <row r="19003" spans="1:8">
      <c r="A19003" t="n">
        <v>151204</v>
      </c>
      <c r="B19003" s="41" t="n">
        <v>51</v>
      </c>
      <c r="C19003" s="7" t="n">
        <v>4</v>
      </c>
      <c r="D19003" s="7" t="n">
        <v>15</v>
      </c>
      <c r="E19003" s="7" t="s">
        <v>181</v>
      </c>
    </row>
    <row r="19004" spans="1:8">
      <c r="A19004" t="s">
        <v>4</v>
      </c>
      <c r="B19004" s="4" t="s">
        <v>5</v>
      </c>
      <c r="C19004" s="4" t="s">
        <v>10</v>
      </c>
    </row>
    <row r="19005" spans="1:8">
      <c r="A19005" t="n">
        <v>151217</v>
      </c>
      <c r="B19005" s="28" t="n">
        <v>16</v>
      </c>
      <c r="C19005" s="7" t="n">
        <v>0</v>
      </c>
    </row>
    <row r="19006" spans="1:8">
      <c r="A19006" t="s">
        <v>4</v>
      </c>
      <c r="B19006" s="4" t="s">
        <v>5</v>
      </c>
      <c r="C19006" s="4" t="s">
        <v>10</v>
      </c>
      <c r="D19006" s="4" t="s">
        <v>14</v>
      </c>
      <c r="E19006" s="4" t="s">
        <v>9</v>
      </c>
      <c r="F19006" s="4" t="s">
        <v>112</v>
      </c>
      <c r="G19006" s="4" t="s">
        <v>14</v>
      </c>
      <c r="H19006" s="4" t="s">
        <v>14</v>
      </c>
    </row>
    <row r="19007" spans="1:8">
      <c r="A19007" t="n">
        <v>151220</v>
      </c>
      <c r="B19007" s="49" t="n">
        <v>26</v>
      </c>
      <c r="C19007" s="7" t="n">
        <v>15</v>
      </c>
      <c r="D19007" s="7" t="n">
        <v>17</v>
      </c>
      <c r="E19007" s="7" t="n">
        <v>15428</v>
      </c>
      <c r="F19007" s="7" t="s">
        <v>1141</v>
      </c>
      <c r="G19007" s="7" t="n">
        <v>2</v>
      </c>
      <c r="H19007" s="7" t="n">
        <v>0</v>
      </c>
    </row>
    <row r="19008" spans="1:8">
      <c r="A19008" t="s">
        <v>4</v>
      </c>
      <c r="B19008" s="4" t="s">
        <v>5</v>
      </c>
    </row>
    <row r="19009" spans="1:8">
      <c r="A19009" t="n">
        <v>151236</v>
      </c>
      <c r="B19009" s="50" t="n">
        <v>28</v>
      </c>
    </row>
    <row r="19010" spans="1:8">
      <c r="A19010" t="s">
        <v>4</v>
      </c>
      <c r="B19010" s="4" t="s">
        <v>5</v>
      </c>
      <c r="C19010" s="4" t="s">
        <v>10</v>
      </c>
      <c r="D19010" s="4" t="s">
        <v>14</v>
      </c>
    </row>
    <row r="19011" spans="1:8">
      <c r="A19011" t="n">
        <v>151237</v>
      </c>
      <c r="B19011" s="51" t="n">
        <v>89</v>
      </c>
      <c r="C19011" s="7" t="n">
        <v>65533</v>
      </c>
      <c r="D19011" s="7" t="n">
        <v>1</v>
      </c>
    </row>
    <row r="19012" spans="1:8">
      <c r="A19012" t="s">
        <v>4</v>
      </c>
      <c r="B19012" s="4" t="s">
        <v>5</v>
      </c>
      <c r="C19012" s="4" t="s">
        <v>14</v>
      </c>
      <c r="D19012" s="4" t="s">
        <v>10</v>
      </c>
      <c r="E19012" s="4" t="s">
        <v>6</v>
      </c>
    </row>
    <row r="19013" spans="1:8">
      <c r="A19013" t="n">
        <v>151241</v>
      </c>
      <c r="B19013" s="41" t="n">
        <v>51</v>
      </c>
      <c r="C19013" s="7" t="n">
        <v>4</v>
      </c>
      <c r="D19013" s="7" t="n">
        <v>9</v>
      </c>
      <c r="E19013" s="7" t="s">
        <v>167</v>
      </c>
    </row>
    <row r="19014" spans="1:8">
      <c r="A19014" t="s">
        <v>4</v>
      </c>
      <c r="B19014" s="4" t="s">
        <v>5</v>
      </c>
      <c r="C19014" s="4" t="s">
        <v>10</v>
      </c>
    </row>
    <row r="19015" spans="1:8">
      <c r="A19015" t="n">
        <v>151254</v>
      </c>
      <c r="B19015" s="28" t="n">
        <v>16</v>
      </c>
      <c r="C19015" s="7" t="n">
        <v>0</v>
      </c>
    </row>
    <row r="19016" spans="1:8">
      <c r="A19016" t="s">
        <v>4</v>
      </c>
      <c r="B19016" s="4" t="s">
        <v>5</v>
      </c>
      <c r="C19016" s="4" t="s">
        <v>10</v>
      </c>
      <c r="D19016" s="4" t="s">
        <v>14</v>
      </c>
      <c r="E19016" s="4" t="s">
        <v>9</v>
      </c>
      <c r="F19016" s="4" t="s">
        <v>112</v>
      </c>
      <c r="G19016" s="4" t="s">
        <v>14</v>
      </c>
      <c r="H19016" s="4" t="s">
        <v>14</v>
      </c>
    </row>
    <row r="19017" spans="1:8">
      <c r="A19017" t="n">
        <v>151257</v>
      </c>
      <c r="B19017" s="49" t="n">
        <v>26</v>
      </c>
      <c r="C19017" s="7" t="n">
        <v>9</v>
      </c>
      <c r="D19017" s="7" t="n">
        <v>17</v>
      </c>
      <c r="E19017" s="7" t="n">
        <v>5431</v>
      </c>
      <c r="F19017" s="7" t="s">
        <v>1142</v>
      </c>
      <c r="G19017" s="7" t="n">
        <v>2</v>
      </c>
      <c r="H19017" s="7" t="n">
        <v>0</v>
      </c>
    </row>
    <row r="19018" spans="1:8">
      <c r="A19018" t="s">
        <v>4</v>
      </c>
      <c r="B19018" s="4" t="s">
        <v>5</v>
      </c>
    </row>
    <row r="19019" spans="1:8">
      <c r="A19019" t="n">
        <v>151276</v>
      </c>
      <c r="B19019" s="50" t="n">
        <v>28</v>
      </c>
    </row>
    <row r="19020" spans="1:8">
      <c r="A19020" t="s">
        <v>4</v>
      </c>
      <c r="B19020" s="4" t="s">
        <v>5</v>
      </c>
      <c r="C19020" s="4" t="s">
        <v>10</v>
      </c>
      <c r="D19020" s="4" t="s">
        <v>14</v>
      </c>
    </row>
    <row r="19021" spans="1:8">
      <c r="A19021" t="n">
        <v>151277</v>
      </c>
      <c r="B19021" s="51" t="n">
        <v>89</v>
      </c>
      <c r="C19021" s="7" t="n">
        <v>65533</v>
      </c>
      <c r="D19021" s="7" t="n">
        <v>1</v>
      </c>
    </row>
    <row r="19022" spans="1:8">
      <c r="A19022" t="s">
        <v>4</v>
      </c>
      <c r="B19022" s="4" t="s">
        <v>5</v>
      </c>
      <c r="C19022" s="4" t="s">
        <v>9</v>
      </c>
    </row>
    <row r="19023" spans="1:8">
      <c r="A19023" t="n">
        <v>151281</v>
      </c>
      <c r="B19023" s="48" t="n">
        <v>15</v>
      </c>
      <c r="C19023" s="7" t="n">
        <v>256</v>
      </c>
    </row>
    <row r="19024" spans="1:8">
      <c r="A19024" t="s">
        <v>4</v>
      </c>
      <c r="B19024" s="4" t="s">
        <v>5</v>
      </c>
      <c r="C19024" s="4" t="s">
        <v>14</v>
      </c>
      <c r="D19024" s="4" t="s">
        <v>10</v>
      </c>
      <c r="E19024" s="4" t="s">
        <v>6</v>
      </c>
    </row>
    <row r="19025" spans="1:8">
      <c r="A19025" t="n">
        <v>151286</v>
      </c>
      <c r="B19025" s="41" t="n">
        <v>51</v>
      </c>
      <c r="C19025" s="7" t="n">
        <v>4</v>
      </c>
      <c r="D19025" s="7" t="n">
        <v>7021</v>
      </c>
      <c r="E19025" s="7" t="s">
        <v>137</v>
      </c>
    </row>
    <row r="19026" spans="1:8">
      <c r="A19026" t="s">
        <v>4</v>
      </c>
      <c r="B19026" s="4" t="s">
        <v>5</v>
      </c>
      <c r="C19026" s="4" t="s">
        <v>10</v>
      </c>
    </row>
    <row r="19027" spans="1:8">
      <c r="A19027" t="n">
        <v>151300</v>
      </c>
      <c r="B19027" s="28" t="n">
        <v>16</v>
      </c>
      <c r="C19027" s="7" t="n">
        <v>0</v>
      </c>
    </row>
    <row r="19028" spans="1:8">
      <c r="A19028" t="s">
        <v>4</v>
      </c>
      <c r="B19028" s="4" t="s">
        <v>5</v>
      </c>
      <c r="C19028" s="4" t="s">
        <v>10</v>
      </c>
      <c r="D19028" s="4" t="s">
        <v>14</v>
      </c>
      <c r="E19028" s="4" t="s">
        <v>9</v>
      </c>
      <c r="F19028" s="4" t="s">
        <v>112</v>
      </c>
      <c r="G19028" s="4" t="s">
        <v>14</v>
      </c>
      <c r="H19028" s="4" t="s">
        <v>14</v>
      </c>
    </row>
    <row r="19029" spans="1:8">
      <c r="A19029" t="n">
        <v>151303</v>
      </c>
      <c r="B19029" s="49" t="n">
        <v>26</v>
      </c>
      <c r="C19029" s="7" t="n">
        <v>7021</v>
      </c>
      <c r="D19029" s="7" t="n">
        <v>17</v>
      </c>
      <c r="E19029" s="7" t="n">
        <v>32317</v>
      </c>
      <c r="F19029" s="7" t="s">
        <v>1143</v>
      </c>
      <c r="G19029" s="7" t="n">
        <v>2</v>
      </c>
      <c r="H19029" s="7" t="n">
        <v>0</v>
      </c>
    </row>
    <row r="19030" spans="1:8">
      <c r="A19030" t="s">
        <v>4</v>
      </c>
      <c r="B19030" s="4" t="s">
        <v>5</v>
      </c>
    </row>
    <row r="19031" spans="1:8">
      <c r="A19031" t="n">
        <v>151331</v>
      </c>
      <c r="B19031" s="50" t="n">
        <v>28</v>
      </c>
    </row>
    <row r="19032" spans="1:8">
      <c r="A19032" t="s">
        <v>4</v>
      </c>
      <c r="B19032" s="4" t="s">
        <v>5</v>
      </c>
      <c r="C19032" s="4" t="s">
        <v>10</v>
      </c>
      <c r="D19032" s="4" t="s">
        <v>14</v>
      </c>
    </row>
    <row r="19033" spans="1:8">
      <c r="A19033" t="n">
        <v>151332</v>
      </c>
      <c r="B19033" s="51" t="n">
        <v>89</v>
      </c>
      <c r="C19033" s="7" t="n">
        <v>65533</v>
      </c>
      <c r="D19033" s="7" t="n">
        <v>1</v>
      </c>
    </row>
    <row r="19034" spans="1:8">
      <c r="A19034" t="s">
        <v>4</v>
      </c>
      <c r="B19034" s="4" t="s">
        <v>5</v>
      </c>
      <c r="C19034" s="4" t="s">
        <v>14</v>
      </c>
      <c r="D19034" s="4" t="s">
        <v>10</v>
      </c>
      <c r="E19034" s="4" t="s">
        <v>21</v>
      </c>
    </row>
    <row r="19035" spans="1:8">
      <c r="A19035" t="n">
        <v>151336</v>
      </c>
      <c r="B19035" s="21" t="n">
        <v>58</v>
      </c>
      <c r="C19035" s="7" t="n">
        <v>101</v>
      </c>
      <c r="D19035" s="7" t="n">
        <v>300</v>
      </c>
      <c r="E19035" s="7" t="n">
        <v>1</v>
      </c>
    </row>
    <row r="19036" spans="1:8">
      <c r="A19036" t="s">
        <v>4</v>
      </c>
      <c r="B19036" s="4" t="s">
        <v>5</v>
      </c>
      <c r="C19036" s="4" t="s">
        <v>14</v>
      </c>
      <c r="D19036" s="4" t="s">
        <v>10</v>
      </c>
    </row>
    <row r="19037" spans="1:8">
      <c r="A19037" t="n">
        <v>151344</v>
      </c>
      <c r="B19037" s="21" t="n">
        <v>58</v>
      </c>
      <c r="C19037" s="7" t="n">
        <v>254</v>
      </c>
      <c r="D19037" s="7" t="n">
        <v>0</v>
      </c>
    </row>
    <row r="19038" spans="1:8">
      <c r="A19038" t="s">
        <v>4</v>
      </c>
      <c r="B19038" s="4" t="s">
        <v>5</v>
      </c>
      <c r="C19038" s="4" t="s">
        <v>14</v>
      </c>
      <c r="D19038" s="4" t="s">
        <v>14</v>
      </c>
      <c r="E19038" s="4" t="s">
        <v>21</v>
      </c>
      <c r="F19038" s="4" t="s">
        <v>21</v>
      </c>
      <c r="G19038" s="4" t="s">
        <v>21</v>
      </c>
      <c r="H19038" s="4" t="s">
        <v>10</v>
      </c>
    </row>
    <row r="19039" spans="1:8">
      <c r="A19039" t="n">
        <v>151348</v>
      </c>
      <c r="B19039" s="45" t="n">
        <v>45</v>
      </c>
      <c r="C19039" s="7" t="n">
        <v>2</v>
      </c>
      <c r="D19039" s="7" t="n">
        <v>3</v>
      </c>
      <c r="E19039" s="7" t="n">
        <v>0</v>
      </c>
      <c r="F19039" s="7" t="n">
        <v>20.1000003814697</v>
      </c>
      <c r="G19039" s="7" t="n">
        <v>37</v>
      </c>
      <c r="H19039" s="7" t="n">
        <v>0</v>
      </c>
    </row>
    <row r="19040" spans="1:8">
      <c r="A19040" t="s">
        <v>4</v>
      </c>
      <c r="B19040" s="4" t="s">
        <v>5</v>
      </c>
      <c r="C19040" s="4" t="s">
        <v>14</v>
      </c>
      <c r="D19040" s="4" t="s">
        <v>14</v>
      </c>
      <c r="E19040" s="4" t="s">
        <v>21</v>
      </c>
      <c r="F19040" s="4" t="s">
        <v>21</v>
      </c>
      <c r="G19040" s="4" t="s">
        <v>21</v>
      </c>
      <c r="H19040" s="4" t="s">
        <v>10</v>
      </c>
      <c r="I19040" s="4" t="s">
        <v>14</v>
      </c>
    </row>
    <row r="19041" spans="1:9">
      <c r="A19041" t="n">
        <v>151365</v>
      </c>
      <c r="B19041" s="45" t="n">
        <v>45</v>
      </c>
      <c r="C19041" s="7" t="n">
        <v>4</v>
      </c>
      <c r="D19041" s="7" t="n">
        <v>3</v>
      </c>
      <c r="E19041" s="7" t="n">
        <v>350</v>
      </c>
      <c r="F19041" s="7" t="n">
        <v>18</v>
      </c>
      <c r="G19041" s="7" t="n">
        <v>15</v>
      </c>
      <c r="H19041" s="7" t="n">
        <v>0</v>
      </c>
      <c r="I19041" s="7" t="n">
        <v>0</v>
      </c>
    </row>
    <row r="19042" spans="1:9">
      <c r="A19042" t="s">
        <v>4</v>
      </c>
      <c r="B19042" s="4" t="s">
        <v>5</v>
      </c>
      <c r="C19042" s="4" t="s">
        <v>14</v>
      </c>
      <c r="D19042" s="4" t="s">
        <v>14</v>
      </c>
      <c r="E19042" s="4" t="s">
        <v>21</v>
      </c>
      <c r="F19042" s="4" t="s">
        <v>10</v>
      </c>
    </row>
    <row r="19043" spans="1:9">
      <c r="A19043" t="n">
        <v>151383</v>
      </c>
      <c r="B19043" s="45" t="n">
        <v>45</v>
      </c>
      <c r="C19043" s="7" t="n">
        <v>5</v>
      </c>
      <c r="D19043" s="7" t="n">
        <v>3</v>
      </c>
      <c r="E19043" s="7" t="n">
        <v>3.90000009536743</v>
      </c>
      <c r="F19043" s="7" t="n">
        <v>0</v>
      </c>
    </row>
    <row r="19044" spans="1:9">
      <c r="A19044" t="s">
        <v>4</v>
      </c>
      <c r="B19044" s="4" t="s">
        <v>5</v>
      </c>
      <c r="C19044" s="4" t="s">
        <v>14</v>
      </c>
      <c r="D19044" s="4" t="s">
        <v>14</v>
      </c>
      <c r="E19044" s="4" t="s">
        <v>21</v>
      </c>
      <c r="F19044" s="4" t="s">
        <v>10</v>
      </c>
    </row>
    <row r="19045" spans="1:9">
      <c r="A19045" t="n">
        <v>151392</v>
      </c>
      <c r="B19045" s="45" t="n">
        <v>45</v>
      </c>
      <c r="C19045" s="7" t="n">
        <v>11</v>
      </c>
      <c r="D19045" s="7" t="n">
        <v>3</v>
      </c>
      <c r="E19045" s="7" t="n">
        <v>40</v>
      </c>
      <c r="F19045" s="7" t="n">
        <v>0</v>
      </c>
    </row>
    <row r="19046" spans="1:9">
      <c r="A19046" t="s">
        <v>4</v>
      </c>
      <c r="B19046" s="4" t="s">
        <v>5</v>
      </c>
      <c r="C19046" s="4" t="s">
        <v>14</v>
      </c>
      <c r="D19046" s="4" t="s">
        <v>14</v>
      </c>
      <c r="E19046" s="4" t="s">
        <v>21</v>
      </c>
      <c r="F19046" s="4" t="s">
        <v>21</v>
      </c>
      <c r="G19046" s="4" t="s">
        <v>21</v>
      </c>
      <c r="H19046" s="4" t="s">
        <v>10</v>
      </c>
    </row>
    <row r="19047" spans="1:9">
      <c r="A19047" t="n">
        <v>151401</v>
      </c>
      <c r="B19047" s="45" t="n">
        <v>45</v>
      </c>
      <c r="C19047" s="7" t="n">
        <v>2</v>
      </c>
      <c r="D19047" s="7" t="n">
        <v>3</v>
      </c>
      <c r="E19047" s="7" t="n">
        <v>0</v>
      </c>
      <c r="F19047" s="7" t="n">
        <v>21</v>
      </c>
      <c r="G19047" s="7" t="n">
        <v>32.5</v>
      </c>
      <c r="H19047" s="7" t="n">
        <v>1700</v>
      </c>
    </row>
    <row r="19048" spans="1:9">
      <c r="A19048" t="s">
        <v>4</v>
      </c>
      <c r="B19048" s="4" t="s">
        <v>5</v>
      </c>
      <c r="C19048" s="4" t="s">
        <v>14</v>
      </c>
      <c r="D19048" s="4" t="s">
        <v>14</v>
      </c>
      <c r="E19048" s="4" t="s">
        <v>21</v>
      </c>
      <c r="F19048" s="4" t="s">
        <v>21</v>
      </c>
      <c r="G19048" s="4" t="s">
        <v>21</v>
      </c>
      <c r="H19048" s="4" t="s">
        <v>10</v>
      </c>
      <c r="I19048" s="4" t="s">
        <v>14</v>
      </c>
    </row>
    <row r="19049" spans="1:9">
      <c r="A19049" t="n">
        <v>151418</v>
      </c>
      <c r="B19049" s="45" t="n">
        <v>45</v>
      </c>
      <c r="C19049" s="7" t="n">
        <v>4</v>
      </c>
      <c r="D19049" s="7" t="n">
        <v>3</v>
      </c>
      <c r="E19049" s="7" t="n">
        <v>353</v>
      </c>
      <c r="F19049" s="7" t="n">
        <v>16</v>
      </c>
      <c r="G19049" s="7" t="n">
        <v>20</v>
      </c>
      <c r="H19049" s="7" t="n">
        <v>1700</v>
      </c>
      <c r="I19049" s="7" t="n">
        <v>0</v>
      </c>
    </row>
    <row r="19050" spans="1:9">
      <c r="A19050" t="s">
        <v>4</v>
      </c>
      <c r="B19050" s="4" t="s">
        <v>5</v>
      </c>
      <c r="C19050" s="4" t="s">
        <v>14</v>
      </c>
      <c r="D19050" s="4" t="s">
        <v>14</v>
      </c>
      <c r="E19050" s="4" t="s">
        <v>21</v>
      </c>
      <c r="F19050" s="4" t="s">
        <v>10</v>
      </c>
    </row>
    <row r="19051" spans="1:9">
      <c r="A19051" t="n">
        <v>151436</v>
      </c>
      <c r="B19051" s="45" t="n">
        <v>45</v>
      </c>
      <c r="C19051" s="7" t="n">
        <v>5</v>
      </c>
      <c r="D19051" s="7" t="n">
        <v>3</v>
      </c>
      <c r="E19051" s="7" t="n">
        <v>3.29999995231628</v>
      </c>
      <c r="F19051" s="7" t="n">
        <v>1700</v>
      </c>
    </row>
    <row r="19052" spans="1:9">
      <c r="A19052" t="s">
        <v>4</v>
      </c>
      <c r="B19052" s="4" t="s">
        <v>5</v>
      </c>
      <c r="C19052" s="4" t="s">
        <v>14</v>
      </c>
      <c r="D19052" s="4" t="s">
        <v>10</v>
      </c>
      <c r="E19052" s="4" t="s">
        <v>10</v>
      </c>
      <c r="F19052" s="4" t="s">
        <v>9</v>
      </c>
    </row>
    <row r="19053" spans="1:9">
      <c r="A19053" t="n">
        <v>151445</v>
      </c>
      <c r="B19053" s="46" t="n">
        <v>84</v>
      </c>
      <c r="C19053" s="7" t="n">
        <v>0</v>
      </c>
      <c r="D19053" s="7" t="n">
        <v>2</v>
      </c>
      <c r="E19053" s="7" t="n">
        <v>500</v>
      </c>
      <c r="F19053" s="7" t="n">
        <v>1056964608</v>
      </c>
    </row>
    <row r="19054" spans="1:9">
      <c r="A19054" t="s">
        <v>4</v>
      </c>
      <c r="B19054" s="4" t="s">
        <v>5</v>
      </c>
      <c r="C19054" s="4" t="s">
        <v>10</v>
      </c>
      <c r="D19054" s="4" t="s">
        <v>21</v>
      </c>
      <c r="E19054" s="4" t="s">
        <v>21</v>
      </c>
      <c r="F19054" s="4" t="s">
        <v>21</v>
      </c>
      <c r="G19054" s="4" t="s">
        <v>21</v>
      </c>
    </row>
    <row r="19055" spans="1:9">
      <c r="A19055" t="n">
        <v>151455</v>
      </c>
      <c r="B19055" s="36" t="n">
        <v>46</v>
      </c>
      <c r="C19055" s="7" t="n">
        <v>0</v>
      </c>
      <c r="D19055" s="7" t="n">
        <v>0</v>
      </c>
      <c r="E19055" s="7" t="n">
        <v>18.3700008392334</v>
      </c>
      <c r="F19055" s="7" t="n">
        <v>39</v>
      </c>
      <c r="G19055" s="7" t="n">
        <v>180</v>
      </c>
    </row>
    <row r="19056" spans="1:9">
      <c r="A19056" t="s">
        <v>4</v>
      </c>
      <c r="B19056" s="4" t="s">
        <v>5</v>
      </c>
      <c r="C19056" s="4" t="s">
        <v>10</v>
      </c>
      <c r="D19056" s="4" t="s">
        <v>10</v>
      </c>
      <c r="E19056" s="4" t="s">
        <v>21</v>
      </c>
      <c r="F19056" s="4" t="s">
        <v>21</v>
      </c>
      <c r="G19056" s="4" t="s">
        <v>21</v>
      </c>
      <c r="H19056" s="4" t="s">
        <v>21</v>
      </c>
      <c r="I19056" s="4" t="s">
        <v>14</v>
      </c>
      <c r="J19056" s="4" t="s">
        <v>10</v>
      </c>
    </row>
    <row r="19057" spans="1:10">
      <c r="A19057" t="n">
        <v>151474</v>
      </c>
      <c r="B19057" s="52" t="n">
        <v>55</v>
      </c>
      <c r="C19057" s="7" t="n">
        <v>0</v>
      </c>
      <c r="D19057" s="7" t="n">
        <v>65533</v>
      </c>
      <c r="E19057" s="7" t="n">
        <v>0</v>
      </c>
      <c r="F19057" s="7" t="n">
        <v>20.25</v>
      </c>
      <c r="G19057" s="7" t="n">
        <v>31.1000003814697</v>
      </c>
      <c r="H19057" s="7" t="n">
        <v>3.29999995231628</v>
      </c>
      <c r="I19057" s="7" t="n">
        <v>3</v>
      </c>
      <c r="J19057" s="7" t="n">
        <v>0</v>
      </c>
    </row>
    <row r="19058" spans="1:10">
      <c r="A19058" t="s">
        <v>4</v>
      </c>
      <c r="B19058" s="4" t="s">
        <v>5</v>
      </c>
      <c r="C19058" s="4" t="s">
        <v>10</v>
      </c>
    </row>
    <row r="19059" spans="1:10">
      <c r="A19059" t="n">
        <v>151498</v>
      </c>
      <c r="B19059" s="28" t="n">
        <v>16</v>
      </c>
      <c r="C19059" s="7" t="n">
        <v>1000</v>
      </c>
    </row>
    <row r="19060" spans="1:10">
      <c r="A19060" t="s">
        <v>4</v>
      </c>
      <c r="B19060" s="4" t="s">
        <v>5</v>
      </c>
      <c r="C19060" s="4" t="s">
        <v>14</v>
      </c>
      <c r="D19060" s="4" t="s">
        <v>10</v>
      </c>
      <c r="E19060" s="4" t="s">
        <v>6</v>
      </c>
      <c r="F19060" s="4" t="s">
        <v>6</v>
      </c>
      <c r="G19060" s="4" t="s">
        <v>6</v>
      </c>
      <c r="H19060" s="4" t="s">
        <v>6</v>
      </c>
    </row>
    <row r="19061" spans="1:10">
      <c r="A19061" t="n">
        <v>151501</v>
      </c>
      <c r="B19061" s="41" t="n">
        <v>51</v>
      </c>
      <c r="C19061" s="7" t="n">
        <v>3</v>
      </c>
      <c r="D19061" s="7" t="n">
        <v>26</v>
      </c>
      <c r="E19061" s="7" t="s">
        <v>98</v>
      </c>
      <c r="F19061" s="7" t="s">
        <v>95</v>
      </c>
      <c r="G19061" s="7" t="s">
        <v>96</v>
      </c>
      <c r="H19061" s="7" t="s">
        <v>97</v>
      </c>
    </row>
    <row r="19062" spans="1:10">
      <c r="A19062" t="s">
        <v>4</v>
      </c>
      <c r="B19062" s="4" t="s">
        <v>5</v>
      </c>
      <c r="C19062" s="4" t="s">
        <v>10</v>
      </c>
      <c r="D19062" s="4" t="s">
        <v>10</v>
      </c>
      <c r="E19062" s="4" t="s">
        <v>10</v>
      </c>
    </row>
    <row r="19063" spans="1:10">
      <c r="A19063" t="n">
        <v>151522</v>
      </c>
      <c r="B19063" s="42" t="n">
        <v>61</v>
      </c>
      <c r="C19063" s="7" t="n">
        <v>26</v>
      </c>
      <c r="D19063" s="7" t="n">
        <v>0</v>
      </c>
      <c r="E19063" s="7" t="n">
        <v>1000</v>
      </c>
    </row>
    <row r="19064" spans="1:10">
      <c r="A19064" t="s">
        <v>4</v>
      </c>
      <c r="B19064" s="4" t="s">
        <v>5</v>
      </c>
      <c r="C19064" s="4" t="s">
        <v>14</v>
      </c>
      <c r="D19064" s="4" t="s">
        <v>10</v>
      </c>
      <c r="E19064" s="4" t="s">
        <v>6</v>
      </c>
      <c r="F19064" s="4" t="s">
        <v>6</v>
      </c>
      <c r="G19064" s="4" t="s">
        <v>6</v>
      </c>
      <c r="H19064" s="4" t="s">
        <v>6</v>
      </c>
    </row>
    <row r="19065" spans="1:10">
      <c r="A19065" t="n">
        <v>151529</v>
      </c>
      <c r="B19065" s="41" t="n">
        <v>51</v>
      </c>
      <c r="C19065" s="7" t="n">
        <v>3</v>
      </c>
      <c r="D19065" s="7" t="n">
        <v>7004</v>
      </c>
      <c r="E19065" s="7" t="s">
        <v>153</v>
      </c>
      <c r="F19065" s="7" t="s">
        <v>97</v>
      </c>
      <c r="G19065" s="7" t="s">
        <v>96</v>
      </c>
      <c r="H19065" s="7" t="s">
        <v>97</v>
      </c>
    </row>
    <row r="19066" spans="1:10">
      <c r="A19066" t="s">
        <v>4</v>
      </c>
      <c r="B19066" s="4" t="s">
        <v>5</v>
      </c>
      <c r="C19066" s="4" t="s">
        <v>10</v>
      </c>
      <c r="D19066" s="4" t="s">
        <v>10</v>
      </c>
      <c r="E19066" s="4" t="s">
        <v>21</v>
      </c>
      <c r="F19066" s="4" t="s">
        <v>14</v>
      </c>
    </row>
    <row r="19067" spans="1:10">
      <c r="A19067" t="n">
        <v>151542</v>
      </c>
      <c r="B19067" s="60" t="n">
        <v>53</v>
      </c>
      <c r="C19067" s="7" t="n">
        <v>7004</v>
      </c>
      <c r="D19067" s="7" t="n">
        <v>0</v>
      </c>
      <c r="E19067" s="7" t="n">
        <v>10</v>
      </c>
      <c r="F19067" s="7" t="n">
        <v>0</v>
      </c>
    </row>
    <row r="19068" spans="1:10">
      <c r="A19068" t="s">
        <v>4</v>
      </c>
      <c r="B19068" s="4" t="s">
        <v>5</v>
      </c>
      <c r="C19068" s="4" t="s">
        <v>10</v>
      </c>
    </row>
    <row r="19069" spans="1:10">
      <c r="A19069" t="n">
        <v>151552</v>
      </c>
      <c r="B19069" s="56" t="n">
        <v>54</v>
      </c>
      <c r="C19069" s="7" t="n">
        <v>7004</v>
      </c>
    </row>
    <row r="19070" spans="1:10">
      <c r="A19070" t="s">
        <v>4</v>
      </c>
      <c r="B19070" s="4" t="s">
        <v>5</v>
      </c>
      <c r="C19070" s="4" t="s">
        <v>14</v>
      </c>
      <c r="D19070" s="4" t="s">
        <v>10</v>
      </c>
    </row>
    <row r="19071" spans="1:10">
      <c r="A19071" t="n">
        <v>151555</v>
      </c>
      <c r="B19071" s="45" t="n">
        <v>45</v>
      </c>
      <c r="C19071" s="7" t="n">
        <v>7</v>
      </c>
      <c r="D19071" s="7" t="n">
        <v>255</v>
      </c>
    </row>
    <row r="19072" spans="1:10">
      <c r="A19072" t="s">
        <v>4</v>
      </c>
      <c r="B19072" s="4" t="s">
        <v>5</v>
      </c>
      <c r="C19072" s="4" t="s">
        <v>14</v>
      </c>
      <c r="D19072" s="4" t="s">
        <v>10</v>
      </c>
      <c r="E19072" s="4" t="s">
        <v>21</v>
      </c>
    </row>
    <row r="19073" spans="1:10">
      <c r="A19073" t="n">
        <v>151559</v>
      </c>
      <c r="B19073" s="21" t="n">
        <v>58</v>
      </c>
      <c r="C19073" s="7" t="n">
        <v>101</v>
      </c>
      <c r="D19073" s="7" t="n">
        <v>300</v>
      </c>
      <c r="E19073" s="7" t="n">
        <v>1</v>
      </c>
    </row>
    <row r="19074" spans="1:10">
      <c r="A19074" t="s">
        <v>4</v>
      </c>
      <c r="B19074" s="4" t="s">
        <v>5</v>
      </c>
      <c r="C19074" s="4" t="s">
        <v>14</v>
      </c>
      <c r="D19074" s="4" t="s">
        <v>10</v>
      </c>
    </row>
    <row r="19075" spans="1:10">
      <c r="A19075" t="n">
        <v>151567</v>
      </c>
      <c r="B19075" s="21" t="n">
        <v>58</v>
      </c>
      <c r="C19075" s="7" t="n">
        <v>254</v>
      </c>
      <c r="D19075" s="7" t="n">
        <v>0</v>
      </c>
    </row>
    <row r="19076" spans="1:10">
      <c r="A19076" t="s">
        <v>4</v>
      </c>
      <c r="B19076" s="4" t="s">
        <v>5</v>
      </c>
      <c r="C19076" s="4" t="s">
        <v>14</v>
      </c>
    </row>
    <row r="19077" spans="1:10">
      <c r="A19077" t="n">
        <v>151571</v>
      </c>
      <c r="B19077" s="35" t="n">
        <v>116</v>
      </c>
      <c r="C19077" s="7" t="n">
        <v>0</v>
      </c>
    </row>
    <row r="19078" spans="1:10">
      <c r="A19078" t="s">
        <v>4</v>
      </c>
      <c r="B19078" s="4" t="s">
        <v>5</v>
      </c>
      <c r="C19078" s="4" t="s">
        <v>14</v>
      </c>
      <c r="D19078" s="4" t="s">
        <v>10</v>
      </c>
    </row>
    <row r="19079" spans="1:10">
      <c r="A19079" t="n">
        <v>151573</v>
      </c>
      <c r="B19079" s="35" t="n">
        <v>116</v>
      </c>
      <c r="C19079" s="7" t="n">
        <v>2</v>
      </c>
      <c r="D19079" s="7" t="n">
        <v>1</v>
      </c>
    </row>
    <row r="19080" spans="1:10">
      <c r="A19080" t="s">
        <v>4</v>
      </c>
      <c r="B19080" s="4" t="s">
        <v>5</v>
      </c>
      <c r="C19080" s="4" t="s">
        <v>14</v>
      </c>
      <c r="D19080" s="4" t="s">
        <v>9</v>
      </c>
    </row>
    <row r="19081" spans="1:10">
      <c r="A19081" t="n">
        <v>151577</v>
      </c>
      <c r="B19081" s="35" t="n">
        <v>116</v>
      </c>
      <c r="C19081" s="7" t="n">
        <v>5</v>
      </c>
      <c r="D19081" s="7" t="n">
        <v>1091567616</v>
      </c>
    </row>
    <row r="19082" spans="1:10">
      <c r="A19082" t="s">
        <v>4</v>
      </c>
      <c r="B19082" s="4" t="s">
        <v>5</v>
      </c>
      <c r="C19082" s="4" t="s">
        <v>14</v>
      </c>
      <c r="D19082" s="4" t="s">
        <v>10</v>
      </c>
    </row>
    <row r="19083" spans="1:10">
      <c r="A19083" t="n">
        <v>151583</v>
      </c>
      <c r="B19083" s="35" t="n">
        <v>116</v>
      </c>
      <c r="C19083" s="7" t="n">
        <v>6</v>
      </c>
      <c r="D19083" s="7" t="n">
        <v>2</v>
      </c>
    </row>
    <row r="19084" spans="1:10">
      <c r="A19084" t="s">
        <v>4</v>
      </c>
      <c r="B19084" s="4" t="s">
        <v>5</v>
      </c>
      <c r="C19084" s="4" t="s">
        <v>14</v>
      </c>
      <c r="D19084" s="4" t="s">
        <v>10</v>
      </c>
      <c r="E19084" s="4" t="s">
        <v>10</v>
      </c>
      <c r="F19084" s="4" t="s">
        <v>9</v>
      </c>
      <c r="G19084" s="4" t="s">
        <v>9</v>
      </c>
      <c r="H19084" s="4" t="s">
        <v>9</v>
      </c>
    </row>
    <row r="19085" spans="1:10">
      <c r="A19085" t="n">
        <v>151587</v>
      </c>
      <c r="B19085" s="65" t="n">
        <v>97</v>
      </c>
      <c r="C19085" s="7" t="n">
        <v>6</v>
      </c>
      <c r="D19085" s="7" t="n">
        <v>0</v>
      </c>
      <c r="E19085" s="7" t="n">
        <v>0</v>
      </c>
      <c r="F19085" s="7" t="n">
        <v>-1054867456</v>
      </c>
      <c r="G19085" s="7" t="n">
        <v>1077936128</v>
      </c>
      <c r="H19085" s="7" t="n">
        <v>1092616192</v>
      </c>
    </row>
    <row r="19086" spans="1:10">
      <c r="A19086" t="s">
        <v>4</v>
      </c>
      <c r="B19086" s="4" t="s">
        <v>5</v>
      </c>
      <c r="C19086" s="4" t="s">
        <v>14</v>
      </c>
      <c r="D19086" s="4" t="s">
        <v>10</v>
      </c>
      <c r="E19086" s="4" t="s">
        <v>10</v>
      </c>
      <c r="F19086" s="4" t="s">
        <v>9</v>
      </c>
    </row>
    <row r="19087" spans="1:10">
      <c r="A19087" t="n">
        <v>151605</v>
      </c>
      <c r="B19087" s="46" t="n">
        <v>84</v>
      </c>
      <c r="C19087" s="7" t="n">
        <v>1</v>
      </c>
      <c r="D19087" s="7" t="n">
        <v>0</v>
      </c>
      <c r="E19087" s="7" t="n">
        <v>0</v>
      </c>
      <c r="F19087" s="7" t="n">
        <v>0</v>
      </c>
    </row>
    <row r="19088" spans="1:10">
      <c r="A19088" t="s">
        <v>4</v>
      </c>
      <c r="B19088" s="4" t="s">
        <v>5</v>
      </c>
      <c r="C19088" s="4" t="s">
        <v>14</v>
      </c>
      <c r="D19088" s="4" t="s">
        <v>10</v>
      </c>
      <c r="E19088" s="4" t="s">
        <v>10</v>
      </c>
      <c r="F19088" s="4" t="s">
        <v>9</v>
      </c>
    </row>
    <row r="19089" spans="1:8">
      <c r="A19089" t="n">
        <v>151615</v>
      </c>
      <c r="B19089" s="46" t="n">
        <v>84</v>
      </c>
      <c r="C19089" s="7" t="n">
        <v>0</v>
      </c>
      <c r="D19089" s="7" t="n">
        <v>0</v>
      </c>
      <c r="E19089" s="7" t="n">
        <v>0</v>
      </c>
      <c r="F19089" s="7" t="n">
        <v>1053609165</v>
      </c>
    </row>
    <row r="19090" spans="1:8">
      <c r="A19090" t="s">
        <v>4</v>
      </c>
      <c r="B19090" s="4" t="s">
        <v>5</v>
      </c>
      <c r="C19090" s="4" t="s">
        <v>14</v>
      </c>
      <c r="D19090" s="4" t="s">
        <v>14</v>
      </c>
      <c r="E19090" s="4" t="s">
        <v>21</v>
      </c>
      <c r="F19090" s="4" t="s">
        <v>21</v>
      </c>
      <c r="G19090" s="4" t="s">
        <v>21</v>
      </c>
      <c r="H19090" s="4" t="s">
        <v>10</v>
      </c>
    </row>
    <row r="19091" spans="1:8">
      <c r="A19091" t="n">
        <v>151625</v>
      </c>
      <c r="B19091" s="45" t="n">
        <v>45</v>
      </c>
      <c r="C19091" s="7" t="n">
        <v>2</v>
      </c>
      <c r="D19091" s="7" t="n">
        <v>3</v>
      </c>
      <c r="E19091" s="7" t="n">
        <v>0</v>
      </c>
      <c r="F19091" s="7" t="n">
        <v>21.8099994659424</v>
      </c>
      <c r="G19091" s="7" t="n">
        <v>31.6499996185303</v>
      </c>
      <c r="H19091" s="7" t="n">
        <v>0</v>
      </c>
    </row>
    <row r="19092" spans="1:8">
      <c r="A19092" t="s">
        <v>4</v>
      </c>
      <c r="B19092" s="4" t="s">
        <v>5</v>
      </c>
      <c r="C19092" s="4" t="s">
        <v>14</v>
      </c>
      <c r="D19092" s="4" t="s">
        <v>14</v>
      </c>
      <c r="E19092" s="4" t="s">
        <v>21</v>
      </c>
      <c r="F19092" s="4" t="s">
        <v>21</v>
      </c>
      <c r="G19092" s="4" t="s">
        <v>21</v>
      </c>
      <c r="H19092" s="4" t="s">
        <v>10</v>
      </c>
      <c r="I19092" s="4" t="s">
        <v>14</v>
      </c>
    </row>
    <row r="19093" spans="1:8">
      <c r="A19093" t="n">
        <v>151642</v>
      </c>
      <c r="B19093" s="45" t="n">
        <v>45</v>
      </c>
      <c r="C19093" s="7" t="n">
        <v>4</v>
      </c>
      <c r="D19093" s="7" t="n">
        <v>3</v>
      </c>
      <c r="E19093" s="7" t="n">
        <v>9</v>
      </c>
      <c r="F19093" s="7" t="n">
        <v>41</v>
      </c>
      <c r="G19093" s="7" t="n">
        <v>12</v>
      </c>
      <c r="H19093" s="7" t="n">
        <v>0</v>
      </c>
      <c r="I19093" s="7" t="n">
        <v>0</v>
      </c>
    </row>
    <row r="19094" spans="1:8">
      <c r="A19094" t="s">
        <v>4</v>
      </c>
      <c r="B19094" s="4" t="s">
        <v>5</v>
      </c>
      <c r="C19094" s="4" t="s">
        <v>14</v>
      </c>
      <c r="D19094" s="4" t="s">
        <v>14</v>
      </c>
      <c r="E19094" s="4" t="s">
        <v>21</v>
      </c>
      <c r="F19094" s="4" t="s">
        <v>10</v>
      </c>
    </row>
    <row r="19095" spans="1:8">
      <c r="A19095" t="n">
        <v>151660</v>
      </c>
      <c r="B19095" s="45" t="n">
        <v>45</v>
      </c>
      <c r="C19095" s="7" t="n">
        <v>5</v>
      </c>
      <c r="D19095" s="7" t="n">
        <v>3</v>
      </c>
      <c r="E19095" s="7" t="n">
        <v>1.29999995231628</v>
      </c>
      <c r="F19095" s="7" t="n">
        <v>0</v>
      </c>
    </row>
    <row r="19096" spans="1:8">
      <c r="A19096" t="s">
        <v>4</v>
      </c>
      <c r="B19096" s="4" t="s">
        <v>5</v>
      </c>
      <c r="C19096" s="4" t="s">
        <v>14</v>
      </c>
      <c r="D19096" s="4" t="s">
        <v>14</v>
      </c>
      <c r="E19096" s="4" t="s">
        <v>21</v>
      </c>
      <c r="F19096" s="4" t="s">
        <v>10</v>
      </c>
    </row>
    <row r="19097" spans="1:8">
      <c r="A19097" t="n">
        <v>151669</v>
      </c>
      <c r="B19097" s="45" t="n">
        <v>45</v>
      </c>
      <c r="C19097" s="7" t="n">
        <v>11</v>
      </c>
      <c r="D19097" s="7" t="n">
        <v>3</v>
      </c>
      <c r="E19097" s="7" t="n">
        <v>32.5999984741211</v>
      </c>
      <c r="F19097" s="7" t="n">
        <v>0</v>
      </c>
    </row>
    <row r="19098" spans="1:8">
      <c r="A19098" t="s">
        <v>4</v>
      </c>
      <c r="B19098" s="4" t="s">
        <v>5</v>
      </c>
      <c r="C19098" s="4" t="s">
        <v>14</v>
      </c>
      <c r="D19098" s="4" t="s">
        <v>14</v>
      </c>
      <c r="E19098" s="4" t="s">
        <v>21</v>
      </c>
      <c r="F19098" s="4" t="s">
        <v>21</v>
      </c>
      <c r="G19098" s="4" t="s">
        <v>21</v>
      </c>
      <c r="H19098" s="4" t="s">
        <v>10</v>
      </c>
    </row>
    <row r="19099" spans="1:8">
      <c r="A19099" t="n">
        <v>151678</v>
      </c>
      <c r="B19099" s="45" t="n">
        <v>45</v>
      </c>
      <c r="C19099" s="7" t="n">
        <v>2</v>
      </c>
      <c r="D19099" s="7" t="n">
        <v>3</v>
      </c>
      <c r="E19099" s="7" t="n">
        <v>0</v>
      </c>
      <c r="F19099" s="7" t="n">
        <v>21.8099994659424</v>
      </c>
      <c r="G19099" s="7" t="n">
        <v>30.6499996185303</v>
      </c>
      <c r="H19099" s="7" t="n">
        <v>800</v>
      </c>
    </row>
    <row r="19100" spans="1:8">
      <c r="A19100" t="s">
        <v>4</v>
      </c>
      <c r="B19100" s="4" t="s">
        <v>5</v>
      </c>
      <c r="C19100" s="4" t="s">
        <v>14</v>
      </c>
      <c r="D19100" s="4" t="s">
        <v>14</v>
      </c>
      <c r="E19100" s="4" t="s">
        <v>21</v>
      </c>
      <c r="F19100" s="4" t="s">
        <v>21</v>
      </c>
      <c r="G19100" s="4" t="s">
        <v>21</v>
      </c>
      <c r="H19100" s="4" t="s">
        <v>10</v>
      </c>
      <c r="I19100" s="4" t="s">
        <v>14</v>
      </c>
    </row>
    <row r="19101" spans="1:8">
      <c r="A19101" t="n">
        <v>151695</v>
      </c>
      <c r="B19101" s="45" t="n">
        <v>45</v>
      </c>
      <c r="C19101" s="7" t="n">
        <v>4</v>
      </c>
      <c r="D19101" s="7" t="n">
        <v>3</v>
      </c>
      <c r="E19101" s="7" t="n">
        <v>7</v>
      </c>
      <c r="F19101" s="7" t="n">
        <v>41</v>
      </c>
      <c r="G19101" s="7" t="n">
        <v>15</v>
      </c>
      <c r="H19101" s="7" t="n">
        <v>800</v>
      </c>
      <c r="I19101" s="7" t="n">
        <v>0</v>
      </c>
    </row>
    <row r="19102" spans="1:8">
      <c r="A19102" t="s">
        <v>4</v>
      </c>
      <c r="B19102" s="4" t="s">
        <v>5</v>
      </c>
      <c r="C19102" s="4" t="s">
        <v>14</v>
      </c>
      <c r="D19102" s="4" t="s">
        <v>14</v>
      </c>
      <c r="E19102" s="4" t="s">
        <v>21</v>
      </c>
      <c r="F19102" s="4" t="s">
        <v>10</v>
      </c>
    </row>
    <row r="19103" spans="1:8">
      <c r="A19103" t="n">
        <v>151713</v>
      </c>
      <c r="B19103" s="45" t="n">
        <v>45</v>
      </c>
      <c r="C19103" s="7" t="n">
        <v>5</v>
      </c>
      <c r="D19103" s="7" t="n">
        <v>3</v>
      </c>
      <c r="E19103" s="7" t="n">
        <v>1.10000002384186</v>
      </c>
      <c r="F19103" s="7" t="n">
        <v>800</v>
      </c>
    </row>
    <row r="19104" spans="1:8">
      <c r="A19104" t="s">
        <v>4</v>
      </c>
      <c r="B19104" s="4" t="s">
        <v>5</v>
      </c>
      <c r="C19104" s="4" t="s">
        <v>10</v>
      </c>
      <c r="D19104" s="4" t="s">
        <v>14</v>
      </c>
    </row>
    <row r="19105" spans="1:9">
      <c r="A19105" t="n">
        <v>151722</v>
      </c>
      <c r="B19105" s="53" t="n">
        <v>56</v>
      </c>
      <c r="C19105" s="7" t="n">
        <v>0</v>
      </c>
      <c r="D19105" s="7" t="n">
        <v>0</v>
      </c>
    </row>
    <row r="19106" spans="1:9">
      <c r="A19106" t="s">
        <v>4</v>
      </c>
      <c r="B19106" s="4" t="s">
        <v>5</v>
      </c>
      <c r="C19106" s="4" t="s">
        <v>10</v>
      </c>
      <c r="D19106" s="4" t="s">
        <v>10</v>
      </c>
      <c r="E19106" s="4" t="s">
        <v>10</v>
      </c>
    </row>
    <row r="19107" spans="1:9">
      <c r="A19107" t="n">
        <v>151726</v>
      </c>
      <c r="B19107" s="42" t="n">
        <v>61</v>
      </c>
      <c r="C19107" s="7" t="n">
        <v>0</v>
      </c>
      <c r="D19107" s="7" t="n">
        <v>65533</v>
      </c>
      <c r="E19107" s="7" t="n">
        <v>1000</v>
      </c>
    </row>
    <row r="19108" spans="1:9">
      <c r="A19108" t="s">
        <v>4</v>
      </c>
      <c r="B19108" s="4" t="s">
        <v>5</v>
      </c>
      <c r="C19108" s="4" t="s">
        <v>10</v>
      </c>
      <c r="D19108" s="4" t="s">
        <v>14</v>
      </c>
      <c r="E19108" s="4" t="s">
        <v>6</v>
      </c>
      <c r="F19108" s="4" t="s">
        <v>21</v>
      </c>
      <c r="G19108" s="4" t="s">
        <v>21</v>
      </c>
      <c r="H19108" s="4" t="s">
        <v>21</v>
      </c>
    </row>
    <row r="19109" spans="1:9">
      <c r="A19109" t="n">
        <v>151733</v>
      </c>
      <c r="B19109" s="37" t="n">
        <v>48</v>
      </c>
      <c r="C19109" s="7" t="n">
        <v>0</v>
      </c>
      <c r="D19109" s="7" t="n">
        <v>0</v>
      </c>
      <c r="E19109" s="7" t="s">
        <v>766</v>
      </c>
      <c r="F19109" s="7" t="n">
        <v>-1</v>
      </c>
      <c r="G19109" s="7" t="n">
        <v>1</v>
      </c>
      <c r="H19109" s="7" t="n">
        <v>0</v>
      </c>
    </row>
    <row r="19110" spans="1:9">
      <c r="A19110" t="s">
        <v>4</v>
      </c>
      <c r="B19110" s="4" t="s">
        <v>5</v>
      </c>
      <c r="C19110" s="4" t="s">
        <v>10</v>
      </c>
      <c r="D19110" s="4" t="s">
        <v>14</v>
      </c>
      <c r="E19110" s="4" t="s">
        <v>6</v>
      </c>
      <c r="F19110" s="4" t="s">
        <v>21</v>
      </c>
      <c r="G19110" s="4" t="s">
        <v>21</v>
      </c>
      <c r="H19110" s="4" t="s">
        <v>21</v>
      </c>
    </row>
    <row r="19111" spans="1:9">
      <c r="A19111" t="n">
        <v>151759</v>
      </c>
      <c r="B19111" s="37" t="n">
        <v>48</v>
      </c>
      <c r="C19111" s="7" t="n">
        <v>7004</v>
      </c>
      <c r="D19111" s="7" t="n">
        <v>0</v>
      </c>
      <c r="E19111" s="7" t="s">
        <v>766</v>
      </c>
      <c r="F19111" s="7" t="n">
        <v>-1</v>
      </c>
      <c r="G19111" s="7" t="n">
        <v>1</v>
      </c>
      <c r="H19111" s="7" t="n">
        <v>0</v>
      </c>
    </row>
    <row r="19112" spans="1:9">
      <c r="A19112" t="s">
        <v>4</v>
      </c>
      <c r="B19112" s="4" t="s">
        <v>5</v>
      </c>
      <c r="C19112" s="4" t="s">
        <v>10</v>
      </c>
    </row>
    <row r="19113" spans="1:9">
      <c r="A19113" t="n">
        <v>151785</v>
      </c>
      <c r="B19113" s="28" t="n">
        <v>16</v>
      </c>
      <c r="C19113" s="7" t="n">
        <v>400</v>
      </c>
    </row>
    <row r="19114" spans="1:9">
      <c r="A19114" t="s">
        <v>4</v>
      </c>
      <c r="B19114" s="4" t="s">
        <v>5</v>
      </c>
      <c r="C19114" s="4" t="s">
        <v>14</v>
      </c>
      <c r="D19114" s="4" t="s">
        <v>10</v>
      </c>
      <c r="E19114" s="4" t="s">
        <v>21</v>
      </c>
      <c r="F19114" s="4" t="s">
        <v>10</v>
      </c>
      <c r="G19114" s="4" t="s">
        <v>9</v>
      </c>
      <c r="H19114" s="4" t="s">
        <v>9</v>
      </c>
      <c r="I19114" s="4" t="s">
        <v>10</v>
      </c>
      <c r="J19114" s="4" t="s">
        <v>10</v>
      </c>
      <c r="K19114" s="4" t="s">
        <v>9</v>
      </c>
      <c r="L19114" s="4" t="s">
        <v>9</v>
      </c>
      <c r="M19114" s="4" t="s">
        <v>9</v>
      </c>
      <c r="N19114" s="4" t="s">
        <v>9</v>
      </c>
      <c r="O19114" s="4" t="s">
        <v>6</v>
      </c>
    </row>
    <row r="19115" spans="1:9">
      <c r="A19115" t="n">
        <v>151788</v>
      </c>
      <c r="B19115" s="14" t="n">
        <v>50</v>
      </c>
      <c r="C19115" s="7" t="n">
        <v>0</v>
      </c>
      <c r="D19115" s="7" t="n">
        <v>2003</v>
      </c>
      <c r="E19115" s="7" t="n">
        <v>1</v>
      </c>
      <c r="F19115" s="7" t="n">
        <v>0</v>
      </c>
      <c r="G19115" s="7" t="n">
        <v>0</v>
      </c>
      <c r="H19115" s="7" t="n">
        <v>0</v>
      </c>
      <c r="I19115" s="7" t="n">
        <v>0</v>
      </c>
      <c r="J19115" s="7" t="n">
        <v>65533</v>
      </c>
      <c r="K19115" s="7" t="n">
        <v>0</v>
      </c>
      <c r="L19115" s="7" t="n">
        <v>0</v>
      </c>
      <c r="M19115" s="7" t="n">
        <v>0</v>
      </c>
      <c r="N19115" s="7" t="n">
        <v>0</v>
      </c>
      <c r="O19115" s="7" t="s">
        <v>13</v>
      </c>
    </row>
    <row r="19116" spans="1:9">
      <c r="A19116" t="s">
        <v>4</v>
      </c>
      <c r="B19116" s="4" t="s">
        <v>5</v>
      </c>
      <c r="C19116" s="4" t="s">
        <v>14</v>
      </c>
      <c r="D19116" s="4" t="s">
        <v>10</v>
      </c>
      <c r="E19116" s="4" t="s">
        <v>6</v>
      </c>
      <c r="F19116" s="4" t="s">
        <v>6</v>
      </c>
      <c r="G19116" s="4" t="s">
        <v>6</v>
      </c>
      <c r="H19116" s="4" t="s">
        <v>6</v>
      </c>
    </row>
    <row r="19117" spans="1:9">
      <c r="A19117" t="n">
        <v>151827</v>
      </c>
      <c r="B19117" s="41" t="n">
        <v>51</v>
      </c>
      <c r="C19117" s="7" t="n">
        <v>3</v>
      </c>
      <c r="D19117" s="7" t="n">
        <v>7004</v>
      </c>
      <c r="E19117" s="7" t="s">
        <v>142</v>
      </c>
      <c r="F19117" s="7" t="s">
        <v>95</v>
      </c>
      <c r="G19117" s="7" t="s">
        <v>96</v>
      </c>
      <c r="H19117" s="7" t="s">
        <v>97</v>
      </c>
    </row>
    <row r="19118" spans="1:9">
      <c r="A19118" t="s">
        <v>4</v>
      </c>
      <c r="B19118" s="4" t="s">
        <v>5</v>
      </c>
      <c r="C19118" s="4" t="s">
        <v>14</v>
      </c>
      <c r="D19118" s="4" t="s">
        <v>21</v>
      </c>
      <c r="E19118" s="4" t="s">
        <v>21</v>
      </c>
      <c r="F19118" s="4" t="s">
        <v>21</v>
      </c>
    </row>
    <row r="19119" spans="1:9">
      <c r="A19119" t="n">
        <v>151840</v>
      </c>
      <c r="B19119" s="45" t="n">
        <v>45</v>
      </c>
      <c r="C19119" s="7" t="n">
        <v>9</v>
      </c>
      <c r="D19119" s="7" t="n">
        <v>0.0500000007450581</v>
      </c>
      <c r="E19119" s="7" t="n">
        <v>0.0500000007450581</v>
      </c>
      <c r="F19119" s="7" t="n">
        <v>0.200000002980232</v>
      </c>
    </row>
    <row r="19120" spans="1:9">
      <c r="A19120" t="s">
        <v>4</v>
      </c>
      <c r="B19120" s="4" t="s">
        <v>5</v>
      </c>
      <c r="C19120" s="4" t="s">
        <v>14</v>
      </c>
      <c r="D19120" s="4" t="s">
        <v>10</v>
      </c>
      <c r="E19120" s="4" t="s">
        <v>10</v>
      </c>
      <c r="F19120" s="4" t="s">
        <v>9</v>
      </c>
    </row>
    <row r="19121" spans="1:15">
      <c r="A19121" t="n">
        <v>151854</v>
      </c>
      <c r="B19121" s="46" t="n">
        <v>84</v>
      </c>
      <c r="C19121" s="7" t="n">
        <v>1</v>
      </c>
      <c r="D19121" s="7" t="n">
        <v>0</v>
      </c>
      <c r="E19121" s="7" t="n">
        <v>1000</v>
      </c>
      <c r="F19121" s="7" t="n">
        <v>0</v>
      </c>
    </row>
    <row r="19122" spans="1:15">
      <c r="A19122" t="s">
        <v>4</v>
      </c>
      <c r="B19122" s="4" t="s">
        <v>5</v>
      </c>
      <c r="C19122" s="4" t="s">
        <v>10</v>
      </c>
    </row>
    <row r="19123" spans="1:15">
      <c r="A19123" t="n">
        <v>151864</v>
      </c>
      <c r="B19123" s="28" t="n">
        <v>16</v>
      </c>
      <c r="C19123" s="7" t="n">
        <v>1000</v>
      </c>
    </row>
    <row r="19124" spans="1:15">
      <c r="A19124" t="s">
        <v>4</v>
      </c>
      <c r="B19124" s="4" t="s">
        <v>5</v>
      </c>
      <c r="C19124" s="4" t="s">
        <v>14</v>
      </c>
      <c r="D19124" s="4" t="s">
        <v>10</v>
      </c>
    </row>
    <row r="19125" spans="1:15">
      <c r="A19125" t="n">
        <v>151867</v>
      </c>
      <c r="B19125" s="45" t="n">
        <v>45</v>
      </c>
      <c r="C19125" s="7" t="n">
        <v>7</v>
      </c>
      <c r="D19125" s="7" t="n">
        <v>255</v>
      </c>
    </row>
    <row r="19126" spans="1:15">
      <c r="A19126" t="s">
        <v>4</v>
      </c>
      <c r="B19126" s="4" t="s">
        <v>5</v>
      </c>
      <c r="C19126" s="4" t="s">
        <v>14</v>
      </c>
      <c r="D19126" s="4" t="s">
        <v>10</v>
      </c>
      <c r="E19126" s="4" t="s">
        <v>10</v>
      </c>
      <c r="F19126" s="4" t="s">
        <v>14</v>
      </c>
    </row>
    <row r="19127" spans="1:15">
      <c r="A19127" t="n">
        <v>151871</v>
      </c>
      <c r="B19127" s="59" t="n">
        <v>25</v>
      </c>
      <c r="C19127" s="7" t="n">
        <v>1</v>
      </c>
      <c r="D19127" s="7" t="n">
        <v>250</v>
      </c>
      <c r="E19127" s="7" t="n">
        <v>660</v>
      </c>
      <c r="F19127" s="7" t="n">
        <v>1</v>
      </c>
    </row>
    <row r="19128" spans="1:15">
      <c r="A19128" t="s">
        <v>4</v>
      </c>
      <c r="B19128" s="4" t="s">
        <v>5</v>
      </c>
      <c r="C19128" s="4" t="s">
        <v>14</v>
      </c>
      <c r="D19128" s="4" t="s">
        <v>10</v>
      </c>
      <c r="E19128" s="4" t="s">
        <v>6</v>
      </c>
    </row>
    <row r="19129" spans="1:15">
      <c r="A19129" t="n">
        <v>151878</v>
      </c>
      <c r="B19129" s="41" t="n">
        <v>51</v>
      </c>
      <c r="C19129" s="7" t="n">
        <v>4</v>
      </c>
      <c r="D19129" s="7" t="n">
        <v>2</v>
      </c>
      <c r="E19129" s="7" t="s">
        <v>583</v>
      </c>
    </row>
    <row r="19130" spans="1:15">
      <c r="A19130" t="s">
        <v>4</v>
      </c>
      <c r="B19130" s="4" t="s">
        <v>5</v>
      </c>
      <c r="C19130" s="4" t="s">
        <v>10</v>
      </c>
    </row>
    <row r="19131" spans="1:15">
      <c r="A19131" t="n">
        <v>151892</v>
      </c>
      <c r="B19131" s="28" t="n">
        <v>16</v>
      </c>
      <c r="C19131" s="7" t="n">
        <v>0</v>
      </c>
    </row>
    <row r="19132" spans="1:15">
      <c r="A19132" t="s">
        <v>4</v>
      </c>
      <c r="B19132" s="4" t="s">
        <v>5</v>
      </c>
      <c r="C19132" s="4" t="s">
        <v>10</v>
      </c>
      <c r="D19132" s="4" t="s">
        <v>14</v>
      </c>
      <c r="E19132" s="4" t="s">
        <v>9</v>
      </c>
      <c r="F19132" s="4" t="s">
        <v>112</v>
      </c>
      <c r="G19132" s="4" t="s">
        <v>14</v>
      </c>
      <c r="H19132" s="4" t="s">
        <v>14</v>
      </c>
    </row>
    <row r="19133" spans="1:15">
      <c r="A19133" t="n">
        <v>151895</v>
      </c>
      <c r="B19133" s="49" t="n">
        <v>26</v>
      </c>
      <c r="C19133" s="7" t="n">
        <v>2</v>
      </c>
      <c r="D19133" s="7" t="n">
        <v>17</v>
      </c>
      <c r="E19133" s="7" t="n">
        <v>6485</v>
      </c>
      <c r="F19133" s="7" t="s">
        <v>1144</v>
      </c>
      <c r="G19133" s="7" t="n">
        <v>2</v>
      </c>
      <c r="H19133" s="7" t="n">
        <v>0</v>
      </c>
    </row>
    <row r="19134" spans="1:15">
      <c r="A19134" t="s">
        <v>4</v>
      </c>
      <c r="B19134" s="4" t="s">
        <v>5</v>
      </c>
    </row>
    <row r="19135" spans="1:15">
      <c r="A19135" t="n">
        <v>151928</v>
      </c>
      <c r="B19135" s="50" t="n">
        <v>28</v>
      </c>
    </row>
    <row r="19136" spans="1:15">
      <c r="A19136" t="s">
        <v>4</v>
      </c>
      <c r="B19136" s="4" t="s">
        <v>5</v>
      </c>
      <c r="C19136" s="4" t="s">
        <v>10</v>
      </c>
      <c r="D19136" s="4" t="s">
        <v>14</v>
      </c>
    </row>
    <row r="19137" spans="1:8">
      <c r="A19137" t="n">
        <v>151929</v>
      </c>
      <c r="B19137" s="51" t="n">
        <v>89</v>
      </c>
      <c r="C19137" s="7" t="n">
        <v>65533</v>
      </c>
      <c r="D19137" s="7" t="n">
        <v>1</v>
      </c>
    </row>
    <row r="19138" spans="1:8">
      <c r="A19138" t="s">
        <v>4</v>
      </c>
      <c r="B19138" s="4" t="s">
        <v>5</v>
      </c>
      <c r="C19138" s="4" t="s">
        <v>14</v>
      </c>
      <c r="D19138" s="4" t="s">
        <v>10</v>
      </c>
      <c r="E19138" s="4" t="s">
        <v>10</v>
      </c>
      <c r="F19138" s="4" t="s">
        <v>14</v>
      </c>
    </row>
    <row r="19139" spans="1:8">
      <c r="A19139" t="n">
        <v>151933</v>
      </c>
      <c r="B19139" s="59" t="n">
        <v>25</v>
      </c>
      <c r="C19139" s="7" t="n">
        <v>1</v>
      </c>
      <c r="D19139" s="7" t="n">
        <v>60</v>
      </c>
      <c r="E19139" s="7" t="n">
        <v>640</v>
      </c>
      <c r="F19139" s="7" t="n">
        <v>1</v>
      </c>
    </row>
    <row r="19140" spans="1:8">
      <c r="A19140" t="s">
        <v>4</v>
      </c>
      <c r="B19140" s="4" t="s">
        <v>5</v>
      </c>
      <c r="C19140" s="4" t="s">
        <v>14</v>
      </c>
      <c r="D19140" s="4" t="s">
        <v>10</v>
      </c>
      <c r="E19140" s="4" t="s">
        <v>6</v>
      </c>
    </row>
    <row r="19141" spans="1:8">
      <c r="A19141" t="n">
        <v>151940</v>
      </c>
      <c r="B19141" s="41" t="n">
        <v>51</v>
      </c>
      <c r="C19141" s="7" t="n">
        <v>4</v>
      </c>
      <c r="D19141" s="7" t="n">
        <v>1</v>
      </c>
      <c r="E19141" s="7" t="s">
        <v>583</v>
      </c>
    </row>
    <row r="19142" spans="1:8">
      <c r="A19142" t="s">
        <v>4</v>
      </c>
      <c r="B19142" s="4" t="s">
        <v>5</v>
      </c>
      <c r="C19142" s="4" t="s">
        <v>10</v>
      </c>
    </row>
    <row r="19143" spans="1:8">
      <c r="A19143" t="n">
        <v>151954</v>
      </c>
      <c r="B19143" s="28" t="n">
        <v>16</v>
      </c>
      <c r="C19143" s="7" t="n">
        <v>0</v>
      </c>
    </row>
    <row r="19144" spans="1:8">
      <c r="A19144" t="s">
        <v>4</v>
      </c>
      <c r="B19144" s="4" t="s">
        <v>5</v>
      </c>
      <c r="C19144" s="4" t="s">
        <v>10</v>
      </c>
      <c r="D19144" s="4" t="s">
        <v>14</v>
      </c>
      <c r="E19144" s="4" t="s">
        <v>9</v>
      </c>
      <c r="F19144" s="4" t="s">
        <v>112</v>
      </c>
      <c r="G19144" s="4" t="s">
        <v>14</v>
      </c>
      <c r="H19144" s="4" t="s">
        <v>14</v>
      </c>
    </row>
    <row r="19145" spans="1:8">
      <c r="A19145" t="n">
        <v>151957</v>
      </c>
      <c r="B19145" s="49" t="n">
        <v>26</v>
      </c>
      <c r="C19145" s="7" t="n">
        <v>1</v>
      </c>
      <c r="D19145" s="7" t="n">
        <v>17</v>
      </c>
      <c r="E19145" s="7" t="n">
        <v>1481</v>
      </c>
      <c r="F19145" s="7" t="s">
        <v>1145</v>
      </c>
      <c r="G19145" s="7" t="n">
        <v>2</v>
      </c>
      <c r="H19145" s="7" t="n">
        <v>0</v>
      </c>
    </row>
    <row r="19146" spans="1:8">
      <c r="A19146" t="s">
        <v>4</v>
      </c>
      <c r="B19146" s="4" t="s">
        <v>5</v>
      </c>
    </row>
    <row r="19147" spans="1:8">
      <c r="A19147" t="n">
        <v>152004</v>
      </c>
      <c r="B19147" s="50" t="n">
        <v>28</v>
      </c>
    </row>
    <row r="19148" spans="1:8">
      <c r="A19148" t="s">
        <v>4</v>
      </c>
      <c r="B19148" s="4" t="s">
        <v>5</v>
      </c>
      <c r="C19148" s="4" t="s">
        <v>14</v>
      </c>
      <c r="D19148" s="4" t="s">
        <v>10</v>
      </c>
      <c r="E19148" s="4" t="s">
        <v>10</v>
      </c>
      <c r="F19148" s="4" t="s">
        <v>14</v>
      </c>
    </row>
    <row r="19149" spans="1:8">
      <c r="A19149" t="n">
        <v>152005</v>
      </c>
      <c r="B19149" s="59" t="n">
        <v>25</v>
      </c>
      <c r="C19149" s="7" t="n">
        <v>1</v>
      </c>
      <c r="D19149" s="7" t="n">
        <v>65535</v>
      </c>
      <c r="E19149" s="7" t="n">
        <v>65535</v>
      </c>
      <c r="F19149" s="7" t="n">
        <v>0</v>
      </c>
    </row>
    <row r="19150" spans="1:8">
      <c r="A19150" t="s">
        <v>4</v>
      </c>
      <c r="B19150" s="4" t="s">
        <v>5</v>
      </c>
      <c r="C19150" s="4" t="s">
        <v>10</v>
      </c>
      <c r="D19150" s="4" t="s">
        <v>14</v>
      </c>
    </row>
    <row r="19151" spans="1:8">
      <c r="A19151" t="n">
        <v>152012</v>
      </c>
      <c r="B19151" s="51" t="n">
        <v>89</v>
      </c>
      <c r="C19151" s="7" t="n">
        <v>65533</v>
      </c>
      <c r="D19151" s="7" t="n">
        <v>1</v>
      </c>
    </row>
    <row r="19152" spans="1:8">
      <c r="A19152" t="s">
        <v>4</v>
      </c>
      <c r="B19152" s="4" t="s">
        <v>5</v>
      </c>
      <c r="C19152" s="4" t="s">
        <v>14</v>
      </c>
      <c r="D19152" s="4" t="s">
        <v>10</v>
      </c>
      <c r="E19152" s="4" t="s">
        <v>6</v>
      </c>
    </row>
    <row r="19153" spans="1:8">
      <c r="A19153" t="n">
        <v>152016</v>
      </c>
      <c r="B19153" s="41" t="n">
        <v>51</v>
      </c>
      <c r="C19153" s="7" t="n">
        <v>4</v>
      </c>
      <c r="D19153" s="7" t="n">
        <v>7004</v>
      </c>
      <c r="E19153" s="7" t="s">
        <v>979</v>
      </c>
    </row>
    <row r="19154" spans="1:8">
      <c r="A19154" t="s">
        <v>4</v>
      </c>
      <c r="B19154" s="4" t="s">
        <v>5</v>
      </c>
      <c r="C19154" s="4" t="s">
        <v>10</v>
      </c>
    </row>
    <row r="19155" spans="1:8">
      <c r="A19155" t="n">
        <v>152031</v>
      </c>
      <c r="B19155" s="28" t="n">
        <v>16</v>
      </c>
      <c r="C19155" s="7" t="n">
        <v>0</v>
      </c>
    </row>
    <row r="19156" spans="1:8">
      <c r="A19156" t="s">
        <v>4</v>
      </c>
      <c r="B19156" s="4" t="s">
        <v>5</v>
      </c>
      <c r="C19156" s="4" t="s">
        <v>10</v>
      </c>
      <c r="D19156" s="4" t="s">
        <v>14</v>
      </c>
      <c r="E19156" s="4" t="s">
        <v>9</v>
      </c>
      <c r="F19156" s="4" t="s">
        <v>112</v>
      </c>
      <c r="G19156" s="4" t="s">
        <v>14</v>
      </c>
      <c r="H19156" s="4" t="s">
        <v>14</v>
      </c>
    </row>
    <row r="19157" spans="1:8">
      <c r="A19157" t="n">
        <v>152034</v>
      </c>
      <c r="B19157" s="49" t="n">
        <v>26</v>
      </c>
      <c r="C19157" s="7" t="n">
        <v>7004</v>
      </c>
      <c r="D19157" s="7" t="n">
        <v>17</v>
      </c>
      <c r="E19157" s="7" t="n">
        <v>42328</v>
      </c>
      <c r="F19157" s="7" t="s">
        <v>1146</v>
      </c>
      <c r="G19157" s="7" t="n">
        <v>2</v>
      </c>
      <c r="H19157" s="7" t="n">
        <v>0</v>
      </c>
    </row>
    <row r="19158" spans="1:8">
      <c r="A19158" t="s">
        <v>4</v>
      </c>
      <c r="B19158" s="4" t="s">
        <v>5</v>
      </c>
    </row>
    <row r="19159" spans="1:8">
      <c r="A19159" t="n">
        <v>152052</v>
      </c>
      <c r="B19159" s="50" t="n">
        <v>28</v>
      </c>
    </row>
    <row r="19160" spans="1:8">
      <c r="A19160" t="s">
        <v>4</v>
      </c>
      <c r="B19160" s="4" t="s">
        <v>5</v>
      </c>
      <c r="C19160" s="4" t="s">
        <v>10</v>
      </c>
      <c r="D19160" s="4" t="s">
        <v>14</v>
      </c>
    </row>
    <row r="19161" spans="1:8">
      <c r="A19161" t="n">
        <v>152053</v>
      </c>
      <c r="B19161" s="51" t="n">
        <v>89</v>
      </c>
      <c r="C19161" s="7" t="n">
        <v>65533</v>
      </c>
      <c r="D19161" s="7" t="n">
        <v>1</v>
      </c>
    </row>
    <row r="19162" spans="1:8">
      <c r="A19162" t="s">
        <v>4</v>
      </c>
      <c r="B19162" s="4" t="s">
        <v>5</v>
      </c>
      <c r="C19162" s="4" t="s">
        <v>14</v>
      </c>
      <c r="D19162" s="4" t="s">
        <v>10</v>
      </c>
      <c r="E19162" s="4" t="s">
        <v>21</v>
      </c>
    </row>
    <row r="19163" spans="1:8">
      <c r="A19163" t="n">
        <v>152057</v>
      </c>
      <c r="B19163" s="21" t="n">
        <v>58</v>
      </c>
      <c r="C19163" s="7" t="n">
        <v>101</v>
      </c>
      <c r="D19163" s="7" t="n">
        <v>300</v>
      </c>
      <c r="E19163" s="7" t="n">
        <v>1</v>
      </c>
    </row>
    <row r="19164" spans="1:8">
      <c r="A19164" t="s">
        <v>4</v>
      </c>
      <c r="B19164" s="4" t="s">
        <v>5</v>
      </c>
      <c r="C19164" s="4" t="s">
        <v>14</v>
      </c>
      <c r="D19164" s="4" t="s">
        <v>10</v>
      </c>
    </row>
    <row r="19165" spans="1:8">
      <c r="A19165" t="n">
        <v>152065</v>
      </c>
      <c r="B19165" s="21" t="n">
        <v>58</v>
      </c>
      <c r="C19165" s="7" t="n">
        <v>254</v>
      </c>
      <c r="D19165" s="7" t="n">
        <v>0</v>
      </c>
    </row>
    <row r="19166" spans="1:8">
      <c r="A19166" t="s">
        <v>4</v>
      </c>
      <c r="B19166" s="4" t="s">
        <v>5</v>
      </c>
      <c r="C19166" s="4" t="s">
        <v>14</v>
      </c>
    </row>
    <row r="19167" spans="1:8">
      <c r="A19167" t="n">
        <v>152069</v>
      </c>
      <c r="B19167" s="35" t="n">
        <v>116</v>
      </c>
      <c r="C19167" s="7" t="n">
        <v>0</v>
      </c>
    </row>
    <row r="19168" spans="1:8">
      <c r="A19168" t="s">
        <v>4</v>
      </c>
      <c r="B19168" s="4" t="s">
        <v>5</v>
      </c>
      <c r="C19168" s="4" t="s">
        <v>14</v>
      </c>
      <c r="D19168" s="4" t="s">
        <v>10</v>
      </c>
    </row>
    <row r="19169" spans="1:8">
      <c r="A19169" t="n">
        <v>152071</v>
      </c>
      <c r="B19169" s="35" t="n">
        <v>116</v>
      </c>
      <c r="C19169" s="7" t="n">
        <v>2</v>
      </c>
      <c r="D19169" s="7" t="n">
        <v>1</v>
      </c>
    </row>
    <row r="19170" spans="1:8">
      <c r="A19170" t="s">
        <v>4</v>
      </c>
      <c r="B19170" s="4" t="s">
        <v>5</v>
      </c>
      <c r="C19170" s="4" t="s">
        <v>14</v>
      </c>
      <c r="D19170" s="4" t="s">
        <v>9</v>
      </c>
    </row>
    <row r="19171" spans="1:8">
      <c r="A19171" t="n">
        <v>152075</v>
      </c>
      <c r="B19171" s="35" t="n">
        <v>116</v>
      </c>
      <c r="C19171" s="7" t="n">
        <v>5</v>
      </c>
      <c r="D19171" s="7" t="n">
        <v>1077936128</v>
      </c>
    </row>
    <row r="19172" spans="1:8">
      <c r="A19172" t="s">
        <v>4</v>
      </c>
      <c r="B19172" s="4" t="s">
        <v>5</v>
      </c>
      <c r="C19172" s="4" t="s">
        <v>14</v>
      </c>
      <c r="D19172" s="4" t="s">
        <v>10</v>
      </c>
    </row>
    <row r="19173" spans="1:8">
      <c r="A19173" t="n">
        <v>152081</v>
      </c>
      <c r="B19173" s="35" t="n">
        <v>116</v>
      </c>
      <c r="C19173" s="7" t="n">
        <v>6</v>
      </c>
      <c r="D19173" s="7" t="n">
        <v>2</v>
      </c>
    </row>
    <row r="19174" spans="1:8">
      <c r="A19174" t="s">
        <v>4</v>
      </c>
      <c r="B19174" s="4" t="s">
        <v>5</v>
      </c>
      <c r="C19174" s="4" t="s">
        <v>14</v>
      </c>
      <c r="D19174" s="4" t="s">
        <v>14</v>
      </c>
      <c r="E19174" s="4" t="s">
        <v>21</v>
      </c>
      <c r="F19174" s="4" t="s">
        <v>21</v>
      </c>
      <c r="G19174" s="4" t="s">
        <v>21</v>
      </c>
      <c r="H19174" s="4" t="s">
        <v>10</v>
      </c>
    </row>
    <row r="19175" spans="1:8">
      <c r="A19175" t="n">
        <v>152085</v>
      </c>
      <c r="B19175" s="45" t="n">
        <v>45</v>
      </c>
      <c r="C19175" s="7" t="n">
        <v>2</v>
      </c>
      <c r="D19175" s="7" t="n">
        <v>3</v>
      </c>
      <c r="E19175" s="7" t="n">
        <v>0</v>
      </c>
      <c r="F19175" s="7" t="n">
        <v>21.8199996948242</v>
      </c>
      <c r="G19175" s="7" t="n">
        <v>30.7999992370605</v>
      </c>
      <c r="H19175" s="7" t="n">
        <v>0</v>
      </c>
    </row>
    <row r="19176" spans="1:8">
      <c r="A19176" t="s">
        <v>4</v>
      </c>
      <c r="B19176" s="4" t="s">
        <v>5</v>
      </c>
      <c r="C19176" s="4" t="s">
        <v>14</v>
      </c>
      <c r="D19176" s="4" t="s">
        <v>14</v>
      </c>
      <c r="E19176" s="4" t="s">
        <v>21</v>
      </c>
      <c r="F19176" s="4" t="s">
        <v>21</v>
      </c>
      <c r="G19176" s="4" t="s">
        <v>21</v>
      </c>
      <c r="H19176" s="4" t="s">
        <v>10</v>
      </c>
      <c r="I19176" s="4" t="s">
        <v>14</v>
      </c>
    </row>
    <row r="19177" spans="1:8">
      <c r="A19177" t="n">
        <v>152102</v>
      </c>
      <c r="B19177" s="45" t="n">
        <v>45</v>
      </c>
      <c r="C19177" s="7" t="n">
        <v>4</v>
      </c>
      <c r="D19177" s="7" t="n">
        <v>3</v>
      </c>
      <c r="E19177" s="7" t="n">
        <v>37</v>
      </c>
      <c r="F19177" s="7" t="n">
        <v>142</v>
      </c>
      <c r="G19177" s="7" t="n">
        <v>-10</v>
      </c>
      <c r="H19177" s="7" t="n">
        <v>0</v>
      </c>
      <c r="I19177" s="7" t="n">
        <v>0</v>
      </c>
    </row>
    <row r="19178" spans="1:8">
      <c r="A19178" t="s">
        <v>4</v>
      </c>
      <c r="B19178" s="4" t="s">
        <v>5</v>
      </c>
      <c r="C19178" s="4" t="s">
        <v>14</v>
      </c>
      <c r="D19178" s="4" t="s">
        <v>14</v>
      </c>
      <c r="E19178" s="4" t="s">
        <v>21</v>
      </c>
      <c r="F19178" s="4" t="s">
        <v>10</v>
      </c>
    </row>
    <row r="19179" spans="1:8">
      <c r="A19179" t="n">
        <v>152120</v>
      </c>
      <c r="B19179" s="45" t="n">
        <v>45</v>
      </c>
      <c r="C19179" s="7" t="n">
        <v>5</v>
      </c>
      <c r="D19179" s="7" t="n">
        <v>3</v>
      </c>
      <c r="E19179" s="7" t="n">
        <v>0.899999976158142</v>
      </c>
      <c r="F19179" s="7" t="n">
        <v>0</v>
      </c>
    </row>
    <row r="19180" spans="1:8">
      <c r="A19180" t="s">
        <v>4</v>
      </c>
      <c r="B19180" s="4" t="s">
        <v>5</v>
      </c>
      <c r="C19180" s="4" t="s">
        <v>14</v>
      </c>
      <c r="D19180" s="4" t="s">
        <v>14</v>
      </c>
      <c r="E19180" s="4" t="s">
        <v>21</v>
      </c>
      <c r="F19180" s="4" t="s">
        <v>10</v>
      </c>
    </row>
    <row r="19181" spans="1:8">
      <c r="A19181" t="n">
        <v>152129</v>
      </c>
      <c r="B19181" s="45" t="n">
        <v>45</v>
      </c>
      <c r="C19181" s="7" t="n">
        <v>11</v>
      </c>
      <c r="D19181" s="7" t="n">
        <v>3</v>
      </c>
      <c r="E19181" s="7" t="n">
        <v>32.5999984741211</v>
      </c>
      <c r="F19181" s="7" t="n">
        <v>0</v>
      </c>
    </row>
    <row r="19182" spans="1:8">
      <c r="A19182" t="s">
        <v>4</v>
      </c>
      <c r="B19182" s="4" t="s">
        <v>5</v>
      </c>
      <c r="C19182" s="4" t="s">
        <v>14</v>
      </c>
      <c r="D19182" s="4" t="s">
        <v>14</v>
      </c>
      <c r="E19182" s="4" t="s">
        <v>21</v>
      </c>
      <c r="F19182" s="4" t="s">
        <v>21</v>
      </c>
      <c r="G19182" s="4" t="s">
        <v>21</v>
      </c>
      <c r="H19182" s="4" t="s">
        <v>10</v>
      </c>
      <c r="I19182" s="4" t="s">
        <v>14</v>
      </c>
    </row>
    <row r="19183" spans="1:8">
      <c r="A19183" t="n">
        <v>152138</v>
      </c>
      <c r="B19183" s="45" t="n">
        <v>45</v>
      </c>
      <c r="C19183" s="7" t="n">
        <v>4</v>
      </c>
      <c r="D19183" s="7" t="n">
        <v>3</v>
      </c>
      <c r="E19183" s="7" t="n">
        <v>37</v>
      </c>
      <c r="F19183" s="7" t="n">
        <v>147</v>
      </c>
      <c r="G19183" s="7" t="n">
        <v>-15</v>
      </c>
      <c r="H19183" s="7" t="n">
        <v>7000</v>
      </c>
      <c r="I19183" s="7" t="n">
        <v>0</v>
      </c>
    </row>
    <row r="19184" spans="1:8">
      <c r="A19184" t="s">
        <v>4</v>
      </c>
      <c r="B19184" s="4" t="s">
        <v>5</v>
      </c>
      <c r="C19184" s="4" t="s">
        <v>14</v>
      </c>
      <c r="D19184" s="4" t="s">
        <v>14</v>
      </c>
      <c r="E19184" s="4" t="s">
        <v>21</v>
      </c>
      <c r="F19184" s="4" t="s">
        <v>10</v>
      </c>
    </row>
    <row r="19185" spans="1:9">
      <c r="A19185" t="n">
        <v>152156</v>
      </c>
      <c r="B19185" s="45" t="n">
        <v>45</v>
      </c>
      <c r="C19185" s="7" t="n">
        <v>5</v>
      </c>
      <c r="D19185" s="7" t="n">
        <v>3</v>
      </c>
      <c r="E19185" s="7" t="n">
        <v>0.800000011920929</v>
      </c>
      <c r="F19185" s="7" t="n">
        <v>7000</v>
      </c>
    </row>
    <row r="19186" spans="1:9">
      <c r="A19186" t="s">
        <v>4</v>
      </c>
      <c r="B19186" s="4" t="s">
        <v>5</v>
      </c>
      <c r="C19186" s="4" t="s">
        <v>14</v>
      </c>
      <c r="D19186" s="4" t="s">
        <v>10</v>
      </c>
    </row>
    <row r="19187" spans="1:9">
      <c r="A19187" t="n">
        <v>152165</v>
      </c>
      <c r="B19187" s="21" t="n">
        <v>58</v>
      </c>
      <c r="C19187" s="7" t="n">
        <v>255</v>
      </c>
      <c r="D19187" s="7" t="n">
        <v>0</v>
      </c>
    </row>
    <row r="19188" spans="1:9">
      <c r="A19188" t="s">
        <v>4</v>
      </c>
      <c r="B19188" s="4" t="s">
        <v>5</v>
      </c>
      <c r="C19188" s="4" t="s">
        <v>10</v>
      </c>
    </row>
    <row r="19189" spans="1:9">
      <c r="A19189" t="n">
        <v>152169</v>
      </c>
      <c r="B19189" s="28" t="n">
        <v>16</v>
      </c>
      <c r="C19189" s="7" t="n">
        <v>500</v>
      </c>
    </row>
    <row r="19190" spans="1:9">
      <c r="A19190" t="s">
        <v>4</v>
      </c>
      <c r="B19190" s="4" t="s">
        <v>5</v>
      </c>
      <c r="C19190" s="4" t="s">
        <v>14</v>
      </c>
      <c r="D19190" s="4" t="s">
        <v>21</v>
      </c>
      <c r="E19190" s="4" t="s">
        <v>21</v>
      </c>
      <c r="F19190" s="4" t="s">
        <v>21</v>
      </c>
    </row>
    <row r="19191" spans="1:9">
      <c r="A19191" t="n">
        <v>152172</v>
      </c>
      <c r="B19191" s="45" t="n">
        <v>45</v>
      </c>
      <c r="C19191" s="7" t="n">
        <v>9</v>
      </c>
      <c r="D19191" s="7" t="n">
        <v>0.0500000007450581</v>
      </c>
      <c r="E19191" s="7" t="n">
        <v>0.0500000007450581</v>
      </c>
      <c r="F19191" s="7" t="n">
        <v>0.200000002980232</v>
      </c>
    </row>
    <row r="19192" spans="1:9">
      <c r="A19192" t="s">
        <v>4</v>
      </c>
      <c r="B19192" s="4" t="s">
        <v>5</v>
      </c>
      <c r="C19192" s="4" t="s">
        <v>14</v>
      </c>
      <c r="D19192" s="4" t="s">
        <v>10</v>
      </c>
      <c r="E19192" s="4" t="s">
        <v>6</v>
      </c>
    </row>
    <row r="19193" spans="1:9">
      <c r="A19193" t="n">
        <v>152186</v>
      </c>
      <c r="B19193" s="41" t="n">
        <v>51</v>
      </c>
      <c r="C19193" s="7" t="n">
        <v>4</v>
      </c>
      <c r="D19193" s="7" t="n">
        <v>0</v>
      </c>
      <c r="E19193" s="7" t="s">
        <v>550</v>
      </c>
    </row>
    <row r="19194" spans="1:9">
      <c r="A19194" t="s">
        <v>4</v>
      </c>
      <c r="B19194" s="4" t="s">
        <v>5</v>
      </c>
      <c r="C19194" s="4" t="s">
        <v>10</v>
      </c>
    </row>
    <row r="19195" spans="1:9">
      <c r="A19195" t="n">
        <v>152200</v>
      </c>
      <c r="B19195" s="28" t="n">
        <v>16</v>
      </c>
      <c r="C19195" s="7" t="n">
        <v>0</v>
      </c>
    </row>
    <row r="19196" spans="1:9">
      <c r="A19196" t="s">
        <v>4</v>
      </c>
      <c r="B19196" s="4" t="s">
        <v>5</v>
      </c>
      <c r="C19196" s="4" t="s">
        <v>10</v>
      </c>
      <c r="D19196" s="4" t="s">
        <v>14</v>
      </c>
      <c r="E19196" s="4" t="s">
        <v>9</v>
      </c>
      <c r="F19196" s="4" t="s">
        <v>112</v>
      </c>
      <c r="G19196" s="4" t="s">
        <v>14</v>
      </c>
      <c r="H19196" s="4" t="s">
        <v>14</v>
      </c>
    </row>
    <row r="19197" spans="1:9">
      <c r="A19197" t="n">
        <v>152203</v>
      </c>
      <c r="B19197" s="49" t="n">
        <v>26</v>
      </c>
      <c r="C19197" s="7" t="n">
        <v>0</v>
      </c>
      <c r="D19197" s="7" t="n">
        <v>17</v>
      </c>
      <c r="E19197" s="7" t="n">
        <v>53163</v>
      </c>
      <c r="F19197" s="7" t="s">
        <v>1147</v>
      </c>
      <c r="G19197" s="7" t="n">
        <v>2</v>
      </c>
      <c r="H19197" s="7" t="n">
        <v>0</v>
      </c>
    </row>
    <row r="19198" spans="1:9">
      <c r="A19198" t="s">
        <v>4</v>
      </c>
      <c r="B19198" s="4" t="s">
        <v>5</v>
      </c>
    </row>
    <row r="19199" spans="1:9">
      <c r="A19199" t="n">
        <v>152250</v>
      </c>
      <c r="B19199" s="50" t="n">
        <v>28</v>
      </c>
    </row>
    <row r="19200" spans="1:9">
      <c r="A19200" t="s">
        <v>4</v>
      </c>
      <c r="B19200" s="4" t="s">
        <v>5</v>
      </c>
      <c r="C19200" s="4" t="s">
        <v>10</v>
      </c>
    </row>
    <row r="19201" spans="1:8">
      <c r="A19201" t="n">
        <v>152251</v>
      </c>
      <c r="B19201" s="28" t="n">
        <v>16</v>
      </c>
      <c r="C19201" s="7" t="n">
        <v>300</v>
      </c>
    </row>
    <row r="19202" spans="1:8">
      <c r="A19202" t="s">
        <v>4</v>
      </c>
      <c r="B19202" s="4" t="s">
        <v>5</v>
      </c>
      <c r="C19202" s="4" t="s">
        <v>14</v>
      </c>
      <c r="D19202" s="4" t="s">
        <v>21</v>
      </c>
      <c r="E19202" s="4" t="s">
        <v>21</v>
      </c>
      <c r="F19202" s="4" t="s">
        <v>21</v>
      </c>
    </row>
    <row r="19203" spans="1:8">
      <c r="A19203" t="n">
        <v>152254</v>
      </c>
      <c r="B19203" s="45" t="n">
        <v>45</v>
      </c>
      <c r="C19203" s="7" t="n">
        <v>9</v>
      </c>
      <c r="D19203" s="7" t="n">
        <v>0.0500000007450581</v>
      </c>
      <c r="E19203" s="7" t="n">
        <v>0.0500000007450581</v>
      </c>
      <c r="F19203" s="7" t="n">
        <v>0.200000002980232</v>
      </c>
    </row>
    <row r="19204" spans="1:8">
      <c r="A19204" t="s">
        <v>4</v>
      </c>
      <c r="B19204" s="4" t="s">
        <v>5</v>
      </c>
      <c r="C19204" s="4" t="s">
        <v>14</v>
      </c>
      <c r="D19204" s="4" t="s">
        <v>10</v>
      </c>
      <c r="E19204" s="4" t="s">
        <v>6</v>
      </c>
    </row>
    <row r="19205" spans="1:8">
      <c r="A19205" t="n">
        <v>152268</v>
      </c>
      <c r="B19205" s="41" t="n">
        <v>51</v>
      </c>
      <c r="C19205" s="7" t="n">
        <v>4</v>
      </c>
      <c r="D19205" s="7" t="n">
        <v>0</v>
      </c>
      <c r="E19205" s="7" t="s">
        <v>179</v>
      </c>
    </row>
    <row r="19206" spans="1:8">
      <c r="A19206" t="s">
        <v>4</v>
      </c>
      <c r="B19206" s="4" t="s">
        <v>5</v>
      </c>
      <c r="C19206" s="4" t="s">
        <v>10</v>
      </c>
    </row>
    <row r="19207" spans="1:8">
      <c r="A19207" t="n">
        <v>152281</v>
      </c>
      <c r="B19207" s="28" t="n">
        <v>16</v>
      </c>
      <c r="C19207" s="7" t="n">
        <v>0</v>
      </c>
    </row>
    <row r="19208" spans="1:8">
      <c r="A19208" t="s">
        <v>4</v>
      </c>
      <c r="B19208" s="4" t="s">
        <v>5</v>
      </c>
      <c r="C19208" s="4" t="s">
        <v>10</v>
      </c>
      <c r="D19208" s="4" t="s">
        <v>14</v>
      </c>
      <c r="E19208" s="4" t="s">
        <v>9</v>
      </c>
      <c r="F19208" s="4" t="s">
        <v>112</v>
      </c>
      <c r="G19208" s="4" t="s">
        <v>14</v>
      </c>
      <c r="H19208" s="4" t="s">
        <v>14</v>
      </c>
    </row>
    <row r="19209" spans="1:8">
      <c r="A19209" t="n">
        <v>152284</v>
      </c>
      <c r="B19209" s="49" t="n">
        <v>26</v>
      </c>
      <c r="C19209" s="7" t="n">
        <v>0</v>
      </c>
      <c r="D19209" s="7" t="n">
        <v>17</v>
      </c>
      <c r="E19209" s="7" t="n">
        <v>53164</v>
      </c>
      <c r="F19209" s="7" t="s">
        <v>1148</v>
      </c>
      <c r="G19209" s="7" t="n">
        <v>2</v>
      </c>
      <c r="H19209" s="7" t="n">
        <v>0</v>
      </c>
    </row>
    <row r="19210" spans="1:8">
      <c r="A19210" t="s">
        <v>4</v>
      </c>
      <c r="B19210" s="4" t="s">
        <v>5</v>
      </c>
    </row>
    <row r="19211" spans="1:8">
      <c r="A19211" t="n">
        <v>152342</v>
      </c>
      <c r="B19211" s="50" t="n">
        <v>28</v>
      </c>
    </row>
    <row r="19212" spans="1:8">
      <c r="A19212" t="s">
        <v>4</v>
      </c>
      <c r="B19212" s="4" t="s">
        <v>5</v>
      </c>
      <c r="C19212" s="4" t="s">
        <v>10</v>
      </c>
    </row>
    <row r="19213" spans="1:8">
      <c r="A19213" t="n">
        <v>152343</v>
      </c>
      <c r="B19213" s="28" t="n">
        <v>16</v>
      </c>
      <c r="C19213" s="7" t="n">
        <v>300</v>
      </c>
    </row>
    <row r="19214" spans="1:8">
      <c r="A19214" t="s">
        <v>4</v>
      </c>
      <c r="B19214" s="4" t="s">
        <v>5</v>
      </c>
      <c r="C19214" s="4" t="s">
        <v>14</v>
      </c>
      <c r="D19214" s="4" t="s">
        <v>10</v>
      </c>
      <c r="E19214" s="4" t="s">
        <v>6</v>
      </c>
      <c r="F19214" s="4" t="s">
        <v>6</v>
      </c>
      <c r="G19214" s="4" t="s">
        <v>6</v>
      </c>
      <c r="H19214" s="4" t="s">
        <v>6</v>
      </c>
    </row>
    <row r="19215" spans="1:8">
      <c r="A19215" t="n">
        <v>152346</v>
      </c>
      <c r="B19215" s="41" t="n">
        <v>51</v>
      </c>
      <c r="C19215" s="7" t="n">
        <v>3</v>
      </c>
      <c r="D19215" s="7" t="n">
        <v>0</v>
      </c>
      <c r="E19215" s="7" t="s">
        <v>94</v>
      </c>
      <c r="F19215" s="7" t="s">
        <v>95</v>
      </c>
      <c r="G19215" s="7" t="s">
        <v>96</v>
      </c>
      <c r="H19215" s="7" t="s">
        <v>97</v>
      </c>
    </row>
    <row r="19216" spans="1:8">
      <c r="A19216" t="s">
        <v>4</v>
      </c>
      <c r="B19216" s="4" t="s">
        <v>5</v>
      </c>
      <c r="C19216" s="4" t="s">
        <v>10</v>
      </c>
    </row>
    <row r="19217" spans="1:8">
      <c r="A19217" t="n">
        <v>152359</v>
      </c>
      <c r="B19217" s="28" t="n">
        <v>16</v>
      </c>
      <c r="C19217" s="7" t="n">
        <v>500</v>
      </c>
    </row>
    <row r="19218" spans="1:8">
      <c r="A19218" t="s">
        <v>4</v>
      </c>
      <c r="B19218" s="4" t="s">
        <v>5</v>
      </c>
      <c r="C19218" s="4" t="s">
        <v>14</v>
      </c>
      <c r="D19218" s="4" t="s">
        <v>10</v>
      </c>
      <c r="E19218" s="4" t="s">
        <v>9</v>
      </c>
      <c r="F19218" s="4" t="s">
        <v>10</v>
      </c>
    </row>
    <row r="19219" spans="1:8">
      <c r="A19219" t="n">
        <v>152362</v>
      </c>
      <c r="B19219" s="14" t="n">
        <v>50</v>
      </c>
      <c r="C19219" s="7" t="n">
        <v>3</v>
      </c>
      <c r="D19219" s="7" t="n">
        <v>8200</v>
      </c>
      <c r="E19219" s="7" t="n">
        <v>0</v>
      </c>
      <c r="F19219" s="7" t="n">
        <v>1000</v>
      </c>
    </row>
    <row r="19220" spans="1:8">
      <c r="A19220" t="s">
        <v>4</v>
      </c>
      <c r="B19220" s="4" t="s">
        <v>5</v>
      </c>
      <c r="C19220" s="4" t="s">
        <v>14</v>
      </c>
      <c r="D19220" s="4" t="s">
        <v>10</v>
      </c>
      <c r="E19220" s="4" t="s">
        <v>9</v>
      </c>
      <c r="F19220" s="4" t="s">
        <v>10</v>
      </c>
    </row>
    <row r="19221" spans="1:8">
      <c r="A19221" t="n">
        <v>152372</v>
      </c>
      <c r="B19221" s="14" t="n">
        <v>50</v>
      </c>
      <c r="C19221" s="7" t="n">
        <v>3</v>
      </c>
      <c r="D19221" s="7" t="n">
        <v>5042</v>
      </c>
      <c r="E19221" s="7" t="n">
        <v>0</v>
      </c>
      <c r="F19221" s="7" t="n">
        <v>1000</v>
      </c>
    </row>
    <row r="19222" spans="1:8">
      <c r="A19222" t="s">
        <v>4</v>
      </c>
      <c r="B19222" s="4" t="s">
        <v>5</v>
      </c>
      <c r="C19222" s="4" t="s">
        <v>14</v>
      </c>
      <c r="D19222" s="4" t="s">
        <v>14</v>
      </c>
      <c r="E19222" s="4" t="s">
        <v>14</v>
      </c>
      <c r="F19222" s="4" t="s">
        <v>21</v>
      </c>
      <c r="G19222" s="4" t="s">
        <v>21</v>
      </c>
      <c r="H19222" s="4" t="s">
        <v>21</v>
      </c>
      <c r="I19222" s="4" t="s">
        <v>21</v>
      </c>
      <c r="J19222" s="4" t="s">
        <v>21</v>
      </c>
    </row>
    <row r="19223" spans="1:8">
      <c r="A19223" t="n">
        <v>152382</v>
      </c>
      <c r="B19223" s="30" t="n">
        <v>76</v>
      </c>
      <c r="C19223" s="7" t="n">
        <v>0</v>
      </c>
      <c r="D19223" s="7" t="n">
        <v>3</v>
      </c>
      <c r="E19223" s="7" t="n">
        <v>0</v>
      </c>
      <c r="F19223" s="7" t="n">
        <v>1</v>
      </c>
      <c r="G19223" s="7" t="n">
        <v>1</v>
      </c>
      <c r="H19223" s="7" t="n">
        <v>1</v>
      </c>
      <c r="I19223" s="7" t="n">
        <v>1</v>
      </c>
      <c r="J19223" s="7" t="n">
        <v>1000</v>
      </c>
    </row>
    <row r="19224" spans="1:8">
      <c r="A19224" t="s">
        <v>4</v>
      </c>
      <c r="B19224" s="4" t="s">
        <v>5</v>
      </c>
      <c r="C19224" s="4" t="s">
        <v>14</v>
      </c>
      <c r="D19224" s="4" t="s">
        <v>14</v>
      </c>
    </row>
    <row r="19225" spans="1:8">
      <c r="A19225" t="n">
        <v>152406</v>
      </c>
      <c r="B19225" s="58" t="n">
        <v>77</v>
      </c>
      <c r="C19225" s="7" t="n">
        <v>0</v>
      </c>
      <c r="D19225" s="7" t="n">
        <v>3</v>
      </c>
    </row>
    <row r="19226" spans="1:8">
      <c r="A19226" t="s">
        <v>4</v>
      </c>
      <c r="B19226" s="4" t="s">
        <v>5</v>
      </c>
      <c r="C19226" s="4" t="s">
        <v>10</v>
      </c>
    </row>
    <row r="19227" spans="1:8">
      <c r="A19227" t="n">
        <v>152409</v>
      </c>
      <c r="B19227" s="28" t="n">
        <v>16</v>
      </c>
      <c r="C19227" s="7" t="n">
        <v>700</v>
      </c>
    </row>
    <row r="19228" spans="1:8">
      <c r="A19228" t="s">
        <v>4</v>
      </c>
      <c r="B19228" s="4" t="s">
        <v>5</v>
      </c>
      <c r="C19228" s="4" t="s">
        <v>14</v>
      </c>
      <c r="D19228" s="4" t="s">
        <v>14</v>
      </c>
      <c r="E19228" s="4" t="s">
        <v>14</v>
      </c>
      <c r="F19228" s="4" t="s">
        <v>21</v>
      </c>
      <c r="G19228" s="4" t="s">
        <v>21</v>
      </c>
      <c r="H19228" s="4" t="s">
        <v>21</v>
      </c>
      <c r="I19228" s="4" t="s">
        <v>21</v>
      </c>
      <c r="J19228" s="4" t="s">
        <v>21</v>
      </c>
    </row>
    <row r="19229" spans="1:8">
      <c r="A19229" t="n">
        <v>152412</v>
      </c>
      <c r="B19229" s="30" t="n">
        <v>76</v>
      </c>
      <c r="C19229" s="7" t="n">
        <v>1</v>
      </c>
      <c r="D19229" s="7" t="n">
        <v>3</v>
      </c>
      <c r="E19229" s="7" t="n">
        <v>0</v>
      </c>
      <c r="F19229" s="7" t="n">
        <v>1</v>
      </c>
      <c r="G19229" s="7" t="n">
        <v>1</v>
      </c>
      <c r="H19229" s="7" t="n">
        <v>1</v>
      </c>
      <c r="I19229" s="7" t="n">
        <v>1</v>
      </c>
      <c r="J19229" s="7" t="n">
        <v>1000</v>
      </c>
    </row>
    <row r="19230" spans="1:8">
      <c r="A19230" t="s">
        <v>4</v>
      </c>
      <c r="B19230" s="4" t="s">
        <v>5</v>
      </c>
      <c r="C19230" s="4" t="s">
        <v>14</v>
      </c>
      <c r="D19230" s="4" t="s">
        <v>14</v>
      </c>
    </row>
    <row r="19231" spans="1:8">
      <c r="A19231" t="n">
        <v>152436</v>
      </c>
      <c r="B19231" s="58" t="n">
        <v>77</v>
      </c>
      <c r="C19231" s="7" t="n">
        <v>1</v>
      </c>
      <c r="D19231" s="7" t="n">
        <v>3</v>
      </c>
    </row>
    <row r="19232" spans="1:8">
      <c r="A19232" t="s">
        <v>4</v>
      </c>
      <c r="B19232" s="4" t="s">
        <v>5</v>
      </c>
      <c r="C19232" s="4" t="s">
        <v>10</v>
      </c>
    </row>
    <row r="19233" spans="1:10">
      <c r="A19233" t="n">
        <v>152439</v>
      </c>
      <c r="B19233" s="28" t="n">
        <v>16</v>
      </c>
      <c r="C19233" s="7" t="n">
        <v>700</v>
      </c>
    </row>
    <row r="19234" spans="1:10">
      <c r="A19234" t="s">
        <v>4</v>
      </c>
      <c r="B19234" s="4" t="s">
        <v>5</v>
      </c>
      <c r="C19234" s="4" t="s">
        <v>14</v>
      </c>
      <c r="D19234" s="4" t="s">
        <v>14</v>
      </c>
      <c r="E19234" s="4" t="s">
        <v>14</v>
      </c>
      <c r="F19234" s="4" t="s">
        <v>21</v>
      </c>
      <c r="G19234" s="4" t="s">
        <v>21</v>
      </c>
      <c r="H19234" s="4" t="s">
        <v>21</v>
      </c>
      <c r="I19234" s="4" t="s">
        <v>21</v>
      </c>
      <c r="J19234" s="4" t="s">
        <v>21</v>
      </c>
    </row>
    <row r="19235" spans="1:10">
      <c r="A19235" t="n">
        <v>152442</v>
      </c>
      <c r="B19235" s="30" t="n">
        <v>76</v>
      </c>
      <c r="C19235" s="7" t="n">
        <v>2</v>
      </c>
      <c r="D19235" s="7" t="n">
        <v>3</v>
      </c>
      <c r="E19235" s="7" t="n">
        <v>0</v>
      </c>
      <c r="F19235" s="7" t="n">
        <v>1</v>
      </c>
      <c r="G19235" s="7" t="n">
        <v>1</v>
      </c>
      <c r="H19235" s="7" t="n">
        <v>1</v>
      </c>
      <c r="I19235" s="7" t="n">
        <v>1</v>
      </c>
      <c r="J19235" s="7" t="n">
        <v>1000</v>
      </c>
    </row>
    <row r="19236" spans="1:10">
      <c r="A19236" t="s">
        <v>4</v>
      </c>
      <c r="B19236" s="4" t="s">
        <v>5</v>
      </c>
      <c r="C19236" s="4" t="s">
        <v>14</v>
      </c>
      <c r="D19236" s="4" t="s">
        <v>14</v>
      </c>
    </row>
    <row r="19237" spans="1:10">
      <c r="A19237" t="n">
        <v>152466</v>
      </c>
      <c r="B19237" s="58" t="n">
        <v>77</v>
      </c>
      <c r="C19237" s="7" t="n">
        <v>2</v>
      </c>
      <c r="D19237" s="7" t="n">
        <v>3</v>
      </c>
    </row>
    <row r="19238" spans="1:10">
      <c r="A19238" t="s">
        <v>4</v>
      </c>
      <c r="B19238" s="4" t="s">
        <v>5</v>
      </c>
      <c r="C19238" s="4" t="s">
        <v>10</v>
      </c>
    </row>
    <row r="19239" spans="1:10">
      <c r="A19239" t="n">
        <v>152469</v>
      </c>
      <c r="B19239" s="28" t="n">
        <v>16</v>
      </c>
      <c r="C19239" s="7" t="n">
        <v>700</v>
      </c>
    </row>
    <row r="19240" spans="1:10">
      <c r="A19240" t="s">
        <v>4</v>
      </c>
      <c r="B19240" s="4" t="s">
        <v>5</v>
      </c>
      <c r="C19240" s="4" t="s">
        <v>14</v>
      </c>
      <c r="D19240" s="4" t="s">
        <v>14</v>
      </c>
      <c r="E19240" s="4" t="s">
        <v>14</v>
      </c>
      <c r="F19240" s="4" t="s">
        <v>21</v>
      </c>
      <c r="G19240" s="4" t="s">
        <v>21</v>
      </c>
      <c r="H19240" s="4" t="s">
        <v>21</v>
      </c>
      <c r="I19240" s="4" t="s">
        <v>21</v>
      </c>
      <c r="J19240" s="4" t="s">
        <v>21</v>
      </c>
    </row>
    <row r="19241" spans="1:10">
      <c r="A19241" t="n">
        <v>152472</v>
      </c>
      <c r="B19241" s="30" t="n">
        <v>76</v>
      </c>
      <c r="C19241" s="7" t="n">
        <v>3</v>
      </c>
      <c r="D19241" s="7" t="n">
        <v>3</v>
      </c>
      <c r="E19241" s="7" t="n">
        <v>0</v>
      </c>
      <c r="F19241" s="7" t="n">
        <v>1</v>
      </c>
      <c r="G19241" s="7" t="n">
        <v>1</v>
      </c>
      <c r="H19241" s="7" t="n">
        <v>1</v>
      </c>
      <c r="I19241" s="7" t="n">
        <v>1</v>
      </c>
      <c r="J19241" s="7" t="n">
        <v>1000</v>
      </c>
    </row>
    <row r="19242" spans="1:10">
      <c r="A19242" t="s">
        <v>4</v>
      </c>
      <c r="B19242" s="4" t="s">
        <v>5</v>
      </c>
      <c r="C19242" s="4" t="s">
        <v>14</v>
      </c>
      <c r="D19242" s="4" t="s">
        <v>14</v>
      </c>
    </row>
    <row r="19243" spans="1:10">
      <c r="A19243" t="n">
        <v>152496</v>
      </c>
      <c r="B19243" s="58" t="n">
        <v>77</v>
      </c>
      <c r="C19243" s="7" t="n">
        <v>3</v>
      </c>
      <c r="D19243" s="7" t="n">
        <v>3</v>
      </c>
    </row>
    <row r="19244" spans="1:10">
      <c r="A19244" t="s">
        <v>4</v>
      </c>
      <c r="B19244" s="4" t="s">
        <v>5</v>
      </c>
      <c r="C19244" s="4" t="s">
        <v>10</v>
      </c>
    </row>
    <row r="19245" spans="1:10">
      <c r="A19245" t="n">
        <v>152499</v>
      </c>
      <c r="B19245" s="28" t="n">
        <v>16</v>
      </c>
      <c r="C19245" s="7" t="n">
        <v>700</v>
      </c>
    </row>
    <row r="19246" spans="1:10">
      <c r="A19246" t="s">
        <v>4</v>
      </c>
      <c r="B19246" s="4" t="s">
        <v>5</v>
      </c>
      <c r="C19246" s="4" t="s">
        <v>14</v>
      </c>
      <c r="D19246" s="4" t="s">
        <v>14</v>
      </c>
      <c r="E19246" s="4" t="s">
        <v>14</v>
      </c>
      <c r="F19246" s="4" t="s">
        <v>21</v>
      </c>
      <c r="G19246" s="4" t="s">
        <v>21</v>
      </c>
      <c r="H19246" s="4" t="s">
        <v>21</v>
      </c>
      <c r="I19246" s="4" t="s">
        <v>21</v>
      </c>
      <c r="J19246" s="4" t="s">
        <v>21</v>
      </c>
    </row>
    <row r="19247" spans="1:10">
      <c r="A19247" t="n">
        <v>152502</v>
      </c>
      <c r="B19247" s="30" t="n">
        <v>76</v>
      </c>
      <c r="C19247" s="7" t="n">
        <v>4</v>
      </c>
      <c r="D19247" s="7" t="n">
        <v>3</v>
      </c>
      <c r="E19247" s="7" t="n">
        <v>0</v>
      </c>
      <c r="F19247" s="7" t="n">
        <v>1</v>
      </c>
      <c r="G19247" s="7" t="n">
        <v>1</v>
      </c>
      <c r="H19247" s="7" t="n">
        <v>1</v>
      </c>
      <c r="I19247" s="7" t="n">
        <v>1</v>
      </c>
      <c r="J19247" s="7" t="n">
        <v>1000</v>
      </c>
    </row>
    <row r="19248" spans="1:10">
      <c r="A19248" t="s">
        <v>4</v>
      </c>
      <c r="B19248" s="4" t="s">
        <v>5</v>
      </c>
      <c r="C19248" s="4" t="s">
        <v>14</v>
      </c>
      <c r="D19248" s="4" t="s">
        <v>14</v>
      </c>
    </row>
    <row r="19249" spans="1:10">
      <c r="A19249" t="n">
        <v>152526</v>
      </c>
      <c r="B19249" s="58" t="n">
        <v>77</v>
      </c>
      <c r="C19249" s="7" t="n">
        <v>4</v>
      </c>
      <c r="D19249" s="7" t="n">
        <v>3</v>
      </c>
    </row>
    <row r="19250" spans="1:10">
      <c r="A19250" t="s">
        <v>4</v>
      </c>
      <c r="B19250" s="4" t="s">
        <v>5</v>
      </c>
      <c r="C19250" s="4" t="s">
        <v>10</v>
      </c>
    </row>
    <row r="19251" spans="1:10">
      <c r="A19251" t="n">
        <v>152529</v>
      </c>
      <c r="B19251" s="28" t="n">
        <v>16</v>
      </c>
      <c r="C19251" s="7" t="n">
        <v>700</v>
      </c>
    </row>
    <row r="19252" spans="1:10">
      <c r="A19252" t="s">
        <v>4</v>
      </c>
      <c r="B19252" s="4" t="s">
        <v>5</v>
      </c>
      <c r="C19252" s="4" t="s">
        <v>14</v>
      </c>
      <c r="D19252" s="4" t="s">
        <v>14</v>
      </c>
      <c r="E19252" s="4" t="s">
        <v>14</v>
      </c>
      <c r="F19252" s="4" t="s">
        <v>21</v>
      </c>
      <c r="G19252" s="4" t="s">
        <v>21</v>
      </c>
      <c r="H19252" s="4" t="s">
        <v>21</v>
      </c>
      <c r="I19252" s="4" t="s">
        <v>21</v>
      </c>
      <c r="J19252" s="4" t="s">
        <v>21</v>
      </c>
    </row>
    <row r="19253" spans="1:10">
      <c r="A19253" t="n">
        <v>152532</v>
      </c>
      <c r="B19253" s="30" t="n">
        <v>76</v>
      </c>
      <c r="C19253" s="7" t="n">
        <v>5</v>
      </c>
      <c r="D19253" s="7" t="n">
        <v>3</v>
      </c>
      <c r="E19253" s="7" t="n">
        <v>0</v>
      </c>
      <c r="F19253" s="7" t="n">
        <v>1</v>
      </c>
      <c r="G19253" s="7" t="n">
        <v>1</v>
      </c>
      <c r="H19253" s="7" t="n">
        <v>1</v>
      </c>
      <c r="I19253" s="7" t="n">
        <v>1</v>
      </c>
      <c r="J19253" s="7" t="n">
        <v>1000</v>
      </c>
    </row>
    <row r="19254" spans="1:10">
      <c r="A19254" t="s">
        <v>4</v>
      </c>
      <c r="B19254" s="4" t="s">
        <v>5</v>
      </c>
      <c r="C19254" s="4" t="s">
        <v>14</v>
      </c>
      <c r="D19254" s="4" t="s">
        <v>14</v>
      </c>
    </row>
    <row r="19255" spans="1:10">
      <c r="A19255" t="n">
        <v>152556</v>
      </c>
      <c r="B19255" s="58" t="n">
        <v>77</v>
      </c>
      <c r="C19255" s="7" t="n">
        <v>5</v>
      </c>
      <c r="D19255" s="7" t="n">
        <v>3</v>
      </c>
    </row>
    <row r="19256" spans="1:10">
      <c r="A19256" t="s">
        <v>4</v>
      </c>
      <c r="B19256" s="4" t="s">
        <v>5</v>
      </c>
      <c r="C19256" s="4" t="s">
        <v>10</v>
      </c>
    </row>
    <row r="19257" spans="1:10">
      <c r="A19257" t="n">
        <v>152559</v>
      </c>
      <c r="B19257" s="28" t="n">
        <v>16</v>
      </c>
      <c r="C19257" s="7" t="n">
        <v>700</v>
      </c>
    </row>
    <row r="19258" spans="1:10">
      <c r="A19258" t="s">
        <v>4</v>
      </c>
      <c r="B19258" s="4" t="s">
        <v>5</v>
      </c>
      <c r="C19258" s="4" t="s">
        <v>14</v>
      </c>
      <c r="D19258" s="4" t="s">
        <v>14</v>
      </c>
      <c r="E19258" s="4" t="s">
        <v>21</v>
      </c>
      <c r="F19258" s="4" t="s">
        <v>21</v>
      </c>
      <c r="G19258" s="4" t="s">
        <v>21</v>
      </c>
      <c r="H19258" s="4" t="s">
        <v>10</v>
      </c>
    </row>
    <row r="19259" spans="1:10">
      <c r="A19259" t="n">
        <v>152562</v>
      </c>
      <c r="B19259" s="45" t="n">
        <v>45</v>
      </c>
      <c r="C19259" s="7" t="n">
        <v>2</v>
      </c>
      <c r="D19259" s="7" t="n">
        <v>3</v>
      </c>
      <c r="E19259" s="7" t="n">
        <v>0</v>
      </c>
      <c r="F19259" s="7" t="n">
        <v>21.8299999237061</v>
      </c>
      <c r="G19259" s="7" t="n">
        <v>30.7999992370605</v>
      </c>
      <c r="H19259" s="7" t="n">
        <v>0</v>
      </c>
    </row>
    <row r="19260" spans="1:10">
      <c r="A19260" t="s">
        <v>4</v>
      </c>
      <c r="B19260" s="4" t="s">
        <v>5</v>
      </c>
      <c r="C19260" s="4" t="s">
        <v>14</v>
      </c>
      <c r="D19260" s="4" t="s">
        <v>14</v>
      </c>
      <c r="E19260" s="4" t="s">
        <v>21</v>
      </c>
      <c r="F19260" s="4" t="s">
        <v>21</v>
      </c>
      <c r="G19260" s="4" t="s">
        <v>21</v>
      </c>
      <c r="H19260" s="4" t="s">
        <v>10</v>
      </c>
      <c r="I19260" s="4" t="s">
        <v>14</v>
      </c>
    </row>
    <row r="19261" spans="1:10">
      <c r="A19261" t="n">
        <v>152579</v>
      </c>
      <c r="B19261" s="45" t="n">
        <v>45</v>
      </c>
      <c r="C19261" s="7" t="n">
        <v>4</v>
      </c>
      <c r="D19261" s="7" t="n">
        <v>3</v>
      </c>
      <c r="E19261" s="7" t="n">
        <v>31</v>
      </c>
      <c r="F19261" s="7" t="n">
        <v>147</v>
      </c>
      <c r="G19261" s="7" t="n">
        <v>-15</v>
      </c>
      <c r="H19261" s="7" t="n">
        <v>0</v>
      </c>
      <c r="I19261" s="7" t="n">
        <v>0</v>
      </c>
    </row>
    <row r="19262" spans="1:10">
      <c r="A19262" t="s">
        <v>4</v>
      </c>
      <c r="B19262" s="4" t="s">
        <v>5</v>
      </c>
      <c r="C19262" s="4" t="s">
        <v>14</v>
      </c>
      <c r="D19262" s="4" t="s">
        <v>14</v>
      </c>
      <c r="E19262" s="4" t="s">
        <v>21</v>
      </c>
      <c r="F19262" s="4" t="s">
        <v>10</v>
      </c>
    </row>
    <row r="19263" spans="1:10">
      <c r="A19263" t="n">
        <v>152597</v>
      </c>
      <c r="B19263" s="45" t="n">
        <v>45</v>
      </c>
      <c r="C19263" s="7" t="n">
        <v>5</v>
      </c>
      <c r="D19263" s="7" t="n">
        <v>3</v>
      </c>
      <c r="E19263" s="7" t="n">
        <v>0.800000011920929</v>
      </c>
      <c r="F19263" s="7" t="n">
        <v>0</v>
      </c>
    </row>
    <row r="19264" spans="1:10">
      <c r="A19264" t="s">
        <v>4</v>
      </c>
      <c r="B19264" s="4" t="s">
        <v>5</v>
      </c>
      <c r="C19264" s="4" t="s">
        <v>14</v>
      </c>
      <c r="D19264" s="4" t="s">
        <v>14</v>
      </c>
      <c r="E19264" s="4" t="s">
        <v>21</v>
      </c>
      <c r="F19264" s="4" t="s">
        <v>10</v>
      </c>
    </row>
    <row r="19265" spans="1:10">
      <c r="A19265" t="n">
        <v>152606</v>
      </c>
      <c r="B19265" s="45" t="n">
        <v>45</v>
      </c>
      <c r="C19265" s="7" t="n">
        <v>11</v>
      </c>
      <c r="D19265" s="7" t="n">
        <v>3</v>
      </c>
      <c r="E19265" s="7" t="n">
        <v>32.5999984741211</v>
      </c>
      <c r="F19265" s="7" t="n">
        <v>0</v>
      </c>
    </row>
    <row r="19266" spans="1:10">
      <c r="A19266" t="s">
        <v>4</v>
      </c>
      <c r="B19266" s="4" t="s">
        <v>5</v>
      </c>
      <c r="C19266" s="4" t="s">
        <v>14</v>
      </c>
      <c r="D19266" s="4" t="s">
        <v>10</v>
      </c>
      <c r="E19266" s="4" t="s">
        <v>9</v>
      </c>
      <c r="F19266" s="4" t="s">
        <v>10</v>
      </c>
    </row>
    <row r="19267" spans="1:10">
      <c r="A19267" t="n">
        <v>152615</v>
      </c>
      <c r="B19267" s="14" t="n">
        <v>50</v>
      </c>
      <c r="C19267" s="7" t="n">
        <v>3</v>
      </c>
      <c r="D19267" s="7" t="n">
        <v>8200</v>
      </c>
      <c r="E19267" s="7" t="n">
        <v>1036831949</v>
      </c>
      <c r="F19267" s="7" t="n">
        <v>1000</v>
      </c>
    </row>
    <row r="19268" spans="1:10">
      <c r="A19268" t="s">
        <v>4</v>
      </c>
      <c r="B19268" s="4" t="s">
        <v>5</v>
      </c>
      <c r="C19268" s="4" t="s">
        <v>14</v>
      </c>
      <c r="D19268" s="4" t="s">
        <v>10</v>
      </c>
      <c r="E19268" s="4" t="s">
        <v>9</v>
      </c>
      <c r="F19268" s="4" t="s">
        <v>10</v>
      </c>
    </row>
    <row r="19269" spans="1:10">
      <c r="A19269" t="n">
        <v>152625</v>
      </c>
      <c r="B19269" s="14" t="n">
        <v>50</v>
      </c>
      <c r="C19269" s="7" t="n">
        <v>3</v>
      </c>
      <c r="D19269" s="7" t="n">
        <v>5042</v>
      </c>
      <c r="E19269" s="7" t="n">
        <v>1045220557</v>
      </c>
      <c r="F19269" s="7" t="n">
        <v>1000</v>
      </c>
    </row>
    <row r="19270" spans="1:10">
      <c r="A19270" t="s">
        <v>4</v>
      </c>
      <c r="B19270" s="4" t="s">
        <v>5</v>
      </c>
      <c r="C19270" s="4" t="s">
        <v>14</v>
      </c>
      <c r="D19270" s="4" t="s">
        <v>14</v>
      </c>
      <c r="E19270" s="4" t="s">
        <v>14</v>
      </c>
      <c r="F19270" s="4" t="s">
        <v>21</v>
      </c>
      <c r="G19270" s="4" t="s">
        <v>21</v>
      </c>
      <c r="H19270" s="4" t="s">
        <v>21</v>
      </c>
      <c r="I19270" s="4" t="s">
        <v>21</v>
      </c>
      <c r="J19270" s="4" t="s">
        <v>21</v>
      </c>
    </row>
    <row r="19271" spans="1:10">
      <c r="A19271" t="n">
        <v>152635</v>
      </c>
      <c r="B19271" s="30" t="n">
        <v>76</v>
      </c>
      <c r="C19271" s="7" t="n">
        <v>0</v>
      </c>
      <c r="D19271" s="7" t="n">
        <v>3</v>
      </c>
      <c r="E19271" s="7" t="n">
        <v>0</v>
      </c>
      <c r="F19271" s="7" t="n">
        <v>1</v>
      </c>
      <c r="G19271" s="7" t="n">
        <v>1</v>
      </c>
      <c r="H19271" s="7" t="n">
        <v>1</v>
      </c>
      <c r="I19271" s="7" t="n">
        <v>0</v>
      </c>
      <c r="J19271" s="7" t="n">
        <v>0</v>
      </c>
    </row>
    <row r="19272" spans="1:10">
      <c r="A19272" t="s">
        <v>4</v>
      </c>
      <c r="B19272" s="4" t="s">
        <v>5</v>
      </c>
      <c r="C19272" s="4" t="s">
        <v>14</v>
      </c>
      <c r="D19272" s="4" t="s">
        <v>14</v>
      </c>
      <c r="E19272" s="4" t="s">
        <v>14</v>
      </c>
      <c r="F19272" s="4" t="s">
        <v>21</v>
      </c>
      <c r="G19272" s="4" t="s">
        <v>21</v>
      </c>
      <c r="H19272" s="4" t="s">
        <v>21</v>
      </c>
      <c r="I19272" s="4" t="s">
        <v>21</v>
      </c>
      <c r="J19272" s="4" t="s">
        <v>21</v>
      </c>
    </row>
    <row r="19273" spans="1:10">
      <c r="A19273" t="n">
        <v>152659</v>
      </c>
      <c r="B19273" s="30" t="n">
        <v>76</v>
      </c>
      <c r="C19273" s="7" t="n">
        <v>1</v>
      </c>
      <c r="D19273" s="7" t="n">
        <v>3</v>
      </c>
      <c r="E19273" s="7" t="n">
        <v>0</v>
      </c>
      <c r="F19273" s="7" t="n">
        <v>1</v>
      </c>
      <c r="G19273" s="7" t="n">
        <v>1</v>
      </c>
      <c r="H19273" s="7" t="n">
        <v>1</v>
      </c>
      <c r="I19273" s="7" t="n">
        <v>0</v>
      </c>
      <c r="J19273" s="7" t="n">
        <v>0</v>
      </c>
    </row>
    <row r="19274" spans="1:10">
      <c r="A19274" t="s">
        <v>4</v>
      </c>
      <c r="B19274" s="4" t="s">
        <v>5</v>
      </c>
      <c r="C19274" s="4" t="s">
        <v>14</v>
      </c>
      <c r="D19274" s="4" t="s">
        <v>14</v>
      </c>
      <c r="E19274" s="4" t="s">
        <v>14</v>
      </c>
      <c r="F19274" s="4" t="s">
        <v>21</v>
      </c>
      <c r="G19274" s="4" t="s">
        <v>21</v>
      </c>
      <c r="H19274" s="4" t="s">
        <v>21</v>
      </c>
      <c r="I19274" s="4" t="s">
        <v>21</v>
      </c>
      <c r="J19274" s="4" t="s">
        <v>21</v>
      </c>
    </row>
    <row r="19275" spans="1:10">
      <c r="A19275" t="n">
        <v>152683</v>
      </c>
      <c r="B19275" s="30" t="n">
        <v>76</v>
      </c>
      <c r="C19275" s="7" t="n">
        <v>2</v>
      </c>
      <c r="D19275" s="7" t="n">
        <v>3</v>
      </c>
      <c r="E19275" s="7" t="n">
        <v>0</v>
      </c>
      <c r="F19275" s="7" t="n">
        <v>1</v>
      </c>
      <c r="G19275" s="7" t="n">
        <v>1</v>
      </c>
      <c r="H19275" s="7" t="n">
        <v>1</v>
      </c>
      <c r="I19275" s="7" t="n">
        <v>0</v>
      </c>
      <c r="J19275" s="7" t="n">
        <v>0</v>
      </c>
    </row>
    <row r="19276" spans="1:10">
      <c r="A19276" t="s">
        <v>4</v>
      </c>
      <c r="B19276" s="4" t="s">
        <v>5</v>
      </c>
      <c r="C19276" s="4" t="s">
        <v>14</v>
      </c>
      <c r="D19276" s="4" t="s">
        <v>14</v>
      </c>
      <c r="E19276" s="4" t="s">
        <v>14</v>
      </c>
      <c r="F19276" s="4" t="s">
        <v>21</v>
      </c>
      <c r="G19276" s="4" t="s">
        <v>21</v>
      </c>
      <c r="H19276" s="4" t="s">
        <v>21</v>
      </c>
      <c r="I19276" s="4" t="s">
        <v>21</v>
      </c>
      <c r="J19276" s="4" t="s">
        <v>21</v>
      </c>
    </row>
    <row r="19277" spans="1:10">
      <c r="A19277" t="n">
        <v>152707</v>
      </c>
      <c r="B19277" s="30" t="n">
        <v>76</v>
      </c>
      <c r="C19277" s="7" t="n">
        <v>3</v>
      </c>
      <c r="D19277" s="7" t="n">
        <v>3</v>
      </c>
      <c r="E19277" s="7" t="n">
        <v>0</v>
      </c>
      <c r="F19277" s="7" t="n">
        <v>1</v>
      </c>
      <c r="G19277" s="7" t="n">
        <v>1</v>
      </c>
      <c r="H19277" s="7" t="n">
        <v>1</v>
      </c>
      <c r="I19277" s="7" t="n">
        <v>0</v>
      </c>
      <c r="J19277" s="7" t="n">
        <v>0</v>
      </c>
    </row>
    <row r="19278" spans="1:10">
      <c r="A19278" t="s">
        <v>4</v>
      </c>
      <c r="B19278" s="4" t="s">
        <v>5</v>
      </c>
      <c r="C19278" s="4" t="s">
        <v>14</v>
      </c>
      <c r="D19278" s="4" t="s">
        <v>14</v>
      </c>
      <c r="E19278" s="4" t="s">
        <v>14</v>
      </c>
      <c r="F19278" s="4" t="s">
        <v>21</v>
      </c>
      <c r="G19278" s="4" t="s">
        <v>21</v>
      </c>
      <c r="H19278" s="4" t="s">
        <v>21</v>
      </c>
      <c r="I19278" s="4" t="s">
        <v>21</v>
      </c>
      <c r="J19278" s="4" t="s">
        <v>21</v>
      </c>
    </row>
    <row r="19279" spans="1:10">
      <c r="A19279" t="n">
        <v>152731</v>
      </c>
      <c r="B19279" s="30" t="n">
        <v>76</v>
      </c>
      <c r="C19279" s="7" t="n">
        <v>4</v>
      </c>
      <c r="D19279" s="7" t="n">
        <v>3</v>
      </c>
      <c r="E19279" s="7" t="n">
        <v>0</v>
      </c>
      <c r="F19279" s="7" t="n">
        <v>1</v>
      </c>
      <c r="G19279" s="7" t="n">
        <v>1</v>
      </c>
      <c r="H19279" s="7" t="n">
        <v>1</v>
      </c>
      <c r="I19279" s="7" t="n">
        <v>0</v>
      </c>
      <c r="J19279" s="7" t="n">
        <v>0</v>
      </c>
    </row>
    <row r="19280" spans="1:10">
      <c r="A19280" t="s">
        <v>4</v>
      </c>
      <c r="B19280" s="4" t="s">
        <v>5</v>
      </c>
      <c r="C19280" s="4" t="s">
        <v>14</v>
      </c>
      <c r="D19280" s="4" t="s">
        <v>14</v>
      </c>
      <c r="E19280" s="4" t="s">
        <v>14</v>
      </c>
      <c r="F19280" s="4" t="s">
        <v>21</v>
      </c>
      <c r="G19280" s="4" t="s">
        <v>21</v>
      </c>
      <c r="H19280" s="4" t="s">
        <v>21</v>
      </c>
      <c r="I19280" s="4" t="s">
        <v>21</v>
      </c>
      <c r="J19280" s="4" t="s">
        <v>21</v>
      </c>
    </row>
    <row r="19281" spans="1:10">
      <c r="A19281" t="n">
        <v>152755</v>
      </c>
      <c r="B19281" s="30" t="n">
        <v>76</v>
      </c>
      <c r="C19281" s="7" t="n">
        <v>5</v>
      </c>
      <c r="D19281" s="7" t="n">
        <v>3</v>
      </c>
      <c r="E19281" s="7" t="n">
        <v>0</v>
      </c>
      <c r="F19281" s="7" t="n">
        <v>1</v>
      </c>
      <c r="G19281" s="7" t="n">
        <v>1</v>
      </c>
      <c r="H19281" s="7" t="n">
        <v>1</v>
      </c>
      <c r="I19281" s="7" t="n">
        <v>0</v>
      </c>
      <c r="J19281" s="7" t="n">
        <v>1000</v>
      </c>
    </row>
    <row r="19282" spans="1:10">
      <c r="A19282" t="s">
        <v>4</v>
      </c>
      <c r="B19282" s="4" t="s">
        <v>5</v>
      </c>
      <c r="C19282" s="4" t="s">
        <v>14</v>
      </c>
      <c r="D19282" s="4" t="s">
        <v>14</v>
      </c>
    </row>
    <row r="19283" spans="1:10">
      <c r="A19283" t="n">
        <v>152779</v>
      </c>
      <c r="B19283" s="58" t="n">
        <v>77</v>
      </c>
      <c r="C19283" s="7" t="n">
        <v>5</v>
      </c>
      <c r="D19283" s="7" t="n">
        <v>3</v>
      </c>
    </row>
    <row r="19284" spans="1:10">
      <c r="A19284" t="s">
        <v>4</v>
      </c>
      <c r="B19284" s="4" t="s">
        <v>5</v>
      </c>
      <c r="C19284" s="4" t="s">
        <v>10</v>
      </c>
      <c r="D19284" s="4" t="s">
        <v>21</v>
      </c>
      <c r="E19284" s="4" t="s">
        <v>21</v>
      </c>
      <c r="F19284" s="4" t="s">
        <v>21</v>
      </c>
      <c r="G19284" s="4" t="s">
        <v>10</v>
      </c>
      <c r="H19284" s="4" t="s">
        <v>10</v>
      </c>
    </row>
    <row r="19285" spans="1:10">
      <c r="A19285" t="n">
        <v>152782</v>
      </c>
      <c r="B19285" s="54" t="n">
        <v>60</v>
      </c>
      <c r="C19285" s="7" t="n">
        <v>0</v>
      </c>
      <c r="D19285" s="7" t="n">
        <v>0</v>
      </c>
      <c r="E19285" s="7" t="n">
        <v>-10</v>
      </c>
      <c r="F19285" s="7" t="n">
        <v>0</v>
      </c>
      <c r="G19285" s="7" t="n">
        <v>600</v>
      </c>
      <c r="H19285" s="7" t="n">
        <v>0</v>
      </c>
    </row>
    <row r="19286" spans="1:10">
      <c r="A19286" t="s">
        <v>4</v>
      </c>
      <c r="B19286" s="4" t="s">
        <v>5</v>
      </c>
      <c r="C19286" s="4" t="s">
        <v>10</v>
      </c>
    </row>
    <row r="19287" spans="1:10">
      <c r="A19287" t="n">
        <v>152801</v>
      </c>
      <c r="B19287" s="28" t="n">
        <v>16</v>
      </c>
      <c r="C19287" s="7" t="n">
        <v>300</v>
      </c>
    </row>
    <row r="19288" spans="1:10">
      <c r="A19288" t="s">
        <v>4</v>
      </c>
      <c r="B19288" s="4" t="s">
        <v>5</v>
      </c>
      <c r="C19288" s="4" t="s">
        <v>14</v>
      </c>
      <c r="D19288" s="4" t="s">
        <v>10</v>
      </c>
      <c r="E19288" s="4" t="s">
        <v>6</v>
      </c>
    </row>
    <row r="19289" spans="1:10">
      <c r="A19289" t="n">
        <v>152804</v>
      </c>
      <c r="B19289" s="41" t="n">
        <v>51</v>
      </c>
      <c r="C19289" s="7" t="n">
        <v>4</v>
      </c>
      <c r="D19289" s="7" t="n">
        <v>0</v>
      </c>
      <c r="E19289" s="7" t="s">
        <v>137</v>
      </c>
    </row>
    <row r="19290" spans="1:10">
      <c r="A19290" t="s">
        <v>4</v>
      </c>
      <c r="B19290" s="4" t="s">
        <v>5</v>
      </c>
      <c r="C19290" s="4" t="s">
        <v>10</v>
      </c>
    </row>
    <row r="19291" spans="1:10">
      <c r="A19291" t="n">
        <v>152818</v>
      </c>
      <c r="B19291" s="28" t="n">
        <v>16</v>
      </c>
      <c r="C19291" s="7" t="n">
        <v>0</v>
      </c>
    </row>
    <row r="19292" spans="1:10">
      <c r="A19292" t="s">
        <v>4</v>
      </c>
      <c r="B19292" s="4" t="s">
        <v>5</v>
      </c>
      <c r="C19292" s="4" t="s">
        <v>10</v>
      </c>
      <c r="D19292" s="4" t="s">
        <v>14</v>
      </c>
      <c r="E19292" s="4" t="s">
        <v>9</v>
      </c>
      <c r="F19292" s="4" t="s">
        <v>112</v>
      </c>
      <c r="G19292" s="4" t="s">
        <v>14</v>
      </c>
      <c r="H19292" s="4" t="s">
        <v>14</v>
      </c>
    </row>
    <row r="19293" spans="1:10">
      <c r="A19293" t="n">
        <v>152821</v>
      </c>
      <c r="B19293" s="49" t="n">
        <v>26</v>
      </c>
      <c r="C19293" s="7" t="n">
        <v>0</v>
      </c>
      <c r="D19293" s="7" t="n">
        <v>17</v>
      </c>
      <c r="E19293" s="7" t="n">
        <v>53165</v>
      </c>
      <c r="F19293" s="7" t="s">
        <v>1149</v>
      </c>
      <c r="G19293" s="7" t="n">
        <v>2</v>
      </c>
      <c r="H19293" s="7" t="n">
        <v>0</v>
      </c>
    </row>
    <row r="19294" spans="1:10">
      <c r="A19294" t="s">
        <v>4</v>
      </c>
      <c r="B19294" s="4" t="s">
        <v>5</v>
      </c>
    </row>
    <row r="19295" spans="1:10">
      <c r="A19295" t="n">
        <v>152918</v>
      </c>
      <c r="B19295" s="50" t="n">
        <v>28</v>
      </c>
    </row>
    <row r="19296" spans="1:10">
      <c r="A19296" t="s">
        <v>4</v>
      </c>
      <c r="B19296" s="4" t="s">
        <v>5</v>
      </c>
      <c r="C19296" s="4" t="s">
        <v>10</v>
      </c>
      <c r="D19296" s="4" t="s">
        <v>14</v>
      </c>
    </row>
    <row r="19297" spans="1:10">
      <c r="A19297" t="n">
        <v>152919</v>
      </c>
      <c r="B19297" s="51" t="n">
        <v>89</v>
      </c>
      <c r="C19297" s="7" t="n">
        <v>65533</v>
      </c>
      <c r="D19297" s="7" t="n">
        <v>1</v>
      </c>
    </row>
    <row r="19298" spans="1:10">
      <c r="A19298" t="s">
        <v>4</v>
      </c>
      <c r="B19298" s="4" t="s">
        <v>5</v>
      </c>
      <c r="C19298" s="4" t="s">
        <v>10</v>
      </c>
    </row>
    <row r="19299" spans="1:10">
      <c r="A19299" t="n">
        <v>152923</v>
      </c>
      <c r="B19299" s="28" t="n">
        <v>16</v>
      </c>
      <c r="C19299" s="7" t="n">
        <v>300</v>
      </c>
    </row>
    <row r="19300" spans="1:10">
      <c r="A19300" t="s">
        <v>4</v>
      </c>
      <c r="B19300" s="4" t="s">
        <v>5</v>
      </c>
      <c r="C19300" s="4" t="s">
        <v>14</v>
      </c>
      <c r="D19300" s="4" t="s">
        <v>21</v>
      </c>
      <c r="E19300" s="4" t="s">
        <v>21</v>
      </c>
      <c r="F19300" s="4" t="s">
        <v>21</v>
      </c>
    </row>
    <row r="19301" spans="1:10">
      <c r="A19301" t="n">
        <v>152926</v>
      </c>
      <c r="B19301" s="45" t="n">
        <v>45</v>
      </c>
      <c r="C19301" s="7" t="n">
        <v>9</v>
      </c>
      <c r="D19301" s="7" t="n">
        <v>0.0299999993294477</v>
      </c>
      <c r="E19301" s="7" t="n">
        <v>0.0299999993294477</v>
      </c>
      <c r="F19301" s="7" t="n">
        <v>0.200000002980232</v>
      </c>
    </row>
    <row r="19302" spans="1:10">
      <c r="A19302" t="s">
        <v>4</v>
      </c>
      <c r="B19302" s="4" t="s">
        <v>5</v>
      </c>
      <c r="C19302" s="4" t="s">
        <v>14</v>
      </c>
      <c r="D19302" s="4" t="s">
        <v>10</v>
      </c>
      <c r="E19302" s="4" t="s">
        <v>6</v>
      </c>
    </row>
    <row r="19303" spans="1:10">
      <c r="A19303" t="n">
        <v>152940</v>
      </c>
      <c r="B19303" s="41" t="n">
        <v>51</v>
      </c>
      <c r="C19303" s="7" t="n">
        <v>4</v>
      </c>
      <c r="D19303" s="7" t="n">
        <v>0</v>
      </c>
      <c r="E19303" s="7" t="s">
        <v>550</v>
      </c>
    </row>
    <row r="19304" spans="1:10">
      <c r="A19304" t="s">
        <v>4</v>
      </c>
      <c r="B19304" s="4" t="s">
        <v>5</v>
      </c>
      <c r="C19304" s="4" t="s">
        <v>10</v>
      </c>
    </row>
    <row r="19305" spans="1:10">
      <c r="A19305" t="n">
        <v>152954</v>
      </c>
      <c r="B19305" s="28" t="n">
        <v>16</v>
      </c>
      <c r="C19305" s="7" t="n">
        <v>0</v>
      </c>
    </row>
    <row r="19306" spans="1:10">
      <c r="A19306" t="s">
        <v>4</v>
      </c>
      <c r="B19306" s="4" t="s">
        <v>5</v>
      </c>
      <c r="C19306" s="4" t="s">
        <v>10</v>
      </c>
      <c r="D19306" s="4" t="s">
        <v>14</v>
      </c>
      <c r="E19306" s="4" t="s">
        <v>9</v>
      </c>
      <c r="F19306" s="4" t="s">
        <v>112</v>
      </c>
      <c r="G19306" s="4" t="s">
        <v>14</v>
      </c>
      <c r="H19306" s="4" t="s">
        <v>14</v>
      </c>
    </row>
    <row r="19307" spans="1:10">
      <c r="A19307" t="n">
        <v>152957</v>
      </c>
      <c r="B19307" s="49" t="n">
        <v>26</v>
      </c>
      <c r="C19307" s="7" t="n">
        <v>0</v>
      </c>
      <c r="D19307" s="7" t="n">
        <v>17</v>
      </c>
      <c r="E19307" s="7" t="n">
        <v>53166</v>
      </c>
      <c r="F19307" s="7" t="s">
        <v>1150</v>
      </c>
      <c r="G19307" s="7" t="n">
        <v>2</v>
      </c>
      <c r="H19307" s="7" t="n">
        <v>0</v>
      </c>
    </row>
    <row r="19308" spans="1:10">
      <c r="A19308" t="s">
        <v>4</v>
      </c>
      <c r="B19308" s="4" t="s">
        <v>5</v>
      </c>
    </row>
    <row r="19309" spans="1:10">
      <c r="A19309" t="n">
        <v>152997</v>
      </c>
      <c r="B19309" s="50" t="n">
        <v>28</v>
      </c>
    </row>
    <row r="19310" spans="1:10">
      <c r="A19310" t="s">
        <v>4</v>
      </c>
      <c r="B19310" s="4" t="s">
        <v>5</v>
      </c>
      <c r="C19310" s="4" t="s">
        <v>14</v>
      </c>
      <c r="D19310" s="4" t="s">
        <v>10</v>
      </c>
    </row>
    <row r="19311" spans="1:10">
      <c r="A19311" t="n">
        <v>152998</v>
      </c>
      <c r="B19311" s="45" t="n">
        <v>45</v>
      </c>
      <c r="C19311" s="7" t="n">
        <v>7</v>
      </c>
      <c r="D19311" s="7" t="n">
        <v>255</v>
      </c>
    </row>
    <row r="19312" spans="1:10">
      <c r="A19312" t="s">
        <v>4</v>
      </c>
      <c r="B19312" s="4" t="s">
        <v>5</v>
      </c>
      <c r="C19312" s="4" t="s">
        <v>14</v>
      </c>
      <c r="D19312" s="4" t="s">
        <v>14</v>
      </c>
      <c r="E19312" s="4" t="s">
        <v>21</v>
      </c>
      <c r="F19312" s="4" t="s">
        <v>21</v>
      </c>
      <c r="G19312" s="4" t="s">
        <v>21</v>
      </c>
      <c r="H19312" s="4" t="s">
        <v>10</v>
      </c>
    </row>
    <row r="19313" spans="1:8">
      <c r="A19313" t="n">
        <v>153002</v>
      </c>
      <c r="B19313" s="45" t="n">
        <v>45</v>
      </c>
      <c r="C19313" s="7" t="n">
        <v>2</v>
      </c>
      <c r="D19313" s="7" t="n">
        <v>3</v>
      </c>
      <c r="E19313" s="7" t="n">
        <v>0</v>
      </c>
      <c r="F19313" s="7" t="n">
        <v>21.7900009155273</v>
      </c>
      <c r="G19313" s="7" t="n">
        <v>30.8999996185303</v>
      </c>
      <c r="H19313" s="7" t="n">
        <v>700</v>
      </c>
    </row>
    <row r="19314" spans="1:8">
      <c r="A19314" t="s">
        <v>4</v>
      </c>
      <c r="B19314" s="4" t="s">
        <v>5</v>
      </c>
      <c r="C19314" s="4" t="s">
        <v>14</v>
      </c>
      <c r="D19314" s="4" t="s">
        <v>14</v>
      </c>
      <c r="E19314" s="4" t="s">
        <v>21</v>
      </c>
      <c r="F19314" s="4" t="s">
        <v>21</v>
      </c>
      <c r="G19314" s="4" t="s">
        <v>21</v>
      </c>
      <c r="H19314" s="4" t="s">
        <v>10</v>
      </c>
      <c r="I19314" s="4" t="s">
        <v>14</v>
      </c>
    </row>
    <row r="19315" spans="1:8">
      <c r="A19315" t="n">
        <v>153019</v>
      </c>
      <c r="B19315" s="45" t="n">
        <v>45</v>
      </c>
      <c r="C19315" s="7" t="n">
        <v>4</v>
      </c>
      <c r="D19315" s="7" t="n">
        <v>3</v>
      </c>
      <c r="E19315" s="7" t="n">
        <v>37</v>
      </c>
      <c r="F19315" s="7" t="n">
        <v>147</v>
      </c>
      <c r="G19315" s="7" t="n">
        <v>-15</v>
      </c>
      <c r="H19315" s="7" t="n">
        <v>700</v>
      </c>
      <c r="I19315" s="7" t="n">
        <v>0</v>
      </c>
    </row>
    <row r="19316" spans="1:8">
      <c r="A19316" t="s">
        <v>4</v>
      </c>
      <c r="B19316" s="4" t="s">
        <v>5</v>
      </c>
      <c r="C19316" s="4" t="s">
        <v>14</v>
      </c>
      <c r="D19316" s="4" t="s">
        <v>14</v>
      </c>
      <c r="E19316" s="4" t="s">
        <v>21</v>
      </c>
      <c r="F19316" s="4" t="s">
        <v>10</v>
      </c>
    </row>
    <row r="19317" spans="1:8">
      <c r="A19317" t="n">
        <v>153037</v>
      </c>
      <c r="B19317" s="45" t="n">
        <v>45</v>
      </c>
      <c r="C19317" s="7" t="n">
        <v>5</v>
      </c>
      <c r="D19317" s="7" t="n">
        <v>3</v>
      </c>
      <c r="E19317" s="7" t="n">
        <v>0.699999988079071</v>
      </c>
      <c r="F19317" s="7" t="n">
        <v>700</v>
      </c>
    </row>
    <row r="19318" spans="1:8">
      <c r="A19318" t="s">
        <v>4</v>
      </c>
      <c r="B19318" s="4" t="s">
        <v>5</v>
      </c>
      <c r="C19318" s="4" t="s">
        <v>14</v>
      </c>
      <c r="D19318" s="4" t="s">
        <v>10</v>
      </c>
      <c r="E19318" s="4" t="s">
        <v>10</v>
      </c>
      <c r="F19318" s="4" t="s">
        <v>9</v>
      </c>
    </row>
    <row r="19319" spans="1:8">
      <c r="A19319" t="n">
        <v>153046</v>
      </c>
      <c r="B19319" s="46" t="n">
        <v>84</v>
      </c>
      <c r="C19319" s="7" t="n">
        <v>0</v>
      </c>
      <c r="D19319" s="7" t="n">
        <v>2</v>
      </c>
      <c r="E19319" s="7" t="n">
        <v>100</v>
      </c>
      <c r="F19319" s="7" t="n">
        <v>1045220557</v>
      </c>
    </row>
    <row r="19320" spans="1:8">
      <c r="A19320" t="s">
        <v>4</v>
      </c>
      <c r="B19320" s="4" t="s">
        <v>5</v>
      </c>
      <c r="C19320" s="4" t="s">
        <v>10</v>
      </c>
      <c r="D19320" s="4" t="s">
        <v>21</v>
      </c>
      <c r="E19320" s="4" t="s">
        <v>21</v>
      </c>
      <c r="F19320" s="4" t="s">
        <v>21</v>
      </c>
      <c r="G19320" s="4" t="s">
        <v>10</v>
      </c>
      <c r="H19320" s="4" t="s">
        <v>10</v>
      </c>
    </row>
    <row r="19321" spans="1:8">
      <c r="A19321" t="n">
        <v>153056</v>
      </c>
      <c r="B19321" s="54" t="n">
        <v>60</v>
      </c>
      <c r="C19321" s="7" t="n">
        <v>0</v>
      </c>
      <c r="D19321" s="7" t="n">
        <v>0</v>
      </c>
      <c r="E19321" s="7" t="n">
        <v>0</v>
      </c>
      <c r="F19321" s="7" t="n">
        <v>0</v>
      </c>
      <c r="G19321" s="7" t="n">
        <v>500</v>
      </c>
      <c r="H19321" s="7" t="n">
        <v>0</v>
      </c>
    </row>
    <row r="19322" spans="1:8">
      <c r="A19322" t="s">
        <v>4</v>
      </c>
      <c r="B19322" s="4" t="s">
        <v>5</v>
      </c>
      <c r="C19322" s="4" t="s">
        <v>10</v>
      </c>
    </row>
    <row r="19323" spans="1:8">
      <c r="A19323" t="n">
        <v>153075</v>
      </c>
      <c r="B19323" s="28" t="n">
        <v>16</v>
      </c>
      <c r="C19323" s="7" t="n">
        <v>500</v>
      </c>
    </row>
    <row r="19324" spans="1:8">
      <c r="A19324" t="s">
        <v>4</v>
      </c>
      <c r="B19324" s="4" t="s">
        <v>5</v>
      </c>
      <c r="C19324" s="4" t="s">
        <v>14</v>
      </c>
      <c r="D19324" s="4" t="s">
        <v>21</v>
      </c>
      <c r="E19324" s="4" t="s">
        <v>21</v>
      </c>
      <c r="F19324" s="4" t="s">
        <v>21</v>
      </c>
    </row>
    <row r="19325" spans="1:8">
      <c r="A19325" t="n">
        <v>153078</v>
      </c>
      <c r="B19325" s="45" t="n">
        <v>45</v>
      </c>
      <c r="C19325" s="7" t="n">
        <v>9</v>
      </c>
      <c r="D19325" s="7" t="n">
        <v>0.0500000007450581</v>
      </c>
      <c r="E19325" s="7" t="n">
        <v>0.0500000007450581</v>
      </c>
      <c r="F19325" s="7" t="n">
        <v>0.400000005960464</v>
      </c>
    </row>
    <row r="19326" spans="1:8">
      <c r="A19326" t="s">
        <v>4</v>
      </c>
      <c r="B19326" s="4" t="s">
        <v>5</v>
      </c>
      <c r="C19326" s="4" t="s">
        <v>14</v>
      </c>
      <c r="D19326" s="4" t="s">
        <v>10</v>
      </c>
      <c r="E19326" s="4" t="s">
        <v>6</v>
      </c>
    </row>
    <row r="19327" spans="1:8">
      <c r="A19327" t="n">
        <v>153092</v>
      </c>
      <c r="B19327" s="41" t="n">
        <v>51</v>
      </c>
      <c r="C19327" s="7" t="n">
        <v>4</v>
      </c>
      <c r="D19327" s="7" t="n">
        <v>0</v>
      </c>
      <c r="E19327" s="7" t="s">
        <v>583</v>
      </c>
    </row>
    <row r="19328" spans="1:8">
      <c r="A19328" t="s">
        <v>4</v>
      </c>
      <c r="B19328" s="4" t="s">
        <v>5</v>
      </c>
      <c r="C19328" s="4" t="s">
        <v>10</v>
      </c>
    </row>
    <row r="19329" spans="1:9">
      <c r="A19329" t="n">
        <v>153106</v>
      </c>
      <c r="B19329" s="28" t="n">
        <v>16</v>
      </c>
      <c r="C19329" s="7" t="n">
        <v>0</v>
      </c>
    </row>
    <row r="19330" spans="1:9">
      <c r="A19330" t="s">
        <v>4</v>
      </c>
      <c r="B19330" s="4" t="s">
        <v>5</v>
      </c>
      <c r="C19330" s="4" t="s">
        <v>10</v>
      </c>
      <c r="D19330" s="4" t="s">
        <v>14</v>
      </c>
      <c r="E19330" s="4" t="s">
        <v>9</v>
      </c>
      <c r="F19330" s="4" t="s">
        <v>112</v>
      </c>
      <c r="G19330" s="4" t="s">
        <v>14</v>
      </c>
      <c r="H19330" s="4" t="s">
        <v>14</v>
      </c>
    </row>
    <row r="19331" spans="1:9">
      <c r="A19331" t="n">
        <v>153109</v>
      </c>
      <c r="B19331" s="49" t="n">
        <v>26</v>
      </c>
      <c r="C19331" s="7" t="n">
        <v>0</v>
      </c>
      <c r="D19331" s="7" t="n">
        <v>17</v>
      </c>
      <c r="E19331" s="7" t="n">
        <v>53167</v>
      </c>
      <c r="F19331" s="7" t="s">
        <v>1151</v>
      </c>
      <c r="G19331" s="7" t="n">
        <v>2</v>
      </c>
      <c r="H19331" s="7" t="n">
        <v>0</v>
      </c>
    </row>
    <row r="19332" spans="1:9">
      <c r="A19332" t="s">
        <v>4</v>
      </c>
      <c r="B19332" s="4" t="s">
        <v>5</v>
      </c>
    </row>
    <row r="19333" spans="1:9">
      <c r="A19333" t="n">
        <v>153157</v>
      </c>
      <c r="B19333" s="50" t="n">
        <v>28</v>
      </c>
    </row>
    <row r="19334" spans="1:9">
      <c r="A19334" t="s">
        <v>4</v>
      </c>
      <c r="B19334" s="4" t="s">
        <v>5</v>
      </c>
      <c r="C19334" s="4" t="s">
        <v>10</v>
      </c>
      <c r="D19334" s="4" t="s">
        <v>14</v>
      </c>
    </row>
    <row r="19335" spans="1:9">
      <c r="A19335" t="n">
        <v>153158</v>
      </c>
      <c r="B19335" s="51" t="n">
        <v>89</v>
      </c>
      <c r="C19335" s="7" t="n">
        <v>65533</v>
      </c>
      <c r="D19335" s="7" t="n">
        <v>1</v>
      </c>
    </row>
    <row r="19336" spans="1:9">
      <c r="A19336" t="s">
        <v>4</v>
      </c>
      <c r="B19336" s="4" t="s">
        <v>5</v>
      </c>
      <c r="C19336" s="4" t="s">
        <v>14</v>
      </c>
      <c r="D19336" s="4" t="s">
        <v>10</v>
      </c>
    </row>
    <row r="19337" spans="1:9">
      <c r="A19337" t="n">
        <v>153162</v>
      </c>
      <c r="B19337" s="45" t="n">
        <v>45</v>
      </c>
      <c r="C19337" s="7" t="n">
        <v>7</v>
      </c>
      <c r="D19337" s="7" t="n">
        <v>255</v>
      </c>
    </row>
    <row r="19338" spans="1:9">
      <c r="A19338" t="s">
        <v>4</v>
      </c>
      <c r="B19338" s="4" t="s">
        <v>5</v>
      </c>
      <c r="C19338" s="4" t="s">
        <v>14</v>
      </c>
      <c r="D19338" s="4" t="s">
        <v>10</v>
      </c>
      <c r="E19338" s="4" t="s">
        <v>10</v>
      </c>
      <c r="F19338" s="4" t="s">
        <v>9</v>
      </c>
    </row>
    <row r="19339" spans="1:9">
      <c r="A19339" t="n">
        <v>153166</v>
      </c>
      <c r="B19339" s="46" t="n">
        <v>84</v>
      </c>
      <c r="C19339" s="7" t="n">
        <v>1</v>
      </c>
      <c r="D19339" s="7" t="n">
        <v>0</v>
      </c>
      <c r="E19339" s="7" t="n">
        <v>1000</v>
      </c>
      <c r="F19339" s="7" t="n">
        <v>0</v>
      </c>
    </row>
    <row r="19340" spans="1:9">
      <c r="A19340" t="s">
        <v>4</v>
      </c>
      <c r="B19340" s="4" t="s">
        <v>5</v>
      </c>
      <c r="C19340" s="4" t="s">
        <v>10</v>
      </c>
    </row>
    <row r="19341" spans="1:9">
      <c r="A19341" t="n">
        <v>153176</v>
      </c>
      <c r="B19341" s="28" t="n">
        <v>16</v>
      </c>
      <c r="C19341" s="7" t="n">
        <v>300</v>
      </c>
    </row>
    <row r="19342" spans="1:9">
      <c r="A19342" t="s">
        <v>4</v>
      </c>
      <c r="B19342" s="4" t="s">
        <v>5</v>
      </c>
      <c r="C19342" s="4" t="s">
        <v>14</v>
      </c>
      <c r="D19342" s="4" t="s">
        <v>14</v>
      </c>
      <c r="E19342" s="4" t="s">
        <v>10</v>
      </c>
      <c r="F19342" s="4" t="s">
        <v>10</v>
      </c>
      <c r="G19342" s="4" t="s">
        <v>10</v>
      </c>
      <c r="H19342" s="4" t="s">
        <v>10</v>
      </c>
      <c r="I19342" s="4" t="s">
        <v>10</v>
      </c>
      <c r="J19342" s="4" t="s">
        <v>10</v>
      </c>
      <c r="K19342" s="4" t="s">
        <v>10</v>
      </c>
      <c r="L19342" s="4" t="s">
        <v>10</v>
      </c>
      <c r="M19342" s="4" t="s">
        <v>10</v>
      </c>
      <c r="N19342" s="4" t="s">
        <v>10</v>
      </c>
      <c r="O19342" s="4" t="s">
        <v>10</v>
      </c>
      <c r="P19342" s="4" t="s">
        <v>10</v>
      </c>
      <c r="Q19342" s="4" t="s">
        <v>10</v>
      </c>
      <c r="R19342" s="4" t="s">
        <v>10</v>
      </c>
      <c r="S19342" s="4" t="s">
        <v>10</v>
      </c>
      <c r="T19342" s="4" t="s">
        <v>10</v>
      </c>
    </row>
    <row r="19343" spans="1:9">
      <c r="A19343" t="n">
        <v>153179</v>
      </c>
      <c r="B19343" s="76" t="n">
        <v>154</v>
      </c>
      <c r="C19343" s="7" t="n">
        <v>1</v>
      </c>
      <c r="D19343" s="7" t="n">
        <v>0</v>
      </c>
      <c r="E19343" s="7" t="n">
        <v>1</v>
      </c>
      <c r="F19343" s="7" t="n">
        <v>2</v>
      </c>
      <c r="G19343" s="7" t="n">
        <v>3</v>
      </c>
      <c r="H19343" s="7" t="n">
        <v>4</v>
      </c>
      <c r="I19343" s="7" t="n">
        <v>5</v>
      </c>
      <c r="J19343" s="7" t="n">
        <v>6</v>
      </c>
      <c r="K19343" s="7" t="n">
        <v>7</v>
      </c>
      <c r="L19343" s="7" t="n">
        <v>8</v>
      </c>
      <c r="M19343" s="7" t="n">
        <v>9</v>
      </c>
      <c r="N19343" s="7" t="n">
        <v>11</v>
      </c>
      <c r="O19343" s="7" t="n">
        <v>13</v>
      </c>
      <c r="P19343" s="7" t="n">
        <v>18</v>
      </c>
      <c r="Q19343" s="7" t="n">
        <v>65533</v>
      </c>
      <c r="R19343" s="7" t="n">
        <v>65533</v>
      </c>
      <c r="S19343" s="7" t="n">
        <v>65533</v>
      </c>
      <c r="T19343" s="7" t="n">
        <v>65533</v>
      </c>
    </row>
    <row r="19344" spans="1:9">
      <c r="A19344" t="s">
        <v>4</v>
      </c>
      <c r="B19344" s="4" t="s">
        <v>5</v>
      </c>
      <c r="C19344" s="4" t="s">
        <v>14</v>
      </c>
      <c r="D19344" s="4" t="s">
        <v>14</v>
      </c>
      <c r="E19344" s="4" t="s">
        <v>14</v>
      </c>
      <c r="F19344" s="4" t="s">
        <v>9</v>
      </c>
      <c r="G19344" s="4" t="s">
        <v>14</v>
      </c>
      <c r="H19344" s="4" t="s">
        <v>14</v>
      </c>
      <c r="I19344" s="4" t="s">
        <v>14</v>
      </c>
      <c r="J19344" s="4" t="s">
        <v>14</v>
      </c>
      <c r="K19344" s="4" t="s">
        <v>9</v>
      </c>
      <c r="L19344" s="4" t="s">
        <v>14</v>
      </c>
      <c r="M19344" s="4" t="s">
        <v>14</v>
      </c>
      <c r="N19344" s="4" t="s">
        <v>14</v>
      </c>
      <c r="O19344" s="4" t="s">
        <v>14</v>
      </c>
      <c r="P19344" s="4" t="s">
        <v>14</v>
      </c>
      <c r="Q19344" s="4" t="s">
        <v>9</v>
      </c>
      <c r="R19344" s="4" t="s">
        <v>14</v>
      </c>
      <c r="S19344" s="4" t="s">
        <v>14</v>
      </c>
      <c r="T19344" s="4" t="s">
        <v>14</v>
      </c>
      <c r="U19344" s="4" t="s">
        <v>19</v>
      </c>
    </row>
    <row r="19345" spans="1:21">
      <c r="A19345" t="n">
        <v>153214</v>
      </c>
      <c r="B19345" s="10" t="n">
        <v>5</v>
      </c>
      <c r="C19345" s="7" t="n">
        <v>35</v>
      </c>
      <c r="D19345" s="7" t="n">
        <v>30</v>
      </c>
      <c r="E19345" s="7" t="n">
        <v>0</v>
      </c>
      <c r="F19345" s="7" t="n">
        <v>13</v>
      </c>
      <c r="G19345" s="7" t="n">
        <v>2</v>
      </c>
      <c r="H19345" s="7" t="n">
        <v>35</v>
      </c>
      <c r="I19345" s="7" t="n">
        <v>30</v>
      </c>
      <c r="J19345" s="7" t="n">
        <v>0</v>
      </c>
      <c r="K19345" s="7" t="n">
        <v>18</v>
      </c>
      <c r="L19345" s="7" t="n">
        <v>2</v>
      </c>
      <c r="M19345" s="7" t="n">
        <v>11</v>
      </c>
      <c r="N19345" s="7" t="n">
        <v>35</v>
      </c>
      <c r="O19345" s="7" t="n">
        <v>30</v>
      </c>
      <c r="P19345" s="7" t="n">
        <v>0</v>
      </c>
      <c r="Q19345" s="7" t="n">
        <v>65533</v>
      </c>
      <c r="R19345" s="7" t="n">
        <v>2</v>
      </c>
      <c r="S19345" s="7" t="n">
        <v>11</v>
      </c>
      <c r="T19345" s="7" t="n">
        <v>1</v>
      </c>
      <c r="U19345" s="11" t="n">
        <f t="normal" ca="1">A19349</f>
        <v>0</v>
      </c>
    </row>
    <row r="19346" spans="1:21">
      <c r="A19346" t="s">
        <v>4</v>
      </c>
      <c r="B19346" s="4" t="s">
        <v>5</v>
      </c>
      <c r="C19346" s="4" t="s">
        <v>14</v>
      </c>
      <c r="D19346" s="4" t="s">
        <v>14</v>
      </c>
      <c r="E19346" s="4" t="s">
        <v>10</v>
      </c>
      <c r="F19346" s="4" t="s">
        <v>10</v>
      </c>
      <c r="G19346" s="4" t="s">
        <v>10</v>
      </c>
      <c r="H19346" s="4" t="s">
        <v>10</v>
      </c>
      <c r="I19346" s="4" t="s">
        <v>10</v>
      </c>
      <c r="J19346" s="4" t="s">
        <v>10</v>
      </c>
      <c r="K19346" s="4" t="s">
        <v>10</v>
      </c>
      <c r="L19346" s="4" t="s">
        <v>10</v>
      </c>
      <c r="M19346" s="4" t="s">
        <v>10</v>
      </c>
      <c r="N19346" s="4" t="s">
        <v>10</v>
      </c>
      <c r="O19346" s="4" t="s">
        <v>10</v>
      </c>
      <c r="P19346" s="4" t="s">
        <v>10</v>
      </c>
      <c r="Q19346" s="4" t="s">
        <v>10</v>
      </c>
      <c r="R19346" s="4" t="s">
        <v>10</v>
      </c>
      <c r="S19346" s="4" t="s">
        <v>10</v>
      </c>
      <c r="T19346" s="4" t="s">
        <v>10</v>
      </c>
    </row>
    <row r="19347" spans="1:21">
      <c r="A19347" t="n">
        <v>153246</v>
      </c>
      <c r="B19347" s="76" t="n">
        <v>154</v>
      </c>
      <c r="C19347" s="7" t="n">
        <v>0</v>
      </c>
      <c r="D19347" s="7" t="n">
        <v>0</v>
      </c>
      <c r="E19347" s="7" t="n">
        <v>1</v>
      </c>
      <c r="F19347" s="7" t="n">
        <v>2</v>
      </c>
      <c r="G19347" s="7" t="n">
        <v>3</v>
      </c>
      <c r="H19347" s="7" t="n">
        <v>4</v>
      </c>
      <c r="I19347" s="7" t="n">
        <v>5</v>
      </c>
      <c r="J19347" s="7" t="n">
        <v>6</v>
      </c>
      <c r="K19347" s="7" t="n">
        <v>7</v>
      </c>
      <c r="L19347" s="7" t="n">
        <v>8</v>
      </c>
      <c r="M19347" s="7" t="n">
        <v>9</v>
      </c>
      <c r="N19347" s="7" t="n">
        <v>11</v>
      </c>
      <c r="O19347" s="7" t="n">
        <v>65533</v>
      </c>
      <c r="P19347" s="7" t="n">
        <v>65533</v>
      </c>
      <c r="Q19347" s="7" t="n">
        <v>65533</v>
      </c>
      <c r="R19347" s="7" t="n">
        <v>65533</v>
      </c>
      <c r="S19347" s="7" t="n">
        <v>65533</v>
      </c>
      <c r="T19347" s="7" t="n">
        <v>65533</v>
      </c>
    </row>
    <row r="19348" spans="1:21">
      <c r="A19348" t="s">
        <v>4</v>
      </c>
      <c r="B19348" s="4" t="s">
        <v>5</v>
      </c>
      <c r="C19348" s="4" t="s">
        <v>14</v>
      </c>
      <c r="D19348" s="4" t="s">
        <v>10</v>
      </c>
      <c r="E19348" s="4" t="s">
        <v>6</v>
      </c>
      <c r="F19348" s="4" t="s">
        <v>6</v>
      </c>
      <c r="G19348" s="4" t="s">
        <v>6</v>
      </c>
      <c r="H19348" s="4" t="s">
        <v>6</v>
      </c>
    </row>
    <row r="19349" spans="1:21">
      <c r="A19349" t="n">
        <v>153281</v>
      </c>
      <c r="B19349" s="41" t="n">
        <v>51</v>
      </c>
      <c r="C19349" s="7" t="n">
        <v>3</v>
      </c>
      <c r="D19349" s="7" t="n">
        <v>1</v>
      </c>
      <c r="E19349" s="7" t="s">
        <v>898</v>
      </c>
      <c r="F19349" s="7" t="s">
        <v>95</v>
      </c>
      <c r="G19349" s="7" t="s">
        <v>96</v>
      </c>
      <c r="H19349" s="7" t="s">
        <v>97</v>
      </c>
    </row>
    <row r="19350" spans="1:21">
      <c r="A19350" t="s">
        <v>4</v>
      </c>
      <c r="B19350" s="4" t="s">
        <v>5</v>
      </c>
      <c r="C19350" s="4" t="s">
        <v>14</v>
      </c>
      <c r="D19350" s="4" t="s">
        <v>10</v>
      </c>
      <c r="E19350" s="4" t="s">
        <v>6</v>
      </c>
      <c r="F19350" s="4" t="s">
        <v>6</v>
      </c>
      <c r="G19350" s="4" t="s">
        <v>6</v>
      </c>
      <c r="H19350" s="4" t="s">
        <v>6</v>
      </c>
    </row>
    <row r="19351" spans="1:21">
      <c r="A19351" t="n">
        <v>153294</v>
      </c>
      <c r="B19351" s="41" t="n">
        <v>51</v>
      </c>
      <c r="C19351" s="7" t="n">
        <v>3</v>
      </c>
      <c r="D19351" s="7" t="n">
        <v>2</v>
      </c>
      <c r="E19351" s="7" t="s">
        <v>898</v>
      </c>
      <c r="F19351" s="7" t="s">
        <v>95</v>
      </c>
      <c r="G19351" s="7" t="s">
        <v>96</v>
      </c>
      <c r="H19351" s="7" t="s">
        <v>97</v>
      </c>
    </row>
    <row r="19352" spans="1:21">
      <c r="A19352" t="s">
        <v>4</v>
      </c>
      <c r="B19352" s="4" t="s">
        <v>5</v>
      </c>
      <c r="C19352" s="4" t="s">
        <v>14</v>
      </c>
      <c r="D19352" s="4" t="s">
        <v>10</v>
      </c>
      <c r="E19352" s="4" t="s">
        <v>6</v>
      </c>
      <c r="F19352" s="4" t="s">
        <v>6</v>
      </c>
      <c r="G19352" s="4" t="s">
        <v>6</v>
      </c>
      <c r="H19352" s="4" t="s">
        <v>6</v>
      </c>
    </row>
    <row r="19353" spans="1:21">
      <c r="A19353" t="n">
        <v>153307</v>
      </c>
      <c r="B19353" s="41" t="n">
        <v>51</v>
      </c>
      <c r="C19353" s="7" t="n">
        <v>3</v>
      </c>
      <c r="D19353" s="7" t="n">
        <v>3</v>
      </c>
      <c r="E19353" s="7" t="s">
        <v>898</v>
      </c>
      <c r="F19353" s="7" t="s">
        <v>95</v>
      </c>
      <c r="G19353" s="7" t="s">
        <v>96</v>
      </c>
      <c r="H19353" s="7" t="s">
        <v>97</v>
      </c>
    </row>
    <row r="19354" spans="1:21">
      <c r="A19354" t="s">
        <v>4</v>
      </c>
      <c r="B19354" s="4" t="s">
        <v>5</v>
      </c>
      <c r="C19354" s="4" t="s">
        <v>14</v>
      </c>
      <c r="D19354" s="4" t="s">
        <v>10</v>
      </c>
      <c r="E19354" s="4" t="s">
        <v>6</v>
      </c>
      <c r="F19354" s="4" t="s">
        <v>6</v>
      </c>
      <c r="G19354" s="4" t="s">
        <v>6</v>
      </c>
      <c r="H19354" s="4" t="s">
        <v>6</v>
      </c>
    </row>
    <row r="19355" spans="1:21">
      <c r="A19355" t="n">
        <v>153320</v>
      </c>
      <c r="B19355" s="41" t="n">
        <v>51</v>
      </c>
      <c r="C19355" s="7" t="n">
        <v>3</v>
      </c>
      <c r="D19355" s="7" t="n">
        <v>4</v>
      </c>
      <c r="E19355" s="7" t="s">
        <v>13</v>
      </c>
      <c r="F19355" s="7" t="s">
        <v>95</v>
      </c>
      <c r="G19355" s="7" t="s">
        <v>96</v>
      </c>
      <c r="H19355" s="7" t="s">
        <v>97</v>
      </c>
    </row>
    <row r="19356" spans="1:21">
      <c r="A19356" t="s">
        <v>4</v>
      </c>
      <c r="B19356" s="4" t="s">
        <v>5</v>
      </c>
      <c r="C19356" s="4" t="s">
        <v>14</v>
      </c>
      <c r="D19356" s="4" t="s">
        <v>10</v>
      </c>
      <c r="E19356" s="4" t="s">
        <v>6</v>
      </c>
      <c r="F19356" s="4" t="s">
        <v>6</v>
      </c>
      <c r="G19356" s="4" t="s">
        <v>6</v>
      </c>
      <c r="H19356" s="4" t="s">
        <v>6</v>
      </c>
    </row>
    <row r="19357" spans="1:21">
      <c r="A19357" t="n">
        <v>153332</v>
      </c>
      <c r="B19357" s="41" t="n">
        <v>51</v>
      </c>
      <c r="C19357" s="7" t="n">
        <v>3</v>
      </c>
      <c r="D19357" s="7" t="n">
        <v>5</v>
      </c>
      <c r="E19357" s="7" t="s">
        <v>13</v>
      </c>
      <c r="F19357" s="7" t="s">
        <v>95</v>
      </c>
      <c r="G19357" s="7" t="s">
        <v>96</v>
      </c>
      <c r="H19357" s="7" t="s">
        <v>97</v>
      </c>
    </row>
    <row r="19358" spans="1:21">
      <c r="A19358" t="s">
        <v>4</v>
      </c>
      <c r="B19358" s="4" t="s">
        <v>5</v>
      </c>
      <c r="C19358" s="4" t="s">
        <v>14</v>
      </c>
      <c r="D19358" s="4" t="s">
        <v>10</v>
      </c>
      <c r="E19358" s="4" t="s">
        <v>6</v>
      </c>
      <c r="F19358" s="4" t="s">
        <v>6</v>
      </c>
      <c r="G19358" s="4" t="s">
        <v>6</v>
      </c>
      <c r="H19358" s="4" t="s">
        <v>6</v>
      </c>
    </row>
    <row r="19359" spans="1:21">
      <c r="A19359" t="n">
        <v>153344</v>
      </c>
      <c r="B19359" s="41" t="n">
        <v>51</v>
      </c>
      <c r="C19359" s="7" t="n">
        <v>3</v>
      </c>
      <c r="D19359" s="7" t="n">
        <v>6</v>
      </c>
      <c r="E19359" s="7" t="s">
        <v>898</v>
      </c>
      <c r="F19359" s="7" t="s">
        <v>95</v>
      </c>
      <c r="G19359" s="7" t="s">
        <v>96</v>
      </c>
      <c r="H19359" s="7" t="s">
        <v>97</v>
      </c>
    </row>
    <row r="19360" spans="1:21">
      <c r="A19360" t="s">
        <v>4</v>
      </c>
      <c r="B19360" s="4" t="s">
        <v>5</v>
      </c>
      <c r="C19360" s="4" t="s">
        <v>14</v>
      </c>
      <c r="D19360" s="4" t="s">
        <v>10</v>
      </c>
      <c r="E19360" s="4" t="s">
        <v>6</v>
      </c>
      <c r="F19360" s="4" t="s">
        <v>6</v>
      </c>
      <c r="G19360" s="4" t="s">
        <v>6</v>
      </c>
      <c r="H19360" s="4" t="s">
        <v>6</v>
      </c>
    </row>
    <row r="19361" spans="1:21">
      <c r="A19361" t="n">
        <v>153357</v>
      </c>
      <c r="B19361" s="41" t="n">
        <v>51</v>
      </c>
      <c r="C19361" s="7" t="n">
        <v>3</v>
      </c>
      <c r="D19361" s="7" t="n">
        <v>7</v>
      </c>
      <c r="E19361" s="7" t="s">
        <v>898</v>
      </c>
      <c r="F19361" s="7" t="s">
        <v>95</v>
      </c>
      <c r="G19361" s="7" t="s">
        <v>96</v>
      </c>
      <c r="H19361" s="7" t="s">
        <v>97</v>
      </c>
    </row>
    <row r="19362" spans="1:21">
      <c r="A19362" t="s">
        <v>4</v>
      </c>
      <c r="B19362" s="4" t="s">
        <v>5</v>
      </c>
      <c r="C19362" s="4" t="s">
        <v>14</v>
      </c>
      <c r="D19362" s="4" t="s">
        <v>10</v>
      </c>
      <c r="E19362" s="4" t="s">
        <v>6</v>
      </c>
      <c r="F19362" s="4" t="s">
        <v>6</v>
      </c>
      <c r="G19362" s="4" t="s">
        <v>6</v>
      </c>
      <c r="H19362" s="4" t="s">
        <v>6</v>
      </c>
    </row>
    <row r="19363" spans="1:21">
      <c r="A19363" t="n">
        <v>153370</v>
      </c>
      <c r="B19363" s="41" t="n">
        <v>51</v>
      </c>
      <c r="C19363" s="7" t="n">
        <v>3</v>
      </c>
      <c r="D19363" s="7" t="n">
        <v>8</v>
      </c>
      <c r="E19363" s="7" t="s">
        <v>898</v>
      </c>
      <c r="F19363" s="7" t="s">
        <v>95</v>
      </c>
      <c r="G19363" s="7" t="s">
        <v>96</v>
      </c>
      <c r="H19363" s="7" t="s">
        <v>97</v>
      </c>
    </row>
    <row r="19364" spans="1:21">
      <c r="A19364" t="s">
        <v>4</v>
      </c>
      <c r="B19364" s="4" t="s">
        <v>5</v>
      </c>
      <c r="C19364" s="4" t="s">
        <v>14</v>
      </c>
      <c r="D19364" s="4" t="s">
        <v>10</v>
      </c>
      <c r="E19364" s="4" t="s">
        <v>6</v>
      </c>
      <c r="F19364" s="4" t="s">
        <v>6</v>
      </c>
      <c r="G19364" s="4" t="s">
        <v>6</v>
      </c>
      <c r="H19364" s="4" t="s">
        <v>6</v>
      </c>
    </row>
    <row r="19365" spans="1:21">
      <c r="A19365" t="n">
        <v>153383</v>
      </c>
      <c r="B19365" s="41" t="n">
        <v>51</v>
      </c>
      <c r="C19365" s="7" t="n">
        <v>3</v>
      </c>
      <c r="D19365" s="7" t="n">
        <v>9</v>
      </c>
      <c r="E19365" s="7" t="s">
        <v>928</v>
      </c>
      <c r="F19365" s="7" t="s">
        <v>95</v>
      </c>
      <c r="G19365" s="7" t="s">
        <v>96</v>
      </c>
      <c r="H19365" s="7" t="s">
        <v>97</v>
      </c>
    </row>
    <row r="19366" spans="1:21">
      <c r="A19366" t="s">
        <v>4</v>
      </c>
      <c r="B19366" s="4" t="s">
        <v>5</v>
      </c>
      <c r="C19366" s="4" t="s">
        <v>14</v>
      </c>
      <c r="D19366" s="4" t="s">
        <v>10</v>
      </c>
      <c r="E19366" s="4" t="s">
        <v>6</v>
      </c>
      <c r="F19366" s="4" t="s">
        <v>6</v>
      </c>
      <c r="G19366" s="4" t="s">
        <v>6</v>
      </c>
      <c r="H19366" s="4" t="s">
        <v>6</v>
      </c>
    </row>
    <row r="19367" spans="1:21">
      <c r="A19367" t="n">
        <v>153396</v>
      </c>
      <c r="B19367" s="41" t="n">
        <v>51</v>
      </c>
      <c r="C19367" s="7" t="n">
        <v>3</v>
      </c>
      <c r="D19367" s="7" t="n">
        <v>11</v>
      </c>
      <c r="E19367" s="7" t="s">
        <v>898</v>
      </c>
      <c r="F19367" s="7" t="s">
        <v>95</v>
      </c>
      <c r="G19367" s="7" t="s">
        <v>96</v>
      </c>
      <c r="H19367" s="7" t="s">
        <v>97</v>
      </c>
    </row>
    <row r="19368" spans="1:21">
      <c r="A19368" t="s">
        <v>4</v>
      </c>
      <c r="B19368" s="4" t="s">
        <v>5</v>
      </c>
      <c r="C19368" s="4" t="s">
        <v>14</v>
      </c>
      <c r="D19368" s="4" t="s">
        <v>14</v>
      </c>
      <c r="E19368" s="4" t="s">
        <v>14</v>
      </c>
      <c r="F19368" s="4" t="s">
        <v>9</v>
      </c>
      <c r="G19368" s="4" t="s">
        <v>14</v>
      </c>
      <c r="H19368" s="4" t="s">
        <v>14</v>
      </c>
      <c r="I19368" s="4" t="s">
        <v>19</v>
      </c>
    </row>
    <row r="19369" spans="1:21">
      <c r="A19369" t="n">
        <v>153409</v>
      </c>
      <c r="B19369" s="10" t="n">
        <v>5</v>
      </c>
      <c r="C19369" s="7" t="n">
        <v>35</v>
      </c>
      <c r="D19369" s="7" t="n">
        <v>30</v>
      </c>
      <c r="E19369" s="7" t="n">
        <v>0</v>
      </c>
      <c r="F19369" s="7" t="n">
        <v>1</v>
      </c>
      <c r="G19369" s="7" t="n">
        <v>2</v>
      </c>
      <c r="H19369" s="7" t="n">
        <v>1</v>
      </c>
      <c r="I19369" s="11" t="n">
        <f t="normal" ca="1">A19419</f>
        <v>0</v>
      </c>
    </row>
    <row r="19370" spans="1:21">
      <c r="A19370" t="s">
        <v>4</v>
      </c>
      <c r="B19370" s="4" t="s">
        <v>5</v>
      </c>
      <c r="C19370" s="4" t="s">
        <v>14</v>
      </c>
      <c r="D19370" s="4" t="s">
        <v>10</v>
      </c>
      <c r="E19370" s="4" t="s">
        <v>21</v>
      </c>
    </row>
    <row r="19371" spans="1:21">
      <c r="A19371" t="n">
        <v>153423</v>
      </c>
      <c r="B19371" s="21" t="n">
        <v>58</v>
      </c>
      <c r="C19371" s="7" t="n">
        <v>101</v>
      </c>
      <c r="D19371" s="7" t="n">
        <v>500</v>
      </c>
      <c r="E19371" s="7" t="n">
        <v>1</v>
      </c>
    </row>
    <row r="19372" spans="1:21">
      <c r="A19372" t="s">
        <v>4</v>
      </c>
      <c r="B19372" s="4" t="s">
        <v>5</v>
      </c>
      <c r="C19372" s="4" t="s">
        <v>14</v>
      </c>
      <c r="D19372" s="4" t="s">
        <v>10</v>
      </c>
    </row>
    <row r="19373" spans="1:21">
      <c r="A19373" t="n">
        <v>153431</v>
      </c>
      <c r="B19373" s="21" t="n">
        <v>58</v>
      </c>
      <c r="C19373" s="7" t="n">
        <v>254</v>
      </c>
      <c r="D19373" s="7" t="n">
        <v>0</v>
      </c>
    </row>
    <row r="19374" spans="1:21">
      <c r="A19374" t="s">
        <v>4</v>
      </c>
      <c r="B19374" s="4" t="s">
        <v>5</v>
      </c>
      <c r="C19374" s="4" t="s">
        <v>14</v>
      </c>
    </row>
    <row r="19375" spans="1:21">
      <c r="A19375" t="n">
        <v>153435</v>
      </c>
      <c r="B19375" s="35" t="n">
        <v>116</v>
      </c>
      <c r="C19375" s="7" t="n">
        <v>0</v>
      </c>
    </row>
    <row r="19376" spans="1:21">
      <c r="A19376" t="s">
        <v>4</v>
      </c>
      <c r="B19376" s="4" t="s">
        <v>5</v>
      </c>
      <c r="C19376" s="4" t="s">
        <v>14</v>
      </c>
      <c r="D19376" s="4" t="s">
        <v>10</v>
      </c>
    </row>
    <row r="19377" spans="1:9">
      <c r="A19377" t="n">
        <v>153437</v>
      </c>
      <c r="B19377" s="35" t="n">
        <v>116</v>
      </c>
      <c r="C19377" s="7" t="n">
        <v>2</v>
      </c>
      <c r="D19377" s="7" t="n">
        <v>1</v>
      </c>
    </row>
    <row r="19378" spans="1:9">
      <c r="A19378" t="s">
        <v>4</v>
      </c>
      <c r="B19378" s="4" t="s">
        <v>5</v>
      </c>
      <c r="C19378" s="4" t="s">
        <v>14</v>
      </c>
      <c r="D19378" s="4" t="s">
        <v>9</v>
      </c>
    </row>
    <row r="19379" spans="1:9">
      <c r="A19379" t="n">
        <v>153441</v>
      </c>
      <c r="B19379" s="35" t="n">
        <v>116</v>
      </c>
      <c r="C19379" s="7" t="n">
        <v>5</v>
      </c>
      <c r="D19379" s="7" t="n">
        <v>1099431936</v>
      </c>
    </row>
    <row r="19380" spans="1:9">
      <c r="A19380" t="s">
        <v>4</v>
      </c>
      <c r="B19380" s="4" t="s">
        <v>5</v>
      </c>
      <c r="C19380" s="4" t="s">
        <v>14</v>
      </c>
      <c r="D19380" s="4" t="s">
        <v>10</v>
      </c>
    </row>
    <row r="19381" spans="1:9">
      <c r="A19381" t="n">
        <v>153447</v>
      </c>
      <c r="B19381" s="35" t="n">
        <v>116</v>
      </c>
      <c r="C19381" s="7" t="n">
        <v>6</v>
      </c>
      <c r="D19381" s="7" t="n">
        <v>1</v>
      </c>
    </row>
    <row r="19382" spans="1:9">
      <c r="A19382" t="s">
        <v>4</v>
      </c>
      <c r="B19382" s="4" t="s">
        <v>5</v>
      </c>
      <c r="C19382" s="4" t="s">
        <v>14</v>
      </c>
      <c r="D19382" s="4" t="s">
        <v>14</v>
      </c>
      <c r="E19382" s="4" t="s">
        <v>21</v>
      </c>
      <c r="F19382" s="4" t="s">
        <v>21</v>
      </c>
      <c r="G19382" s="4" t="s">
        <v>21</v>
      </c>
      <c r="H19382" s="4" t="s">
        <v>10</v>
      </c>
    </row>
    <row r="19383" spans="1:9">
      <c r="A19383" t="n">
        <v>153451</v>
      </c>
      <c r="B19383" s="45" t="n">
        <v>45</v>
      </c>
      <c r="C19383" s="7" t="n">
        <v>2</v>
      </c>
      <c r="D19383" s="7" t="n">
        <v>3</v>
      </c>
      <c r="E19383" s="7" t="n">
        <v>-4.6100001335144</v>
      </c>
      <c r="F19383" s="7" t="n">
        <v>19.7099990844727</v>
      </c>
      <c r="G19383" s="7" t="n">
        <v>47.1800003051758</v>
      </c>
      <c r="H19383" s="7" t="n">
        <v>0</v>
      </c>
    </row>
    <row r="19384" spans="1:9">
      <c r="A19384" t="s">
        <v>4</v>
      </c>
      <c r="B19384" s="4" t="s">
        <v>5</v>
      </c>
      <c r="C19384" s="4" t="s">
        <v>14</v>
      </c>
      <c r="D19384" s="4" t="s">
        <v>14</v>
      </c>
      <c r="E19384" s="4" t="s">
        <v>21</v>
      </c>
      <c r="F19384" s="4" t="s">
        <v>21</v>
      </c>
      <c r="G19384" s="4" t="s">
        <v>21</v>
      </c>
      <c r="H19384" s="4" t="s">
        <v>10</v>
      </c>
      <c r="I19384" s="4" t="s">
        <v>14</v>
      </c>
    </row>
    <row r="19385" spans="1:9">
      <c r="A19385" t="n">
        <v>153468</v>
      </c>
      <c r="B19385" s="45" t="n">
        <v>45</v>
      </c>
      <c r="C19385" s="7" t="n">
        <v>4</v>
      </c>
      <c r="D19385" s="7" t="n">
        <v>3</v>
      </c>
      <c r="E19385" s="7" t="n">
        <v>3</v>
      </c>
      <c r="F19385" s="7" t="n">
        <v>124</v>
      </c>
      <c r="G19385" s="7" t="n">
        <v>353</v>
      </c>
      <c r="H19385" s="7" t="n">
        <v>0</v>
      </c>
      <c r="I19385" s="7" t="n">
        <v>0</v>
      </c>
    </row>
    <row r="19386" spans="1:9">
      <c r="A19386" t="s">
        <v>4</v>
      </c>
      <c r="B19386" s="4" t="s">
        <v>5</v>
      </c>
      <c r="C19386" s="4" t="s">
        <v>14</v>
      </c>
      <c r="D19386" s="4" t="s">
        <v>14</v>
      </c>
      <c r="E19386" s="4" t="s">
        <v>21</v>
      </c>
      <c r="F19386" s="4" t="s">
        <v>10</v>
      </c>
    </row>
    <row r="19387" spans="1:9">
      <c r="A19387" t="n">
        <v>153486</v>
      </c>
      <c r="B19387" s="45" t="n">
        <v>45</v>
      </c>
      <c r="C19387" s="7" t="n">
        <v>5</v>
      </c>
      <c r="D19387" s="7" t="n">
        <v>3</v>
      </c>
      <c r="E19387" s="7" t="n">
        <v>1.20000004768372</v>
      </c>
      <c r="F19387" s="7" t="n">
        <v>0</v>
      </c>
    </row>
    <row r="19388" spans="1:9">
      <c r="A19388" t="s">
        <v>4</v>
      </c>
      <c r="B19388" s="4" t="s">
        <v>5</v>
      </c>
      <c r="C19388" s="4" t="s">
        <v>14</v>
      </c>
      <c r="D19388" s="4" t="s">
        <v>14</v>
      </c>
      <c r="E19388" s="4" t="s">
        <v>21</v>
      </c>
      <c r="F19388" s="4" t="s">
        <v>10</v>
      </c>
    </row>
    <row r="19389" spans="1:9">
      <c r="A19389" t="n">
        <v>153495</v>
      </c>
      <c r="B19389" s="45" t="n">
        <v>45</v>
      </c>
      <c r="C19389" s="7" t="n">
        <v>11</v>
      </c>
      <c r="D19389" s="7" t="n">
        <v>3</v>
      </c>
      <c r="E19389" s="7" t="n">
        <v>32.5999984741211</v>
      </c>
      <c r="F19389" s="7" t="n">
        <v>0</v>
      </c>
    </row>
    <row r="19390" spans="1:9">
      <c r="A19390" t="s">
        <v>4</v>
      </c>
      <c r="B19390" s="4" t="s">
        <v>5</v>
      </c>
      <c r="C19390" s="4" t="s">
        <v>14</v>
      </c>
      <c r="D19390" s="4" t="s">
        <v>14</v>
      </c>
      <c r="E19390" s="4" t="s">
        <v>21</v>
      </c>
      <c r="F19390" s="4" t="s">
        <v>21</v>
      </c>
      <c r="G19390" s="4" t="s">
        <v>21</v>
      </c>
      <c r="H19390" s="4" t="s">
        <v>10</v>
      </c>
      <c r="I19390" s="4" t="s">
        <v>14</v>
      </c>
    </row>
    <row r="19391" spans="1:9">
      <c r="A19391" t="n">
        <v>153504</v>
      </c>
      <c r="B19391" s="45" t="n">
        <v>45</v>
      </c>
      <c r="C19391" s="7" t="n">
        <v>4</v>
      </c>
      <c r="D19391" s="7" t="n">
        <v>3</v>
      </c>
      <c r="E19391" s="7" t="n">
        <v>3</v>
      </c>
      <c r="F19391" s="7" t="n">
        <v>130</v>
      </c>
      <c r="G19391" s="7" t="n">
        <v>353</v>
      </c>
      <c r="H19391" s="7" t="n">
        <v>7000</v>
      </c>
      <c r="I19391" s="7" t="n">
        <v>0</v>
      </c>
    </row>
    <row r="19392" spans="1:9">
      <c r="A19392" t="s">
        <v>4</v>
      </c>
      <c r="B19392" s="4" t="s">
        <v>5</v>
      </c>
      <c r="C19392" s="4" t="s">
        <v>14</v>
      </c>
      <c r="D19392" s="4" t="s">
        <v>10</v>
      </c>
    </row>
    <row r="19393" spans="1:9">
      <c r="A19393" t="n">
        <v>153522</v>
      </c>
      <c r="B19393" s="21" t="n">
        <v>58</v>
      </c>
      <c r="C19393" s="7" t="n">
        <v>255</v>
      </c>
      <c r="D19393" s="7" t="n">
        <v>0</v>
      </c>
    </row>
    <row r="19394" spans="1:9">
      <c r="A19394" t="s">
        <v>4</v>
      </c>
      <c r="B19394" s="4" t="s">
        <v>5</v>
      </c>
      <c r="C19394" s="4" t="s">
        <v>14</v>
      </c>
      <c r="D19394" s="4" t="s">
        <v>10</v>
      </c>
      <c r="E19394" s="4" t="s">
        <v>6</v>
      </c>
    </row>
    <row r="19395" spans="1:9">
      <c r="A19395" t="n">
        <v>153526</v>
      </c>
      <c r="B19395" s="41" t="n">
        <v>51</v>
      </c>
      <c r="C19395" s="7" t="n">
        <v>4</v>
      </c>
      <c r="D19395" s="7" t="n">
        <v>1</v>
      </c>
      <c r="E19395" s="7" t="s">
        <v>583</v>
      </c>
    </row>
    <row r="19396" spans="1:9">
      <c r="A19396" t="s">
        <v>4</v>
      </c>
      <c r="B19396" s="4" t="s">
        <v>5</v>
      </c>
      <c r="C19396" s="4" t="s">
        <v>10</v>
      </c>
    </row>
    <row r="19397" spans="1:9">
      <c r="A19397" t="n">
        <v>153540</v>
      </c>
      <c r="B19397" s="28" t="n">
        <v>16</v>
      </c>
      <c r="C19397" s="7" t="n">
        <v>0</v>
      </c>
    </row>
    <row r="19398" spans="1:9">
      <c r="A19398" t="s">
        <v>4</v>
      </c>
      <c r="B19398" s="4" t="s">
        <v>5</v>
      </c>
      <c r="C19398" s="4" t="s">
        <v>10</v>
      </c>
      <c r="D19398" s="4" t="s">
        <v>14</v>
      </c>
      <c r="E19398" s="4" t="s">
        <v>9</v>
      </c>
      <c r="F19398" s="4" t="s">
        <v>112</v>
      </c>
      <c r="G19398" s="4" t="s">
        <v>14</v>
      </c>
      <c r="H19398" s="4" t="s">
        <v>14</v>
      </c>
    </row>
    <row r="19399" spans="1:9">
      <c r="A19399" t="n">
        <v>153543</v>
      </c>
      <c r="B19399" s="49" t="n">
        <v>26</v>
      </c>
      <c r="C19399" s="7" t="n">
        <v>1</v>
      </c>
      <c r="D19399" s="7" t="n">
        <v>17</v>
      </c>
      <c r="E19399" s="7" t="n">
        <v>1482</v>
      </c>
      <c r="F19399" s="7" t="s">
        <v>1152</v>
      </c>
      <c r="G19399" s="7" t="n">
        <v>2</v>
      </c>
      <c r="H19399" s="7" t="n">
        <v>0</v>
      </c>
    </row>
    <row r="19400" spans="1:9">
      <c r="A19400" t="s">
        <v>4</v>
      </c>
      <c r="B19400" s="4" t="s">
        <v>5</v>
      </c>
    </row>
    <row r="19401" spans="1:9">
      <c r="A19401" t="n">
        <v>153560</v>
      </c>
      <c r="B19401" s="50" t="n">
        <v>28</v>
      </c>
    </row>
    <row r="19402" spans="1:9">
      <c r="A19402" t="s">
        <v>4</v>
      </c>
      <c r="B19402" s="4" t="s">
        <v>5</v>
      </c>
      <c r="C19402" s="4" t="s">
        <v>10</v>
      </c>
      <c r="D19402" s="4" t="s">
        <v>14</v>
      </c>
    </row>
    <row r="19403" spans="1:9">
      <c r="A19403" t="n">
        <v>153561</v>
      </c>
      <c r="B19403" s="51" t="n">
        <v>89</v>
      </c>
      <c r="C19403" s="7" t="n">
        <v>65533</v>
      </c>
      <c r="D19403" s="7" t="n">
        <v>1</v>
      </c>
    </row>
    <row r="19404" spans="1:9">
      <c r="A19404" t="s">
        <v>4</v>
      </c>
      <c r="B19404" s="4" t="s">
        <v>5</v>
      </c>
      <c r="C19404" s="4" t="s">
        <v>14</v>
      </c>
      <c r="D19404" s="4" t="s">
        <v>10</v>
      </c>
      <c r="E19404" s="4" t="s">
        <v>10</v>
      </c>
      <c r="F19404" s="4" t="s">
        <v>14</v>
      </c>
    </row>
    <row r="19405" spans="1:9">
      <c r="A19405" t="n">
        <v>153565</v>
      </c>
      <c r="B19405" s="59" t="n">
        <v>25</v>
      </c>
      <c r="C19405" s="7" t="n">
        <v>1</v>
      </c>
      <c r="D19405" s="7" t="n">
        <v>260</v>
      </c>
      <c r="E19405" s="7" t="n">
        <v>640</v>
      </c>
      <c r="F19405" s="7" t="n">
        <v>1</v>
      </c>
    </row>
    <row r="19406" spans="1:9">
      <c r="A19406" t="s">
        <v>4</v>
      </c>
      <c r="B19406" s="4" t="s">
        <v>5</v>
      </c>
      <c r="C19406" s="4" t="s">
        <v>14</v>
      </c>
      <c r="D19406" s="4" t="s">
        <v>10</v>
      </c>
      <c r="E19406" s="4" t="s">
        <v>6</v>
      </c>
    </row>
    <row r="19407" spans="1:9">
      <c r="A19407" t="n">
        <v>153572</v>
      </c>
      <c r="B19407" s="41" t="n">
        <v>51</v>
      </c>
      <c r="C19407" s="7" t="n">
        <v>4</v>
      </c>
      <c r="D19407" s="7" t="n">
        <v>2</v>
      </c>
      <c r="E19407" s="7" t="s">
        <v>1012</v>
      </c>
    </row>
    <row r="19408" spans="1:9">
      <c r="A19408" t="s">
        <v>4</v>
      </c>
      <c r="B19408" s="4" t="s">
        <v>5</v>
      </c>
      <c r="C19408" s="4" t="s">
        <v>10</v>
      </c>
    </row>
    <row r="19409" spans="1:8">
      <c r="A19409" t="n">
        <v>153587</v>
      </c>
      <c r="B19409" s="28" t="n">
        <v>16</v>
      </c>
      <c r="C19409" s="7" t="n">
        <v>0</v>
      </c>
    </row>
    <row r="19410" spans="1:8">
      <c r="A19410" t="s">
        <v>4</v>
      </c>
      <c r="B19410" s="4" t="s">
        <v>5</v>
      </c>
      <c r="C19410" s="4" t="s">
        <v>10</v>
      </c>
      <c r="D19410" s="4" t="s">
        <v>14</v>
      </c>
      <c r="E19410" s="4" t="s">
        <v>9</v>
      </c>
      <c r="F19410" s="4" t="s">
        <v>112</v>
      </c>
      <c r="G19410" s="4" t="s">
        <v>14</v>
      </c>
      <c r="H19410" s="4" t="s">
        <v>14</v>
      </c>
    </row>
    <row r="19411" spans="1:8">
      <c r="A19411" t="n">
        <v>153590</v>
      </c>
      <c r="B19411" s="49" t="n">
        <v>26</v>
      </c>
      <c r="C19411" s="7" t="n">
        <v>2</v>
      </c>
      <c r="D19411" s="7" t="n">
        <v>17</v>
      </c>
      <c r="E19411" s="7" t="n">
        <v>6955</v>
      </c>
      <c r="F19411" s="7" t="s">
        <v>1153</v>
      </c>
      <c r="G19411" s="7" t="n">
        <v>2</v>
      </c>
      <c r="H19411" s="7" t="n">
        <v>0</v>
      </c>
    </row>
    <row r="19412" spans="1:8">
      <c r="A19412" t="s">
        <v>4</v>
      </c>
      <c r="B19412" s="4" t="s">
        <v>5</v>
      </c>
    </row>
    <row r="19413" spans="1:8">
      <c r="A19413" t="n">
        <v>153610</v>
      </c>
      <c r="B19413" s="50" t="n">
        <v>28</v>
      </c>
    </row>
    <row r="19414" spans="1:8">
      <c r="A19414" t="s">
        <v>4</v>
      </c>
      <c r="B19414" s="4" t="s">
        <v>5</v>
      </c>
      <c r="C19414" s="4" t="s">
        <v>10</v>
      </c>
      <c r="D19414" s="4" t="s">
        <v>14</v>
      </c>
    </row>
    <row r="19415" spans="1:8">
      <c r="A19415" t="n">
        <v>153611</v>
      </c>
      <c r="B19415" s="51" t="n">
        <v>89</v>
      </c>
      <c r="C19415" s="7" t="n">
        <v>65533</v>
      </c>
      <c r="D19415" s="7" t="n">
        <v>1</v>
      </c>
    </row>
    <row r="19416" spans="1:8">
      <c r="A19416" t="s">
        <v>4</v>
      </c>
      <c r="B19416" s="4" t="s">
        <v>5</v>
      </c>
      <c r="C19416" s="4" t="s">
        <v>19</v>
      </c>
    </row>
    <row r="19417" spans="1:8">
      <c r="A19417" t="n">
        <v>153615</v>
      </c>
      <c r="B19417" s="15" t="n">
        <v>3</v>
      </c>
      <c r="C19417" s="11" t="n">
        <f t="normal" ca="1">A19875</f>
        <v>0</v>
      </c>
    </row>
    <row r="19418" spans="1:8">
      <c r="A19418" t="s">
        <v>4</v>
      </c>
      <c r="B19418" s="4" t="s">
        <v>5</v>
      </c>
      <c r="C19418" s="4" t="s">
        <v>14</v>
      </c>
      <c r="D19418" s="4" t="s">
        <v>14</v>
      </c>
      <c r="E19418" s="4" t="s">
        <v>14</v>
      </c>
      <c r="F19418" s="4" t="s">
        <v>9</v>
      </c>
      <c r="G19418" s="4" t="s">
        <v>14</v>
      </c>
      <c r="H19418" s="4" t="s">
        <v>14</v>
      </c>
      <c r="I19418" s="4" t="s">
        <v>19</v>
      </c>
    </row>
    <row r="19419" spans="1:8">
      <c r="A19419" t="n">
        <v>153620</v>
      </c>
      <c r="B19419" s="10" t="n">
        <v>5</v>
      </c>
      <c r="C19419" s="7" t="n">
        <v>35</v>
      </c>
      <c r="D19419" s="7" t="n">
        <v>30</v>
      </c>
      <c r="E19419" s="7" t="n">
        <v>0</v>
      </c>
      <c r="F19419" s="7" t="n">
        <v>3</v>
      </c>
      <c r="G19419" s="7" t="n">
        <v>2</v>
      </c>
      <c r="H19419" s="7" t="n">
        <v>1</v>
      </c>
      <c r="I19419" s="11" t="n">
        <f t="normal" ca="1">A19473</f>
        <v>0</v>
      </c>
    </row>
    <row r="19420" spans="1:8">
      <c r="A19420" t="s">
        <v>4</v>
      </c>
      <c r="B19420" s="4" t="s">
        <v>5</v>
      </c>
      <c r="C19420" s="4" t="s">
        <v>14</v>
      </c>
      <c r="D19420" s="4" t="s">
        <v>10</v>
      </c>
      <c r="E19420" s="4" t="s">
        <v>21</v>
      </c>
    </row>
    <row r="19421" spans="1:8">
      <c r="A19421" t="n">
        <v>153634</v>
      </c>
      <c r="B19421" s="21" t="n">
        <v>58</v>
      </c>
      <c r="C19421" s="7" t="n">
        <v>101</v>
      </c>
      <c r="D19421" s="7" t="n">
        <v>500</v>
      </c>
      <c r="E19421" s="7" t="n">
        <v>1</v>
      </c>
    </row>
    <row r="19422" spans="1:8">
      <c r="A19422" t="s">
        <v>4</v>
      </c>
      <c r="B19422" s="4" t="s">
        <v>5</v>
      </c>
      <c r="C19422" s="4" t="s">
        <v>14</v>
      </c>
      <c r="D19422" s="4" t="s">
        <v>10</v>
      </c>
    </row>
    <row r="19423" spans="1:8">
      <c r="A19423" t="n">
        <v>153642</v>
      </c>
      <c r="B19423" s="21" t="n">
        <v>58</v>
      </c>
      <c r="C19423" s="7" t="n">
        <v>254</v>
      </c>
      <c r="D19423" s="7" t="n">
        <v>0</v>
      </c>
    </row>
    <row r="19424" spans="1:8">
      <c r="A19424" t="s">
        <v>4</v>
      </c>
      <c r="B19424" s="4" t="s">
        <v>5</v>
      </c>
      <c r="C19424" s="4" t="s">
        <v>14</v>
      </c>
    </row>
    <row r="19425" spans="1:9">
      <c r="A19425" t="n">
        <v>153646</v>
      </c>
      <c r="B19425" s="35" t="n">
        <v>116</v>
      </c>
      <c r="C19425" s="7" t="n">
        <v>0</v>
      </c>
    </row>
    <row r="19426" spans="1:9">
      <c r="A19426" t="s">
        <v>4</v>
      </c>
      <c r="B19426" s="4" t="s">
        <v>5</v>
      </c>
      <c r="C19426" s="4" t="s">
        <v>14</v>
      </c>
      <c r="D19426" s="4" t="s">
        <v>10</v>
      </c>
    </row>
    <row r="19427" spans="1:9">
      <c r="A19427" t="n">
        <v>153648</v>
      </c>
      <c r="B19427" s="35" t="n">
        <v>116</v>
      </c>
      <c r="C19427" s="7" t="n">
        <v>2</v>
      </c>
      <c r="D19427" s="7" t="n">
        <v>1</v>
      </c>
    </row>
    <row r="19428" spans="1:9">
      <c r="A19428" t="s">
        <v>4</v>
      </c>
      <c r="B19428" s="4" t="s">
        <v>5</v>
      </c>
      <c r="C19428" s="4" t="s">
        <v>14</v>
      </c>
      <c r="D19428" s="4" t="s">
        <v>9</v>
      </c>
    </row>
    <row r="19429" spans="1:9">
      <c r="A19429" t="n">
        <v>153652</v>
      </c>
      <c r="B19429" s="35" t="n">
        <v>116</v>
      </c>
      <c r="C19429" s="7" t="n">
        <v>5</v>
      </c>
      <c r="D19429" s="7" t="n">
        <v>1099431936</v>
      </c>
    </row>
    <row r="19430" spans="1:9">
      <c r="A19430" t="s">
        <v>4</v>
      </c>
      <c r="B19430" s="4" t="s">
        <v>5</v>
      </c>
      <c r="C19430" s="4" t="s">
        <v>14</v>
      </c>
      <c r="D19430" s="4" t="s">
        <v>10</v>
      </c>
    </row>
    <row r="19431" spans="1:9">
      <c r="A19431" t="n">
        <v>153658</v>
      </c>
      <c r="B19431" s="35" t="n">
        <v>116</v>
      </c>
      <c r="C19431" s="7" t="n">
        <v>6</v>
      </c>
      <c r="D19431" s="7" t="n">
        <v>1</v>
      </c>
    </row>
    <row r="19432" spans="1:9">
      <c r="A19432" t="s">
        <v>4</v>
      </c>
      <c r="B19432" s="4" t="s">
        <v>5</v>
      </c>
      <c r="C19432" s="4" t="s">
        <v>10</v>
      </c>
      <c r="D19432" s="4" t="s">
        <v>9</v>
      </c>
    </row>
    <row r="19433" spans="1:9">
      <c r="A19433" t="n">
        <v>153662</v>
      </c>
      <c r="B19433" s="33" t="n">
        <v>43</v>
      </c>
      <c r="C19433" s="7" t="n">
        <v>7</v>
      </c>
      <c r="D19433" s="7" t="n">
        <v>128</v>
      </c>
    </row>
    <row r="19434" spans="1:9">
      <c r="A19434" t="s">
        <v>4</v>
      </c>
      <c r="B19434" s="4" t="s">
        <v>5</v>
      </c>
      <c r="C19434" s="4" t="s">
        <v>10</v>
      </c>
      <c r="D19434" s="4" t="s">
        <v>9</v>
      </c>
    </row>
    <row r="19435" spans="1:9">
      <c r="A19435" t="n">
        <v>153669</v>
      </c>
      <c r="B19435" s="33" t="n">
        <v>43</v>
      </c>
      <c r="C19435" s="7" t="n">
        <v>8</v>
      </c>
      <c r="D19435" s="7" t="n">
        <v>128</v>
      </c>
    </row>
    <row r="19436" spans="1:9">
      <c r="A19436" t="s">
        <v>4</v>
      </c>
      <c r="B19436" s="4" t="s">
        <v>5</v>
      </c>
      <c r="C19436" s="4" t="s">
        <v>14</v>
      </c>
      <c r="D19436" s="4" t="s">
        <v>14</v>
      </c>
      <c r="E19436" s="4" t="s">
        <v>21</v>
      </c>
      <c r="F19436" s="4" t="s">
        <v>21</v>
      </c>
      <c r="G19436" s="4" t="s">
        <v>21</v>
      </c>
      <c r="H19436" s="4" t="s">
        <v>10</v>
      </c>
    </row>
    <row r="19437" spans="1:9">
      <c r="A19437" t="n">
        <v>153676</v>
      </c>
      <c r="B19437" s="45" t="n">
        <v>45</v>
      </c>
      <c r="C19437" s="7" t="n">
        <v>2</v>
      </c>
      <c r="D19437" s="7" t="n">
        <v>3</v>
      </c>
      <c r="E19437" s="7" t="n">
        <v>-5.55999994277954</v>
      </c>
      <c r="F19437" s="7" t="n">
        <v>19.7299995422363</v>
      </c>
      <c r="G19437" s="7" t="n">
        <v>47.1199989318848</v>
      </c>
      <c r="H19437" s="7" t="n">
        <v>0</v>
      </c>
    </row>
    <row r="19438" spans="1:9">
      <c r="A19438" t="s">
        <v>4</v>
      </c>
      <c r="B19438" s="4" t="s">
        <v>5</v>
      </c>
      <c r="C19438" s="4" t="s">
        <v>14</v>
      </c>
      <c r="D19438" s="4" t="s">
        <v>14</v>
      </c>
      <c r="E19438" s="4" t="s">
        <v>21</v>
      </c>
      <c r="F19438" s="4" t="s">
        <v>21</v>
      </c>
      <c r="G19438" s="4" t="s">
        <v>21</v>
      </c>
      <c r="H19438" s="4" t="s">
        <v>10</v>
      </c>
      <c r="I19438" s="4" t="s">
        <v>14</v>
      </c>
    </row>
    <row r="19439" spans="1:9">
      <c r="A19439" t="n">
        <v>153693</v>
      </c>
      <c r="B19439" s="45" t="n">
        <v>45</v>
      </c>
      <c r="C19439" s="7" t="n">
        <v>4</v>
      </c>
      <c r="D19439" s="7" t="n">
        <v>3</v>
      </c>
      <c r="E19439" s="7" t="n">
        <v>9</v>
      </c>
      <c r="F19439" s="7" t="n">
        <v>186</v>
      </c>
      <c r="G19439" s="7" t="n">
        <v>353</v>
      </c>
      <c r="H19439" s="7" t="n">
        <v>0</v>
      </c>
      <c r="I19439" s="7" t="n">
        <v>0</v>
      </c>
    </row>
    <row r="19440" spans="1:9">
      <c r="A19440" t="s">
        <v>4</v>
      </c>
      <c r="B19440" s="4" t="s">
        <v>5</v>
      </c>
      <c r="C19440" s="4" t="s">
        <v>14</v>
      </c>
      <c r="D19440" s="4" t="s">
        <v>14</v>
      </c>
      <c r="E19440" s="4" t="s">
        <v>21</v>
      </c>
      <c r="F19440" s="4" t="s">
        <v>10</v>
      </c>
    </row>
    <row r="19441" spans="1:9">
      <c r="A19441" t="n">
        <v>153711</v>
      </c>
      <c r="B19441" s="45" t="n">
        <v>45</v>
      </c>
      <c r="C19441" s="7" t="n">
        <v>5</v>
      </c>
      <c r="D19441" s="7" t="n">
        <v>3</v>
      </c>
      <c r="E19441" s="7" t="n">
        <v>1.20000004768372</v>
      </c>
      <c r="F19441" s="7" t="n">
        <v>0</v>
      </c>
    </row>
    <row r="19442" spans="1:9">
      <c r="A19442" t="s">
        <v>4</v>
      </c>
      <c r="B19442" s="4" t="s">
        <v>5</v>
      </c>
      <c r="C19442" s="4" t="s">
        <v>14</v>
      </c>
      <c r="D19442" s="4" t="s">
        <v>14</v>
      </c>
      <c r="E19442" s="4" t="s">
        <v>21</v>
      </c>
      <c r="F19442" s="4" t="s">
        <v>10</v>
      </c>
    </row>
    <row r="19443" spans="1:9">
      <c r="A19443" t="n">
        <v>153720</v>
      </c>
      <c r="B19443" s="45" t="n">
        <v>45</v>
      </c>
      <c r="C19443" s="7" t="n">
        <v>11</v>
      </c>
      <c r="D19443" s="7" t="n">
        <v>3</v>
      </c>
      <c r="E19443" s="7" t="n">
        <v>32.5999984741211</v>
      </c>
      <c r="F19443" s="7" t="n">
        <v>0</v>
      </c>
    </row>
    <row r="19444" spans="1:9">
      <c r="A19444" t="s">
        <v>4</v>
      </c>
      <c r="B19444" s="4" t="s">
        <v>5</v>
      </c>
      <c r="C19444" s="4" t="s">
        <v>14</v>
      </c>
      <c r="D19444" s="4" t="s">
        <v>14</v>
      </c>
      <c r="E19444" s="4" t="s">
        <v>21</v>
      </c>
      <c r="F19444" s="4" t="s">
        <v>21</v>
      </c>
      <c r="G19444" s="4" t="s">
        <v>21</v>
      </c>
      <c r="H19444" s="4" t="s">
        <v>10</v>
      </c>
      <c r="I19444" s="4" t="s">
        <v>14</v>
      </c>
    </row>
    <row r="19445" spans="1:9">
      <c r="A19445" t="n">
        <v>153729</v>
      </c>
      <c r="B19445" s="45" t="n">
        <v>45</v>
      </c>
      <c r="C19445" s="7" t="n">
        <v>4</v>
      </c>
      <c r="D19445" s="7" t="n">
        <v>3</v>
      </c>
      <c r="E19445" s="7" t="n">
        <v>9</v>
      </c>
      <c r="F19445" s="7" t="n">
        <v>190</v>
      </c>
      <c r="G19445" s="7" t="n">
        <v>353</v>
      </c>
      <c r="H19445" s="7" t="n">
        <v>7000</v>
      </c>
      <c r="I19445" s="7" t="n">
        <v>0</v>
      </c>
    </row>
    <row r="19446" spans="1:9">
      <c r="A19446" t="s">
        <v>4</v>
      </c>
      <c r="B19446" s="4" t="s">
        <v>5</v>
      </c>
      <c r="C19446" s="4" t="s">
        <v>14</v>
      </c>
      <c r="D19446" s="4" t="s">
        <v>10</v>
      </c>
    </row>
    <row r="19447" spans="1:9">
      <c r="A19447" t="n">
        <v>153747</v>
      </c>
      <c r="B19447" s="21" t="n">
        <v>58</v>
      </c>
      <c r="C19447" s="7" t="n">
        <v>255</v>
      </c>
      <c r="D19447" s="7" t="n">
        <v>0</v>
      </c>
    </row>
    <row r="19448" spans="1:9">
      <c r="A19448" t="s">
        <v>4</v>
      </c>
      <c r="B19448" s="4" t="s">
        <v>5</v>
      </c>
      <c r="C19448" s="4" t="s">
        <v>14</v>
      </c>
      <c r="D19448" s="4" t="s">
        <v>10</v>
      </c>
      <c r="E19448" s="4" t="s">
        <v>6</v>
      </c>
    </row>
    <row r="19449" spans="1:9">
      <c r="A19449" t="n">
        <v>153751</v>
      </c>
      <c r="B19449" s="41" t="n">
        <v>51</v>
      </c>
      <c r="C19449" s="7" t="n">
        <v>4</v>
      </c>
      <c r="D19449" s="7" t="n">
        <v>3</v>
      </c>
      <c r="E19449" s="7" t="s">
        <v>583</v>
      </c>
    </row>
    <row r="19450" spans="1:9">
      <c r="A19450" t="s">
        <v>4</v>
      </c>
      <c r="B19450" s="4" t="s">
        <v>5</v>
      </c>
      <c r="C19450" s="4" t="s">
        <v>10</v>
      </c>
    </row>
    <row r="19451" spans="1:9">
      <c r="A19451" t="n">
        <v>153765</v>
      </c>
      <c r="B19451" s="28" t="n">
        <v>16</v>
      </c>
      <c r="C19451" s="7" t="n">
        <v>0</v>
      </c>
    </row>
    <row r="19452" spans="1:9">
      <c r="A19452" t="s">
        <v>4</v>
      </c>
      <c r="B19452" s="4" t="s">
        <v>5</v>
      </c>
      <c r="C19452" s="4" t="s">
        <v>10</v>
      </c>
      <c r="D19452" s="4" t="s">
        <v>14</v>
      </c>
      <c r="E19452" s="4" t="s">
        <v>9</v>
      </c>
      <c r="F19452" s="4" t="s">
        <v>112</v>
      </c>
      <c r="G19452" s="4" t="s">
        <v>14</v>
      </c>
      <c r="H19452" s="4" t="s">
        <v>14</v>
      </c>
    </row>
    <row r="19453" spans="1:9">
      <c r="A19453" t="n">
        <v>153768</v>
      </c>
      <c r="B19453" s="49" t="n">
        <v>26</v>
      </c>
      <c r="C19453" s="7" t="n">
        <v>3</v>
      </c>
      <c r="D19453" s="7" t="n">
        <v>17</v>
      </c>
      <c r="E19453" s="7" t="n">
        <v>2459</v>
      </c>
      <c r="F19453" s="7" t="s">
        <v>1154</v>
      </c>
      <c r="G19453" s="7" t="n">
        <v>2</v>
      </c>
      <c r="H19453" s="7" t="n">
        <v>0</v>
      </c>
    </row>
    <row r="19454" spans="1:9">
      <c r="A19454" t="s">
        <v>4</v>
      </c>
      <c r="B19454" s="4" t="s">
        <v>5</v>
      </c>
    </row>
    <row r="19455" spans="1:9">
      <c r="A19455" t="n">
        <v>153788</v>
      </c>
      <c r="B19455" s="50" t="n">
        <v>28</v>
      </c>
    </row>
    <row r="19456" spans="1:9">
      <c r="A19456" t="s">
        <v>4</v>
      </c>
      <c r="B19456" s="4" t="s">
        <v>5</v>
      </c>
      <c r="C19456" s="4" t="s">
        <v>10</v>
      </c>
      <c r="D19456" s="4" t="s">
        <v>14</v>
      </c>
    </row>
    <row r="19457" spans="1:9">
      <c r="A19457" t="n">
        <v>153789</v>
      </c>
      <c r="B19457" s="51" t="n">
        <v>89</v>
      </c>
      <c r="C19457" s="7" t="n">
        <v>65533</v>
      </c>
      <c r="D19457" s="7" t="n">
        <v>1</v>
      </c>
    </row>
    <row r="19458" spans="1:9">
      <c r="A19458" t="s">
        <v>4</v>
      </c>
      <c r="B19458" s="4" t="s">
        <v>5</v>
      </c>
      <c r="C19458" s="4" t="s">
        <v>14</v>
      </c>
      <c r="D19458" s="4" t="s">
        <v>10</v>
      </c>
      <c r="E19458" s="4" t="s">
        <v>10</v>
      </c>
      <c r="F19458" s="4" t="s">
        <v>14</v>
      </c>
    </row>
    <row r="19459" spans="1:9">
      <c r="A19459" t="n">
        <v>153793</v>
      </c>
      <c r="B19459" s="59" t="n">
        <v>25</v>
      </c>
      <c r="C19459" s="7" t="n">
        <v>1</v>
      </c>
      <c r="D19459" s="7" t="n">
        <v>260</v>
      </c>
      <c r="E19459" s="7" t="n">
        <v>640</v>
      </c>
      <c r="F19459" s="7" t="n">
        <v>2</v>
      </c>
    </row>
    <row r="19460" spans="1:9">
      <c r="A19460" t="s">
        <v>4</v>
      </c>
      <c r="B19460" s="4" t="s">
        <v>5</v>
      </c>
      <c r="C19460" s="4" t="s">
        <v>14</v>
      </c>
      <c r="D19460" s="4" t="s">
        <v>10</v>
      </c>
      <c r="E19460" s="4" t="s">
        <v>6</v>
      </c>
    </row>
    <row r="19461" spans="1:9">
      <c r="A19461" t="n">
        <v>153800</v>
      </c>
      <c r="B19461" s="41" t="n">
        <v>51</v>
      </c>
      <c r="C19461" s="7" t="n">
        <v>4</v>
      </c>
      <c r="D19461" s="7" t="n">
        <v>7</v>
      </c>
      <c r="E19461" s="7" t="s">
        <v>1012</v>
      </c>
    </row>
    <row r="19462" spans="1:9">
      <c r="A19462" t="s">
        <v>4</v>
      </c>
      <c r="B19462" s="4" t="s">
        <v>5</v>
      </c>
      <c r="C19462" s="4" t="s">
        <v>10</v>
      </c>
    </row>
    <row r="19463" spans="1:9">
      <c r="A19463" t="n">
        <v>153815</v>
      </c>
      <c r="B19463" s="28" t="n">
        <v>16</v>
      </c>
      <c r="C19463" s="7" t="n">
        <v>0</v>
      </c>
    </row>
    <row r="19464" spans="1:9">
      <c r="A19464" t="s">
        <v>4</v>
      </c>
      <c r="B19464" s="4" t="s">
        <v>5</v>
      </c>
      <c r="C19464" s="4" t="s">
        <v>10</v>
      </c>
      <c r="D19464" s="4" t="s">
        <v>14</v>
      </c>
      <c r="E19464" s="4" t="s">
        <v>9</v>
      </c>
      <c r="F19464" s="4" t="s">
        <v>112</v>
      </c>
      <c r="G19464" s="4" t="s">
        <v>14</v>
      </c>
      <c r="H19464" s="4" t="s">
        <v>14</v>
      </c>
    </row>
    <row r="19465" spans="1:9">
      <c r="A19465" t="n">
        <v>153818</v>
      </c>
      <c r="B19465" s="49" t="n">
        <v>26</v>
      </c>
      <c r="C19465" s="7" t="n">
        <v>7</v>
      </c>
      <c r="D19465" s="7" t="n">
        <v>17</v>
      </c>
      <c r="E19465" s="7" t="n">
        <v>4954</v>
      </c>
      <c r="F19465" s="7" t="s">
        <v>1153</v>
      </c>
      <c r="G19465" s="7" t="n">
        <v>2</v>
      </c>
      <c r="H19465" s="7" t="n">
        <v>0</v>
      </c>
    </row>
    <row r="19466" spans="1:9">
      <c r="A19466" t="s">
        <v>4</v>
      </c>
      <c r="B19466" s="4" t="s">
        <v>5</v>
      </c>
    </row>
    <row r="19467" spans="1:9">
      <c r="A19467" t="n">
        <v>153838</v>
      </c>
      <c r="B19467" s="50" t="n">
        <v>28</v>
      </c>
    </row>
    <row r="19468" spans="1:9">
      <c r="A19468" t="s">
        <v>4</v>
      </c>
      <c r="B19468" s="4" t="s">
        <v>5</v>
      </c>
      <c r="C19468" s="4" t="s">
        <v>10</v>
      </c>
      <c r="D19468" s="4" t="s">
        <v>14</v>
      </c>
    </row>
    <row r="19469" spans="1:9">
      <c r="A19469" t="n">
        <v>153839</v>
      </c>
      <c r="B19469" s="51" t="n">
        <v>89</v>
      </c>
      <c r="C19469" s="7" t="n">
        <v>65533</v>
      </c>
      <c r="D19469" s="7" t="n">
        <v>1</v>
      </c>
    </row>
    <row r="19470" spans="1:9">
      <c r="A19470" t="s">
        <v>4</v>
      </c>
      <c r="B19470" s="4" t="s">
        <v>5</v>
      </c>
      <c r="C19470" s="4" t="s">
        <v>19</v>
      </c>
    </row>
    <row r="19471" spans="1:9">
      <c r="A19471" t="n">
        <v>153843</v>
      </c>
      <c r="B19471" s="15" t="n">
        <v>3</v>
      </c>
      <c r="C19471" s="11" t="n">
        <f t="normal" ca="1">A19875</f>
        <v>0</v>
      </c>
    </row>
    <row r="19472" spans="1:9">
      <c r="A19472" t="s">
        <v>4</v>
      </c>
      <c r="B19472" s="4" t="s">
        <v>5</v>
      </c>
      <c r="C19472" s="4" t="s">
        <v>14</v>
      </c>
      <c r="D19472" s="4" t="s">
        <v>14</v>
      </c>
      <c r="E19472" s="4" t="s">
        <v>14</v>
      </c>
      <c r="F19472" s="4" t="s">
        <v>9</v>
      </c>
      <c r="G19472" s="4" t="s">
        <v>14</v>
      </c>
      <c r="H19472" s="4" t="s">
        <v>14</v>
      </c>
      <c r="I19472" s="4" t="s">
        <v>19</v>
      </c>
    </row>
    <row r="19473" spans="1:9">
      <c r="A19473" t="n">
        <v>153848</v>
      </c>
      <c r="B19473" s="10" t="n">
        <v>5</v>
      </c>
      <c r="C19473" s="7" t="n">
        <v>35</v>
      </c>
      <c r="D19473" s="7" t="n">
        <v>30</v>
      </c>
      <c r="E19473" s="7" t="n">
        <v>0</v>
      </c>
      <c r="F19473" s="7" t="n">
        <v>5</v>
      </c>
      <c r="G19473" s="7" t="n">
        <v>2</v>
      </c>
      <c r="H19473" s="7" t="n">
        <v>1</v>
      </c>
      <c r="I19473" s="11" t="n">
        <f t="normal" ca="1">A19523</f>
        <v>0</v>
      </c>
    </row>
    <row r="19474" spans="1:9">
      <c r="A19474" t="s">
        <v>4</v>
      </c>
      <c r="B19474" s="4" t="s">
        <v>5</v>
      </c>
      <c r="C19474" s="4" t="s">
        <v>14</v>
      </c>
      <c r="D19474" s="4" t="s">
        <v>10</v>
      </c>
      <c r="E19474" s="4" t="s">
        <v>21</v>
      </c>
    </row>
    <row r="19475" spans="1:9">
      <c r="A19475" t="n">
        <v>153862</v>
      </c>
      <c r="B19475" s="21" t="n">
        <v>58</v>
      </c>
      <c r="C19475" s="7" t="n">
        <v>101</v>
      </c>
      <c r="D19475" s="7" t="n">
        <v>500</v>
      </c>
      <c r="E19475" s="7" t="n">
        <v>1</v>
      </c>
    </row>
    <row r="19476" spans="1:9">
      <c r="A19476" t="s">
        <v>4</v>
      </c>
      <c r="B19476" s="4" t="s">
        <v>5</v>
      </c>
      <c r="C19476" s="4" t="s">
        <v>14</v>
      </c>
      <c r="D19476" s="4" t="s">
        <v>10</v>
      </c>
    </row>
    <row r="19477" spans="1:9">
      <c r="A19477" t="n">
        <v>153870</v>
      </c>
      <c r="B19477" s="21" t="n">
        <v>58</v>
      </c>
      <c r="C19477" s="7" t="n">
        <v>254</v>
      </c>
      <c r="D19477" s="7" t="n">
        <v>0</v>
      </c>
    </row>
    <row r="19478" spans="1:9">
      <c r="A19478" t="s">
        <v>4</v>
      </c>
      <c r="B19478" s="4" t="s">
        <v>5</v>
      </c>
      <c r="C19478" s="4" t="s">
        <v>14</v>
      </c>
    </row>
    <row r="19479" spans="1:9">
      <c r="A19479" t="n">
        <v>153874</v>
      </c>
      <c r="B19479" s="35" t="n">
        <v>116</v>
      </c>
      <c r="C19479" s="7" t="n">
        <v>0</v>
      </c>
    </row>
    <row r="19480" spans="1:9">
      <c r="A19480" t="s">
        <v>4</v>
      </c>
      <c r="B19480" s="4" t="s">
        <v>5</v>
      </c>
      <c r="C19480" s="4" t="s">
        <v>14</v>
      </c>
      <c r="D19480" s="4" t="s">
        <v>10</v>
      </c>
    </row>
    <row r="19481" spans="1:9">
      <c r="A19481" t="n">
        <v>153876</v>
      </c>
      <c r="B19481" s="35" t="n">
        <v>116</v>
      </c>
      <c r="C19481" s="7" t="n">
        <v>2</v>
      </c>
      <c r="D19481" s="7" t="n">
        <v>1</v>
      </c>
    </row>
    <row r="19482" spans="1:9">
      <c r="A19482" t="s">
        <v>4</v>
      </c>
      <c r="B19482" s="4" t="s">
        <v>5</v>
      </c>
      <c r="C19482" s="4" t="s">
        <v>14</v>
      </c>
      <c r="D19482" s="4" t="s">
        <v>9</v>
      </c>
    </row>
    <row r="19483" spans="1:9">
      <c r="A19483" t="n">
        <v>153880</v>
      </c>
      <c r="B19483" s="35" t="n">
        <v>116</v>
      </c>
      <c r="C19483" s="7" t="n">
        <v>5</v>
      </c>
      <c r="D19483" s="7" t="n">
        <v>1099431936</v>
      </c>
    </row>
    <row r="19484" spans="1:9">
      <c r="A19484" t="s">
        <v>4</v>
      </c>
      <c r="B19484" s="4" t="s">
        <v>5</v>
      </c>
      <c r="C19484" s="4" t="s">
        <v>14</v>
      </c>
      <c r="D19484" s="4" t="s">
        <v>10</v>
      </c>
    </row>
    <row r="19485" spans="1:9">
      <c r="A19485" t="n">
        <v>153886</v>
      </c>
      <c r="B19485" s="35" t="n">
        <v>116</v>
      </c>
      <c r="C19485" s="7" t="n">
        <v>6</v>
      </c>
      <c r="D19485" s="7" t="n">
        <v>1</v>
      </c>
    </row>
    <row r="19486" spans="1:9">
      <c r="A19486" t="s">
        <v>4</v>
      </c>
      <c r="B19486" s="4" t="s">
        <v>5</v>
      </c>
      <c r="C19486" s="4" t="s">
        <v>14</v>
      </c>
      <c r="D19486" s="4" t="s">
        <v>14</v>
      </c>
      <c r="E19486" s="4" t="s">
        <v>21</v>
      </c>
      <c r="F19486" s="4" t="s">
        <v>21</v>
      </c>
      <c r="G19486" s="4" t="s">
        <v>21</v>
      </c>
      <c r="H19486" s="4" t="s">
        <v>10</v>
      </c>
    </row>
    <row r="19487" spans="1:9">
      <c r="A19487" t="n">
        <v>153890</v>
      </c>
      <c r="B19487" s="45" t="n">
        <v>45</v>
      </c>
      <c r="C19487" s="7" t="n">
        <v>2</v>
      </c>
      <c r="D19487" s="7" t="n">
        <v>3</v>
      </c>
      <c r="E19487" s="7" t="n">
        <v>-3.51999998092651</v>
      </c>
      <c r="F19487" s="7" t="n">
        <v>19.7099990844727</v>
      </c>
      <c r="G19487" s="7" t="n">
        <v>45.5</v>
      </c>
      <c r="H19487" s="7" t="n">
        <v>0</v>
      </c>
    </row>
    <row r="19488" spans="1:9">
      <c r="A19488" t="s">
        <v>4</v>
      </c>
      <c r="B19488" s="4" t="s">
        <v>5</v>
      </c>
      <c r="C19488" s="4" t="s">
        <v>14</v>
      </c>
      <c r="D19488" s="4" t="s">
        <v>14</v>
      </c>
      <c r="E19488" s="4" t="s">
        <v>21</v>
      </c>
      <c r="F19488" s="4" t="s">
        <v>21</v>
      </c>
      <c r="G19488" s="4" t="s">
        <v>21</v>
      </c>
      <c r="H19488" s="4" t="s">
        <v>10</v>
      </c>
      <c r="I19488" s="4" t="s">
        <v>14</v>
      </c>
    </row>
    <row r="19489" spans="1:9">
      <c r="A19489" t="n">
        <v>153907</v>
      </c>
      <c r="B19489" s="45" t="n">
        <v>45</v>
      </c>
      <c r="C19489" s="7" t="n">
        <v>4</v>
      </c>
      <c r="D19489" s="7" t="n">
        <v>3</v>
      </c>
      <c r="E19489" s="7" t="n">
        <v>-3</v>
      </c>
      <c r="F19489" s="7" t="n">
        <v>124</v>
      </c>
      <c r="G19489" s="7" t="n">
        <v>353</v>
      </c>
      <c r="H19489" s="7" t="n">
        <v>0</v>
      </c>
      <c r="I19489" s="7" t="n">
        <v>0</v>
      </c>
    </row>
    <row r="19490" spans="1:9">
      <c r="A19490" t="s">
        <v>4</v>
      </c>
      <c r="B19490" s="4" t="s">
        <v>5</v>
      </c>
      <c r="C19490" s="4" t="s">
        <v>14</v>
      </c>
      <c r="D19490" s="4" t="s">
        <v>14</v>
      </c>
      <c r="E19490" s="4" t="s">
        <v>21</v>
      </c>
      <c r="F19490" s="4" t="s">
        <v>10</v>
      </c>
    </row>
    <row r="19491" spans="1:9">
      <c r="A19491" t="n">
        <v>153925</v>
      </c>
      <c r="B19491" s="45" t="n">
        <v>45</v>
      </c>
      <c r="C19491" s="7" t="n">
        <v>5</v>
      </c>
      <c r="D19491" s="7" t="n">
        <v>3</v>
      </c>
      <c r="E19491" s="7" t="n">
        <v>1.20000004768372</v>
      </c>
      <c r="F19491" s="7" t="n">
        <v>0</v>
      </c>
    </row>
    <row r="19492" spans="1:9">
      <c r="A19492" t="s">
        <v>4</v>
      </c>
      <c r="B19492" s="4" t="s">
        <v>5</v>
      </c>
      <c r="C19492" s="4" t="s">
        <v>14</v>
      </c>
      <c r="D19492" s="4" t="s">
        <v>14</v>
      </c>
      <c r="E19492" s="4" t="s">
        <v>21</v>
      </c>
      <c r="F19492" s="4" t="s">
        <v>10</v>
      </c>
    </row>
    <row r="19493" spans="1:9">
      <c r="A19493" t="n">
        <v>153934</v>
      </c>
      <c r="B19493" s="45" t="n">
        <v>45</v>
      </c>
      <c r="C19493" s="7" t="n">
        <v>11</v>
      </c>
      <c r="D19493" s="7" t="n">
        <v>3</v>
      </c>
      <c r="E19493" s="7" t="n">
        <v>32.5999984741211</v>
      </c>
      <c r="F19493" s="7" t="n">
        <v>0</v>
      </c>
    </row>
    <row r="19494" spans="1:9">
      <c r="A19494" t="s">
        <v>4</v>
      </c>
      <c r="B19494" s="4" t="s">
        <v>5</v>
      </c>
      <c r="C19494" s="4" t="s">
        <v>14</v>
      </c>
      <c r="D19494" s="4" t="s">
        <v>14</v>
      </c>
      <c r="E19494" s="4" t="s">
        <v>21</v>
      </c>
      <c r="F19494" s="4" t="s">
        <v>21</v>
      </c>
      <c r="G19494" s="4" t="s">
        <v>21</v>
      </c>
      <c r="H19494" s="4" t="s">
        <v>10</v>
      </c>
      <c r="I19494" s="4" t="s">
        <v>14</v>
      </c>
    </row>
    <row r="19495" spans="1:9">
      <c r="A19495" t="n">
        <v>153943</v>
      </c>
      <c r="B19495" s="45" t="n">
        <v>45</v>
      </c>
      <c r="C19495" s="7" t="n">
        <v>4</v>
      </c>
      <c r="D19495" s="7" t="n">
        <v>3</v>
      </c>
      <c r="E19495" s="7" t="n">
        <v>-3</v>
      </c>
      <c r="F19495" s="7" t="n">
        <v>130</v>
      </c>
      <c r="G19495" s="7" t="n">
        <v>353</v>
      </c>
      <c r="H19495" s="7" t="n">
        <v>7000</v>
      </c>
      <c r="I19495" s="7" t="n">
        <v>0</v>
      </c>
    </row>
    <row r="19496" spans="1:9">
      <c r="A19496" t="s">
        <v>4</v>
      </c>
      <c r="B19496" s="4" t="s">
        <v>5</v>
      </c>
      <c r="C19496" s="4" t="s">
        <v>14</v>
      </c>
      <c r="D19496" s="4" t="s">
        <v>10</v>
      </c>
    </row>
    <row r="19497" spans="1:9">
      <c r="A19497" t="n">
        <v>153961</v>
      </c>
      <c r="B19497" s="21" t="n">
        <v>58</v>
      </c>
      <c r="C19497" s="7" t="n">
        <v>255</v>
      </c>
      <c r="D19497" s="7" t="n">
        <v>0</v>
      </c>
    </row>
    <row r="19498" spans="1:9">
      <c r="A19498" t="s">
        <v>4</v>
      </c>
      <c r="B19498" s="4" t="s">
        <v>5</v>
      </c>
      <c r="C19498" s="4" t="s">
        <v>14</v>
      </c>
      <c r="D19498" s="4" t="s">
        <v>10</v>
      </c>
      <c r="E19498" s="4" t="s">
        <v>6</v>
      </c>
    </row>
    <row r="19499" spans="1:9">
      <c r="A19499" t="n">
        <v>153965</v>
      </c>
      <c r="B19499" s="41" t="n">
        <v>51</v>
      </c>
      <c r="C19499" s="7" t="n">
        <v>4</v>
      </c>
      <c r="D19499" s="7" t="n">
        <v>5</v>
      </c>
      <c r="E19499" s="7" t="s">
        <v>583</v>
      </c>
    </row>
    <row r="19500" spans="1:9">
      <c r="A19500" t="s">
        <v>4</v>
      </c>
      <c r="B19500" s="4" t="s">
        <v>5</v>
      </c>
      <c r="C19500" s="4" t="s">
        <v>10</v>
      </c>
    </row>
    <row r="19501" spans="1:9">
      <c r="A19501" t="n">
        <v>153979</v>
      </c>
      <c r="B19501" s="28" t="n">
        <v>16</v>
      </c>
      <c r="C19501" s="7" t="n">
        <v>0</v>
      </c>
    </row>
    <row r="19502" spans="1:9">
      <c r="A19502" t="s">
        <v>4</v>
      </c>
      <c r="B19502" s="4" t="s">
        <v>5</v>
      </c>
      <c r="C19502" s="4" t="s">
        <v>10</v>
      </c>
      <c r="D19502" s="4" t="s">
        <v>14</v>
      </c>
      <c r="E19502" s="4" t="s">
        <v>9</v>
      </c>
      <c r="F19502" s="4" t="s">
        <v>112</v>
      </c>
      <c r="G19502" s="4" t="s">
        <v>14</v>
      </c>
      <c r="H19502" s="4" t="s">
        <v>14</v>
      </c>
    </row>
    <row r="19503" spans="1:9">
      <c r="A19503" t="n">
        <v>153982</v>
      </c>
      <c r="B19503" s="49" t="n">
        <v>26</v>
      </c>
      <c r="C19503" s="7" t="n">
        <v>5</v>
      </c>
      <c r="D19503" s="7" t="n">
        <v>17</v>
      </c>
      <c r="E19503" s="7" t="n">
        <v>3484</v>
      </c>
      <c r="F19503" s="7" t="s">
        <v>1155</v>
      </c>
      <c r="G19503" s="7" t="n">
        <v>2</v>
      </c>
      <c r="H19503" s="7" t="n">
        <v>0</v>
      </c>
    </row>
    <row r="19504" spans="1:9">
      <c r="A19504" t="s">
        <v>4</v>
      </c>
      <c r="B19504" s="4" t="s">
        <v>5</v>
      </c>
    </row>
    <row r="19505" spans="1:9">
      <c r="A19505" t="n">
        <v>154002</v>
      </c>
      <c r="B19505" s="50" t="n">
        <v>28</v>
      </c>
    </row>
    <row r="19506" spans="1:9">
      <c r="A19506" t="s">
        <v>4</v>
      </c>
      <c r="B19506" s="4" t="s">
        <v>5</v>
      </c>
      <c r="C19506" s="4" t="s">
        <v>10</v>
      </c>
      <c r="D19506" s="4" t="s">
        <v>14</v>
      </c>
    </row>
    <row r="19507" spans="1:9">
      <c r="A19507" t="n">
        <v>154003</v>
      </c>
      <c r="B19507" s="51" t="n">
        <v>89</v>
      </c>
      <c r="C19507" s="7" t="n">
        <v>65533</v>
      </c>
      <c r="D19507" s="7" t="n">
        <v>1</v>
      </c>
    </row>
    <row r="19508" spans="1:9">
      <c r="A19508" t="s">
        <v>4</v>
      </c>
      <c r="B19508" s="4" t="s">
        <v>5</v>
      </c>
      <c r="C19508" s="4" t="s">
        <v>14</v>
      </c>
      <c r="D19508" s="4" t="s">
        <v>10</v>
      </c>
      <c r="E19508" s="4" t="s">
        <v>10</v>
      </c>
      <c r="F19508" s="4" t="s">
        <v>14</v>
      </c>
    </row>
    <row r="19509" spans="1:9">
      <c r="A19509" t="n">
        <v>154007</v>
      </c>
      <c r="B19509" s="59" t="n">
        <v>25</v>
      </c>
      <c r="C19509" s="7" t="n">
        <v>1</v>
      </c>
      <c r="D19509" s="7" t="n">
        <v>260</v>
      </c>
      <c r="E19509" s="7" t="n">
        <v>640</v>
      </c>
      <c r="F19509" s="7" t="n">
        <v>1</v>
      </c>
    </row>
    <row r="19510" spans="1:9">
      <c r="A19510" t="s">
        <v>4</v>
      </c>
      <c r="B19510" s="4" t="s">
        <v>5</v>
      </c>
      <c r="C19510" s="4" t="s">
        <v>14</v>
      </c>
      <c r="D19510" s="4" t="s">
        <v>10</v>
      </c>
      <c r="E19510" s="4" t="s">
        <v>6</v>
      </c>
    </row>
    <row r="19511" spans="1:9">
      <c r="A19511" t="n">
        <v>154014</v>
      </c>
      <c r="B19511" s="41" t="n">
        <v>51</v>
      </c>
      <c r="C19511" s="7" t="n">
        <v>4</v>
      </c>
      <c r="D19511" s="7" t="n">
        <v>4</v>
      </c>
      <c r="E19511" s="7" t="s">
        <v>1012</v>
      </c>
    </row>
    <row r="19512" spans="1:9">
      <c r="A19512" t="s">
        <v>4</v>
      </c>
      <c r="B19512" s="4" t="s">
        <v>5</v>
      </c>
      <c r="C19512" s="4" t="s">
        <v>10</v>
      </c>
    </row>
    <row r="19513" spans="1:9">
      <c r="A19513" t="n">
        <v>154029</v>
      </c>
      <c r="B19513" s="28" t="n">
        <v>16</v>
      </c>
      <c r="C19513" s="7" t="n">
        <v>0</v>
      </c>
    </row>
    <row r="19514" spans="1:9">
      <c r="A19514" t="s">
        <v>4</v>
      </c>
      <c r="B19514" s="4" t="s">
        <v>5</v>
      </c>
      <c r="C19514" s="4" t="s">
        <v>10</v>
      </c>
      <c r="D19514" s="4" t="s">
        <v>14</v>
      </c>
      <c r="E19514" s="4" t="s">
        <v>9</v>
      </c>
      <c r="F19514" s="4" t="s">
        <v>112</v>
      </c>
      <c r="G19514" s="4" t="s">
        <v>14</v>
      </c>
      <c r="H19514" s="4" t="s">
        <v>14</v>
      </c>
    </row>
    <row r="19515" spans="1:9">
      <c r="A19515" t="n">
        <v>154032</v>
      </c>
      <c r="B19515" s="49" t="n">
        <v>26</v>
      </c>
      <c r="C19515" s="7" t="n">
        <v>4</v>
      </c>
      <c r="D19515" s="7" t="n">
        <v>17</v>
      </c>
      <c r="E19515" s="7" t="n">
        <v>7955</v>
      </c>
      <c r="F19515" s="7" t="s">
        <v>1153</v>
      </c>
      <c r="G19515" s="7" t="n">
        <v>2</v>
      </c>
      <c r="H19515" s="7" t="n">
        <v>0</v>
      </c>
    </row>
    <row r="19516" spans="1:9">
      <c r="A19516" t="s">
        <v>4</v>
      </c>
      <c r="B19516" s="4" t="s">
        <v>5</v>
      </c>
    </row>
    <row r="19517" spans="1:9">
      <c r="A19517" t="n">
        <v>154052</v>
      </c>
      <c r="B19517" s="50" t="n">
        <v>28</v>
      </c>
    </row>
    <row r="19518" spans="1:9">
      <c r="A19518" t="s">
        <v>4</v>
      </c>
      <c r="B19518" s="4" t="s">
        <v>5</v>
      </c>
      <c r="C19518" s="4" t="s">
        <v>10</v>
      </c>
      <c r="D19518" s="4" t="s">
        <v>14</v>
      </c>
    </row>
    <row r="19519" spans="1:9">
      <c r="A19519" t="n">
        <v>154053</v>
      </c>
      <c r="B19519" s="51" t="n">
        <v>89</v>
      </c>
      <c r="C19519" s="7" t="n">
        <v>65533</v>
      </c>
      <c r="D19519" s="7" t="n">
        <v>1</v>
      </c>
    </row>
    <row r="19520" spans="1:9">
      <c r="A19520" t="s">
        <v>4</v>
      </c>
      <c r="B19520" s="4" t="s">
        <v>5</v>
      </c>
      <c r="C19520" s="4" t="s">
        <v>19</v>
      </c>
    </row>
    <row r="19521" spans="1:8">
      <c r="A19521" t="n">
        <v>154057</v>
      </c>
      <c r="B19521" s="15" t="n">
        <v>3</v>
      </c>
      <c r="C19521" s="11" t="n">
        <f t="normal" ca="1">A19875</f>
        <v>0</v>
      </c>
    </row>
    <row r="19522" spans="1:8">
      <c r="A19522" t="s">
        <v>4</v>
      </c>
      <c r="B19522" s="4" t="s">
        <v>5</v>
      </c>
      <c r="C19522" s="4" t="s">
        <v>14</v>
      </c>
      <c r="D19522" s="4" t="s">
        <v>14</v>
      </c>
      <c r="E19522" s="4" t="s">
        <v>14</v>
      </c>
      <c r="F19522" s="4" t="s">
        <v>9</v>
      </c>
      <c r="G19522" s="4" t="s">
        <v>14</v>
      </c>
      <c r="H19522" s="4" t="s">
        <v>14</v>
      </c>
      <c r="I19522" s="4" t="s">
        <v>19</v>
      </c>
    </row>
    <row r="19523" spans="1:8">
      <c r="A19523" t="n">
        <v>154062</v>
      </c>
      <c r="B19523" s="10" t="n">
        <v>5</v>
      </c>
      <c r="C19523" s="7" t="n">
        <v>35</v>
      </c>
      <c r="D19523" s="7" t="n">
        <v>30</v>
      </c>
      <c r="E19523" s="7" t="n">
        <v>0</v>
      </c>
      <c r="F19523" s="7" t="n">
        <v>7</v>
      </c>
      <c r="G19523" s="7" t="n">
        <v>2</v>
      </c>
      <c r="H19523" s="7" t="n">
        <v>1</v>
      </c>
      <c r="I19523" s="11" t="n">
        <f t="normal" ca="1">A19573</f>
        <v>0</v>
      </c>
    </row>
    <row r="19524" spans="1:8">
      <c r="A19524" t="s">
        <v>4</v>
      </c>
      <c r="B19524" s="4" t="s">
        <v>5</v>
      </c>
      <c r="C19524" s="4" t="s">
        <v>14</v>
      </c>
      <c r="D19524" s="4" t="s">
        <v>10</v>
      </c>
      <c r="E19524" s="4" t="s">
        <v>21</v>
      </c>
    </row>
    <row r="19525" spans="1:8">
      <c r="A19525" t="n">
        <v>154076</v>
      </c>
      <c r="B19525" s="21" t="n">
        <v>58</v>
      </c>
      <c r="C19525" s="7" t="n">
        <v>101</v>
      </c>
      <c r="D19525" s="7" t="n">
        <v>500</v>
      </c>
      <c r="E19525" s="7" t="n">
        <v>1</v>
      </c>
    </row>
    <row r="19526" spans="1:8">
      <c r="A19526" t="s">
        <v>4</v>
      </c>
      <c r="B19526" s="4" t="s">
        <v>5</v>
      </c>
      <c r="C19526" s="4" t="s">
        <v>14</v>
      </c>
      <c r="D19526" s="4" t="s">
        <v>10</v>
      </c>
    </row>
    <row r="19527" spans="1:8">
      <c r="A19527" t="n">
        <v>154084</v>
      </c>
      <c r="B19527" s="21" t="n">
        <v>58</v>
      </c>
      <c r="C19527" s="7" t="n">
        <v>254</v>
      </c>
      <c r="D19527" s="7" t="n">
        <v>0</v>
      </c>
    </row>
    <row r="19528" spans="1:8">
      <c r="A19528" t="s">
        <v>4</v>
      </c>
      <c r="B19528" s="4" t="s">
        <v>5</v>
      </c>
      <c r="C19528" s="4" t="s">
        <v>14</v>
      </c>
    </row>
    <row r="19529" spans="1:8">
      <c r="A19529" t="n">
        <v>154088</v>
      </c>
      <c r="B19529" s="35" t="n">
        <v>116</v>
      </c>
      <c r="C19529" s="7" t="n">
        <v>0</v>
      </c>
    </row>
    <row r="19530" spans="1:8">
      <c r="A19530" t="s">
        <v>4</v>
      </c>
      <c r="B19530" s="4" t="s">
        <v>5</v>
      </c>
      <c r="C19530" s="4" t="s">
        <v>14</v>
      </c>
      <c r="D19530" s="4" t="s">
        <v>10</v>
      </c>
    </row>
    <row r="19531" spans="1:8">
      <c r="A19531" t="n">
        <v>154090</v>
      </c>
      <c r="B19531" s="35" t="n">
        <v>116</v>
      </c>
      <c r="C19531" s="7" t="n">
        <v>2</v>
      </c>
      <c r="D19531" s="7" t="n">
        <v>1</v>
      </c>
    </row>
    <row r="19532" spans="1:8">
      <c r="A19532" t="s">
        <v>4</v>
      </c>
      <c r="B19532" s="4" t="s">
        <v>5</v>
      </c>
      <c r="C19532" s="4" t="s">
        <v>14</v>
      </c>
      <c r="D19532" s="4" t="s">
        <v>9</v>
      </c>
    </row>
    <row r="19533" spans="1:8">
      <c r="A19533" t="n">
        <v>154094</v>
      </c>
      <c r="B19533" s="35" t="n">
        <v>116</v>
      </c>
      <c r="C19533" s="7" t="n">
        <v>5</v>
      </c>
      <c r="D19533" s="7" t="n">
        <v>1099431936</v>
      </c>
    </row>
    <row r="19534" spans="1:8">
      <c r="A19534" t="s">
        <v>4</v>
      </c>
      <c r="B19534" s="4" t="s">
        <v>5</v>
      </c>
      <c r="C19534" s="4" t="s">
        <v>14</v>
      </c>
      <c r="D19534" s="4" t="s">
        <v>10</v>
      </c>
    </row>
    <row r="19535" spans="1:8">
      <c r="A19535" t="n">
        <v>154100</v>
      </c>
      <c r="B19535" s="35" t="n">
        <v>116</v>
      </c>
      <c r="C19535" s="7" t="n">
        <v>6</v>
      </c>
      <c r="D19535" s="7" t="n">
        <v>1</v>
      </c>
    </row>
    <row r="19536" spans="1:8">
      <c r="A19536" t="s">
        <v>4</v>
      </c>
      <c r="B19536" s="4" t="s">
        <v>5</v>
      </c>
      <c r="C19536" s="4" t="s">
        <v>14</v>
      </c>
      <c r="D19536" s="4" t="s">
        <v>14</v>
      </c>
      <c r="E19536" s="4" t="s">
        <v>21</v>
      </c>
      <c r="F19536" s="4" t="s">
        <v>21</v>
      </c>
      <c r="G19536" s="4" t="s">
        <v>21</v>
      </c>
      <c r="H19536" s="4" t="s">
        <v>10</v>
      </c>
    </row>
    <row r="19537" spans="1:9">
      <c r="A19537" t="n">
        <v>154104</v>
      </c>
      <c r="B19537" s="45" t="n">
        <v>45</v>
      </c>
      <c r="C19537" s="7" t="n">
        <v>2</v>
      </c>
      <c r="D19537" s="7" t="n">
        <v>3</v>
      </c>
      <c r="E19537" s="7" t="n">
        <v>-4.96000003814697</v>
      </c>
      <c r="F19537" s="7" t="n">
        <v>19.6700000762939</v>
      </c>
      <c r="G19537" s="7" t="n">
        <v>46.5699996948242</v>
      </c>
      <c r="H19537" s="7" t="n">
        <v>0</v>
      </c>
    </row>
    <row r="19538" spans="1:9">
      <c r="A19538" t="s">
        <v>4</v>
      </c>
      <c r="B19538" s="4" t="s">
        <v>5</v>
      </c>
      <c r="C19538" s="4" t="s">
        <v>14</v>
      </c>
      <c r="D19538" s="4" t="s">
        <v>14</v>
      </c>
      <c r="E19538" s="4" t="s">
        <v>21</v>
      </c>
      <c r="F19538" s="4" t="s">
        <v>21</v>
      </c>
      <c r="G19538" s="4" t="s">
        <v>21</v>
      </c>
      <c r="H19538" s="4" t="s">
        <v>10</v>
      </c>
      <c r="I19538" s="4" t="s">
        <v>14</v>
      </c>
    </row>
    <row r="19539" spans="1:9">
      <c r="A19539" t="n">
        <v>154121</v>
      </c>
      <c r="B19539" s="45" t="n">
        <v>45</v>
      </c>
      <c r="C19539" s="7" t="n">
        <v>4</v>
      </c>
      <c r="D19539" s="7" t="n">
        <v>3</v>
      </c>
      <c r="E19539" s="7" t="n">
        <v>-3</v>
      </c>
      <c r="F19539" s="7" t="n">
        <v>193</v>
      </c>
      <c r="G19539" s="7" t="n">
        <v>353</v>
      </c>
      <c r="H19539" s="7" t="n">
        <v>0</v>
      </c>
      <c r="I19539" s="7" t="n">
        <v>0</v>
      </c>
    </row>
    <row r="19540" spans="1:9">
      <c r="A19540" t="s">
        <v>4</v>
      </c>
      <c r="B19540" s="4" t="s">
        <v>5</v>
      </c>
      <c r="C19540" s="4" t="s">
        <v>14</v>
      </c>
      <c r="D19540" s="4" t="s">
        <v>14</v>
      </c>
      <c r="E19540" s="4" t="s">
        <v>21</v>
      </c>
      <c r="F19540" s="4" t="s">
        <v>10</v>
      </c>
    </row>
    <row r="19541" spans="1:9">
      <c r="A19541" t="n">
        <v>154139</v>
      </c>
      <c r="B19541" s="45" t="n">
        <v>45</v>
      </c>
      <c r="C19541" s="7" t="n">
        <v>5</v>
      </c>
      <c r="D19541" s="7" t="n">
        <v>3</v>
      </c>
      <c r="E19541" s="7" t="n">
        <v>1.20000004768372</v>
      </c>
      <c r="F19541" s="7" t="n">
        <v>0</v>
      </c>
    </row>
    <row r="19542" spans="1:9">
      <c r="A19542" t="s">
        <v>4</v>
      </c>
      <c r="B19542" s="4" t="s">
        <v>5</v>
      </c>
      <c r="C19542" s="4" t="s">
        <v>14</v>
      </c>
      <c r="D19542" s="4" t="s">
        <v>14</v>
      </c>
      <c r="E19542" s="4" t="s">
        <v>21</v>
      </c>
      <c r="F19542" s="4" t="s">
        <v>10</v>
      </c>
    </row>
    <row r="19543" spans="1:9">
      <c r="A19543" t="n">
        <v>154148</v>
      </c>
      <c r="B19543" s="45" t="n">
        <v>45</v>
      </c>
      <c r="C19543" s="7" t="n">
        <v>11</v>
      </c>
      <c r="D19543" s="7" t="n">
        <v>3</v>
      </c>
      <c r="E19543" s="7" t="n">
        <v>32.5999984741211</v>
      </c>
      <c r="F19543" s="7" t="n">
        <v>0</v>
      </c>
    </row>
    <row r="19544" spans="1:9">
      <c r="A19544" t="s">
        <v>4</v>
      </c>
      <c r="B19544" s="4" t="s">
        <v>5</v>
      </c>
      <c r="C19544" s="4" t="s">
        <v>14</v>
      </c>
      <c r="D19544" s="4" t="s">
        <v>14</v>
      </c>
      <c r="E19544" s="4" t="s">
        <v>21</v>
      </c>
      <c r="F19544" s="4" t="s">
        <v>21</v>
      </c>
      <c r="G19544" s="4" t="s">
        <v>21</v>
      </c>
      <c r="H19544" s="4" t="s">
        <v>10</v>
      </c>
      <c r="I19544" s="4" t="s">
        <v>14</v>
      </c>
    </row>
    <row r="19545" spans="1:9">
      <c r="A19545" t="n">
        <v>154157</v>
      </c>
      <c r="B19545" s="45" t="n">
        <v>45</v>
      </c>
      <c r="C19545" s="7" t="n">
        <v>4</v>
      </c>
      <c r="D19545" s="7" t="n">
        <v>3</v>
      </c>
      <c r="E19545" s="7" t="n">
        <v>-3</v>
      </c>
      <c r="F19545" s="7" t="n">
        <v>199</v>
      </c>
      <c r="G19545" s="7" t="n">
        <v>353</v>
      </c>
      <c r="H19545" s="7" t="n">
        <v>7000</v>
      </c>
      <c r="I19545" s="7" t="n">
        <v>0</v>
      </c>
    </row>
    <row r="19546" spans="1:9">
      <c r="A19546" t="s">
        <v>4</v>
      </c>
      <c r="B19546" s="4" t="s">
        <v>5</v>
      </c>
      <c r="C19546" s="4" t="s">
        <v>14</v>
      </c>
      <c r="D19546" s="4" t="s">
        <v>10</v>
      </c>
    </row>
    <row r="19547" spans="1:9">
      <c r="A19547" t="n">
        <v>154175</v>
      </c>
      <c r="B19547" s="21" t="n">
        <v>58</v>
      </c>
      <c r="C19547" s="7" t="n">
        <v>255</v>
      </c>
      <c r="D19547" s="7" t="n">
        <v>0</v>
      </c>
    </row>
    <row r="19548" spans="1:9">
      <c r="A19548" t="s">
        <v>4</v>
      </c>
      <c r="B19548" s="4" t="s">
        <v>5</v>
      </c>
      <c r="C19548" s="4" t="s">
        <v>14</v>
      </c>
      <c r="D19548" s="4" t="s">
        <v>10</v>
      </c>
      <c r="E19548" s="4" t="s">
        <v>6</v>
      </c>
    </row>
    <row r="19549" spans="1:9">
      <c r="A19549" t="n">
        <v>154179</v>
      </c>
      <c r="B19549" s="41" t="n">
        <v>51</v>
      </c>
      <c r="C19549" s="7" t="n">
        <v>4</v>
      </c>
      <c r="D19549" s="7" t="n">
        <v>7</v>
      </c>
      <c r="E19549" s="7" t="s">
        <v>583</v>
      </c>
    </row>
    <row r="19550" spans="1:9">
      <c r="A19550" t="s">
        <v>4</v>
      </c>
      <c r="B19550" s="4" t="s">
        <v>5</v>
      </c>
      <c r="C19550" s="4" t="s">
        <v>10</v>
      </c>
    </row>
    <row r="19551" spans="1:9">
      <c r="A19551" t="n">
        <v>154193</v>
      </c>
      <c r="B19551" s="28" t="n">
        <v>16</v>
      </c>
      <c r="C19551" s="7" t="n">
        <v>0</v>
      </c>
    </row>
    <row r="19552" spans="1:9">
      <c r="A19552" t="s">
        <v>4</v>
      </c>
      <c r="B19552" s="4" t="s">
        <v>5</v>
      </c>
      <c r="C19552" s="4" t="s">
        <v>10</v>
      </c>
      <c r="D19552" s="4" t="s">
        <v>14</v>
      </c>
      <c r="E19552" s="4" t="s">
        <v>9</v>
      </c>
      <c r="F19552" s="4" t="s">
        <v>112</v>
      </c>
      <c r="G19552" s="4" t="s">
        <v>14</v>
      </c>
      <c r="H19552" s="4" t="s">
        <v>14</v>
      </c>
    </row>
    <row r="19553" spans="1:9">
      <c r="A19553" t="n">
        <v>154196</v>
      </c>
      <c r="B19553" s="49" t="n">
        <v>26</v>
      </c>
      <c r="C19553" s="7" t="n">
        <v>7</v>
      </c>
      <c r="D19553" s="7" t="n">
        <v>17</v>
      </c>
      <c r="E19553" s="7" t="n">
        <v>4492</v>
      </c>
      <c r="F19553" s="7" t="s">
        <v>1154</v>
      </c>
      <c r="G19553" s="7" t="n">
        <v>2</v>
      </c>
      <c r="H19553" s="7" t="n">
        <v>0</v>
      </c>
    </row>
    <row r="19554" spans="1:9">
      <c r="A19554" t="s">
        <v>4</v>
      </c>
      <c r="B19554" s="4" t="s">
        <v>5</v>
      </c>
    </row>
    <row r="19555" spans="1:9">
      <c r="A19555" t="n">
        <v>154216</v>
      </c>
      <c r="B19555" s="50" t="n">
        <v>28</v>
      </c>
    </row>
    <row r="19556" spans="1:9">
      <c r="A19556" t="s">
        <v>4</v>
      </c>
      <c r="B19556" s="4" t="s">
        <v>5</v>
      </c>
      <c r="C19556" s="4" t="s">
        <v>10</v>
      </c>
      <c r="D19556" s="4" t="s">
        <v>14</v>
      </c>
    </row>
    <row r="19557" spans="1:9">
      <c r="A19557" t="n">
        <v>154217</v>
      </c>
      <c r="B19557" s="51" t="n">
        <v>89</v>
      </c>
      <c r="C19557" s="7" t="n">
        <v>65533</v>
      </c>
      <c r="D19557" s="7" t="n">
        <v>1</v>
      </c>
    </row>
    <row r="19558" spans="1:9">
      <c r="A19558" t="s">
        <v>4</v>
      </c>
      <c r="B19558" s="4" t="s">
        <v>5</v>
      </c>
      <c r="C19558" s="4" t="s">
        <v>14</v>
      </c>
      <c r="D19558" s="4" t="s">
        <v>10</v>
      </c>
      <c r="E19558" s="4" t="s">
        <v>10</v>
      </c>
      <c r="F19558" s="4" t="s">
        <v>14</v>
      </c>
    </row>
    <row r="19559" spans="1:9">
      <c r="A19559" t="n">
        <v>154221</v>
      </c>
      <c r="B19559" s="59" t="n">
        <v>25</v>
      </c>
      <c r="C19559" s="7" t="n">
        <v>1</v>
      </c>
      <c r="D19559" s="7" t="n">
        <v>260</v>
      </c>
      <c r="E19559" s="7" t="n">
        <v>640</v>
      </c>
      <c r="F19559" s="7" t="n">
        <v>2</v>
      </c>
    </row>
    <row r="19560" spans="1:9">
      <c r="A19560" t="s">
        <v>4</v>
      </c>
      <c r="B19560" s="4" t="s">
        <v>5</v>
      </c>
      <c r="C19560" s="4" t="s">
        <v>14</v>
      </c>
      <c r="D19560" s="4" t="s">
        <v>10</v>
      </c>
      <c r="E19560" s="4" t="s">
        <v>6</v>
      </c>
    </row>
    <row r="19561" spans="1:9">
      <c r="A19561" t="n">
        <v>154228</v>
      </c>
      <c r="B19561" s="41" t="n">
        <v>51</v>
      </c>
      <c r="C19561" s="7" t="n">
        <v>4</v>
      </c>
      <c r="D19561" s="7" t="n">
        <v>3</v>
      </c>
      <c r="E19561" s="7" t="s">
        <v>1012</v>
      </c>
    </row>
    <row r="19562" spans="1:9">
      <c r="A19562" t="s">
        <v>4</v>
      </c>
      <c r="B19562" s="4" t="s">
        <v>5</v>
      </c>
      <c r="C19562" s="4" t="s">
        <v>10</v>
      </c>
    </row>
    <row r="19563" spans="1:9">
      <c r="A19563" t="n">
        <v>154243</v>
      </c>
      <c r="B19563" s="28" t="n">
        <v>16</v>
      </c>
      <c r="C19563" s="7" t="n">
        <v>0</v>
      </c>
    </row>
    <row r="19564" spans="1:9">
      <c r="A19564" t="s">
        <v>4</v>
      </c>
      <c r="B19564" s="4" t="s">
        <v>5</v>
      </c>
      <c r="C19564" s="4" t="s">
        <v>10</v>
      </c>
      <c r="D19564" s="4" t="s">
        <v>14</v>
      </c>
      <c r="E19564" s="4" t="s">
        <v>9</v>
      </c>
      <c r="F19564" s="4" t="s">
        <v>112</v>
      </c>
      <c r="G19564" s="4" t="s">
        <v>14</v>
      </c>
      <c r="H19564" s="4" t="s">
        <v>14</v>
      </c>
    </row>
    <row r="19565" spans="1:9">
      <c r="A19565" t="n">
        <v>154246</v>
      </c>
      <c r="B19565" s="49" t="n">
        <v>26</v>
      </c>
      <c r="C19565" s="7" t="n">
        <v>3</v>
      </c>
      <c r="D19565" s="7" t="n">
        <v>17</v>
      </c>
      <c r="E19565" s="7" t="n">
        <v>2955</v>
      </c>
      <c r="F19565" s="7" t="s">
        <v>1153</v>
      </c>
      <c r="G19565" s="7" t="n">
        <v>2</v>
      </c>
      <c r="H19565" s="7" t="n">
        <v>0</v>
      </c>
    </row>
    <row r="19566" spans="1:9">
      <c r="A19566" t="s">
        <v>4</v>
      </c>
      <c r="B19566" s="4" t="s">
        <v>5</v>
      </c>
    </row>
    <row r="19567" spans="1:9">
      <c r="A19567" t="n">
        <v>154266</v>
      </c>
      <c r="B19567" s="50" t="n">
        <v>28</v>
      </c>
    </row>
    <row r="19568" spans="1:9">
      <c r="A19568" t="s">
        <v>4</v>
      </c>
      <c r="B19568" s="4" t="s">
        <v>5</v>
      </c>
      <c r="C19568" s="4" t="s">
        <v>10</v>
      </c>
      <c r="D19568" s="4" t="s">
        <v>14</v>
      </c>
    </row>
    <row r="19569" spans="1:8">
      <c r="A19569" t="n">
        <v>154267</v>
      </c>
      <c r="B19569" s="51" t="n">
        <v>89</v>
      </c>
      <c r="C19569" s="7" t="n">
        <v>65533</v>
      </c>
      <c r="D19569" s="7" t="n">
        <v>1</v>
      </c>
    </row>
    <row r="19570" spans="1:8">
      <c r="A19570" t="s">
        <v>4</v>
      </c>
      <c r="B19570" s="4" t="s">
        <v>5</v>
      </c>
      <c r="C19570" s="4" t="s">
        <v>19</v>
      </c>
    </row>
    <row r="19571" spans="1:8">
      <c r="A19571" t="n">
        <v>154271</v>
      </c>
      <c r="B19571" s="15" t="n">
        <v>3</v>
      </c>
      <c r="C19571" s="11" t="n">
        <f t="normal" ca="1">A19875</f>
        <v>0</v>
      </c>
    </row>
    <row r="19572" spans="1:8">
      <c r="A19572" t="s">
        <v>4</v>
      </c>
      <c r="B19572" s="4" t="s">
        <v>5</v>
      </c>
      <c r="C19572" s="4" t="s">
        <v>14</v>
      </c>
      <c r="D19572" s="4" t="s">
        <v>14</v>
      </c>
      <c r="E19572" s="4" t="s">
        <v>14</v>
      </c>
      <c r="F19572" s="4" t="s">
        <v>9</v>
      </c>
      <c r="G19572" s="4" t="s">
        <v>14</v>
      </c>
      <c r="H19572" s="4" t="s">
        <v>14</v>
      </c>
      <c r="I19572" s="4" t="s">
        <v>19</v>
      </c>
    </row>
    <row r="19573" spans="1:8">
      <c r="A19573" t="n">
        <v>154276</v>
      </c>
      <c r="B19573" s="10" t="n">
        <v>5</v>
      </c>
      <c r="C19573" s="7" t="n">
        <v>35</v>
      </c>
      <c r="D19573" s="7" t="n">
        <v>30</v>
      </c>
      <c r="E19573" s="7" t="n">
        <v>0</v>
      </c>
      <c r="F19573" s="7" t="n">
        <v>9</v>
      </c>
      <c r="G19573" s="7" t="n">
        <v>2</v>
      </c>
      <c r="H19573" s="7" t="n">
        <v>1</v>
      </c>
      <c r="I19573" s="11" t="n">
        <f t="normal" ca="1">A19623</f>
        <v>0</v>
      </c>
    </row>
    <row r="19574" spans="1:8">
      <c r="A19574" t="s">
        <v>4</v>
      </c>
      <c r="B19574" s="4" t="s">
        <v>5</v>
      </c>
      <c r="C19574" s="4" t="s">
        <v>14</v>
      </c>
      <c r="D19574" s="4" t="s">
        <v>10</v>
      </c>
      <c r="E19574" s="4" t="s">
        <v>21</v>
      </c>
    </row>
    <row r="19575" spans="1:8">
      <c r="A19575" t="n">
        <v>154290</v>
      </c>
      <c r="B19575" s="21" t="n">
        <v>58</v>
      </c>
      <c r="C19575" s="7" t="n">
        <v>101</v>
      </c>
      <c r="D19575" s="7" t="n">
        <v>500</v>
      </c>
      <c r="E19575" s="7" t="n">
        <v>1</v>
      </c>
    </row>
    <row r="19576" spans="1:8">
      <c r="A19576" t="s">
        <v>4</v>
      </c>
      <c r="B19576" s="4" t="s">
        <v>5</v>
      </c>
      <c r="C19576" s="4" t="s">
        <v>14</v>
      </c>
      <c r="D19576" s="4" t="s">
        <v>10</v>
      </c>
    </row>
    <row r="19577" spans="1:8">
      <c r="A19577" t="n">
        <v>154298</v>
      </c>
      <c r="B19577" s="21" t="n">
        <v>58</v>
      </c>
      <c r="C19577" s="7" t="n">
        <v>254</v>
      </c>
      <c r="D19577" s="7" t="n">
        <v>0</v>
      </c>
    </row>
    <row r="19578" spans="1:8">
      <c r="A19578" t="s">
        <v>4</v>
      </c>
      <c r="B19578" s="4" t="s">
        <v>5</v>
      </c>
      <c r="C19578" s="4" t="s">
        <v>14</v>
      </c>
    </row>
    <row r="19579" spans="1:8">
      <c r="A19579" t="n">
        <v>154302</v>
      </c>
      <c r="B19579" s="35" t="n">
        <v>116</v>
      </c>
      <c r="C19579" s="7" t="n">
        <v>0</v>
      </c>
    </row>
    <row r="19580" spans="1:8">
      <c r="A19580" t="s">
        <v>4</v>
      </c>
      <c r="B19580" s="4" t="s">
        <v>5</v>
      </c>
      <c r="C19580" s="4" t="s">
        <v>14</v>
      </c>
      <c r="D19580" s="4" t="s">
        <v>10</v>
      </c>
    </row>
    <row r="19581" spans="1:8">
      <c r="A19581" t="n">
        <v>154304</v>
      </c>
      <c r="B19581" s="35" t="n">
        <v>116</v>
      </c>
      <c r="C19581" s="7" t="n">
        <v>2</v>
      </c>
      <c r="D19581" s="7" t="n">
        <v>1</v>
      </c>
    </row>
    <row r="19582" spans="1:8">
      <c r="A19582" t="s">
        <v>4</v>
      </c>
      <c r="B19582" s="4" t="s">
        <v>5</v>
      </c>
      <c r="C19582" s="4" t="s">
        <v>14</v>
      </c>
      <c r="D19582" s="4" t="s">
        <v>9</v>
      </c>
    </row>
    <row r="19583" spans="1:8">
      <c r="A19583" t="n">
        <v>154308</v>
      </c>
      <c r="B19583" s="35" t="n">
        <v>116</v>
      </c>
      <c r="C19583" s="7" t="n">
        <v>5</v>
      </c>
      <c r="D19583" s="7" t="n">
        <v>1099431936</v>
      </c>
    </row>
    <row r="19584" spans="1:8">
      <c r="A19584" t="s">
        <v>4</v>
      </c>
      <c r="B19584" s="4" t="s">
        <v>5</v>
      </c>
      <c r="C19584" s="4" t="s">
        <v>14</v>
      </c>
      <c r="D19584" s="4" t="s">
        <v>10</v>
      </c>
    </row>
    <row r="19585" spans="1:9">
      <c r="A19585" t="n">
        <v>154314</v>
      </c>
      <c r="B19585" s="35" t="n">
        <v>116</v>
      </c>
      <c r="C19585" s="7" t="n">
        <v>6</v>
      </c>
      <c r="D19585" s="7" t="n">
        <v>1</v>
      </c>
    </row>
    <row r="19586" spans="1:9">
      <c r="A19586" t="s">
        <v>4</v>
      </c>
      <c r="B19586" s="4" t="s">
        <v>5</v>
      </c>
      <c r="C19586" s="4" t="s">
        <v>14</v>
      </c>
      <c r="D19586" s="4" t="s">
        <v>14</v>
      </c>
      <c r="E19586" s="4" t="s">
        <v>21</v>
      </c>
      <c r="F19586" s="4" t="s">
        <v>21</v>
      </c>
      <c r="G19586" s="4" t="s">
        <v>21</v>
      </c>
      <c r="H19586" s="4" t="s">
        <v>10</v>
      </c>
    </row>
    <row r="19587" spans="1:9">
      <c r="A19587" t="n">
        <v>154318</v>
      </c>
      <c r="B19587" s="45" t="n">
        <v>45</v>
      </c>
      <c r="C19587" s="7" t="n">
        <v>2</v>
      </c>
      <c r="D19587" s="7" t="n">
        <v>3</v>
      </c>
      <c r="E19587" s="7" t="n">
        <v>-4.80000019073486</v>
      </c>
      <c r="F19587" s="7" t="n">
        <v>21.4699993133545</v>
      </c>
      <c r="G19587" s="7" t="n">
        <v>30.6599998474121</v>
      </c>
      <c r="H19587" s="7" t="n">
        <v>0</v>
      </c>
    </row>
    <row r="19588" spans="1:9">
      <c r="A19588" t="s">
        <v>4</v>
      </c>
      <c r="B19588" s="4" t="s">
        <v>5</v>
      </c>
      <c r="C19588" s="4" t="s">
        <v>14</v>
      </c>
      <c r="D19588" s="4" t="s">
        <v>14</v>
      </c>
      <c r="E19588" s="4" t="s">
        <v>21</v>
      </c>
      <c r="F19588" s="4" t="s">
        <v>21</v>
      </c>
      <c r="G19588" s="4" t="s">
        <v>21</v>
      </c>
      <c r="H19588" s="4" t="s">
        <v>10</v>
      </c>
      <c r="I19588" s="4" t="s">
        <v>14</v>
      </c>
    </row>
    <row r="19589" spans="1:9">
      <c r="A19589" t="n">
        <v>154335</v>
      </c>
      <c r="B19589" s="45" t="n">
        <v>45</v>
      </c>
      <c r="C19589" s="7" t="n">
        <v>4</v>
      </c>
      <c r="D19589" s="7" t="n">
        <v>3</v>
      </c>
      <c r="E19589" s="7" t="n">
        <v>9</v>
      </c>
      <c r="F19589" s="7" t="n">
        <v>84</v>
      </c>
      <c r="G19589" s="7" t="n">
        <v>353</v>
      </c>
      <c r="H19589" s="7" t="n">
        <v>0</v>
      </c>
      <c r="I19589" s="7" t="n">
        <v>0</v>
      </c>
    </row>
    <row r="19590" spans="1:9">
      <c r="A19590" t="s">
        <v>4</v>
      </c>
      <c r="B19590" s="4" t="s">
        <v>5</v>
      </c>
      <c r="C19590" s="4" t="s">
        <v>14</v>
      </c>
      <c r="D19590" s="4" t="s">
        <v>14</v>
      </c>
      <c r="E19590" s="4" t="s">
        <v>21</v>
      </c>
      <c r="F19590" s="4" t="s">
        <v>10</v>
      </c>
    </row>
    <row r="19591" spans="1:9">
      <c r="A19591" t="n">
        <v>154353</v>
      </c>
      <c r="B19591" s="45" t="n">
        <v>45</v>
      </c>
      <c r="C19591" s="7" t="n">
        <v>5</v>
      </c>
      <c r="D19591" s="7" t="n">
        <v>3</v>
      </c>
      <c r="E19591" s="7" t="n">
        <v>1.20000004768372</v>
      </c>
      <c r="F19591" s="7" t="n">
        <v>0</v>
      </c>
    </row>
    <row r="19592" spans="1:9">
      <c r="A19592" t="s">
        <v>4</v>
      </c>
      <c r="B19592" s="4" t="s">
        <v>5</v>
      </c>
      <c r="C19592" s="4" t="s">
        <v>14</v>
      </c>
      <c r="D19592" s="4" t="s">
        <v>14</v>
      </c>
      <c r="E19592" s="4" t="s">
        <v>21</v>
      </c>
      <c r="F19592" s="4" t="s">
        <v>10</v>
      </c>
    </row>
    <row r="19593" spans="1:9">
      <c r="A19593" t="n">
        <v>154362</v>
      </c>
      <c r="B19593" s="45" t="n">
        <v>45</v>
      </c>
      <c r="C19593" s="7" t="n">
        <v>11</v>
      </c>
      <c r="D19593" s="7" t="n">
        <v>3</v>
      </c>
      <c r="E19593" s="7" t="n">
        <v>32.5999984741211</v>
      </c>
      <c r="F19593" s="7" t="n">
        <v>0</v>
      </c>
    </row>
    <row r="19594" spans="1:9">
      <c r="A19594" t="s">
        <v>4</v>
      </c>
      <c r="B19594" s="4" t="s">
        <v>5</v>
      </c>
      <c r="C19594" s="4" t="s">
        <v>14</v>
      </c>
      <c r="D19594" s="4" t="s">
        <v>14</v>
      </c>
      <c r="E19594" s="4" t="s">
        <v>21</v>
      </c>
      <c r="F19594" s="4" t="s">
        <v>21</v>
      </c>
      <c r="G19594" s="4" t="s">
        <v>21</v>
      </c>
      <c r="H19594" s="4" t="s">
        <v>10</v>
      </c>
      <c r="I19594" s="4" t="s">
        <v>14</v>
      </c>
    </row>
    <row r="19595" spans="1:9">
      <c r="A19595" t="n">
        <v>154371</v>
      </c>
      <c r="B19595" s="45" t="n">
        <v>45</v>
      </c>
      <c r="C19595" s="7" t="n">
        <v>4</v>
      </c>
      <c r="D19595" s="7" t="n">
        <v>3</v>
      </c>
      <c r="E19595" s="7" t="n">
        <v>9</v>
      </c>
      <c r="F19595" s="7" t="n">
        <v>90</v>
      </c>
      <c r="G19595" s="7" t="n">
        <v>353</v>
      </c>
      <c r="H19595" s="7" t="n">
        <v>7000</v>
      </c>
      <c r="I19595" s="7" t="n">
        <v>0</v>
      </c>
    </row>
    <row r="19596" spans="1:9">
      <c r="A19596" t="s">
        <v>4</v>
      </c>
      <c r="B19596" s="4" t="s">
        <v>5</v>
      </c>
      <c r="C19596" s="4" t="s">
        <v>14</v>
      </c>
      <c r="D19596" s="4" t="s">
        <v>10</v>
      </c>
    </row>
    <row r="19597" spans="1:9">
      <c r="A19597" t="n">
        <v>154389</v>
      </c>
      <c r="B19597" s="21" t="n">
        <v>58</v>
      </c>
      <c r="C19597" s="7" t="n">
        <v>255</v>
      </c>
      <c r="D19597" s="7" t="n">
        <v>0</v>
      </c>
    </row>
    <row r="19598" spans="1:9">
      <c r="A19598" t="s">
        <v>4</v>
      </c>
      <c r="B19598" s="4" t="s">
        <v>5</v>
      </c>
      <c r="C19598" s="4" t="s">
        <v>14</v>
      </c>
      <c r="D19598" s="4" t="s">
        <v>10</v>
      </c>
      <c r="E19598" s="4" t="s">
        <v>6</v>
      </c>
    </row>
    <row r="19599" spans="1:9">
      <c r="A19599" t="n">
        <v>154393</v>
      </c>
      <c r="B19599" s="41" t="n">
        <v>51</v>
      </c>
      <c r="C19599" s="7" t="n">
        <v>4</v>
      </c>
      <c r="D19599" s="7" t="n">
        <v>9</v>
      </c>
      <c r="E19599" s="7" t="s">
        <v>1156</v>
      </c>
    </row>
    <row r="19600" spans="1:9">
      <c r="A19600" t="s">
        <v>4</v>
      </c>
      <c r="B19600" s="4" t="s">
        <v>5</v>
      </c>
      <c r="C19600" s="4" t="s">
        <v>10</v>
      </c>
    </row>
    <row r="19601" spans="1:9">
      <c r="A19601" t="n">
        <v>154407</v>
      </c>
      <c r="B19601" s="28" t="n">
        <v>16</v>
      </c>
      <c r="C19601" s="7" t="n">
        <v>0</v>
      </c>
    </row>
    <row r="19602" spans="1:9">
      <c r="A19602" t="s">
        <v>4</v>
      </c>
      <c r="B19602" s="4" t="s">
        <v>5</v>
      </c>
      <c r="C19602" s="4" t="s">
        <v>10</v>
      </c>
      <c r="D19602" s="4" t="s">
        <v>14</v>
      </c>
      <c r="E19602" s="4" t="s">
        <v>9</v>
      </c>
      <c r="F19602" s="4" t="s">
        <v>112</v>
      </c>
      <c r="G19602" s="4" t="s">
        <v>14</v>
      </c>
      <c r="H19602" s="4" t="s">
        <v>14</v>
      </c>
    </row>
    <row r="19603" spans="1:9">
      <c r="A19603" t="n">
        <v>154410</v>
      </c>
      <c r="B19603" s="49" t="n">
        <v>26</v>
      </c>
      <c r="C19603" s="7" t="n">
        <v>9</v>
      </c>
      <c r="D19603" s="7" t="n">
        <v>17</v>
      </c>
      <c r="E19603" s="7" t="n">
        <v>5432</v>
      </c>
      <c r="F19603" s="7" t="s">
        <v>1152</v>
      </c>
      <c r="G19603" s="7" t="n">
        <v>2</v>
      </c>
      <c r="H19603" s="7" t="n">
        <v>0</v>
      </c>
    </row>
    <row r="19604" spans="1:9">
      <c r="A19604" t="s">
        <v>4</v>
      </c>
      <c r="B19604" s="4" t="s">
        <v>5</v>
      </c>
    </row>
    <row r="19605" spans="1:9">
      <c r="A19605" t="n">
        <v>154427</v>
      </c>
      <c r="B19605" s="50" t="n">
        <v>28</v>
      </c>
    </row>
    <row r="19606" spans="1:9">
      <c r="A19606" t="s">
        <v>4</v>
      </c>
      <c r="B19606" s="4" t="s">
        <v>5</v>
      </c>
      <c r="C19606" s="4" t="s">
        <v>10</v>
      </c>
      <c r="D19606" s="4" t="s">
        <v>14</v>
      </c>
    </row>
    <row r="19607" spans="1:9">
      <c r="A19607" t="n">
        <v>154428</v>
      </c>
      <c r="B19607" s="51" t="n">
        <v>89</v>
      </c>
      <c r="C19607" s="7" t="n">
        <v>65533</v>
      </c>
      <c r="D19607" s="7" t="n">
        <v>1</v>
      </c>
    </row>
    <row r="19608" spans="1:9">
      <c r="A19608" t="s">
        <v>4</v>
      </c>
      <c r="B19608" s="4" t="s">
        <v>5</v>
      </c>
      <c r="C19608" s="4" t="s">
        <v>14</v>
      </c>
      <c r="D19608" s="4" t="s">
        <v>10</v>
      </c>
      <c r="E19608" s="4" t="s">
        <v>10</v>
      </c>
      <c r="F19608" s="4" t="s">
        <v>14</v>
      </c>
    </row>
    <row r="19609" spans="1:9">
      <c r="A19609" t="n">
        <v>154432</v>
      </c>
      <c r="B19609" s="59" t="n">
        <v>25</v>
      </c>
      <c r="C19609" s="7" t="n">
        <v>1</v>
      </c>
      <c r="D19609" s="7" t="n">
        <v>260</v>
      </c>
      <c r="E19609" s="7" t="n">
        <v>640</v>
      </c>
      <c r="F19609" s="7" t="n">
        <v>1</v>
      </c>
    </row>
    <row r="19610" spans="1:9">
      <c r="A19610" t="s">
        <v>4</v>
      </c>
      <c r="B19610" s="4" t="s">
        <v>5</v>
      </c>
      <c r="C19610" s="4" t="s">
        <v>14</v>
      </c>
      <c r="D19610" s="4" t="s">
        <v>10</v>
      </c>
      <c r="E19610" s="4" t="s">
        <v>6</v>
      </c>
    </row>
    <row r="19611" spans="1:9">
      <c r="A19611" t="n">
        <v>154439</v>
      </c>
      <c r="B19611" s="41" t="n">
        <v>51</v>
      </c>
      <c r="C19611" s="7" t="n">
        <v>4</v>
      </c>
      <c r="D19611" s="7" t="n">
        <v>6</v>
      </c>
      <c r="E19611" s="7" t="s">
        <v>1012</v>
      </c>
    </row>
    <row r="19612" spans="1:9">
      <c r="A19612" t="s">
        <v>4</v>
      </c>
      <c r="B19612" s="4" t="s">
        <v>5</v>
      </c>
      <c r="C19612" s="4" t="s">
        <v>10</v>
      </c>
    </row>
    <row r="19613" spans="1:9">
      <c r="A19613" t="n">
        <v>154454</v>
      </c>
      <c r="B19613" s="28" t="n">
        <v>16</v>
      </c>
      <c r="C19613" s="7" t="n">
        <v>0</v>
      </c>
    </row>
    <row r="19614" spans="1:9">
      <c r="A19614" t="s">
        <v>4</v>
      </c>
      <c r="B19614" s="4" t="s">
        <v>5</v>
      </c>
      <c r="C19614" s="4" t="s">
        <v>10</v>
      </c>
      <c r="D19614" s="4" t="s">
        <v>14</v>
      </c>
      <c r="E19614" s="4" t="s">
        <v>9</v>
      </c>
      <c r="F19614" s="4" t="s">
        <v>112</v>
      </c>
      <c r="G19614" s="4" t="s">
        <v>14</v>
      </c>
      <c r="H19614" s="4" t="s">
        <v>14</v>
      </c>
    </row>
    <row r="19615" spans="1:9">
      <c r="A19615" t="n">
        <v>154457</v>
      </c>
      <c r="B19615" s="49" t="n">
        <v>26</v>
      </c>
      <c r="C19615" s="7" t="n">
        <v>6</v>
      </c>
      <c r="D19615" s="7" t="n">
        <v>17</v>
      </c>
      <c r="E19615" s="7" t="n">
        <v>8954</v>
      </c>
      <c r="F19615" s="7" t="s">
        <v>1157</v>
      </c>
      <c r="G19615" s="7" t="n">
        <v>2</v>
      </c>
      <c r="H19615" s="7" t="n">
        <v>0</v>
      </c>
    </row>
    <row r="19616" spans="1:9">
      <c r="A19616" t="s">
        <v>4</v>
      </c>
      <c r="B19616" s="4" t="s">
        <v>5</v>
      </c>
    </row>
    <row r="19617" spans="1:8">
      <c r="A19617" t="n">
        <v>154475</v>
      </c>
      <c r="B19617" s="50" t="n">
        <v>28</v>
      </c>
    </row>
    <row r="19618" spans="1:8">
      <c r="A19618" t="s">
        <v>4</v>
      </c>
      <c r="B19618" s="4" t="s">
        <v>5</v>
      </c>
      <c r="C19618" s="4" t="s">
        <v>10</v>
      </c>
      <c r="D19618" s="4" t="s">
        <v>14</v>
      </c>
    </row>
    <row r="19619" spans="1:8">
      <c r="A19619" t="n">
        <v>154476</v>
      </c>
      <c r="B19619" s="51" t="n">
        <v>89</v>
      </c>
      <c r="C19619" s="7" t="n">
        <v>65533</v>
      </c>
      <c r="D19619" s="7" t="n">
        <v>1</v>
      </c>
    </row>
    <row r="19620" spans="1:8">
      <c r="A19620" t="s">
        <v>4</v>
      </c>
      <c r="B19620" s="4" t="s">
        <v>5</v>
      </c>
      <c r="C19620" s="4" t="s">
        <v>19</v>
      </c>
    </row>
    <row r="19621" spans="1:8">
      <c r="A19621" t="n">
        <v>154480</v>
      </c>
      <c r="B19621" s="15" t="n">
        <v>3</v>
      </c>
      <c r="C19621" s="11" t="n">
        <f t="normal" ca="1">A19875</f>
        <v>0</v>
      </c>
    </row>
    <row r="19622" spans="1:8">
      <c r="A19622" t="s">
        <v>4</v>
      </c>
      <c r="B19622" s="4" t="s">
        <v>5</v>
      </c>
      <c r="C19622" s="4" t="s">
        <v>14</v>
      </c>
      <c r="D19622" s="4" t="s">
        <v>14</v>
      </c>
      <c r="E19622" s="4" t="s">
        <v>14</v>
      </c>
      <c r="F19622" s="4" t="s">
        <v>9</v>
      </c>
      <c r="G19622" s="4" t="s">
        <v>14</v>
      </c>
      <c r="H19622" s="4" t="s">
        <v>14</v>
      </c>
      <c r="I19622" s="4" t="s">
        <v>19</v>
      </c>
    </row>
    <row r="19623" spans="1:8">
      <c r="A19623" t="n">
        <v>154485</v>
      </c>
      <c r="B19623" s="10" t="n">
        <v>5</v>
      </c>
      <c r="C19623" s="7" t="n">
        <v>35</v>
      </c>
      <c r="D19623" s="7" t="n">
        <v>30</v>
      </c>
      <c r="E19623" s="7" t="n">
        <v>0</v>
      </c>
      <c r="F19623" s="7" t="n">
        <v>2</v>
      </c>
      <c r="G19623" s="7" t="n">
        <v>2</v>
      </c>
      <c r="H19623" s="7" t="n">
        <v>1</v>
      </c>
      <c r="I19623" s="11" t="n">
        <f t="normal" ca="1">A19673</f>
        <v>0</v>
      </c>
    </row>
    <row r="19624" spans="1:8">
      <c r="A19624" t="s">
        <v>4</v>
      </c>
      <c r="B19624" s="4" t="s">
        <v>5</v>
      </c>
      <c r="C19624" s="4" t="s">
        <v>14</v>
      </c>
      <c r="D19624" s="4" t="s">
        <v>10</v>
      </c>
      <c r="E19624" s="4" t="s">
        <v>21</v>
      </c>
    </row>
    <row r="19625" spans="1:8">
      <c r="A19625" t="n">
        <v>154499</v>
      </c>
      <c r="B19625" s="21" t="n">
        <v>58</v>
      </c>
      <c r="C19625" s="7" t="n">
        <v>101</v>
      </c>
      <c r="D19625" s="7" t="n">
        <v>500</v>
      </c>
      <c r="E19625" s="7" t="n">
        <v>1</v>
      </c>
    </row>
    <row r="19626" spans="1:8">
      <c r="A19626" t="s">
        <v>4</v>
      </c>
      <c r="B19626" s="4" t="s">
        <v>5</v>
      </c>
      <c r="C19626" s="4" t="s">
        <v>14</v>
      </c>
      <c r="D19626" s="4" t="s">
        <v>10</v>
      </c>
    </row>
    <row r="19627" spans="1:8">
      <c r="A19627" t="n">
        <v>154507</v>
      </c>
      <c r="B19627" s="21" t="n">
        <v>58</v>
      </c>
      <c r="C19627" s="7" t="n">
        <v>254</v>
      </c>
      <c r="D19627" s="7" t="n">
        <v>0</v>
      </c>
    </row>
    <row r="19628" spans="1:8">
      <c r="A19628" t="s">
        <v>4</v>
      </c>
      <c r="B19628" s="4" t="s">
        <v>5</v>
      </c>
      <c r="C19628" s="4" t="s">
        <v>14</v>
      </c>
    </row>
    <row r="19629" spans="1:8">
      <c r="A19629" t="n">
        <v>154511</v>
      </c>
      <c r="B19629" s="35" t="n">
        <v>116</v>
      </c>
      <c r="C19629" s="7" t="n">
        <v>0</v>
      </c>
    </row>
    <row r="19630" spans="1:8">
      <c r="A19630" t="s">
        <v>4</v>
      </c>
      <c r="B19630" s="4" t="s">
        <v>5</v>
      </c>
      <c r="C19630" s="4" t="s">
        <v>14</v>
      </c>
      <c r="D19630" s="4" t="s">
        <v>10</v>
      </c>
    </row>
    <row r="19631" spans="1:8">
      <c r="A19631" t="n">
        <v>154513</v>
      </c>
      <c r="B19631" s="35" t="n">
        <v>116</v>
      </c>
      <c r="C19631" s="7" t="n">
        <v>2</v>
      </c>
      <c r="D19631" s="7" t="n">
        <v>1</v>
      </c>
    </row>
    <row r="19632" spans="1:8">
      <c r="A19632" t="s">
        <v>4</v>
      </c>
      <c r="B19632" s="4" t="s">
        <v>5</v>
      </c>
      <c r="C19632" s="4" t="s">
        <v>14</v>
      </c>
      <c r="D19632" s="4" t="s">
        <v>9</v>
      </c>
    </row>
    <row r="19633" spans="1:9">
      <c r="A19633" t="n">
        <v>154517</v>
      </c>
      <c r="B19633" s="35" t="n">
        <v>116</v>
      </c>
      <c r="C19633" s="7" t="n">
        <v>5</v>
      </c>
      <c r="D19633" s="7" t="n">
        <v>1099431936</v>
      </c>
    </row>
    <row r="19634" spans="1:9">
      <c r="A19634" t="s">
        <v>4</v>
      </c>
      <c r="B19634" s="4" t="s">
        <v>5</v>
      </c>
      <c r="C19634" s="4" t="s">
        <v>14</v>
      </c>
      <c r="D19634" s="4" t="s">
        <v>10</v>
      </c>
    </row>
    <row r="19635" spans="1:9">
      <c r="A19635" t="n">
        <v>154523</v>
      </c>
      <c r="B19635" s="35" t="n">
        <v>116</v>
      </c>
      <c r="C19635" s="7" t="n">
        <v>6</v>
      </c>
      <c r="D19635" s="7" t="n">
        <v>1</v>
      </c>
    </row>
    <row r="19636" spans="1:9">
      <c r="A19636" t="s">
        <v>4</v>
      </c>
      <c r="B19636" s="4" t="s">
        <v>5</v>
      </c>
      <c r="C19636" s="4" t="s">
        <v>14</v>
      </c>
      <c r="D19636" s="4" t="s">
        <v>14</v>
      </c>
      <c r="E19636" s="4" t="s">
        <v>21</v>
      </c>
      <c r="F19636" s="4" t="s">
        <v>21</v>
      </c>
      <c r="G19636" s="4" t="s">
        <v>21</v>
      </c>
      <c r="H19636" s="4" t="s">
        <v>10</v>
      </c>
    </row>
    <row r="19637" spans="1:9">
      <c r="A19637" t="n">
        <v>154527</v>
      </c>
      <c r="B19637" s="45" t="n">
        <v>45</v>
      </c>
      <c r="C19637" s="7" t="n">
        <v>2</v>
      </c>
      <c r="D19637" s="7" t="n">
        <v>3</v>
      </c>
      <c r="E19637" s="7" t="n">
        <v>-3.5699999332428</v>
      </c>
      <c r="F19637" s="7" t="n">
        <v>19.7600002288818</v>
      </c>
      <c r="G19637" s="7" t="n">
        <v>47.7099990844727</v>
      </c>
      <c r="H19637" s="7" t="n">
        <v>0</v>
      </c>
    </row>
    <row r="19638" spans="1:9">
      <c r="A19638" t="s">
        <v>4</v>
      </c>
      <c r="B19638" s="4" t="s">
        <v>5</v>
      </c>
      <c r="C19638" s="4" t="s">
        <v>14</v>
      </c>
      <c r="D19638" s="4" t="s">
        <v>14</v>
      </c>
      <c r="E19638" s="4" t="s">
        <v>21</v>
      </c>
      <c r="F19638" s="4" t="s">
        <v>21</v>
      </c>
      <c r="G19638" s="4" t="s">
        <v>21</v>
      </c>
      <c r="H19638" s="4" t="s">
        <v>10</v>
      </c>
      <c r="I19638" s="4" t="s">
        <v>14</v>
      </c>
    </row>
    <row r="19639" spans="1:9">
      <c r="A19639" t="n">
        <v>154544</v>
      </c>
      <c r="B19639" s="45" t="n">
        <v>45</v>
      </c>
      <c r="C19639" s="7" t="n">
        <v>4</v>
      </c>
      <c r="D19639" s="7" t="n">
        <v>3</v>
      </c>
      <c r="E19639" s="7" t="n">
        <v>9</v>
      </c>
      <c r="F19639" s="7" t="n">
        <v>147</v>
      </c>
      <c r="G19639" s="7" t="n">
        <v>353</v>
      </c>
      <c r="H19639" s="7" t="n">
        <v>0</v>
      </c>
      <c r="I19639" s="7" t="n">
        <v>0</v>
      </c>
    </row>
    <row r="19640" spans="1:9">
      <c r="A19640" t="s">
        <v>4</v>
      </c>
      <c r="B19640" s="4" t="s">
        <v>5</v>
      </c>
      <c r="C19640" s="4" t="s">
        <v>14</v>
      </c>
      <c r="D19640" s="4" t="s">
        <v>14</v>
      </c>
      <c r="E19640" s="4" t="s">
        <v>21</v>
      </c>
      <c r="F19640" s="4" t="s">
        <v>10</v>
      </c>
    </row>
    <row r="19641" spans="1:9">
      <c r="A19641" t="n">
        <v>154562</v>
      </c>
      <c r="B19641" s="45" t="n">
        <v>45</v>
      </c>
      <c r="C19641" s="7" t="n">
        <v>5</v>
      </c>
      <c r="D19641" s="7" t="n">
        <v>3</v>
      </c>
      <c r="E19641" s="7" t="n">
        <v>1.20000004768372</v>
      </c>
      <c r="F19641" s="7" t="n">
        <v>0</v>
      </c>
    </row>
    <row r="19642" spans="1:9">
      <c r="A19642" t="s">
        <v>4</v>
      </c>
      <c r="B19642" s="4" t="s">
        <v>5</v>
      </c>
      <c r="C19642" s="4" t="s">
        <v>14</v>
      </c>
      <c r="D19642" s="4" t="s">
        <v>14</v>
      </c>
      <c r="E19642" s="4" t="s">
        <v>21</v>
      </c>
      <c r="F19642" s="4" t="s">
        <v>10</v>
      </c>
    </row>
    <row r="19643" spans="1:9">
      <c r="A19643" t="n">
        <v>154571</v>
      </c>
      <c r="B19643" s="45" t="n">
        <v>45</v>
      </c>
      <c r="C19643" s="7" t="n">
        <v>11</v>
      </c>
      <c r="D19643" s="7" t="n">
        <v>3</v>
      </c>
      <c r="E19643" s="7" t="n">
        <v>32.5999984741211</v>
      </c>
      <c r="F19643" s="7" t="n">
        <v>0</v>
      </c>
    </row>
    <row r="19644" spans="1:9">
      <c r="A19644" t="s">
        <v>4</v>
      </c>
      <c r="B19644" s="4" t="s">
        <v>5</v>
      </c>
      <c r="C19644" s="4" t="s">
        <v>14</v>
      </c>
      <c r="D19644" s="4" t="s">
        <v>14</v>
      </c>
      <c r="E19644" s="4" t="s">
        <v>21</v>
      </c>
      <c r="F19644" s="4" t="s">
        <v>21</v>
      </c>
      <c r="G19644" s="4" t="s">
        <v>21</v>
      </c>
      <c r="H19644" s="4" t="s">
        <v>10</v>
      </c>
      <c r="I19644" s="4" t="s">
        <v>14</v>
      </c>
    </row>
    <row r="19645" spans="1:9">
      <c r="A19645" t="n">
        <v>154580</v>
      </c>
      <c r="B19645" s="45" t="n">
        <v>45</v>
      </c>
      <c r="C19645" s="7" t="n">
        <v>4</v>
      </c>
      <c r="D19645" s="7" t="n">
        <v>3</v>
      </c>
      <c r="E19645" s="7" t="n">
        <v>9</v>
      </c>
      <c r="F19645" s="7" t="n">
        <v>153</v>
      </c>
      <c r="G19645" s="7" t="n">
        <v>353</v>
      </c>
      <c r="H19645" s="7" t="n">
        <v>7000</v>
      </c>
      <c r="I19645" s="7" t="n">
        <v>0</v>
      </c>
    </row>
    <row r="19646" spans="1:9">
      <c r="A19646" t="s">
        <v>4</v>
      </c>
      <c r="B19646" s="4" t="s">
        <v>5</v>
      </c>
      <c r="C19646" s="4" t="s">
        <v>14</v>
      </c>
      <c r="D19646" s="4" t="s">
        <v>10</v>
      </c>
    </row>
    <row r="19647" spans="1:9">
      <c r="A19647" t="n">
        <v>154598</v>
      </c>
      <c r="B19647" s="21" t="n">
        <v>58</v>
      </c>
      <c r="C19647" s="7" t="n">
        <v>255</v>
      </c>
      <c r="D19647" s="7" t="n">
        <v>0</v>
      </c>
    </row>
    <row r="19648" spans="1:9">
      <c r="A19648" t="s">
        <v>4</v>
      </c>
      <c r="B19648" s="4" t="s">
        <v>5</v>
      </c>
      <c r="C19648" s="4" t="s">
        <v>14</v>
      </c>
      <c r="D19648" s="4" t="s">
        <v>10</v>
      </c>
      <c r="E19648" s="4" t="s">
        <v>6</v>
      </c>
    </row>
    <row r="19649" spans="1:9">
      <c r="A19649" t="n">
        <v>154602</v>
      </c>
      <c r="B19649" s="41" t="n">
        <v>51</v>
      </c>
      <c r="C19649" s="7" t="n">
        <v>4</v>
      </c>
      <c r="D19649" s="7" t="n">
        <v>2</v>
      </c>
      <c r="E19649" s="7" t="s">
        <v>583</v>
      </c>
    </row>
    <row r="19650" spans="1:9">
      <c r="A19650" t="s">
        <v>4</v>
      </c>
      <c r="B19650" s="4" t="s">
        <v>5</v>
      </c>
      <c r="C19650" s="4" t="s">
        <v>10</v>
      </c>
    </row>
    <row r="19651" spans="1:9">
      <c r="A19651" t="n">
        <v>154616</v>
      </c>
      <c r="B19651" s="28" t="n">
        <v>16</v>
      </c>
      <c r="C19651" s="7" t="n">
        <v>0</v>
      </c>
    </row>
    <row r="19652" spans="1:9">
      <c r="A19652" t="s">
        <v>4</v>
      </c>
      <c r="B19652" s="4" t="s">
        <v>5</v>
      </c>
      <c r="C19652" s="4" t="s">
        <v>10</v>
      </c>
      <c r="D19652" s="4" t="s">
        <v>14</v>
      </c>
      <c r="E19652" s="4" t="s">
        <v>9</v>
      </c>
      <c r="F19652" s="4" t="s">
        <v>112</v>
      </c>
      <c r="G19652" s="4" t="s">
        <v>14</v>
      </c>
      <c r="H19652" s="4" t="s">
        <v>14</v>
      </c>
    </row>
    <row r="19653" spans="1:9">
      <c r="A19653" t="n">
        <v>154619</v>
      </c>
      <c r="B19653" s="49" t="n">
        <v>26</v>
      </c>
      <c r="C19653" s="7" t="n">
        <v>2</v>
      </c>
      <c r="D19653" s="7" t="n">
        <v>17</v>
      </c>
      <c r="E19653" s="7" t="n">
        <v>6486</v>
      </c>
      <c r="F19653" s="7" t="s">
        <v>1155</v>
      </c>
      <c r="G19653" s="7" t="n">
        <v>2</v>
      </c>
      <c r="H19653" s="7" t="n">
        <v>0</v>
      </c>
    </row>
    <row r="19654" spans="1:9">
      <c r="A19654" t="s">
        <v>4</v>
      </c>
      <c r="B19654" s="4" t="s">
        <v>5</v>
      </c>
    </row>
    <row r="19655" spans="1:9">
      <c r="A19655" t="n">
        <v>154639</v>
      </c>
      <c r="B19655" s="50" t="n">
        <v>28</v>
      </c>
    </row>
    <row r="19656" spans="1:9">
      <c r="A19656" t="s">
        <v>4</v>
      </c>
      <c r="B19656" s="4" t="s">
        <v>5</v>
      </c>
      <c r="C19656" s="4" t="s">
        <v>10</v>
      </c>
      <c r="D19656" s="4" t="s">
        <v>14</v>
      </c>
    </row>
    <row r="19657" spans="1:9">
      <c r="A19657" t="n">
        <v>154640</v>
      </c>
      <c r="B19657" s="51" t="n">
        <v>89</v>
      </c>
      <c r="C19657" s="7" t="n">
        <v>65533</v>
      </c>
      <c r="D19657" s="7" t="n">
        <v>1</v>
      </c>
    </row>
    <row r="19658" spans="1:9">
      <c r="A19658" t="s">
        <v>4</v>
      </c>
      <c r="B19658" s="4" t="s">
        <v>5</v>
      </c>
      <c r="C19658" s="4" t="s">
        <v>14</v>
      </c>
      <c r="D19658" s="4" t="s">
        <v>10</v>
      </c>
      <c r="E19658" s="4" t="s">
        <v>10</v>
      </c>
      <c r="F19658" s="4" t="s">
        <v>14</v>
      </c>
    </row>
    <row r="19659" spans="1:9">
      <c r="A19659" t="n">
        <v>154644</v>
      </c>
      <c r="B19659" s="59" t="n">
        <v>25</v>
      </c>
      <c r="C19659" s="7" t="n">
        <v>1</v>
      </c>
      <c r="D19659" s="7" t="n">
        <v>260</v>
      </c>
      <c r="E19659" s="7" t="n">
        <v>640</v>
      </c>
      <c r="F19659" s="7" t="n">
        <v>1</v>
      </c>
    </row>
    <row r="19660" spans="1:9">
      <c r="A19660" t="s">
        <v>4</v>
      </c>
      <c r="B19660" s="4" t="s">
        <v>5</v>
      </c>
      <c r="C19660" s="4" t="s">
        <v>14</v>
      </c>
      <c r="D19660" s="4" t="s">
        <v>10</v>
      </c>
      <c r="E19660" s="4" t="s">
        <v>6</v>
      </c>
    </row>
    <row r="19661" spans="1:9">
      <c r="A19661" t="n">
        <v>154651</v>
      </c>
      <c r="B19661" s="41" t="n">
        <v>51</v>
      </c>
      <c r="C19661" s="7" t="n">
        <v>4</v>
      </c>
      <c r="D19661" s="7" t="n">
        <v>1</v>
      </c>
      <c r="E19661" s="7" t="s">
        <v>1012</v>
      </c>
    </row>
    <row r="19662" spans="1:9">
      <c r="A19662" t="s">
        <v>4</v>
      </c>
      <c r="B19662" s="4" t="s">
        <v>5</v>
      </c>
      <c r="C19662" s="4" t="s">
        <v>10</v>
      </c>
    </row>
    <row r="19663" spans="1:9">
      <c r="A19663" t="n">
        <v>154666</v>
      </c>
      <c r="B19663" s="28" t="n">
        <v>16</v>
      </c>
      <c r="C19663" s="7" t="n">
        <v>0</v>
      </c>
    </row>
    <row r="19664" spans="1:9">
      <c r="A19664" t="s">
        <v>4</v>
      </c>
      <c r="B19664" s="4" t="s">
        <v>5</v>
      </c>
      <c r="C19664" s="4" t="s">
        <v>10</v>
      </c>
      <c r="D19664" s="4" t="s">
        <v>14</v>
      </c>
      <c r="E19664" s="4" t="s">
        <v>9</v>
      </c>
      <c r="F19664" s="4" t="s">
        <v>112</v>
      </c>
      <c r="G19664" s="4" t="s">
        <v>14</v>
      </c>
      <c r="H19664" s="4" t="s">
        <v>14</v>
      </c>
    </row>
    <row r="19665" spans="1:8">
      <c r="A19665" t="n">
        <v>154669</v>
      </c>
      <c r="B19665" s="49" t="n">
        <v>26</v>
      </c>
      <c r="C19665" s="7" t="n">
        <v>1</v>
      </c>
      <c r="D19665" s="7" t="n">
        <v>17</v>
      </c>
      <c r="E19665" s="7" t="n">
        <v>1955</v>
      </c>
      <c r="F19665" s="7" t="s">
        <v>1153</v>
      </c>
      <c r="G19665" s="7" t="n">
        <v>2</v>
      </c>
      <c r="H19665" s="7" t="n">
        <v>0</v>
      </c>
    </row>
    <row r="19666" spans="1:8">
      <c r="A19666" t="s">
        <v>4</v>
      </c>
      <c r="B19666" s="4" t="s">
        <v>5</v>
      </c>
    </row>
    <row r="19667" spans="1:8">
      <c r="A19667" t="n">
        <v>154689</v>
      </c>
      <c r="B19667" s="50" t="n">
        <v>28</v>
      </c>
    </row>
    <row r="19668" spans="1:8">
      <c r="A19668" t="s">
        <v>4</v>
      </c>
      <c r="B19668" s="4" t="s">
        <v>5</v>
      </c>
      <c r="C19668" s="4" t="s">
        <v>10</v>
      </c>
      <c r="D19668" s="4" t="s">
        <v>14</v>
      </c>
    </row>
    <row r="19669" spans="1:8">
      <c r="A19669" t="n">
        <v>154690</v>
      </c>
      <c r="B19669" s="51" t="n">
        <v>89</v>
      </c>
      <c r="C19669" s="7" t="n">
        <v>65533</v>
      </c>
      <c r="D19669" s="7" t="n">
        <v>1</v>
      </c>
    </row>
    <row r="19670" spans="1:8">
      <c r="A19670" t="s">
        <v>4</v>
      </c>
      <c r="B19670" s="4" t="s">
        <v>5</v>
      </c>
      <c r="C19670" s="4" t="s">
        <v>19</v>
      </c>
    </row>
    <row r="19671" spans="1:8">
      <c r="A19671" t="n">
        <v>154694</v>
      </c>
      <c r="B19671" s="15" t="n">
        <v>3</v>
      </c>
      <c r="C19671" s="11" t="n">
        <f t="normal" ca="1">A19875</f>
        <v>0</v>
      </c>
    </row>
    <row r="19672" spans="1:8">
      <c r="A19672" t="s">
        <v>4</v>
      </c>
      <c r="B19672" s="4" t="s">
        <v>5</v>
      </c>
      <c r="C19672" s="4" t="s">
        <v>14</v>
      </c>
      <c r="D19672" s="4" t="s">
        <v>14</v>
      </c>
      <c r="E19672" s="4" t="s">
        <v>14</v>
      </c>
      <c r="F19672" s="4" t="s">
        <v>9</v>
      </c>
      <c r="G19672" s="4" t="s">
        <v>14</v>
      </c>
      <c r="H19672" s="4" t="s">
        <v>14</v>
      </c>
      <c r="I19672" s="4" t="s">
        <v>19</v>
      </c>
    </row>
    <row r="19673" spans="1:8">
      <c r="A19673" t="n">
        <v>154699</v>
      </c>
      <c r="B19673" s="10" t="n">
        <v>5</v>
      </c>
      <c r="C19673" s="7" t="n">
        <v>35</v>
      </c>
      <c r="D19673" s="7" t="n">
        <v>30</v>
      </c>
      <c r="E19673" s="7" t="n">
        <v>0</v>
      </c>
      <c r="F19673" s="7" t="n">
        <v>4</v>
      </c>
      <c r="G19673" s="7" t="n">
        <v>2</v>
      </c>
      <c r="H19673" s="7" t="n">
        <v>1</v>
      </c>
      <c r="I19673" s="11" t="n">
        <f t="normal" ca="1">A19725</f>
        <v>0</v>
      </c>
    </row>
    <row r="19674" spans="1:8">
      <c r="A19674" t="s">
        <v>4</v>
      </c>
      <c r="B19674" s="4" t="s">
        <v>5</v>
      </c>
      <c r="C19674" s="4" t="s">
        <v>14</v>
      </c>
      <c r="D19674" s="4" t="s">
        <v>10</v>
      </c>
      <c r="E19674" s="4" t="s">
        <v>21</v>
      </c>
    </row>
    <row r="19675" spans="1:8">
      <c r="A19675" t="n">
        <v>154713</v>
      </c>
      <c r="B19675" s="21" t="n">
        <v>58</v>
      </c>
      <c r="C19675" s="7" t="n">
        <v>101</v>
      </c>
      <c r="D19675" s="7" t="n">
        <v>500</v>
      </c>
      <c r="E19675" s="7" t="n">
        <v>1</v>
      </c>
    </row>
    <row r="19676" spans="1:8">
      <c r="A19676" t="s">
        <v>4</v>
      </c>
      <c r="B19676" s="4" t="s">
        <v>5</v>
      </c>
      <c r="C19676" s="4" t="s">
        <v>14</v>
      </c>
      <c r="D19676" s="4" t="s">
        <v>10</v>
      </c>
    </row>
    <row r="19677" spans="1:8">
      <c r="A19677" t="n">
        <v>154721</v>
      </c>
      <c r="B19677" s="21" t="n">
        <v>58</v>
      </c>
      <c r="C19677" s="7" t="n">
        <v>254</v>
      </c>
      <c r="D19677" s="7" t="n">
        <v>0</v>
      </c>
    </row>
    <row r="19678" spans="1:8">
      <c r="A19678" t="s">
        <v>4</v>
      </c>
      <c r="B19678" s="4" t="s">
        <v>5</v>
      </c>
      <c r="C19678" s="4" t="s">
        <v>14</v>
      </c>
    </row>
    <row r="19679" spans="1:8">
      <c r="A19679" t="n">
        <v>154725</v>
      </c>
      <c r="B19679" s="35" t="n">
        <v>116</v>
      </c>
      <c r="C19679" s="7" t="n">
        <v>0</v>
      </c>
    </row>
    <row r="19680" spans="1:8">
      <c r="A19680" t="s">
        <v>4</v>
      </c>
      <c r="B19680" s="4" t="s">
        <v>5</v>
      </c>
      <c r="C19680" s="4" t="s">
        <v>14</v>
      </c>
      <c r="D19680" s="4" t="s">
        <v>10</v>
      </c>
    </row>
    <row r="19681" spans="1:9">
      <c r="A19681" t="n">
        <v>154727</v>
      </c>
      <c r="B19681" s="35" t="n">
        <v>116</v>
      </c>
      <c r="C19681" s="7" t="n">
        <v>2</v>
      </c>
      <c r="D19681" s="7" t="n">
        <v>1</v>
      </c>
    </row>
    <row r="19682" spans="1:9">
      <c r="A19682" t="s">
        <v>4</v>
      </c>
      <c r="B19682" s="4" t="s">
        <v>5</v>
      </c>
      <c r="C19682" s="4" t="s">
        <v>14</v>
      </c>
      <c r="D19682" s="4" t="s">
        <v>9</v>
      </c>
    </row>
    <row r="19683" spans="1:9">
      <c r="A19683" t="n">
        <v>154731</v>
      </c>
      <c r="B19683" s="35" t="n">
        <v>116</v>
      </c>
      <c r="C19683" s="7" t="n">
        <v>5</v>
      </c>
      <c r="D19683" s="7" t="n">
        <v>1099431936</v>
      </c>
    </row>
    <row r="19684" spans="1:9">
      <c r="A19684" t="s">
        <v>4</v>
      </c>
      <c r="B19684" s="4" t="s">
        <v>5</v>
      </c>
      <c r="C19684" s="4" t="s">
        <v>14</v>
      </c>
      <c r="D19684" s="4" t="s">
        <v>10</v>
      </c>
    </row>
    <row r="19685" spans="1:9">
      <c r="A19685" t="n">
        <v>154737</v>
      </c>
      <c r="B19685" s="35" t="n">
        <v>116</v>
      </c>
      <c r="C19685" s="7" t="n">
        <v>6</v>
      </c>
      <c r="D19685" s="7" t="n">
        <v>1</v>
      </c>
    </row>
    <row r="19686" spans="1:9">
      <c r="A19686" t="s">
        <v>4</v>
      </c>
      <c r="B19686" s="4" t="s">
        <v>5</v>
      </c>
      <c r="C19686" s="4" t="s">
        <v>10</v>
      </c>
      <c r="D19686" s="4" t="s">
        <v>9</v>
      </c>
    </row>
    <row r="19687" spans="1:9">
      <c r="A19687" t="n">
        <v>154741</v>
      </c>
      <c r="B19687" s="33" t="n">
        <v>43</v>
      </c>
      <c r="C19687" s="7" t="n">
        <v>2</v>
      </c>
      <c r="D19687" s="7" t="n">
        <v>128</v>
      </c>
    </row>
    <row r="19688" spans="1:9">
      <c r="A19688" t="s">
        <v>4</v>
      </c>
      <c r="B19688" s="4" t="s">
        <v>5</v>
      </c>
      <c r="C19688" s="4" t="s">
        <v>14</v>
      </c>
      <c r="D19688" s="4" t="s">
        <v>14</v>
      </c>
      <c r="E19688" s="4" t="s">
        <v>21</v>
      </c>
      <c r="F19688" s="4" t="s">
        <v>21</v>
      </c>
      <c r="G19688" s="4" t="s">
        <v>21</v>
      </c>
      <c r="H19688" s="4" t="s">
        <v>10</v>
      </c>
    </row>
    <row r="19689" spans="1:9">
      <c r="A19689" t="n">
        <v>154748</v>
      </c>
      <c r="B19689" s="45" t="n">
        <v>45</v>
      </c>
      <c r="C19689" s="7" t="n">
        <v>2</v>
      </c>
      <c r="D19689" s="7" t="n">
        <v>3</v>
      </c>
      <c r="E19689" s="7" t="n">
        <v>-4.15000009536743</v>
      </c>
      <c r="F19689" s="7" t="n">
        <v>19.8700008392334</v>
      </c>
      <c r="G19689" s="7" t="n">
        <v>48.189998626709</v>
      </c>
      <c r="H19689" s="7" t="n">
        <v>0</v>
      </c>
    </row>
    <row r="19690" spans="1:9">
      <c r="A19690" t="s">
        <v>4</v>
      </c>
      <c r="B19690" s="4" t="s">
        <v>5</v>
      </c>
      <c r="C19690" s="4" t="s">
        <v>14</v>
      </c>
      <c r="D19690" s="4" t="s">
        <v>14</v>
      </c>
      <c r="E19690" s="4" t="s">
        <v>21</v>
      </c>
      <c r="F19690" s="4" t="s">
        <v>21</v>
      </c>
      <c r="G19690" s="4" t="s">
        <v>21</v>
      </c>
      <c r="H19690" s="4" t="s">
        <v>10</v>
      </c>
      <c r="I19690" s="4" t="s">
        <v>14</v>
      </c>
    </row>
    <row r="19691" spans="1:9">
      <c r="A19691" t="n">
        <v>154765</v>
      </c>
      <c r="B19691" s="45" t="n">
        <v>45</v>
      </c>
      <c r="C19691" s="7" t="n">
        <v>4</v>
      </c>
      <c r="D19691" s="7" t="n">
        <v>3</v>
      </c>
      <c r="E19691" s="7" t="n">
        <v>0</v>
      </c>
      <c r="F19691" s="7" t="n">
        <v>129</v>
      </c>
      <c r="G19691" s="7" t="n">
        <v>353</v>
      </c>
      <c r="H19691" s="7" t="n">
        <v>0</v>
      </c>
      <c r="I19691" s="7" t="n">
        <v>0</v>
      </c>
    </row>
    <row r="19692" spans="1:9">
      <c r="A19692" t="s">
        <v>4</v>
      </c>
      <c r="B19692" s="4" t="s">
        <v>5</v>
      </c>
      <c r="C19692" s="4" t="s">
        <v>14</v>
      </c>
      <c r="D19692" s="4" t="s">
        <v>14</v>
      </c>
      <c r="E19692" s="4" t="s">
        <v>21</v>
      </c>
      <c r="F19692" s="4" t="s">
        <v>10</v>
      </c>
    </row>
    <row r="19693" spans="1:9">
      <c r="A19693" t="n">
        <v>154783</v>
      </c>
      <c r="B19693" s="45" t="n">
        <v>45</v>
      </c>
      <c r="C19693" s="7" t="n">
        <v>5</v>
      </c>
      <c r="D19693" s="7" t="n">
        <v>3</v>
      </c>
      <c r="E19693" s="7" t="n">
        <v>1.20000004768372</v>
      </c>
      <c r="F19693" s="7" t="n">
        <v>0</v>
      </c>
    </row>
    <row r="19694" spans="1:9">
      <c r="A19694" t="s">
        <v>4</v>
      </c>
      <c r="B19694" s="4" t="s">
        <v>5</v>
      </c>
      <c r="C19694" s="4" t="s">
        <v>14</v>
      </c>
      <c r="D19694" s="4" t="s">
        <v>14</v>
      </c>
      <c r="E19694" s="4" t="s">
        <v>21</v>
      </c>
      <c r="F19694" s="4" t="s">
        <v>10</v>
      </c>
    </row>
    <row r="19695" spans="1:9">
      <c r="A19695" t="n">
        <v>154792</v>
      </c>
      <c r="B19695" s="45" t="n">
        <v>45</v>
      </c>
      <c r="C19695" s="7" t="n">
        <v>11</v>
      </c>
      <c r="D19695" s="7" t="n">
        <v>3</v>
      </c>
      <c r="E19695" s="7" t="n">
        <v>32.5999984741211</v>
      </c>
      <c r="F19695" s="7" t="n">
        <v>0</v>
      </c>
    </row>
    <row r="19696" spans="1:9">
      <c r="A19696" t="s">
        <v>4</v>
      </c>
      <c r="B19696" s="4" t="s">
        <v>5</v>
      </c>
      <c r="C19696" s="4" t="s">
        <v>14</v>
      </c>
      <c r="D19696" s="4" t="s">
        <v>14</v>
      </c>
      <c r="E19696" s="4" t="s">
        <v>21</v>
      </c>
      <c r="F19696" s="4" t="s">
        <v>21</v>
      </c>
      <c r="G19696" s="4" t="s">
        <v>21</v>
      </c>
      <c r="H19696" s="4" t="s">
        <v>10</v>
      </c>
      <c r="I19696" s="4" t="s">
        <v>14</v>
      </c>
    </row>
    <row r="19697" spans="1:9">
      <c r="A19697" t="n">
        <v>154801</v>
      </c>
      <c r="B19697" s="45" t="n">
        <v>45</v>
      </c>
      <c r="C19697" s="7" t="n">
        <v>4</v>
      </c>
      <c r="D19697" s="7" t="n">
        <v>3</v>
      </c>
      <c r="E19697" s="7" t="n">
        <v>0</v>
      </c>
      <c r="F19697" s="7" t="n">
        <v>135</v>
      </c>
      <c r="G19697" s="7" t="n">
        <v>353</v>
      </c>
      <c r="H19697" s="7" t="n">
        <v>7000</v>
      </c>
      <c r="I19697" s="7" t="n">
        <v>0</v>
      </c>
    </row>
    <row r="19698" spans="1:9">
      <c r="A19698" t="s">
        <v>4</v>
      </c>
      <c r="B19698" s="4" t="s">
        <v>5</v>
      </c>
      <c r="C19698" s="4" t="s">
        <v>14</v>
      </c>
      <c r="D19698" s="4" t="s">
        <v>10</v>
      </c>
    </row>
    <row r="19699" spans="1:9">
      <c r="A19699" t="n">
        <v>154819</v>
      </c>
      <c r="B19699" s="21" t="n">
        <v>58</v>
      </c>
      <c r="C19699" s="7" t="n">
        <v>255</v>
      </c>
      <c r="D19699" s="7" t="n">
        <v>0</v>
      </c>
    </row>
    <row r="19700" spans="1:9">
      <c r="A19700" t="s">
        <v>4</v>
      </c>
      <c r="B19700" s="4" t="s">
        <v>5</v>
      </c>
      <c r="C19700" s="4" t="s">
        <v>14</v>
      </c>
      <c r="D19700" s="4" t="s">
        <v>10</v>
      </c>
      <c r="E19700" s="4" t="s">
        <v>6</v>
      </c>
    </row>
    <row r="19701" spans="1:9">
      <c r="A19701" t="n">
        <v>154823</v>
      </c>
      <c r="B19701" s="41" t="n">
        <v>51</v>
      </c>
      <c r="C19701" s="7" t="n">
        <v>4</v>
      </c>
      <c r="D19701" s="7" t="n">
        <v>4</v>
      </c>
      <c r="E19701" s="7" t="s">
        <v>583</v>
      </c>
    </row>
    <row r="19702" spans="1:9">
      <c r="A19702" t="s">
        <v>4</v>
      </c>
      <c r="B19702" s="4" t="s">
        <v>5</v>
      </c>
      <c r="C19702" s="4" t="s">
        <v>10</v>
      </c>
    </row>
    <row r="19703" spans="1:9">
      <c r="A19703" t="n">
        <v>154837</v>
      </c>
      <c r="B19703" s="28" t="n">
        <v>16</v>
      </c>
      <c r="C19703" s="7" t="n">
        <v>0</v>
      </c>
    </row>
    <row r="19704" spans="1:9">
      <c r="A19704" t="s">
        <v>4</v>
      </c>
      <c r="B19704" s="4" t="s">
        <v>5</v>
      </c>
      <c r="C19704" s="4" t="s">
        <v>10</v>
      </c>
      <c r="D19704" s="4" t="s">
        <v>14</v>
      </c>
      <c r="E19704" s="4" t="s">
        <v>9</v>
      </c>
      <c r="F19704" s="4" t="s">
        <v>112</v>
      </c>
      <c r="G19704" s="4" t="s">
        <v>14</v>
      </c>
      <c r="H19704" s="4" t="s">
        <v>14</v>
      </c>
    </row>
    <row r="19705" spans="1:9">
      <c r="A19705" t="n">
        <v>154840</v>
      </c>
      <c r="B19705" s="49" t="n">
        <v>26</v>
      </c>
      <c r="C19705" s="7" t="n">
        <v>4</v>
      </c>
      <c r="D19705" s="7" t="n">
        <v>17</v>
      </c>
      <c r="E19705" s="7" t="n">
        <v>7473</v>
      </c>
      <c r="F19705" s="7" t="s">
        <v>1155</v>
      </c>
      <c r="G19705" s="7" t="n">
        <v>2</v>
      </c>
      <c r="H19705" s="7" t="n">
        <v>0</v>
      </c>
    </row>
    <row r="19706" spans="1:9">
      <c r="A19706" t="s">
        <v>4</v>
      </c>
      <c r="B19706" s="4" t="s">
        <v>5</v>
      </c>
    </row>
    <row r="19707" spans="1:9">
      <c r="A19707" t="n">
        <v>154860</v>
      </c>
      <c r="B19707" s="50" t="n">
        <v>28</v>
      </c>
    </row>
    <row r="19708" spans="1:9">
      <c r="A19708" t="s">
        <v>4</v>
      </c>
      <c r="B19708" s="4" t="s">
        <v>5</v>
      </c>
      <c r="C19708" s="4" t="s">
        <v>10</v>
      </c>
      <c r="D19708" s="4" t="s">
        <v>14</v>
      </c>
    </row>
    <row r="19709" spans="1:9">
      <c r="A19709" t="n">
        <v>154861</v>
      </c>
      <c r="B19709" s="51" t="n">
        <v>89</v>
      </c>
      <c r="C19709" s="7" t="n">
        <v>65533</v>
      </c>
      <c r="D19709" s="7" t="n">
        <v>1</v>
      </c>
    </row>
    <row r="19710" spans="1:9">
      <c r="A19710" t="s">
        <v>4</v>
      </c>
      <c r="B19710" s="4" t="s">
        <v>5</v>
      </c>
      <c r="C19710" s="4" t="s">
        <v>14</v>
      </c>
      <c r="D19710" s="4" t="s">
        <v>10</v>
      </c>
      <c r="E19710" s="4" t="s">
        <v>10</v>
      </c>
      <c r="F19710" s="4" t="s">
        <v>14</v>
      </c>
    </row>
    <row r="19711" spans="1:9">
      <c r="A19711" t="n">
        <v>154865</v>
      </c>
      <c r="B19711" s="59" t="n">
        <v>25</v>
      </c>
      <c r="C19711" s="7" t="n">
        <v>1</v>
      </c>
      <c r="D19711" s="7" t="n">
        <v>260</v>
      </c>
      <c r="E19711" s="7" t="n">
        <v>640</v>
      </c>
      <c r="F19711" s="7" t="n">
        <v>1</v>
      </c>
    </row>
    <row r="19712" spans="1:9">
      <c r="A19712" t="s">
        <v>4</v>
      </c>
      <c r="B19712" s="4" t="s">
        <v>5</v>
      </c>
      <c r="C19712" s="4" t="s">
        <v>14</v>
      </c>
      <c r="D19712" s="4" t="s">
        <v>10</v>
      </c>
      <c r="E19712" s="4" t="s">
        <v>6</v>
      </c>
    </row>
    <row r="19713" spans="1:9">
      <c r="A19713" t="n">
        <v>154872</v>
      </c>
      <c r="B19713" s="41" t="n">
        <v>51</v>
      </c>
      <c r="C19713" s="7" t="n">
        <v>4</v>
      </c>
      <c r="D19713" s="7" t="n">
        <v>5</v>
      </c>
      <c r="E19713" s="7" t="s">
        <v>1012</v>
      </c>
    </row>
    <row r="19714" spans="1:9">
      <c r="A19714" t="s">
        <v>4</v>
      </c>
      <c r="B19714" s="4" t="s">
        <v>5</v>
      </c>
      <c r="C19714" s="4" t="s">
        <v>10</v>
      </c>
    </row>
    <row r="19715" spans="1:9">
      <c r="A19715" t="n">
        <v>154887</v>
      </c>
      <c r="B19715" s="28" t="n">
        <v>16</v>
      </c>
      <c r="C19715" s="7" t="n">
        <v>0</v>
      </c>
    </row>
    <row r="19716" spans="1:9">
      <c r="A19716" t="s">
        <v>4</v>
      </c>
      <c r="B19716" s="4" t="s">
        <v>5</v>
      </c>
      <c r="C19716" s="4" t="s">
        <v>10</v>
      </c>
      <c r="D19716" s="4" t="s">
        <v>14</v>
      </c>
      <c r="E19716" s="4" t="s">
        <v>9</v>
      </c>
      <c r="F19716" s="4" t="s">
        <v>112</v>
      </c>
      <c r="G19716" s="4" t="s">
        <v>14</v>
      </c>
      <c r="H19716" s="4" t="s">
        <v>14</v>
      </c>
    </row>
    <row r="19717" spans="1:9">
      <c r="A19717" t="n">
        <v>154890</v>
      </c>
      <c r="B19717" s="49" t="n">
        <v>26</v>
      </c>
      <c r="C19717" s="7" t="n">
        <v>5</v>
      </c>
      <c r="D19717" s="7" t="n">
        <v>17</v>
      </c>
      <c r="E19717" s="7" t="n">
        <v>3954</v>
      </c>
      <c r="F19717" s="7" t="s">
        <v>1153</v>
      </c>
      <c r="G19717" s="7" t="n">
        <v>2</v>
      </c>
      <c r="H19717" s="7" t="n">
        <v>0</v>
      </c>
    </row>
    <row r="19718" spans="1:9">
      <c r="A19718" t="s">
        <v>4</v>
      </c>
      <c r="B19718" s="4" t="s">
        <v>5</v>
      </c>
    </row>
    <row r="19719" spans="1:9">
      <c r="A19719" t="n">
        <v>154910</v>
      </c>
      <c r="B19719" s="50" t="n">
        <v>28</v>
      </c>
    </row>
    <row r="19720" spans="1:9">
      <c r="A19720" t="s">
        <v>4</v>
      </c>
      <c r="B19720" s="4" t="s">
        <v>5</v>
      </c>
      <c r="C19720" s="4" t="s">
        <v>10</v>
      </c>
      <c r="D19720" s="4" t="s">
        <v>14</v>
      </c>
    </row>
    <row r="19721" spans="1:9">
      <c r="A19721" t="n">
        <v>154911</v>
      </c>
      <c r="B19721" s="51" t="n">
        <v>89</v>
      </c>
      <c r="C19721" s="7" t="n">
        <v>65533</v>
      </c>
      <c r="D19721" s="7" t="n">
        <v>1</v>
      </c>
    </row>
    <row r="19722" spans="1:9">
      <c r="A19722" t="s">
        <v>4</v>
      </c>
      <c r="B19722" s="4" t="s">
        <v>5</v>
      </c>
      <c r="C19722" s="4" t="s">
        <v>19</v>
      </c>
    </row>
    <row r="19723" spans="1:9">
      <c r="A19723" t="n">
        <v>154915</v>
      </c>
      <c r="B19723" s="15" t="n">
        <v>3</v>
      </c>
      <c r="C19723" s="11" t="n">
        <f t="normal" ca="1">A19875</f>
        <v>0</v>
      </c>
    </row>
    <row r="19724" spans="1:9">
      <c r="A19724" t="s">
        <v>4</v>
      </c>
      <c r="B19724" s="4" t="s">
        <v>5</v>
      </c>
      <c r="C19724" s="4" t="s">
        <v>14</v>
      </c>
      <c r="D19724" s="4" t="s">
        <v>14</v>
      </c>
      <c r="E19724" s="4" t="s">
        <v>14</v>
      </c>
      <c r="F19724" s="4" t="s">
        <v>9</v>
      </c>
      <c r="G19724" s="4" t="s">
        <v>14</v>
      </c>
      <c r="H19724" s="4" t="s">
        <v>14</v>
      </c>
      <c r="I19724" s="4" t="s">
        <v>19</v>
      </c>
    </row>
    <row r="19725" spans="1:9">
      <c r="A19725" t="n">
        <v>154920</v>
      </c>
      <c r="B19725" s="10" t="n">
        <v>5</v>
      </c>
      <c r="C19725" s="7" t="n">
        <v>35</v>
      </c>
      <c r="D19725" s="7" t="n">
        <v>30</v>
      </c>
      <c r="E19725" s="7" t="n">
        <v>0</v>
      </c>
      <c r="F19725" s="7" t="n">
        <v>6</v>
      </c>
      <c r="G19725" s="7" t="n">
        <v>2</v>
      </c>
      <c r="H19725" s="7" t="n">
        <v>1</v>
      </c>
      <c r="I19725" s="11" t="n">
        <f t="normal" ca="1">A19777</f>
        <v>0</v>
      </c>
    </row>
    <row r="19726" spans="1:9">
      <c r="A19726" t="s">
        <v>4</v>
      </c>
      <c r="B19726" s="4" t="s">
        <v>5</v>
      </c>
      <c r="C19726" s="4" t="s">
        <v>14</v>
      </c>
      <c r="D19726" s="4" t="s">
        <v>10</v>
      </c>
      <c r="E19726" s="4" t="s">
        <v>21</v>
      </c>
    </row>
    <row r="19727" spans="1:9">
      <c r="A19727" t="n">
        <v>154934</v>
      </c>
      <c r="B19727" s="21" t="n">
        <v>58</v>
      </c>
      <c r="C19727" s="7" t="n">
        <v>101</v>
      </c>
      <c r="D19727" s="7" t="n">
        <v>500</v>
      </c>
      <c r="E19727" s="7" t="n">
        <v>1</v>
      </c>
    </row>
    <row r="19728" spans="1:9">
      <c r="A19728" t="s">
        <v>4</v>
      </c>
      <c r="B19728" s="4" t="s">
        <v>5</v>
      </c>
      <c r="C19728" s="4" t="s">
        <v>14</v>
      </c>
      <c r="D19728" s="4" t="s">
        <v>10</v>
      </c>
    </row>
    <row r="19729" spans="1:9">
      <c r="A19729" t="n">
        <v>154942</v>
      </c>
      <c r="B19729" s="21" t="n">
        <v>58</v>
      </c>
      <c r="C19729" s="7" t="n">
        <v>254</v>
      </c>
      <c r="D19729" s="7" t="n">
        <v>0</v>
      </c>
    </row>
    <row r="19730" spans="1:9">
      <c r="A19730" t="s">
        <v>4</v>
      </c>
      <c r="B19730" s="4" t="s">
        <v>5</v>
      </c>
      <c r="C19730" s="4" t="s">
        <v>14</v>
      </c>
    </row>
    <row r="19731" spans="1:9">
      <c r="A19731" t="n">
        <v>154946</v>
      </c>
      <c r="B19731" s="35" t="n">
        <v>116</v>
      </c>
      <c r="C19731" s="7" t="n">
        <v>0</v>
      </c>
    </row>
    <row r="19732" spans="1:9">
      <c r="A19732" t="s">
        <v>4</v>
      </c>
      <c r="B19732" s="4" t="s">
        <v>5</v>
      </c>
      <c r="C19732" s="4" t="s">
        <v>14</v>
      </c>
      <c r="D19732" s="4" t="s">
        <v>10</v>
      </c>
    </row>
    <row r="19733" spans="1:9">
      <c r="A19733" t="n">
        <v>154948</v>
      </c>
      <c r="B19733" s="35" t="n">
        <v>116</v>
      </c>
      <c r="C19733" s="7" t="n">
        <v>2</v>
      </c>
      <c r="D19733" s="7" t="n">
        <v>1</v>
      </c>
    </row>
    <row r="19734" spans="1:9">
      <c r="A19734" t="s">
        <v>4</v>
      </c>
      <c r="B19734" s="4" t="s">
        <v>5</v>
      </c>
      <c r="C19734" s="4" t="s">
        <v>14</v>
      </c>
      <c r="D19734" s="4" t="s">
        <v>9</v>
      </c>
    </row>
    <row r="19735" spans="1:9">
      <c r="A19735" t="n">
        <v>154952</v>
      </c>
      <c r="B19735" s="35" t="n">
        <v>116</v>
      </c>
      <c r="C19735" s="7" t="n">
        <v>5</v>
      </c>
      <c r="D19735" s="7" t="n">
        <v>1099431936</v>
      </c>
    </row>
    <row r="19736" spans="1:9">
      <c r="A19736" t="s">
        <v>4</v>
      </c>
      <c r="B19736" s="4" t="s">
        <v>5</v>
      </c>
      <c r="C19736" s="4" t="s">
        <v>14</v>
      </c>
      <c r="D19736" s="4" t="s">
        <v>10</v>
      </c>
    </row>
    <row r="19737" spans="1:9">
      <c r="A19737" t="n">
        <v>154958</v>
      </c>
      <c r="B19737" s="35" t="n">
        <v>116</v>
      </c>
      <c r="C19737" s="7" t="n">
        <v>6</v>
      </c>
      <c r="D19737" s="7" t="n">
        <v>1</v>
      </c>
    </row>
    <row r="19738" spans="1:9">
      <c r="A19738" t="s">
        <v>4</v>
      </c>
      <c r="B19738" s="4" t="s">
        <v>5</v>
      </c>
      <c r="C19738" s="4" t="s">
        <v>10</v>
      </c>
      <c r="D19738" s="4" t="s">
        <v>9</v>
      </c>
    </row>
    <row r="19739" spans="1:9">
      <c r="A19739" t="n">
        <v>154962</v>
      </c>
      <c r="B19739" s="33" t="n">
        <v>43</v>
      </c>
      <c r="C19739" s="7" t="n">
        <v>1</v>
      </c>
      <c r="D19739" s="7" t="n">
        <v>128</v>
      </c>
    </row>
    <row r="19740" spans="1:9">
      <c r="A19740" t="s">
        <v>4</v>
      </c>
      <c r="B19740" s="4" t="s">
        <v>5</v>
      </c>
      <c r="C19740" s="4" t="s">
        <v>14</v>
      </c>
      <c r="D19740" s="4" t="s">
        <v>14</v>
      </c>
      <c r="E19740" s="4" t="s">
        <v>21</v>
      </c>
      <c r="F19740" s="4" t="s">
        <v>21</v>
      </c>
      <c r="G19740" s="4" t="s">
        <v>21</v>
      </c>
      <c r="H19740" s="4" t="s">
        <v>10</v>
      </c>
    </row>
    <row r="19741" spans="1:9">
      <c r="A19741" t="n">
        <v>154969</v>
      </c>
      <c r="B19741" s="45" t="n">
        <v>45</v>
      </c>
      <c r="C19741" s="7" t="n">
        <v>2</v>
      </c>
      <c r="D19741" s="7" t="n">
        <v>3</v>
      </c>
      <c r="E19741" s="7" t="n">
        <v>-5.1100001335144</v>
      </c>
      <c r="F19741" s="7" t="n">
        <v>19.8700008392334</v>
      </c>
      <c r="G19741" s="7" t="n">
        <v>47.75</v>
      </c>
      <c r="H19741" s="7" t="n">
        <v>0</v>
      </c>
    </row>
    <row r="19742" spans="1:9">
      <c r="A19742" t="s">
        <v>4</v>
      </c>
      <c r="B19742" s="4" t="s">
        <v>5</v>
      </c>
      <c r="C19742" s="4" t="s">
        <v>14</v>
      </c>
      <c r="D19742" s="4" t="s">
        <v>14</v>
      </c>
      <c r="E19742" s="4" t="s">
        <v>21</v>
      </c>
      <c r="F19742" s="4" t="s">
        <v>21</v>
      </c>
      <c r="G19742" s="4" t="s">
        <v>21</v>
      </c>
      <c r="H19742" s="4" t="s">
        <v>10</v>
      </c>
      <c r="I19742" s="4" t="s">
        <v>14</v>
      </c>
    </row>
    <row r="19743" spans="1:9">
      <c r="A19743" t="n">
        <v>154986</v>
      </c>
      <c r="B19743" s="45" t="n">
        <v>45</v>
      </c>
      <c r="C19743" s="7" t="n">
        <v>4</v>
      </c>
      <c r="D19743" s="7" t="n">
        <v>3</v>
      </c>
      <c r="E19743" s="7" t="n">
        <v>-3</v>
      </c>
      <c r="F19743" s="7" t="n">
        <v>129</v>
      </c>
      <c r="G19743" s="7" t="n">
        <v>353</v>
      </c>
      <c r="H19743" s="7" t="n">
        <v>0</v>
      </c>
      <c r="I19743" s="7" t="n">
        <v>0</v>
      </c>
    </row>
    <row r="19744" spans="1:9">
      <c r="A19744" t="s">
        <v>4</v>
      </c>
      <c r="B19744" s="4" t="s">
        <v>5</v>
      </c>
      <c r="C19744" s="4" t="s">
        <v>14</v>
      </c>
      <c r="D19744" s="4" t="s">
        <v>14</v>
      </c>
      <c r="E19744" s="4" t="s">
        <v>21</v>
      </c>
      <c r="F19744" s="4" t="s">
        <v>10</v>
      </c>
    </row>
    <row r="19745" spans="1:9">
      <c r="A19745" t="n">
        <v>155004</v>
      </c>
      <c r="B19745" s="45" t="n">
        <v>45</v>
      </c>
      <c r="C19745" s="7" t="n">
        <v>5</v>
      </c>
      <c r="D19745" s="7" t="n">
        <v>3</v>
      </c>
      <c r="E19745" s="7" t="n">
        <v>1.20000004768372</v>
      </c>
      <c r="F19745" s="7" t="n">
        <v>0</v>
      </c>
    </row>
    <row r="19746" spans="1:9">
      <c r="A19746" t="s">
        <v>4</v>
      </c>
      <c r="B19746" s="4" t="s">
        <v>5</v>
      </c>
      <c r="C19746" s="4" t="s">
        <v>14</v>
      </c>
      <c r="D19746" s="4" t="s">
        <v>14</v>
      </c>
      <c r="E19746" s="4" t="s">
        <v>21</v>
      </c>
      <c r="F19746" s="4" t="s">
        <v>10</v>
      </c>
    </row>
    <row r="19747" spans="1:9">
      <c r="A19747" t="n">
        <v>155013</v>
      </c>
      <c r="B19747" s="45" t="n">
        <v>45</v>
      </c>
      <c r="C19747" s="7" t="n">
        <v>11</v>
      </c>
      <c r="D19747" s="7" t="n">
        <v>3</v>
      </c>
      <c r="E19747" s="7" t="n">
        <v>32.5999984741211</v>
      </c>
      <c r="F19747" s="7" t="n">
        <v>0</v>
      </c>
    </row>
    <row r="19748" spans="1:9">
      <c r="A19748" t="s">
        <v>4</v>
      </c>
      <c r="B19748" s="4" t="s">
        <v>5</v>
      </c>
      <c r="C19748" s="4" t="s">
        <v>14</v>
      </c>
      <c r="D19748" s="4" t="s">
        <v>14</v>
      </c>
      <c r="E19748" s="4" t="s">
        <v>21</v>
      </c>
      <c r="F19748" s="4" t="s">
        <v>21</v>
      </c>
      <c r="G19748" s="4" t="s">
        <v>21</v>
      </c>
      <c r="H19748" s="4" t="s">
        <v>10</v>
      </c>
      <c r="I19748" s="4" t="s">
        <v>14</v>
      </c>
    </row>
    <row r="19749" spans="1:9">
      <c r="A19749" t="n">
        <v>155022</v>
      </c>
      <c r="B19749" s="45" t="n">
        <v>45</v>
      </c>
      <c r="C19749" s="7" t="n">
        <v>4</v>
      </c>
      <c r="D19749" s="7" t="n">
        <v>3</v>
      </c>
      <c r="E19749" s="7" t="n">
        <v>-3</v>
      </c>
      <c r="F19749" s="7" t="n">
        <v>135</v>
      </c>
      <c r="G19749" s="7" t="n">
        <v>353</v>
      </c>
      <c r="H19749" s="7" t="n">
        <v>7000</v>
      </c>
      <c r="I19749" s="7" t="n">
        <v>0</v>
      </c>
    </row>
    <row r="19750" spans="1:9">
      <c r="A19750" t="s">
        <v>4</v>
      </c>
      <c r="B19750" s="4" t="s">
        <v>5</v>
      </c>
      <c r="C19750" s="4" t="s">
        <v>14</v>
      </c>
      <c r="D19750" s="4" t="s">
        <v>10</v>
      </c>
    </row>
    <row r="19751" spans="1:9">
      <c r="A19751" t="n">
        <v>155040</v>
      </c>
      <c r="B19751" s="21" t="n">
        <v>58</v>
      </c>
      <c r="C19751" s="7" t="n">
        <v>255</v>
      </c>
      <c r="D19751" s="7" t="n">
        <v>0</v>
      </c>
    </row>
    <row r="19752" spans="1:9">
      <c r="A19752" t="s">
        <v>4</v>
      </c>
      <c r="B19752" s="4" t="s">
        <v>5</v>
      </c>
      <c r="C19752" s="4" t="s">
        <v>14</v>
      </c>
      <c r="D19752" s="4" t="s">
        <v>10</v>
      </c>
      <c r="E19752" s="4" t="s">
        <v>6</v>
      </c>
    </row>
    <row r="19753" spans="1:9">
      <c r="A19753" t="n">
        <v>155044</v>
      </c>
      <c r="B19753" s="41" t="n">
        <v>51</v>
      </c>
      <c r="C19753" s="7" t="n">
        <v>4</v>
      </c>
      <c r="D19753" s="7" t="n">
        <v>6</v>
      </c>
      <c r="E19753" s="7" t="s">
        <v>583</v>
      </c>
    </row>
    <row r="19754" spans="1:9">
      <c r="A19754" t="s">
        <v>4</v>
      </c>
      <c r="B19754" s="4" t="s">
        <v>5</v>
      </c>
      <c r="C19754" s="4" t="s">
        <v>10</v>
      </c>
    </row>
    <row r="19755" spans="1:9">
      <c r="A19755" t="n">
        <v>155058</v>
      </c>
      <c r="B19755" s="28" t="n">
        <v>16</v>
      </c>
      <c r="C19755" s="7" t="n">
        <v>0</v>
      </c>
    </row>
    <row r="19756" spans="1:9">
      <c r="A19756" t="s">
        <v>4</v>
      </c>
      <c r="B19756" s="4" t="s">
        <v>5</v>
      </c>
      <c r="C19756" s="4" t="s">
        <v>10</v>
      </c>
      <c r="D19756" s="4" t="s">
        <v>14</v>
      </c>
      <c r="E19756" s="4" t="s">
        <v>9</v>
      </c>
      <c r="F19756" s="4" t="s">
        <v>112</v>
      </c>
      <c r="G19756" s="4" t="s">
        <v>14</v>
      </c>
      <c r="H19756" s="4" t="s">
        <v>14</v>
      </c>
    </row>
    <row r="19757" spans="1:9">
      <c r="A19757" t="n">
        <v>155061</v>
      </c>
      <c r="B19757" s="49" t="n">
        <v>26</v>
      </c>
      <c r="C19757" s="7" t="n">
        <v>6</v>
      </c>
      <c r="D19757" s="7" t="n">
        <v>17</v>
      </c>
      <c r="E19757" s="7" t="n">
        <v>8506</v>
      </c>
      <c r="F19757" s="7" t="s">
        <v>1155</v>
      </c>
      <c r="G19757" s="7" t="n">
        <v>2</v>
      </c>
      <c r="H19757" s="7" t="n">
        <v>0</v>
      </c>
    </row>
    <row r="19758" spans="1:9">
      <c r="A19758" t="s">
        <v>4</v>
      </c>
      <c r="B19758" s="4" t="s">
        <v>5</v>
      </c>
    </row>
    <row r="19759" spans="1:9">
      <c r="A19759" t="n">
        <v>155081</v>
      </c>
      <c r="B19759" s="50" t="n">
        <v>28</v>
      </c>
    </row>
    <row r="19760" spans="1:9">
      <c r="A19760" t="s">
        <v>4</v>
      </c>
      <c r="B19760" s="4" t="s">
        <v>5</v>
      </c>
      <c r="C19760" s="4" t="s">
        <v>10</v>
      </c>
      <c r="D19760" s="4" t="s">
        <v>14</v>
      </c>
    </row>
    <row r="19761" spans="1:9">
      <c r="A19761" t="n">
        <v>155082</v>
      </c>
      <c r="B19761" s="51" t="n">
        <v>89</v>
      </c>
      <c r="C19761" s="7" t="n">
        <v>65533</v>
      </c>
      <c r="D19761" s="7" t="n">
        <v>1</v>
      </c>
    </row>
    <row r="19762" spans="1:9">
      <c r="A19762" t="s">
        <v>4</v>
      </c>
      <c r="B19762" s="4" t="s">
        <v>5</v>
      </c>
      <c r="C19762" s="4" t="s">
        <v>14</v>
      </c>
      <c r="D19762" s="4" t="s">
        <v>10</v>
      </c>
      <c r="E19762" s="4" t="s">
        <v>10</v>
      </c>
      <c r="F19762" s="4" t="s">
        <v>14</v>
      </c>
    </row>
    <row r="19763" spans="1:9">
      <c r="A19763" t="n">
        <v>155086</v>
      </c>
      <c r="B19763" s="59" t="n">
        <v>25</v>
      </c>
      <c r="C19763" s="7" t="n">
        <v>1</v>
      </c>
      <c r="D19763" s="7" t="n">
        <v>260</v>
      </c>
      <c r="E19763" s="7" t="n">
        <v>640</v>
      </c>
      <c r="F19763" s="7" t="n">
        <v>1</v>
      </c>
    </row>
    <row r="19764" spans="1:9">
      <c r="A19764" t="s">
        <v>4</v>
      </c>
      <c r="B19764" s="4" t="s">
        <v>5</v>
      </c>
      <c r="C19764" s="4" t="s">
        <v>14</v>
      </c>
      <c r="D19764" s="4" t="s">
        <v>10</v>
      </c>
      <c r="E19764" s="4" t="s">
        <v>6</v>
      </c>
    </row>
    <row r="19765" spans="1:9">
      <c r="A19765" t="n">
        <v>155093</v>
      </c>
      <c r="B19765" s="41" t="n">
        <v>51</v>
      </c>
      <c r="C19765" s="7" t="n">
        <v>4</v>
      </c>
      <c r="D19765" s="7" t="n">
        <v>9</v>
      </c>
      <c r="E19765" s="7" t="s">
        <v>1158</v>
      </c>
    </row>
    <row r="19766" spans="1:9">
      <c r="A19766" t="s">
        <v>4</v>
      </c>
      <c r="B19766" s="4" t="s">
        <v>5</v>
      </c>
      <c r="C19766" s="4" t="s">
        <v>10</v>
      </c>
    </row>
    <row r="19767" spans="1:9">
      <c r="A19767" t="n">
        <v>155108</v>
      </c>
      <c r="B19767" s="28" t="n">
        <v>16</v>
      </c>
      <c r="C19767" s="7" t="n">
        <v>0</v>
      </c>
    </row>
    <row r="19768" spans="1:9">
      <c r="A19768" t="s">
        <v>4</v>
      </c>
      <c r="B19768" s="4" t="s">
        <v>5</v>
      </c>
      <c r="C19768" s="4" t="s">
        <v>10</v>
      </c>
      <c r="D19768" s="4" t="s">
        <v>14</v>
      </c>
      <c r="E19768" s="4" t="s">
        <v>9</v>
      </c>
      <c r="F19768" s="4" t="s">
        <v>112</v>
      </c>
      <c r="G19768" s="4" t="s">
        <v>14</v>
      </c>
      <c r="H19768" s="4" t="s">
        <v>14</v>
      </c>
    </row>
    <row r="19769" spans="1:9">
      <c r="A19769" t="n">
        <v>155111</v>
      </c>
      <c r="B19769" s="49" t="n">
        <v>26</v>
      </c>
      <c r="C19769" s="7" t="n">
        <v>9</v>
      </c>
      <c r="D19769" s="7" t="n">
        <v>17</v>
      </c>
      <c r="E19769" s="7" t="n">
        <v>5954</v>
      </c>
      <c r="F19769" s="7" t="s">
        <v>1153</v>
      </c>
      <c r="G19769" s="7" t="n">
        <v>2</v>
      </c>
      <c r="H19769" s="7" t="n">
        <v>0</v>
      </c>
    </row>
    <row r="19770" spans="1:9">
      <c r="A19770" t="s">
        <v>4</v>
      </c>
      <c r="B19770" s="4" t="s">
        <v>5</v>
      </c>
    </row>
    <row r="19771" spans="1:9">
      <c r="A19771" t="n">
        <v>155131</v>
      </c>
      <c r="B19771" s="50" t="n">
        <v>28</v>
      </c>
    </row>
    <row r="19772" spans="1:9">
      <c r="A19772" t="s">
        <v>4</v>
      </c>
      <c r="B19772" s="4" t="s">
        <v>5</v>
      </c>
      <c r="C19772" s="4" t="s">
        <v>10</v>
      </c>
      <c r="D19772" s="4" t="s">
        <v>14</v>
      </c>
    </row>
    <row r="19773" spans="1:9">
      <c r="A19773" t="n">
        <v>155132</v>
      </c>
      <c r="B19773" s="51" t="n">
        <v>89</v>
      </c>
      <c r="C19773" s="7" t="n">
        <v>65533</v>
      </c>
      <c r="D19773" s="7" t="n">
        <v>1</v>
      </c>
    </row>
    <row r="19774" spans="1:9">
      <c r="A19774" t="s">
        <v>4</v>
      </c>
      <c r="B19774" s="4" t="s">
        <v>5</v>
      </c>
      <c r="C19774" s="4" t="s">
        <v>19</v>
      </c>
    </row>
    <row r="19775" spans="1:9">
      <c r="A19775" t="n">
        <v>155136</v>
      </c>
      <c r="B19775" s="15" t="n">
        <v>3</v>
      </c>
      <c r="C19775" s="11" t="n">
        <f t="normal" ca="1">A19875</f>
        <v>0</v>
      </c>
    </row>
    <row r="19776" spans="1:9">
      <c r="A19776" t="s">
        <v>4</v>
      </c>
      <c r="B19776" s="4" t="s">
        <v>5</v>
      </c>
      <c r="C19776" s="4" t="s">
        <v>14</v>
      </c>
      <c r="D19776" s="4" t="s">
        <v>14</v>
      </c>
      <c r="E19776" s="4" t="s">
        <v>14</v>
      </c>
      <c r="F19776" s="4" t="s">
        <v>9</v>
      </c>
      <c r="G19776" s="4" t="s">
        <v>14</v>
      </c>
      <c r="H19776" s="4" t="s">
        <v>14</v>
      </c>
      <c r="I19776" s="4" t="s">
        <v>19</v>
      </c>
    </row>
    <row r="19777" spans="1:9">
      <c r="A19777" t="n">
        <v>155141</v>
      </c>
      <c r="B19777" s="10" t="n">
        <v>5</v>
      </c>
      <c r="C19777" s="7" t="n">
        <v>35</v>
      </c>
      <c r="D19777" s="7" t="n">
        <v>30</v>
      </c>
      <c r="E19777" s="7" t="n">
        <v>0</v>
      </c>
      <c r="F19777" s="7" t="n">
        <v>8</v>
      </c>
      <c r="G19777" s="7" t="n">
        <v>2</v>
      </c>
      <c r="H19777" s="7" t="n">
        <v>1</v>
      </c>
      <c r="I19777" s="11" t="n">
        <f t="normal" ca="1">A19827</f>
        <v>0</v>
      </c>
    </row>
    <row r="19778" spans="1:9">
      <c r="A19778" t="s">
        <v>4</v>
      </c>
      <c r="B19778" s="4" t="s">
        <v>5</v>
      </c>
      <c r="C19778" s="4" t="s">
        <v>14</v>
      </c>
      <c r="D19778" s="4" t="s">
        <v>10</v>
      </c>
      <c r="E19778" s="4" t="s">
        <v>21</v>
      </c>
    </row>
    <row r="19779" spans="1:9">
      <c r="A19779" t="n">
        <v>155155</v>
      </c>
      <c r="B19779" s="21" t="n">
        <v>58</v>
      </c>
      <c r="C19779" s="7" t="n">
        <v>101</v>
      </c>
      <c r="D19779" s="7" t="n">
        <v>500</v>
      </c>
      <c r="E19779" s="7" t="n">
        <v>1</v>
      </c>
    </row>
    <row r="19780" spans="1:9">
      <c r="A19780" t="s">
        <v>4</v>
      </c>
      <c r="B19780" s="4" t="s">
        <v>5</v>
      </c>
      <c r="C19780" s="4" t="s">
        <v>14</v>
      </c>
      <c r="D19780" s="4" t="s">
        <v>10</v>
      </c>
    </row>
    <row r="19781" spans="1:9">
      <c r="A19781" t="n">
        <v>155163</v>
      </c>
      <c r="B19781" s="21" t="n">
        <v>58</v>
      </c>
      <c r="C19781" s="7" t="n">
        <v>254</v>
      </c>
      <c r="D19781" s="7" t="n">
        <v>0</v>
      </c>
    </row>
    <row r="19782" spans="1:9">
      <c r="A19782" t="s">
        <v>4</v>
      </c>
      <c r="B19782" s="4" t="s">
        <v>5</v>
      </c>
      <c r="C19782" s="4" t="s">
        <v>14</v>
      </c>
    </row>
    <row r="19783" spans="1:9">
      <c r="A19783" t="n">
        <v>155167</v>
      </c>
      <c r="B19783" s="35" t="n">
        <v>116</v>
      </c>
      <c r="C19783" s="7" t="n">
        <v>0</v>
      </c>
    </row>
    <row r="19784" spans="1:9">
      <c r="A19784" t="s">
        <v>4</v>
      </c>
      <c r="B19784" s="4" t="s">
        <v>5</v>
      </c>
      <c r="C19784" s="4" t="s">
        <v>14</v>
      </c>
      <c r="D19784" s="4" t="s">
        <v>10</v>
      </c>
    </row>
    <row r="19785" spans="1:9">
      <c r="A19785" t="n">
        <v>155169</v>
      </c>
      <c r="B19785" s="35" t="n">
        <v>116</v>
      </c>
      <c r="C19785" s="7" t="n">
        <v>2</v>
      </c>
      <c r="D19785" s="7" t="n">
        <v>1</v>
      </c>
    </row>
    <row r="19786" spans="1:9">
      <c r="A19786" t="s">
        <v>4</v>
      </c>
      <c r="B19786" s="4" t="s">
        <v>5</v>
      </c>
      <c r="C19786" s="4" t="s">
        <v>14</v>
      </c>
      <c r="D19786" s="4" t="s">
        <v>9</v>
      </c>
    </row>
    <row r="19787" spans="1:9">
      <c r="A19787" t="n">
        <v>155173</v>
      </c>
      <c r="B19787" s="35" t="n">
        <v>116</v>
      </c>
      <c r="C19787" s="7" t="n">
        <v>5</v>
      </c>
      <c r="D19787" s="7" t="n">
        <v>1099431936</v>
      </c>
    </row>
    <row r="19788" spans="1:9">
      <c r="A19788" t="s">
        <v>4</v>
      </c>
      <c r="B19788" s="4" t="s">
        <v>5</v>
      </c>
      <c r="C19788" s="4" t="s">
        <v>14</v>
      </c>
      <c r="D19788" s="4" t="s">
        <v>10</v>
      </c>
    </row>
    <row r="19789" spans="1:9">
      <c r="A19789" t="n">
        <v>155179</v>
      </c>
      <c r="B19789" s="35" t="n">
        <v>116</v>
      </c>
      <c r="C19789" s="7" t="n">
        <v>6</v>
      </c>
      <c r="D19789" s="7" t="n">
        <v>1</v>
      </c>
    </row>
    <row r="19790" spans="1:9">
      <c r="A19790" t="s">
        <v>4</v>
      </c>
      <c r="B19790" s="4" t="s">
        <v>5</v>
      </c>
      <c r="C19790" s="4" t="s">
        <v>14</v>
      </c>
      <c r="D19790" s="4" t="s">
        <v>14</v>
      </c>
      <c r="E19790" s="4" t="s">
        <v>21</v>
      </c>
      <c r="F19790" s="4" t="s">
        <v>21</v>
      </c>
      <c r="G19790" s="4" t="s">
        <v>21</v>
      </c>
      <c r="H19790" s="4" t="s">
        <v>10</v>
      </c>
    </row>
    <row r="19791" spans="1:9">
      <c r="A19791" t="n">
        <v>155183</v>
      </c>
      <c r="B19791" s="45" t="n">
        <v>45</v>
      </c>
      <c r="C19791" s="7" t="n">
        <v>2</v>
      </c>
      <c r="D19791" s="7" t="n">
        <v>3</v>
      </c>
      <c r="E19791" s="7" t="n">
        <v>-5.67999982833862</v>
      </c>
      <c r="F19791" s="7" t="n">
        <v>19.9500007629395</v>
      </c>
      <c r="G19791" s="7" t="n">
        <v>46.1800003051758</v>
      </c>
      <c r="H19791" s="7" t="n">
        <v>0</v>
      </c>
    </row>
    <row r="19792" spans="1:9">
      <c r="A19792" t="s">
        <v>4</v>
      </c>
      <c r="B19792" s="4" t="s">
        <v>5</v>
      </c>
      <c r="C19792" s="4" t="s">
        <v>14</v>
      </c>
      <c r="D19792" s="4" t="s">
        <v>14</v>
      </c>
      <c r="E19792" s="4" t="s">
        <v>21</v>
      </c>
      <c r="F19792" s="4" t="s">
        <v>21</v>
      </c>
      <c r="G19792" s="4" t="s">
        <v>21</v>
      </c>
      <c r="H19792" s="4" t="s">
        <v>10</v>
      </c>
      <c r="I19792" s="4" t="s">
        <v>14</v>
      </c>
    </row>
    <row r="19793" spans="1:9">
      <c r="A19793" t="n">
        <v>155200</v>
      </c>
      <c r="B19793" s="45" t="n">
        <v>45</v>
      </c>
      <c r="C19793" s="7" t="n">
        <v>4</v>
      </c>
      <c r="D19793" s="7" t="n">
        <v>3</v>
      </c>
      <c r="E19793" s="7" t="n">
        <v>-3</v>
      </c>
      <c r="F19793" s="7" t="n">
        <v>124</v>
      </c>
      <c r="G19793" s="7" t="n">
        <v>353</v>
      </c>
      <c r="H19793" s="7" t="n">
        <v>0</v>
      </c>
      <c r="I19793" s="7" t="n">
        <v>0</v>
      </c>
    </row>
    <row r="19794" spans="1:9">
      <c r="A19794" t="s">
        <v>4</v>
      </c>
      <c r="B19794" s="4" t="s">
        <v>5</v>
      </c>
      <c r="C19794" s="4" t="s">
        <v>14</v>
      </c>
      <c r="D19794" s="4" t="s">
        <v>14</v>
      </c>
      <c r="E19794" s="4" t="s">
        <v>21</v>
      </c>
      <c r="F19794" s="4" t="s">
        <v>10</v>
      </c>
    </row>
    <row r="19795" spans="1:9">
      <c r="A19795" t="n">
        <v>155218</v>
      </c>
      <c r="B19795" s="45" t="n">
        <v>45</v>
      </c>
      <c r="C19795" s="7" t="n">
        <v>5</v>
      </c>
      <c r="D19795" s="7" t="n">
        <v>3</v>
      </c>
      <c r="E19795" s="7" t="n">
        <v>1.20000004768372</v>
      </c>
      <c r="F19795" s="7" t="n">
        <v>0</v>
      </c>
    </row>
    <row r="19796" spans="1:9">
      <c r="A19796" t="s">
        <v>4</v>
      </c>
      <c r="B19796" s="4" t="s">
        <v>5</v>
      </c>
      <c r="C19796" s="4" t="s">
        <v>14</v>
      </c>
      <c r="D19796" s="4" t="s">
        <v>14</v>
      </c>
      <c r="E19796" s="4" t="s">
        <v>21</v>
      </c>
      <c r="F19796" s="4" t="s">
        <v>10</v>
      </c>
    </row>
    <row r="19797" spans="1:9">
      <c r="A19797" t="n">
        <v>155227</v>
      </c>
      <c r="B19797" s="45" t="n">
        <v>45</v>
      </c>
      <c r="C19797" s="7" t="n">
        <v>11</v>
      </c>
      <c r="D19797" s="7" t="n">
        <v>3</v>
      </c>
      <c r="E19797" s="7" t="n">
        <v>32.5999984741211</v>
      </c>
      <c r="F19797" s="7" t="n">
        <v>0</v>
      </c>
    </row>
    <row r="19798" spans="1:9">
      <c r="A19798" t="s">
        <v>4</v>
      </c>
      <c r="B19798" s="4" t="s">
        <v>5</v>
      </c>
      <c r="C19798" s="4" t="s">
        <v>14</v>
      </c>
      <c r="D19798" s="4" t="s">
        <v>14</v>
      </c>
      <c r="E19798" s="4" t="s">
        <v>21</v>
      </c>
      <c r="F19798" s="4" t="s">
        <v>21</v>
      </c>
      <c r="G19798" s="4" t="s">
        <v>21</v>
      </c>
      <c r="H19798" s="4" t="s">
        <v>10</v>
      </c>
      <c r="I19798" s="4" t="s">
        <v>14</v>
      </c>
    </row>
    <row r="19799" spans="1:9">
      <c r="A19799" t="n">
        <v>155236</v>
      </c>
      <c r="B19799" s="45" t="n">
        <v>45</v>
      </c>
      <c r="C19799" s="7" t="n">
        <v>4</v>
      </c>
      <c r="D19799" s="7" t="n">
        <v>3</v>
      </c>
      <c r="E19799" s="7" t="n">
        <v>-3</v>
      </c>
      <c r="F19799" s="7" t="n">
        <v>130</v>
      </c>
      <c r="G19799" s="7" t="n">
        <v>353</v>
      </c>
      <c r="H19799" s="7" t="n">
        <v>7000</v>
      </c>
      <c r="I19799" s="7" t="n">
        <v>0</v>
      </c>
    </row>
    <row r="19800" spans="1:9">
      <c r="A19800" t="s">
        <v>4</v>
      </c>
      <c r="B19800" s="4" t="s">
        <v>5</v>
      </c>
      <c r="C19800" s="4" t="s">
        <v>14</v>
      </c>
      <c r="D19800" s="4" t="s">
        <v>10</v>
      </c>
    </row>
    <row r="19801" spans="1:9">
      <c r="A19801" t="n">
        <v>155254</v>
      </c>
      <c r="B19801" s="21" t="n">
        <v>58</v>
      </c>
      <c r="C19801" s="7" t="n">
        <v>255</v>
      </c>
      <c r="D19801" s="7" t="n">
        <v>0</v>
      </c>
    </row>
    <row r="19802" spans="1:9">
      <c r="A19802" t="s">
        <v>4</v>
      </c>
      <c r="B19802" s="4" t="s">
        <v>5</v>
      </c>
      <c r="C19802" s="4" t="s">
        <v>14</v>
      </c>
      <c r="D19802" s="4" t="s">
        <v>10</v>
      </c>
      <c r="E19802" s="4" t="s">
        <v>6</v>
      </c>
    </row>
    <row r="19803" spans="1:9">
      <c r="A19803" t="n">
        <v>155258</v>
      </c>
      <c r="B19803" s="41" t="n">
        <v>51</v>
      </c>
      <c r="C19803" s="7" t="n">
        <v>4</v>
      </c>
      <c r="D19803" s="7" t="n">
        <v>8</v>
      </c>
      <c r="E19803" s="7" t="s">
        <v>583</v>
      </c>
    </row>
    <row r="19804" spans="1:9">
      <c r="A19804" t="s">
        <v>4</v>
      </c>
      <c r="B19804" s="4" t="s">
        <v>5</v>
      </c>
      <c r="C19804" s="4" t="s">
        <v>10</v>
      </c>
    </row>
    <row r="19805" spans="1:9">
      <c r="A19805" t="n">
        <v>155272</v>
      </c>
      <c r="B19805" s="28" t="n">
        <v>16</v>
      </c>
      <c r="C19805" s="7" t="n">
        <v>0</v>
      </c>
    </row>
    <row r="19806" spans="1:9">
      <c r="A19806" t="s">
        <v>4</v>
      </c>
      <c r="B19806" s="4" t="s">
        <v>5</v>
      </c>
      <c r="C19806" s="4" t="s">
        <v>10</v>
      </c>
      <c r="D19806" s="4" t="s">
        <v>14</v>
      </c>
      <c r="E19806" s="4" t="s">
        <v>9</v>
      </c>
      <c r="F19806" s="4" t="s">
        <v>112</v>
      </c>
      <c r="G19806" s="4" t="s">
        <v>14</v>
      </c>
      <c r="H19806" s="4" t="s">
        <v>14</v>
      </c>
    </row>
    <row r="19807" spans="1:9">
      <c r="A19807" t="n">
        <v>155275</v>
      </c>
      <c r="B19807" s="49" t="n">
        <v>26</v>
      </c>
      <c r="C19807" s="7" t="n">
        <v>8</v>
      </c>
      <c r="D19807" s="7" t="n">
        <v>17</v>
      </c>
      <c r="E19807" s="7" t="n">
        <v>9420</v>
      </c>
      <c r="F19807" s="7" t="s">
        <v>1155</v>
      </c>
      <c r="G19807" s="7" t="n">
        <v>2</v>
      </c>
      <c r="H19807" s="7" t="n">
        <v>0</v>
      </c>
    </row>
    <row r="19808" spans="1:9">
      <c r="A19808" t="s">
        <v>4</v>
      </c>
      <c r="B19808" s="4" t="s">
        <v>5</v>
      </c>
    </row>
    <row r="19809" spans="1:9">
      <c r="A19809" t="n">
        <v>155295</v>
      </c>
      <c r="B19809" s="50" t="n">
        <v>28</v>
      </c>
    </row>
    <row r="19810" spans="1:9">
      <c r="A19810" t="s">
        <v>4</v>
      </c>
      <c r="B19810" s="4" t="s">
        <v>5</v>
      </c>
      <c r="C19810" s="4" t="s">
        <v>10</v>
      </c>
      <c r="D19810" s="4" t="s">
        <v>14</v>
      </c>
    </row>
    <row r="19811" spans="1:9">
      <c r="A19811" t="n">
        <v>155296</v>
      </c>
      <c r="B19811" s="51" t="n">
        <v>89</v>
      </c>
      <c r="C19811" s="7" t="n">
        <v>65533</v>
      </c>
      <c r="D19811" s="7" t="n">
        <v>1</v>
      </c>
    </row>
    <row r="19812" spans="1:9">
      <c r="A19812" t="s">
        <v>4</v>
      </c>
      <c r="B19812" s="4" t="s">
        <v>5</v>
      </c>
      <c r="C19812" s="4" t="s">
        <v>14</v>
      </c>
      <c r="D19812" s="4" t="s">
        <v>10</v>
      </c>
      <c r="E19812" s="4" t="s">
        <v>10</v>
      </c>
      <c r="F19812" s="4" t="s">
        <v>14</v>
      </c>
    </row>
    <row r="19813" spans="1:9">
      <c r="A19813" t="n">
        <v>155300</v>
      </c>
      <c r="B19813" s="59" t="n">
        <v>25</v>
      </c>
      <c r="C19813" s="7" t="n">
        <v>1</v>
      </c>
      <c r="D19813" s="7" t="n">
        <v>260</v>
      </c>
      <c r="E19813" s="7" t="n">
        <v>640</v>
      </c>
      <c r="F19813" s="7" t="n">
        <v>1</v>
      </c>
    </row>
    <row r="19814" spans="1:9">
      <c r="A19814" t="s">
        <v>4</v>
      </c>
      <c r="B19814" s="4" t="s">
        <v>5</v>
      </c>
      <c r="C19814" s="4" t="s">
        <v>14</v>
      </c>
      <c r="D19814" s="4" t="s">
        <v>10</v>
      </c>
      <c r="E19814" s="4" t="s">
        <v>6</v>
      </c>
    </row>
    <row r="19815" spans="1:9">
      <c r="A19815" t="n">
        <v>155307</v>
      </c>
      <c r="B19815" s="41" t="n">
        <v>51</v>
      </c>
      <c r="C19815" s="7" t="n">
        <v>4</v>
      </c>
      <c r="D19815" s="7" t="n">
        <v>11</v>
      </c>
      <c r="E19815" s="7" t="s">
        <v>1012</v>
      </c>
    </row>
    <row r="19816" spans="1:9">
      <c r="A19816" t="s">
        <v>4</v>
      </c>
      <c r="B19816" s="4" t="s">
        <v>5</v>
      </c>
      <c r="C19816" s="4" t="s">
        <v>10</v>
      </c>
    </row>
    <row r="19817" spans="1:9">
      <c r="A19817" t="n">
        <v>155322</v>
      </c>
      <c r="B19817" s="28" t="n">
        <v>16</v>
      </c>
      <c r="C19817" s="7" t="n">
        <v>0</v>
      </c>
    </row>
    <row r="19818" spans="1:9">
      <c r="A19818" t="s">
        <v>4</v>
      </c>
      <c r="B19818" s="4" t="s">
        <v>5</v>
      </c>
      <c r="C19818" s="4" t="s">
        <v>10</v>
      </c>
      <c r="D19818" s="4" t="s">
        <v>14</v>
      </c>
      <c r="E19818" s="4" t="s">
        <v>9</v>
      </c>
      <c r="F19818" s="4" t="s">
        <v>112</v>
      </c>
      <c r="G19818" s="4" t="s">
        <v>14</v>
      </c>
      <c r="H19818" s="4" t="s">
        <v>14</v>
      </c>
    </row>
    <row r="19819" spans="1:9">
      <c r="A19819" t="n">
        <v>155325</v>
      </c>
      <c r="B19819" s="49" t="n">
        <v>26</v>
      </c>
      <c r="C19819" s="7" t="n">
        <v>11</v>
      </c>
      <c r="D19819" s="7" t="n">
        <v>17</v>
      </c>
      <c r="E19819" s="7" t="n">
        <v>10951</v>
      </c>
      <c r="F19819" s="7" t="s">
        <v>1153</v>
      </c>
      <c r="G19819" s="7" t="n">
        <v>2</v>
      </c>
      <c r="H19819" s="7" t="n">
        <v>0</v>
      </c>
    </row>
    <row r="19820" spans="1:9">
      <c r="A19820" t="s">
        <v>4</v>
      </c>
      <c r="B19820" s="4" t="s">
        <v>5</v>
      </c>
    </row>
    <row r="19821" spans="1:9">
      <c r="A19821" t="n">
        <v>155345</v>
      </c>
      <c r="B19821" s="50" t="n">
        <v>28</v>
      </c>
    </row>
    <row r="19822" spans="1:9">
      <c r="A19822" t="s">
        <v>4</v>
      </c>
      <c r="B19822" s="4" t="s">
        <v>5</v>
      </c>
      <c r="C19822" s="4" t="s">
        <v>10</v>
      </c>
      <c r="D19822" s="4" t="s">
        <v>14</v>
      </c>
    </row>
    <row r="19823" spans="1:9">
      <c r="A19823" t="n">
        <v>155346</v>
      </c>
      <c r="B19823" s="51" t="n">
        <v>89</v>
      </c>
      <c r="C19823" s="7" t="n">
        <v>65533</v>
      </c>
      <c r="D19823" s="7" t="n">
        <v>1</v>
      </c>
    </row>
    <row r="19824" spans="1:9">
      <c r="A19824" t="s">
        <v>4</v>
      </c>
      <c r="B19824" s="4" t="s">
        <v>5</v>
      </c>
      <c r="C19824" s="4" t="s">
        <v>19</v>
      </c>
    </row>
    <row r="19825" spans="1:8">
      <c r="A19825" t="n">
        <v>155350</v>
      </c>
      <c r="B19825" s="15" t="n">
        <v>3</v>
      </c>
      <c r="C19825" s="11" t="n">
        <f t="normal" ca="1">A19875</f>
        <v>0</v>
      </c>
    </row>
    <row r="19826" spans="1:8">
      <c r="A19826" t="s">
        <v>4</v>
      </c>
      <c r="B19826" s="4" t="s">
        <v>5</v>
      </c>
      <c r="C19826" s="4" t="s">
        <v>14</v>
      </c>
      <c r="D19826" s="4" t="s">
        <v>14</v>
      </c>
      <c r="E19826" s="4" t="s">
        <v>14</v>
      </c>
      <c r="F19826" s="4" t="s">
        <v>9</v>
      </c>
      <c r="G19826" s="4" t="s">
        <v>14</v>
      </c>
      <c r="H19826" s="4" t="s">
        <v>14</v>
      </c>
      <c r="I19826" s="4" t="s">
        <v>19</v>
      </c>
    </row>
    <row r="19827" spans="1:8">
      <c r="A19827" t="n">
        <v>155355</v>
      </c>
      <c r="B19827" s="10" t="n">
        <v>5</v>
      </c>
      <c r="C19827" s="7" t="n">
        <v>35</v>
      </c>
      <c r="D19827" s="7" t="n">
        <v>30</v>
      </c>
      <c r="E19827" s="7" t="n">
        <v>0</v>
      </c>
      <c r="F19827" s="7" t="n">
        <v>11</v>
      </c>
      <c r="G19827" s="7" t="n">
        <v>2</v>
      </c>
      <c r="H19827" s="7" t="n">
        <v>1</v>
      </c>
      <c r="I19827" s="11" t="n">
        <f t="normal" ca="1">A19875</f>
        <v>0</v>
      </c>
    </row>
    <row r="19828" spans="1:8">
      <c r="A19828" t="s">
        <v>4</v>
      </c>
      <c r="B19828" s="4" t="s">
        <v>5</v>
      </c>
      <c r="C19828" s="4" t="s">
        <v>14</v>
      </c>
      <c r="D19828" s="4" t="s">
        <v>10</v>
      </c>
      <c r="E19828" s="4" t="s">
        <v>21</v>
      </c>
    </row>
    <row r="19829" spans="1:8">
      <c r="A19829" t="n">
        <v>155369</v>
      </c>
      <c r="B19829" s="21" t="n">
        <v>58</v>
      </c>
      <c r="C19829" s="7" t="n">
        <v>101</v>
      </c>
      <c r="D19829" s="7" t="n">
        <v>500</v>
      </c>
      <c r="E19829" s="7" t="n">
        <v>1</v>
      </c>
    </row>
    <row r="19830" spans="1:8">
      <c r="A19830" t="s">
        <v>4</v>
      </c>
      <c r="B19830" s="4" t="s">
        <v>5</v>
      </c>
      <c r="C19830" s="4" t="s">
        <v>14</v>
      </c>
      <c r="D19830" s="4" t="s">
        <v>10</v>
      </c>
    </row>
    <row r="19831" spans="1:8">
      <c r="A19831" t="n">
        <v>155377</v>
      </c>
      <c r="B19831" s="21" t="n">
        <v>58</v>
      </c>
      <c r="C19831" s="7" t="n">
        <v>254</v>
      </c>
      <c r="D19831" s="7" t="n">
        <v>0</v>
      </c>
    </row>
    <row r="19832" spans="1:8">
      <c r="A19832" t="s">
        <v>4</v>
      </c>
      <c r="B19832" s="4" t="s">
        <v>5</v>
      </c>
      <c r="C19832" s="4" t="s">
        <v>14</v>
      </c>
    </row>
    <row r="19833" spans="1:8">
      <c r="A19833" t="n">
        <v>155381</v>
      </c>
      <c r="B19833" s="35" t="n">
        <v>116</v>
      </c>
      <c r="C19833" s="7" t="n">
        <v>0</v>
      </c>
    </row>
    <row r="19834" spans="1:8">
      <c r="A19834" t="s">
        <v>4</v>
      </c>
      <c r="B19834" s="4" t="s">
        <v>5</v>
      </c>
      <c r="C19834" s="4" t="s">
        <v>14</v>
      </c>
      <c r="D19834" s="4" t="s">
        <v>10</v>
      </c>
    </row>
    <row r="19835" spans="1:8">
      <c r="A19835" t="n">
        <v>155383</v>
      </c>
      <c r="B19835" s="35" t="n">
        <v>116</v>
      </c>
      <c r="C19835" s="7" t="n">
        <v>2</v>
      </c>
      <c r="D19835" s="7" t="n">
        <v>1</v>
      </c>
    </row>
    <row r="19836" spans="1:8">
      <c r="A19836" t="s">
        <v>4</v>
      </c>
      <c r="B19836" s="4" t="s">
        <v>5</v>
      </c>
      <c r="C19836" s="4" t="s">
        <v>14</v>
      </c>
      <c r="D19836" s="4" t="s">
        <v>9</v>
      </c>
    </row>
    <row r="19837" spans="1:8">
      <c r="A19837" t="n">
        <v>155387</v>
      </c>
      <c r="B19837" s="35" t="n">
        <v>116</v>
      </c>
      <c r="C19837" s="7" t="n">
        <v>5</v>
      </c>
      <c r="D19837" s="7" t="n">
        <v>1099431936</v>
      </c>
    </row>
    <row r="19838" spans="1:8">
      <c r="A19838" t="s">
        <v>4</v>
      </c>
      <c r="B19838" s="4" t="s">
        <v>5</v>
      </c>
      <c r="C19838" s="4" t="s">
        <v>14</v>
      </c>
      <c r="D19838" s="4" t="s">
        <v>10</v>
      </c>
    </row>
    <row r="19839" spans="1:8">
      <c r="A19839" t="n">
        <v>155393</v>
      </c>
      <c r="B19839" s="35" t="n">
        <v>116</v>
      </c>
      <c r="C19839" s="7" t="n">
        <v>6</v>
      </c>
      <c r="D19839" s="7" t="n">
        <v>1</v>
      </c>
    </row>
    <row r="19840" spans="1:8">
      <c r="A19840" t="s">
        <v>4</v>
      </c>
      <c r="B19840" s="4" t="s">
        <v>5</v>
      </c>
      <c r="C19840" s="4" t="s">
        <v>14</v>
      </c>
      <c r="D19840" s="4" t="s">
        <v>14</v>
      </c>
      <c r="E19840" s="4" t="s">
        <v>21</v>
      </c>
      <c r="F19840" s="4" t="s">
        <v>21</v>
      </c>
      <c r="G19840" s="4" t="s">
        <v>21</v>
      </c>
      <c r="H19840" s="4" t="s">
        <v>10</v>
      </c>
    </row>
    <row r="19841" spans="1:9">
      <c r="A19841" t="n">
        <v>155397</v>
      </c>
      <c r="B19841" s="45" t="n">
        <v>45</v>
      </c>
      <c r="C19841" s="7" t="n">
        <v>2</v>
      </c>
      <c r="D19841" s="7" t="n">
        <v>3</v>
      </c>
      <c r="E19841" s="7" t="n">
        <v>-4.15999984741211</v>
      </c>
      <c r="F19841" s="7" t="n">
        <v>19.7800006866455</v>
      </c>
      <c r="G19841" s="7" t="n">
        <v>44.689998626709</v>
      </c>
      <c r="H19841" s="7" t="n">
        <v>0</v>
      </c>
    </row>
    <row r="19842" spans="1:9">
      <c r="A19842" t="s">
        <v>4</v>
      </c>
      <c r="B19842" s="4" t="s">
        <v>5</v>
      </c>
      <c r="C19842" s="4" t="s">
        <v>14</v>
      </c>
      <c r="D19842" s="4" t="s">
        <v>14</v>
      </c>
      <c r="E19842" s="4" t="s">
        <v>21</v>
      </c>
      <c r="F19842" s="4" t="s">
        <v>21</v>
      </c>
      <c r="G19842" s="4" t="s">
        <v>21</v>
      </c>
      <c r="H19842" s="4" t="s">
        <v>10</v>
      </c>
      <c r="I19842" s="4" t="s">
        <v>14</v>
      </c>
    </row>
    <row r="19843" spans="1:9">
      <c r="A19843" t="n">
        <v>155414</v>
      </c>
      <c r="B19843" s="45" t="n">
        <v>45</v>
      </c>
      <c r="C19843" s="7" t="n">
        <v>4</v>
      </c>
      <c r="D19843" s="7" t="n">
        <v>3</v>
      </c>
      <c r="E19843" s="7" t="n">
        <v>9</v>
      </c>
      <c r="F19843" s="7" t="n">
        <v>124</v>
      </c>
      <c r="G19843" s="7" t="n">
        <v>353</v>
      </c>
      <c r="H19843" s="7" t="n">
        <v>0</v>
      </c>
      <c r="I19843" s="7" t="n">
        <v>0</v>
      </c>
    </row>
    <row r="19844" spans="1:9">
      <c r="A19844" t="s">
        <v>4</v>
      </c>
      <c r="B19844" s="4" t="s">
        <v>5</v>
      </c>
      <c r="C19844" s="4" t="s">
        <v>14</v>
      </c>
      <c r="D19844" s="4" t="s">
        <v>14</v>
      </c>
      <c r="E19844" s="4" t="s">
        <v>21</v>
      </c>
      <c r="F19844" s="4" t="s">
        <v>10</v>
      </c>
    </row>
    <row r="19845" spans="1:9">
      <c r="A19845" t="n">
        <v>155432</v>
      </c>
      <c r="B19845" s="45" t="n">
        <v>45</v>
      </c>
      <c r="C19845" s="7" t="n">
        <v>5</v>
      </c>
      <c r="D19845" s="7" t="n">
        <v>3</v>
      </c>
      <c r="E19845" s="7" t="n">
        <v>1.20000004768372</v>
      </c>
      <c r="F19845" s="7" t="n">
        <v>0</v>
      </c>
    </row>
    <row r="19846" spans="1:9">
      <c r="A19846" t="s">
        <v>4</v>
      </c>
      <c r="B19846" s="4" t="s">
        <v>5</v>
      </c>
      <c r="C19846" s="4" t="s">
        <v>14</v>
      </c>
      <c r="D19846" s="4" t="s">
        <v>14</v>
      </c>
      <c r="E19846" s="4" t="s">
        <v>21</v>
      </c>
      <c r="F19846" s="4" t="s">
        <v>10</v>
      </c>
    </row>
    <row r="19847" spans="1:9">
      <c r="A19847" t="n">
        <v>155441</v>
      </c>
      <c r="B19847" s="45" t="n">
        <v>45</v>
      </c>
      <c r="C19847" s="7" t="n">
        <v>11</v>
      </c>
      <c r="D19847" s="7" t="n">
        <v>3</v>
      </c>
      <c r="E19847" s="7" t="n">
        <v>32.5999984741211</v>
      </c>
      <c r="F19847" s="7" t="n">
        <v>0</v>
      </c>
    </row>
    <row r="19848" spans="1:9">
      <c r="A19848" t="s">
        <v>4</v>
      </c>
      <c r="B19848" s="4" t="s">
        <v>5</v>
      </c>
      <c r="C19848" s="4" t="s">
        <v>14</v>
      </c>
      <c r="D19848" s="4" t="s">
        <v>14</v>
      </c>
      <c r="E19848" s="4" t="s">
        <v>21</v>
      </c>
      <c r="F19848" s="4" t="s">
        <v>21</v>
      </c>
      <c r="G19848" s="4" t="s">
        <v>21</v>
      </c>
      <c r="H19848" s="4" t="s">
        <v>10</v>
      </c>
      <c r="I19848" s="4" t="s">
        <v>14</v>
      </c>
    </row>
    <row r="19849" spans="1:9">
      <c r="A19849" t="n">
        <v>155450</v>
      </c>
      <c r="B19849" s="45" t="n">
        <v>45</v>
      </c>
      <c r="C19849" s="7" t="n">
        <v>4</v>
      </c>
      <c r="D19849" s="7" t="n">
        <v>3</v>
      </c>
      <c r="E19849" s="7" t="n">
        <v>9</v>
      </c>
      <c r="F19849" s="7" t="n">
        <v>130</v>
      </c>
      <c r="G19849" s="7" t="n">
        <v>353</v>
      </c>
      <c r="H19849" s="7" t="n">
        <v>7000</v>
      </c>
      <c r="I19849" s="7" t="n">
        <v>0</v>
      </c>
    </row>
    <row r="19850" spans="1:9">
      <c r="A19850" t="s">
        <v>4</v>
      </c>
      <c r="B19850" s="4" t="s">
        <v>5</v>
      </c>
      <c r="C19850" s="4" t="s">
        <v>14</v>
      </c>
      <c r="D19850" s="4" t="s">
        <v>10</v>
      </c>
    </row>
    <row r="19851" spans="1:9">
      <c r="A19851" t="n">
        <v>155468</v>
      </c>
      <c r="B19851" s="21" t="n">
        <v>58</v>
      </c>
      <c r="C19851" s="7" t="n">
        <v>255</v>
      </c>
      <c r="D19851" s="7" t="n">
        <v>0</v>
      </c>
    </row>
    <row r="19852" spans="1:9">
      <c r="A19852" t="s">
        <v>4</v>
      </c>
      <c r="B19852" s="4" t="s">
        <v>5</v>
      </c>
      <c r="C19852" s="4" t="s">
        <v>14</v>
      </c>
      <c r="D19852" s="4" t="s">
        <v>10</v>
      </c>
      <c r="E19852" s="4" t="s">
        <v>6</v>
      </c>
    </row>
    <row r="19853" spans="1:9">
      <c r="A19853" t="n">
        <v>155472</v>
      </c>
      <c r="B19853" s="41" t="n">
        <v>51</v>
      </c>
      <c r="C19853" s="7" t="n">
        <v>4</v>
      </c>
      <c r="D19853" s="7" t="n">
        <v>11</v>
      </c>
      <c r="E19853" s="7" t="s">
        <v>583</v>
      </c>
    </row>
    <row r="19854" spans="1:9">
      <c r="A19854" t="s">
        <v>4</v>
      </c>
      <c r="B19854" s="4" t="s">
        <v>5</v>
      </c>
      <c r="C19854" s="4" t="s">
        <v>10</v>
      </c>
    </row>
    <row r="19855" spans="1:9">
      <c r="A19855" t="n">
        <v>155486</v>
      </c>
      <c r="B19855" s="28" t="n">
        <v>16</v>
      </c>
      <c r="C19855" s="7" t="n">
        <v>0</v>
      </c>
    </row>
    <row r="19856" spans="1:9">
      <c r="A19856" t="s">
        <v>4</v>
      </c>
      <c r="B19856" s="4" t="s">
        <v>5</v>
      </c>
      <c r="C19856" s="4" t="s">
        <v>10</v>
      </c>
      <c r="D19856" s="4" t="s">
        <v>14</v>
      </c>
      <c r="E19856" s="4" t="s">
        <v>9</v>
      </c>
      <c r="F19856" s="4" t="s">
        <v>112</v>
      </c>
      <c r="G19856" s="4" t="s">
        <v>14</v>
      </c>
      <c r="H19856" s="4" t="s">
        <v>14</v>
      </c>
    </row>
    <row r="19857" spans="1:9">
      <c r="A19857" t="n">
        <v>155489</v>
      </c>
      <c r="B19857" s="49" t="n">
        <v>26</v>
      </c>
      <c r="C19857" s="7" t="n">
        <v>11</v>
      </c>
      <c r="D19857" s="7" t="n">
        <v>17</v>
      </c>
      <c r="E19857" s="7" t="n">
        <v>10462</v>
      </c>
      <c r="F19857" s="7" t="s">
        <v>1152</v>
      </c>
      <c r="G19857" s="7" t="n">
        <v>2</v>
      </c>
      <c r="H19857" s="7" t="n">
        <v>0</v>
      </c>
    </row>
    <row r="19858" spans="1:9">
      <c r="A19858" t="s">
        <v>4</v>
      </c>
      <c r="B19858" s="4" t="s">
        <v>5</v>
      </c>
    </row>
    <row r="19859" spans="1:9">
      <c r="A19859" t="n">
        <v>155506</v>
      </c>
      <c r="B19859" s="50" t="n">
        <v>28</v>
      </c>
    </row>
    <row r="19860" spans="1:9">
      <c r="A19860" t="s">
        <v>4</v>
      </c>
      <c r="B19860" s="4" t="s">
        <v>5</v>
      </c>
      <c r="C19860" s="4" t="s">
        <v>10</v>
      </c>
      <c r="D19860" s="4" t="s">
        <v>14</v>
      </c>
    </row>
    <row r="19861" spans="1:9">
      <c r="A19861" t="n">
        <v>155507</v>
      </c>
      <c r="B19861" s="51" t="n">
        <v>89</v>
      </c>
      <c r="C19861" s="7" t="n">
        <v>65533</v>
      </c>
      <c r="D19861" s="7" t="n">
        <v>1</v>
      </c>
    </row>
    <row r="19862" spans="1:9">
      <c r="A19862" t="s">
        <v>4</v>
      </c>
      <c r="B19862" s="4" t="s">
        <v>5</v>
      </c>
      <c r="C19862" s="4" t="s">
        <v>14</v>
      </c>
      <c r="D19862" s="4" t="s">
        <v>10</v>
      </c>
      <c r="E19862" s="4" t="s">
        <v>10</v>
      </c>
      <c r="F19862" s="4" t="s">
        <v>14</v>
      </c>
    </row>
    <row r="19863" spans="1:9">
      <c r="A19863" t="n">
        <v>155511</v>
      </c>
      <c r="B19863" s="59" t="n">
        <v>25</v>
      </c>
      <c r="C19863" s="7" t="n">
        <v>1</v>
      </c>
      <c r="D19863" s="7" t="n">
        <v>260</v>
      </c>
      <c r="E19863" s="7" t="n">
        <v>640</v>
      </c>
      <c r="F19863" s="7" t="n">
        <v>1</v>
      </c>
    </row>
    <row r="19864" spans="1:9">
      <c r="A19864" t="s">
        <v>4</v>
      </c>
      <c r="B19864" s="4" t="s">
        <v>5</v>
      </c>
      <c r="C19864" s="4" t="s">
        <v>14</v>
      </c>
      <c r="D19864" s="4" t="s">
        <v>10</v>
      </c>
      <c r="E19864" s="4" t="s">
        <v>6</v>
      </c>
    </row>
    <row r="19865" spans="1:9">
      <c r="A19865" t="n">
        <v>155518</v>
      </c>
      <c r="B19865" s="41" t="n">
        <v>51</v>
      </c>
      <c r="C19865" s="7" t="n">
        <v>4</v>
      </c>
      <c r="D19865" s="7" t="n">
        <v>8</v>
      </c>
      <c r="E19865" s="7" t="s">
        <v>1012</v>
      </c>
    </row>
    <row r="19866" spans="1:9">
      <c r="A19866" t="s">
        <v>4</v>
      </c>
      <c r="B19866" s="4" t="s">
        <v>5</v>
      </c>
      <c r="C19866" s="4" t="s">
        <v>10</v>
      </c>
    </row>
    <row r="19867" spans="1:9">
      <c r="A19867" t="n">
        <v>155533</v>
      </c>
      <c r="B19867" s="28" t="n">
        <v>16</v>
      </c>
      <c r="C19867" s="7" t="n">
        <v>0</v>
      </c>
    </row>
    <row r="19868" spans="1:9">
      <c r="A19868" t="s">
        <v>4</v>
      </c>
      <c r="B19868" s="4" t="s">
        <v>5</v>
      </c>
      <c r="C19868" s="4" t="s">
        <v>10</v>
      </c>
      <c r="D19868" s="4" t="s">
        <v>14</v>
      </c>
      <c r="E19868" s="4" t="s">
        <v>9</v>
      </c>
      <c r="F19868" s="4" t="s">
        <v>112</v>
      </c>
      <c r="G19868" s="4" t="s">
        <v>14</v>
      </c>
      <c r="H19868" s="4" t="s">
        <v>14</v>
      </c>
    </row>
    <row r="19869" spans="1:9">
      <c r="A19869" t="n">
        <v>155536</v>
      </c>
      <c r="B19869" s="49" t="n">
        <v>26</v>
      </c>
      <c r="C19869" s="7" t="n">
        <v>8</v>
      </c>
      <c r="D19869" s="7" t="n">
        <v>17</v>
      </c>
      <c r="E19869" s="7" t="n">
        <v>9954</v>
      </c>
      <c r="F19869" s="7" t="s">
        <v>1153</v>
      </c>
      <c r="G19869" s="7" t="n">
        <v>2</v>
      </c>
      <c r="H19869" s="7" t="n">
        <v>0</v>
      </c>
    </row>
    <row r="19870" spans="1:9">
      <c r="A19870" t="s">
        <v>4</v>
      </c>
      <c r="B19870" s="4" t="s">
        <v>5</v>
      </c>
    </row>
    <row r="19871" spans="1:9">
      <c r="A19871" t="n">
        <v>155556</v>
      </c>
      <c r="B19871" s="50" t="n">
        <v>28</v>
      </c>
    </row>
    <row r="19872" spans="1:9">
      <c r="A19872" t="s">
        <v>4</v>
      </c>
      <c r="B19872" s="4" t="s">
        <v>5</v>
      </c>
      <c r="C19872" s="4" t="s">
        <v>10</v>
      </c>
      <c r="D19872" s="4" t="s">
        <v>14</v>
      </c>
    </row>
    <row r="19873" spans="1:8">
      <c r="A19873" t="n">
        <v>155557</v>
      </c>
      <c r="B19873" s="51" t="n">
        <v>89</v>
      </c>
      <c r="C19873" s="7" t="n">
        <v>65533</v>
      </c>
      <c r="D19873" s="7" t="n">
        <v>1</v>
      </c>
    </row>
    <row r="19874" spans="1:8">
      <c r="A19874" t="s">
        <v>4</v>
      </c>
      <c r="B19874" s="4" t="s">
        <v>5</v>
      </c>
      <c r="C19874" s="4" t="s">
        <v>14</v>
      </c>
      <c r="D19874" s="4" t="s">
        <v>10</v>
      </c>
      <c r="E19874" s="4" t="s">
        <v>10</v>
      </c>
      <c r="F19874" s="4" t="s">
        <v>14</v>
      </c>
    </row>
    <row r="19875" spans="1:8">
      <c r="A19875" t="n">
        <v>155561</v>
      </c>
      <c r="B19875" s="59" t="n">
        <v>25</v>
      </c>
      <c r="C19875" s="7" t="n">
        <v>1</v>
      </c>
      <c r="D19875" s="7" t="n">
        <v>65535</v>
      </c>
      <c r="E19875" s="7" t="n">
        <v>65535</v>
      </c>
      <c r="F19875" s="7" t="n">
        <v>0</v>
      </c>
    </row>
    <row r="19876" spans="1:8">
      <c r="A19876" t="s">
        <v>4</v>
      </c>
      <c r="B19876" s="4" t="s">
        <v>5</v>
      </c>
      <c r="C19876" s="4" t="s">
        <v>14</v>
      </c>
      <c r="D19876" s="4" t="s">
        <v>10</v>
      </c>
      <c r="E19876" s="4" t="s">
        <v>10</v>
      </c>
      <c r="F19876" s="4" t="s">
        <v>14</v>
      </c>
    </row>
    <row r="19877" spans="1:8">
      <c r="A19877" t="n">
        <v>155568</v>
      </c>
      <c r="B19877" s="59" t="n">
        <v>25</v>
      </c>
      <c r="C19877" s="7" t="n">
        <v>1</v>
      </c>
      <c r="D19877" s="7" t="n">
        <v>60</v>
      </c>
      <c r="E19877" s="7" t="n">
        <v>640</v>
      </c>
      <c r="F19877" s="7" t="n">
        <v>2</v>
      </c>
    </row>
    <row r="19878" spans="1:8">
      <c r="A19878" t="s">
        <v>4</v>
      </c>
      <c r="B19878" s="4" t="s">
        <v>5</v>
      </c>
      <c r="C19878" s="4" t="s">
        <v>14</v>
      </c>
      <c r="D19878" s="4" t="s">
        <v>10</v>
      </c>
      <c r="E19878" s="4" t="s">
        <v>6</v>
      </c>
    </row>
    <row r="19879" spans="1:8">
      <c r="A19879" t="n">
        <v>155575</v>
      </c>
      <c r="B19879" s="41" t="n">
        <v>51</v>
      </c>
      <c r="C19879" s="7" t="n">
        <v>4</v>
      </c>
      <c r="D19879" s="7" t="n">
        <v>15</v>
      </c>
      <c r="E19879" s="7" t="s">
        <v>351</v>
      </c>
    </row>
    <row r="19880" spans="1:8">
      <c r="A19880" t="s">
        <v>4</v>
      </c>
      <c r="B19880" s="4" t="s">
        <v>5</v>
      </c>
      <c r="C19880" s="4" t="s">
        <v>10</v>
      </c>
    </row>
    <row r="19881" spans="1:8">
      <c r="A19881" t="n">
        <v>155588</v>
      </c>
      <c r="B19881" s="28" t="n">
        <v>16</v>
      </c>
      <c r="C19881" s="7" t="n">
        <v>0</v>
      </c>
    </row>
    <row r="19882" spans="1:8">
      <c r="A19882" t="s">
        <v>4</v>
      </c>
      <c r="B19882" s="4" t="s">
        <v>5</v>
      </c>
      <c r="C19882" s="4" t="s">
        <v>10</v>
      </c>
      <c r="D19882" s="4" t="s">
        <v>14</v>
      </c>
      <c r="E19882" s="4" t="s">
        <v>9</v>
      </c>
      <c r="F19882" s="4" t="s">
        <v>112</v>
      </c>
      <c r="G19882" s="4" t="s">
        <v>14</v>
      </c>
      <c r="H19882" s="4" t="s">
        <v>14</v>
      </c>
    </row>
    <row r="19883" spans="1:8">
      <c r="A19883" t="n">
        <v>155591</v>
      </c>
      <c r="B19883" s="49" t="n">
        <v>26</v>
      </c>
      <c r="C19883" s="7" t="n">
        <v>15</v>
      </c>
      <c r="D19883" s="7" t="n">
        <v>17</v>
      </c>
      <c r="E19883" s="7" t="n">
        <v>15429</v>
      </c>
      <c r="F19883" s="7" t="s">
        <v>1159</v>
      </c>
      <c r="G19883" s="7" t="n">
        <v>2</v>
      </c>
      <c r="H19883" s="7" t="n">
        <v>0</v>
      </c>
    </row>
    <row r="19884" spans="1:8">
      <c r="A19884" t="s">
        <v>4</v>
      </c>
      <c r="B19884" s="4" t="s">
        <v>5</v>
      </c>
    </row>
    <row r="19885" spans="1:8">
      <c r="A19885" t="n">
        <v>155618</v>
      </c>
      <c r="B19885" s="50" t="n">
        <v>28</v>
      </c>
    </row>
    <row r="19886" spans="1:8">
      <c r="A19886" t="s">
        <v>4</v>
      </c>
      <c r="B19886" s="4" t="s">
        <v>5</v>
      </c>
      <c r="C19886" s="4" t="s">
        <v>10</v>
      </c>
      <c r="D19886" s="4" t="s">
        <v>14</v>
      </c>
    </row>
    <row r="19887" spans="1:8">
      <c r="A19887" t="n">
        <v>155619</v>
      </c>
      <c r="B19887" s="51" t="n">
        <v>89</v>
      </c>
      <c r="C19887" s="7" t="n">
        <v>65533</v>
      </c>
      <c r="D19887" s="7" t="n">
        <v>1</v>
      </c>
    </row>
    <row r="19888" spans="1:8">
      <c r="A19888" t="s">
        <v>4</v>
      </c>
      <c r="B19888" s="4" t="s">
        <v>5</v>
      </c>
      <c r="C19888" s="4" t="s">
        <v>14</v>
      </c>
      <c r="D19888" s="4" t="s">
        <v>10</v>
      </c>
      <c r="E19888" s="4" t="s">
        <v>10</v>
      </c>
      <c r="F19888" s="4" t="s">
        <v>14</v>
      </c>
    </row>
    <row r="19889" spans="1:8">
      <c r="A19889" t="n">
        <v>155623</v>
      </c>
      <c r="B19889" s="59" t="n">
        <v>25</v>
      </c>
      <c r="C19889" s="7" t="n">
        <v>1</v>
      </c>
      <c r="D19889" s="7" t="n">
        <v>65535</v>
      </c>
      <c r="E19889" s="7" t="n">
        <v>65535</v>
      </c>
      <c r="F19889" s="7" t="n">
        <v>0</v>
      </c>
    </row>
    <row r="19890" spans="1:8">
      <c r="A19890" t="s">
        <v>4</v>
      </c>
      <c r="B19890" s="4" t="s">
        <v>5</v>
      </c>
      <c r="C19890" s="4" t="s">
        <v>14</v>
      </c>
      <c r="D19890" s="4" t="s">
        <v>10</v>
      </c>
      <c r="E19890" s="4" t="s">
        <v>21</v>
      </c>
    </row>
    <row r="19891" spans="1:8">
      <c r="A19891" t="n">
        <v>155630</v>
      </c>
      <c r="B19891" s="21" t="n">
        <v>58</v>
      </c>
      <c r="C19891" s="7" t="n">
        <v>101</v>
      </c>
      <c r="D19891" s="7" t="n">
        <v>500</v>
      </c>
      <c r="E19891" s="7" t="n">
        <v>1</v>
      </c>
    </row>
    <row r="19892" spans="1:8">
      <c r="A19892" t="s">
        <v>4</v>
      </c>
      <c r="B19892" s="4" t="s">
        <v>5</v>
      </c>
      <c r="C19892" s="4" t="s">
        <v>14</v>
      </c>
      <c r="D19892" s="4" t="s">
        <v>10</v>
      </c>
    </row>
    <row r="19893" spans="1:8">
      <c r="A19893" t="n">
        <v>155638</v>
      </c>
      <c r="B19893" s="21" t="n">
        <v>58</v>
      </c>
      <c r="C19893" s="7" t="n">
        <v>254</v>
      </c>
      <c r="D19893" s="7" t="n">
        <v>0</v>
      </c>
    </row>
    <row r="19894" spans="1:8">
      <c r="A19894" t="s">
        <v>4</v>
      </c>
      <c r="B19894" s="4" t="s">
        <v>5</v>
      </c>
      <c r="C19894" s="4" t="s">
        <v>14</v>
      </c>
    </row>
    <row r="19895" spans="1:8">
      <c r="A19895" t="n">
        <v>155642</v>
      </c>
      <c r="B19895" s="45" t="n">
        <v>45</v>
      </c>
      <c r="C19895" s="7" t="n">
        <v>0</v>
      </c>
    </row>
    <row r="19896" spans="1:8">
      <c r="A19896" t="s">
        <v>4</v>
      </c>
      <c r="B19896" s="4" t="s">
        <v>5</v>
      </c>
      <c r="C19896" s="4" t="s">
        <v>14</v>
      </c>
    </row>
    <row r="19897" spans="1:8">
      <c r="A19897" t="n">
        <v>155644</v>
      </c>
      <c r="B19897" s="35" t="n">
        <v>116</v>
      </c>
      <c r="C19897" s="7" t="n">
        <v>0</v>
      </c>
    </row>
    <row r="19898" spans="1:8">
      <c r="A19898" t="s">
        <v>4</v>
      </c>
      <c r="B19898" s="4" t="s">
        <v>5</v>
      </c>
      <c r="C19898" s="4" t="s">
        <v>14</v>
      </c>
      <c r="D19898" s="4" t="s">
        <v>10</v>
      </c>
    </row>
    <row r="19899" spans="1:8">
      <c r="A19899" t="n">
        <v>155646</v>
      </c>
      <c r="B19899" s="35" t="n">
        <v>116</v>
      </c>
      <c r="C19899" s="7" t="n">
        <v>2</v>
      </c>
      <c r="D19899" s="7" t="n">
        <v>1</v>
      </c>
    </row>
    <row r="19900" spans="1:8">
      <c r="A19900" t="s">
        <v>4</v>
      </c>
      <c r="B19900" s="4" t="s">
        <v>5</v>
      </c>
      <c r="C19900" s="4" t="s">
        <v>14</v>
      </c>
      <c r="D19900" s="4" t="s">
        <v>9</v>
      </c>
    </row>
    <row r="19901" spans="1:8">
      <c r="A19901" t="n">
        <v>155650</v>
      </c>
      <c r="B19901" s="35" t="n">
        <v>116</v>
      </c>
      <c r="C19901" s="7" t="n">
        <v>5</v>
      </c>
      <c r="D19901" s="7" t="n">
        <v>1097859072</v>
      </c>
    </row>
    <row r="19902" spans="1:8">
      <c r="A19902" t="s">
        <v>4</v>
      </c>
      <c r="B19902" s="4" t="s">
        <v>5</v>
      </c>
      <c r="C19902" s="4" t="s">
        <v>14</v>
      </c>
      <c r="D19902" s="4" t="s">
        <v>10</v>
      </c>
    </row>
    <row r="19903" spans="1:8">
      <c r="A19903" t="n">
        <v>155656</v>
      </c>
      <c r="B19903" s="35" t="n">
        <v>116</v>
      </c>
      <c r="C19903" s="7" t="n">
        <v>6</v>
      </c>
      <c r="D19903" s="7" t="n">
        <v>1</v>
      </c>
    </row>
    <row r="19904" spans="1:8">
      <c r="A19904" t="s">
        <v>4</v>
      </c>
      <c r="B19904" s="4" t="s">
        <v>5</v>
      </c>
      <c r="C19904" s="4" t="s">
        <v>10</v>
      </c>
      <c r="D19904" s="4" t="s">
        <v>9</v>
      </c>
    </row>
    <row r="19905" spans="1:6">
      <c r="A19905" t="n">
        <v>155660</v>
      </c>
      <c r="B19905" s="63" t="n">
        <v>44</v>
      </c>
      <c r="C19905" s="7" t="n">
        <v>1</v>
      </c>
      <c r="D19905" s="7" t="n">
        <v>128</v>
      </c>
    </row>
    <row r="19906" spans="1:6">
      <c r="A19906" t="s">
        <v>4</v>
      </c>
      <c r="B19906" s="4" t="s">
        <v>5</v>
      </c>
      <c r="C19906" s="4" t="s">
        <v>10</v>
      </c>
      <c r="D19906" s="4" t="s">
        <v>9</v>
      </c>
    </row>
    <row r="19907" spans="1:6">
      <c r="A19907" t="n">
        <v>155667</v>
      </c>
      <c r="B19907" s="63" t="n">
        <v>44</v>
      </c>
      <c r="C19907" s="7" t="n">
        <v>7</v>
      </c>
      <c r="D19907" s="7" t="n">
        <v>128</v>
      </c>
    </row>
    <row r="19908" spans="1:6">
      <c r="A19908" t="s">
        <v>4</v>
      </c>
      <c r="B19908" s="4" t="s">
        <v>5</v>
      </c>
      <c r="C19908" s="4" t="s">
        <v>10</v>
      </c>
      <c r="D19908" s="4" t="s">
        <v>9</v>
      </c>
    </row>
    <row r="19909" spans="1:6">
      <c r="A19909" t="n">
        <v>155674</v>
      </c>
      <c r="B19909" s="63" t="n">
        <v>44</v>
      </c>
      <c r="C19909" s="7" t="n">
        <v>2</v>
      </c>
      <c r="D19909" s="7" t="n">
        <v>128</v>
      </c>
    </row>
    <row r="19910" spans="1:6">
      <c r="A19910" t="s">
        <v>4</v>
      </c>
      <c r="B19910" s="4" t="s">
        <v>5</v>
      </c>
      <c r="C19910" s="4" t="s">
        <v>10</v>
      </c>
      <c r="D19910" s="4" t="s">
        <v>9</v>
      </c>
    </row>
    <row r="19911" spans="1:6">
      <c r="A19911" t="n">
        <v>155681</v>
      </c>
      <c r="B19911" s="63" t="n">
        <v>44</v>
      </c>
      <c r="C19911" s="7" t="n">
        <v>8</v>
      </c>
      <c r="D19911" s="7" t="n">
        <v>128</v>
      </c>
    </row>
    <row r="19912" spans="1:6">
      <c r="A19912" t="s">
        <v>4</v>
      </c>
      <c r="B19912" s="4" t="s">
        <v>5</v>
      </c>
      <c r="C19912" s="4" t="s">
        <v>14</v>
      </c>
      <c r="D19912" s="4" t="s">
        <v>14</v>
      </c>
      <c r="E19912" s="4" t="s">
        <v>21</v>
      </c>
      <c r="F19912" s="4" t="s">
        <v>21</v>
      </c>
      <c r="G19912" s="4" t="s">
        <v>21</v>
      </c>
      <c r="H19912" s="4" t="s">
        <v>10</v>
      </c>
    </row>
    <row r="19913" spans="1:6">
      <c r="A19913" t="n">
        <v>155688</v>
      </c>
      <c r="B19913" s="45" t="n">
        <v>45</v>
      </c>
      <c r="C19913" s="7" t="n">
        <v>2</v>
      </c>
      <c r="D19913" s="7" t="n">
        <v>3</v>
      </c>
      <c r="E19913" s="7" t="n">
        <v>-0.349999994039536</v>
      </c>
      <c r="F19913" s="7" t="n">
        <v>21.7199993133545</v>
      </c>
      <c r="G19913" s="7" t="n">
        <v>31.3500003814697</v>
      </c>
      <c r="H19913" s="7" t="n">
        <v>0</v>
      </c>
    </row>
    <row r="19914" spans="1:6">
      <c r="A19914" t="s">
        <v>4</v>
      </c>
      <c r="B19914" s="4" t="s">
        <v>5</v>
      </c>
      <c r="C19914" s="4" t="s">
        <v>14</v>
      </c>
      <c r="D19914" s="4" t="s">
        <v>14</v>
      </c>
      <c r="E19914" s="4" t="s">
        <v>21</v>
      </c>
      <c r="F19914" s="4" t="s">
        <v>21</v>
      </c>
      <c r="G19914" s="4" t="s">
        <v>21</v>
      </c>
      <c r="H19914" s="4" t="s">
        <v>10</v>
      </c>
      <c r="I19914" s="4" t="s">
        <v>14</v>
      </c>
    </row>
    <row r="19915" spans="1:6">
      <c r="A19915" t="n">
        <v>155705</v>
      </c>
      <c r="B19915" s="45" t="n">
        <v>45</v>
      </c>
      <c r="C19915" s="7" t="n">
        <v>4</v>
      </c>
      <c r="D19915" s="7" t="n">
        <v>3</v>
      </c>
      <c r="E19915" s="7" t="n">
        <v>15</v>
      </c>
      <c r="F19915" s="7" t="n">
        <v>197</v>
      </c>
      <c r="G19915" s="7" t="n">
        <v>5</v>
      </c>
      <c r="H19915" s="7" t="n">
        <v>0</v>
      </c>
      <c r="I19915" s="7" t="n">
        <v>0</v>
      </c>
    </row>
    <row r="19916" spans="1:6">
      <c r="A19916" t="s">
        <v>4</v>
      </c>
      <c r="B19916" s="4" t="s">
        <v>5</v>
      </c>
      <c r="C19916" s="4" t="s">
        <v>14</v>
      </c>
      <c r="D19916" s="4" t="s">
        <v>14</v>
      </c>
      <c r="E19916" s="4" t="s">
        <v>21</v>
      </c>
      <c r="F19916" s="4" t="s">
        <v>10</v>
      </c>
    </row>
    <row r="19917" spans="1:6">
      <c r="A19917" t="n">
        <v>155723</v>
      </c>
      <c r="B19917" s="45" t="n">
        <v>45</v>
      </c>
      <c r="C19917" s="7" t="n">
        <v>5</v>
      </c>
      <c r="D19917" s="7" t="n">
        <v>3</v>
      </c>
      <c r="E19917" s="7" t="n">
        <v>1.70000004768372</v>
      </c>
      <c r="F19917" s="7" t="n">
        <v>0</v>
      </c>
    </row>
    <row r="19918" spans="1:6">
      <c r="A19918" t="s">
        <v>4</v>
      </c>
      <c r="B19918" s="4" t="s">
        <v>5</v>
      </c>
      <c r="C19918" s="4" t="s">
        <v>14</v>
      </c>
      <c r="D19918" s="4" t="s">
        <v>14</v>
      </c>
      <c r="E19918" s="4" t="s">
        <v>21</v>
      </c>
      <c r="F19918" s="4" t="s">
        <v>10</v>
      </c>
    </row>
    <row r="19919" spans="1:6">
      <c r="A19919" t="n">
        <v>155732</v>
      </c>
      <c r="B19919" s="45" t="n">
        <v>45</v>
      </c>
      <c r="C19919" s="7" t="n">
        <v>11</v>
      </c>
      <c r="D19919" s="7" t="n">
        <v>3</v>
      </c>
      <c r="E19919" s="7" t="n">
        <v>34.2999992370605</v>
      </c>
      <c r="F19919" s="7" t="n">
        <v>0</v>
      </c>
    </row>
    <row r="19920" spans="1:6">
      <c r="A19920" t="s">
        <v>4</v>
      </c>
      <c r="B19920" s="4" t="s">
        <v>5</v>
      </c>
      <c r="C19920" s="4" t="s">
        <v>14</v>
      </c>
      <c r="D19920" s="4" t="s">
        <v>14</v>
      </c>
      <c r="E19920" s="4" t="s">
        <v>21</v>
      </c>
      <c r="F19920" s="4" t="s">
        <v>21</v>
      </c>
      <c r="G19920" s="4" t="s">
        <v>21</v>
      </c>
      <c r="H19920" s="4" t="s">
        <v>10</v>
      </c>
    </row>
    <row r="19921" spans="1:9">
      <c r="A19921" t="n">
        <v>155741</v>
      </c>
      <c r="B19921" s="45" t="n">
        <v>45</v>
      </c>
      <c r="C19921" s="7" t="n">
        <v>2</v>
      </c>
      <c r="D19921" s="7" t="n">
        <v>3</v>
      </c>
      <c r="E19921" s="7" t="n">
        <v>-0.150000005960464</v>
      </c>
      <c r="F19921" s="7" t="n">
        <v>21.7199993133545</v>
      </c>
      <c r="G19921" s="7" t="n">
        <v>31.3500003814697</v>
      </c>
      <c r="H19921" s="7" t="n">
        <v>2500</v>
      </c>
    </row>
    <row r="19922" spans="1:9">
      <c r="A19922" t="s">
        <v>4</v>
      </c>
      <c r="B19922" s="4" t="s">
        <v>5</v>
      </c>
      <c r="C19922" s="4" t="s">
        <v>14</v>
      </c>
      <c r="D19922" s="4" t="s">
        <v>14</v>
      </c>
      <c r="E19922" s="4" t="s">
        <v>21</v>
      </c>
      <c r="F19922" s="4" t="s">
        <v>21</v>
      </c>
      <c r="G19922" s="4" t="s">
        <v>21</v>
      </c>
      <c r="H19922" s="4" t="s">
        <v>10</v>
      </c>
      <c r="I19922" s="4" t="s">
        <v>14</v>
      </c>
    </row>
    <row r="19923" spans="1:9">
      <c r="A19923" t="n">
        <v>155758</v>
      </c>
      <c r="B19923" s="45" t="n">
        <v>45</v>
      </c>
      <c r="C19923" s="7" t="n">
        <v>4</v>
      </c>
      <c r="D19923" s="7" t="n">
        <v>3</v>
      </c>
      <c r="E19923" s="7" t="n">
        <v>15</v>
      </c>
      <c r="F19923" s="7" t="n">
        <v>197</v>
      </c>
      <c r="G19923" s="7" t="n">
        <v>10</v>
      </c>
      <c r="H19923" s="7" t="n">
        <v>2500</v>
      </c>
      <c r="I19923" s="7" t="n">
        <v>0</v>
      </c>
    </row>
    <row r="19924" spans="1:9">
      <c r="A19924" t="s">
        <v>4</v>
      </c>
      <c r="B19924" s="4" t="s">
        <v>5</v>
      </c>
      <c r="C19924" s="4" t="s">
        <v>14</v>
      </c>
      <c r="D19924" s="4" t="s">
        <v>14</v>
      </c>
      <c r="E19924" s="4" t="s">
        <v>21</v>
      </c>
      <c r="F19924" s="4" t="s">
        <v>10</v>
      </c>
    </row>
    <row r="19925" spans="1:9">
      <c r="A19925" t="n">
        <v>155776</v>
      </c>
      <c r="B19925" s="45" t="n">
        <v>45</v>
      </c>
      <c r="C19925" s="7" t="n">
        <v>5</v>
      </c>
      <c r="D19925" s="7" t="n">
        <v>3</v>
      </c>
      <c r="E19925" s="7" t="n">
        <v>1.39999997615814</v>
      </c>
      <c r="F19925" s="7" t="n">
        <v>2500</v>
      </c>
    </row>
    <row r="19926" spans="1:9">
      <c r="A19926" t="s">
        <v>4</v>
      </c>
      <c r="B19926" s="4" t="s">
        <v>5</v>
      </c>
      <c r="C19926" s="4" t="s">
        <v>10</v>
      </c>
      <c r="D19926" s="4" t="s">
        <v>9</v>
      </c>
    </row>
    <row r="19927" spans="1:9">
      <c r="A19927" t="n">
        <v>155785</v>
      </c>
      <c r="B19927" s="33" t="n">
        <v>43</v>
      </c>
      <c r="C19927" s="7" t="n">
        <v>26</v>
      </c>
      <c r="D19927" s="7" t="n">
        <v>32768</v>
      </c>
    </row>
    <row r="19928" spans="1:9">
      <c r="A19928" t="s">
        <v>4</v>
      </c>
      <c r="B19928" s="4" t="s">
        <v>5</v>
      </c>
      <c r="C19928" s="4" t="s">
        <v>10</v>
      </c>
      <c r="D19928" s="4" t="s">
        <v>21</v>
      </c>
      <c r="E19928" s="4" t="s">
        <v>21</v>
      </c>
      <c r="F19928" s="4" t="s">
        <v>21</v>
      </c>
      <c r="G19928" s="4" t="s">
        <v>21</v>
      </c>
    </row>
    <row r="19929" spans="1:9">
      <c r="A19929" t="n">
        <v>155792</v>
      </c>
      <c r="B19929" s="36" t="n">
        <v>46</v>
      </c>
      <c r="C19929" s="7" t="n">
        <v>26</v>
      </c>
      <c r="D19929" s="7" t="n">
        <v>-1</v>
      </c>
      <c r="E19929" s="7" t="n">
        <v>20.25</v>
      </c>
      <c r="F19929" s="7" t="n">
        <v>32.0999984741211</v>
      </c>
      <c r="G19929" s="7" t="n">
        <v>130</v>
      </c>
    </row>
    <row r="19930" spans="1:9">
      <c r="A19930" t="s">
        <v>4</v>
      </c>
      <c r="B19930" s="4" t="s">
        <v>5</v>
      </c>
      <c r="C19930" s="4" t="s">
        <v>10</v>
      </c>
      <c r="D19930" s="4" t="s">
        <v>10</v>
      </c>
      <c r="E19930" s="4" t="s">
        <v>21</v>
      </c>
      <c r="F19930" s="4" t="s">
        <v>21</v>
      </c>
      <c r="G19930" s="4" t="s">
        <v>21</v>
      </c>
      <c r="H19930" s="4" t="s">
        <v>21</v>
      </c>
      <c r="I19930" s="4" t="s">
        <v>14</v>
      </c>
      <c r="J19930" s="4" t="s">
        <v>10</v>
      </c>
    </row>
    <row r="19931" spans="1:9">
      <c r="A19931" t="n">
        <v>155811</v>
      </c>
      <c r="B19931" s="52" t="n">
        <v>55</v>
      </c>
      <c r="C19931" s="7" t="n">
        <v>26</v>
      </c>
      <c r="D19931" s="7" t="n">
        <v>65533</v>
      </c>
      <c r="E19931" s="7" t="n">
        <v>-0.300000011920929</v>
      </c>
      <c r="F19931" s="7" t="n">
        <v>20.25</v>
      </c>
      <c r="G19931" s="7" t="n">
        <v>31.6000003814697</v>
      </c>
      <c r="H19931" s="7" t="n">
        <v>0.960000038146973</v>
      </c>
      <c r="I19931" s="7" t="n">
        <v>1</v>
      </c>
      <c r="J19931" s="7" t="n">
        <v>0</v>
      </c>
    </row>
    <row r="19932" spans="1:9">
      <c r="A19932" t="s">
        <v>4</v>
      </c>
      <c r="B19932" s="4" t="s">
        <v>5</v>
      </c>
      <c r="C19932" s="4" t="s">
        <v>10</v>
      </c>
      <c r="D19932" s="4" t="s">
        <v>14</v>
      </c>
    </row>
    <row r="19933" spans="1:9">
      <c r="A19933" t="n">
        <v>155835</v>
      </c>
      <c r="B19933" s="53" t="n">
        <v>56</v>
      </c>
      <c r="C19933" s="7" t="n">
        <v>26</v>
      </c>
      <c r="D19933" s="7" t="n">
        <v>0</v>
      </c>
    </row>
    <row r="19934" spans="1:9">
      <c r="A19934" t="s">
        <v>4</v>
      </c>
      <c r="B19934" s="4" t="s">
        <v>5</v>
      </c>
      <c r="C19934" s="4" t="s">
        <v>10</v>
      </c>
      <c r="D19934" s="4" t="s">
        <v>21</v>
      </c>
      <c r="E19934" s="4" t="s">
        <v>21</v>
      </c>
      <c r="F19934" s="4" t="s">
        <v>14</v>
      </c>
    </row>
    <row r="19935" spans="1:9">
      <c r="A19935" t="n">
        <v>155839</v>
      </c>
      <c r="B19935" s="55" t="n">
        <v>52</v>
      </c>
      <c r="C19935" s="7" t="n">
        <v>26</v>
      </c>
      <c r="D19935" s="7" t="n">
        <v>180</v>
      </c>
      <c r="E19935" s="7" t="n">
        <v>15</v>
      </c>
      <c r="F19935" s="7" t="n">
        <v>0</v>
      </c>
    </row>
    <row r="19936" spans="1:9">
      <c r="A19936" t="s">
        <v>4</v>
      </c>
      <c r="B19936" s="4" t="s">
        <v>5</v>
      </c>
      <c r="C19936" s="4" t="s">
        <v>10</v>
      </c>
    </row>
    <row r="19937" spans="1:10">
      <c r="A19937" t="n">
        <v>155851</v>
      </c>
      <c r="B19937" s="56" t="n">
        <v>54</v>
      </c>
      <c r="C19937" s="7" t="n">
        <v>26</v>
      </c>
    </row>
    <row r="19938" spans="1:10">
      <c r="A19938" t="s">
        <v>4</v>
      </c>
      <c r="B19938" s="4" t="s">
        <v>5</v>
      </c>
      <c r="C19938" s="4" t="s">
        <v>14</v>
      </c>
      <c r="D19938" s="4" t="s">
        <v>10</v>
      </c>
      <c r="E19938" s="4" t="s">
        <v>6</v>
      </c>
      <c r="F19938" s="4" t="s">
        <v>6</v>
      </c>
      <c r="G19938" s="4" t="s">
        <v>6</v>
      </c>
      <c r="H19938" s="4" t="s">
        <v>6</v>
      </c>
    </row>
    <row r="19939" spans="1:10">
      <c r="A19939" t="n">
        <v>155854</v>
      </c>
      <c r="B19939" s="41" t="n">
        <v>51</v>
      </c>
      <c r="C19939" s="7" t="n">
        <v>3</v>
      </c>
      <c r="D19939" s="7" t="n">
        <v>26</v>
      </c>
      <c r="E19939" s="7" t="s">
        <v>142</v>
      </c>
      <c r="F19939" s="7" t="s">
        <v>95</v>
      </c>
      <c r="G19939" s="7" t="s">
        <v>96</v>
      </c>
      <c r="H19939" s="7" t="s">
        <v>97</v>
      </c>
    </row>
    <row r="19940" spans="1:10">
      <c r="A19940" t="s">
        <v>4</v>
      </c>
      <c r="B19940" s="4" t="s">
        <v>5</v>
      </c>
      <c r="C19940" s="4" t="s">
        <v>10</v>
      </c>
      <c r="D19940" s="4" t="s">
        <v>10</v>
      </c>
      <c r="E19940" s="4" t="s">
        <v>10</v>
      </c>
    </row>
    <row r="19941" spans="1:10">
      <c r="A19941" t="n">
        <v>155867</v>
      </c>
      <c r="B19941" s="42" t="n">
        <v>61</v>
      </c>
      <c r="C19941" s="7" t="n">
        <v>26</v>
      </c>
      <c r="D19941" s="7" t="n">
        <v>65533</v>
      </c>
      <c r="E19941" s="7" t="n">
        <v>1000</v>
      </c>
    </row>
    <row r="19942" spans="1:10">
      <c r="A19942" t="s">
        <v>4</v>
      </c>
      <c r="B19942" s="4" t="s">
        <v>5</v>
      </c>
      <c r="C19942" s="4" t="s">
        <v>10</v>
      </c>
      <c r="D19942" s="4" t="s">
        <v>14</v>
      </c>
      <c r="E19942" s="4" t="s">
        <v>6</v>
      </c>
      <c r="F19942" s="4" t="s">
        <v>21</v>
      </c>
      <c r="G19942" s="4" t="s">
        <v>21</v>
      </c>
      <c r="H19942" s="4" t="s">
        <v>21</v>
      </c>
    </row>
    <row r="19943" spans="1:10">
      <c r="A19943" t="n">
        <v>155874</v>
      </c>
      <c r="B19943" s="37" t="n">
        <v>48</v>
      </c>
      <c r="C19943" s="7" t="n">
        <v>26</v>
      </c>
      <c r="D19943" s="7" t="n">
        <v>0</v>
      </c>
      <c r="E19943" s="7" t="s">
        <v>789</v>
      </c>
      <c r="F19943" s="7" t="n">
        <v>-1</v>
      </c>
      <c r="G19943" s="7" t="n">
        <v>1</v>
      </c>
      <c r="H19943" s="7" t="n">
        <v>0</v>
      </c>
    </row>
    <row r="19944" spans="1:10">
      <c r="A19944" t="s">
        <v>4</v>
      </c>
      <c r="B19944" s="4" t="s">
        <v>5</v>
      </c>
      <c r="C19944" s="4" t="s">
        <v>14</v>
      </c>
      <c r="D19944" s="4" t="s">
        <v>10</v>
      </c>
    </row>
    <row r="19945" spans="1:10">
      <c r="A19945" t="n">
        <v>155900</v>
      </c>
      <c r="B19945" s="21" t="n">
        <v>58</v>
      </c>
      <c r="C19945" s="7" t="n">
        <v>255</v>
      </c>
      <c r="D19945" s="7" t="n">
        <v>0</v>
      </c>
    </row>
    <row r="19946" spans="1:10">
      <c r="A19946" t="s">
        <v>4</v>
      </c>
      <c r="B19946" s="4" t="s">
        <v>5</v>
      </c>
      <c r="C19946" s="4" t="s">
        <v>10</v>
      </c>
    </row>
    <row r="19947" spans="1:10">
      <c r="A19947" t="n">
        <v>155904</v>
      </c>
      <c r="B19947" s="28" t="n">
        <v>16</v>
      </c>
      <c r="C19947" s="7" t="n">
        <v>500</v>
      </c>
    </row>
    <row r="19948" spans="1:10">
      <c r="A19948" t="s">
        <v>4</v>
      </c>
      <c r="B19948" s="4" t="s">
        <v>5</v>
      </c>
      <c r="C19948" s="4" t="s">
        <v>14</v>
      </c>
      <c r="D19948" s="4" t="s">
        <v>10</v>
      </c>
      <c r="E19948" s="4" t="s">
        <v>21</v>
      </c>
      <c r="F19948" s="4" t="s">
        <v>10</v>
      </c>
      <c r="G19948" s="4" t="s">
        <v>9</v>
      </c>
      <c r="H19948" s="4" t="s">
        <v>9</v>
      </c>
      <c r="I19948" s="4" t="s">
        <v>10</v>
      </c>
      <c r="J19948" s="4" t="s">
        <v>10</v>
      </c>
      <c r="K19948" s="4" t="s">
        <v>9</v>
      </c>
      <c r="L19948" s="4" t="s">
        <v>9</v>
      </c>
      <c r="M19948" s="4" t="s">
        <v>9</v>
      </c>
      <c r="N19948" s="4" t="s">
        <v>9</v>
      </c>
      <c r="O19948" s="4" t="s">
        <v>6</v>
      </c>
    </row>
    <row r="19949" spans="1:10">
      <c r="A19949" t="n">
        <v>155907</v>
      </c>
      <c r="B19949" s="14" t="n">
        <v>50</v>
      </c>
      <c r="C19949" s="7" t="n">
        <v>0</v>
      </c>
      <c r="D19949" s="7" t="n">
        <v>2000</v>
      </c>
      <c r="E19949" s="7" t="n">
        <v>0.699999988079071</v>
      </c>
      <c r="F19949" s="7" t="n">
        <v>0</v>
      </c>
      <c r="G19949" s="7" t="n">
        <v>0</v>
      </c>
      <c r="H19949" s="7" t="n">
        <v>0</v>
      </c>
      <c r="I19949" s="7" t="n">
        <v>0</v>
      </c>
      <c r="J19949" s="7" t="n">
        <v>65533</v>
      </c>
      <c r="K19949" s="7" t="n">
        <v>0</v>
      </c>
      <c r="L19949" s="7" t="n">
        <v>0</v>
      </c>
      <c r="M19949" s="7" t="n">
        <v>0</v>
      </c>
      <c r="N19949" s="7" t="n">
        <v>0</v>
      </c>
      <c r="O19949" s="7" t="s">
        <v>13</v>
      </c>
    </row>
    <row r="19950" spans="1:10">
      <c r="A19950" t="s">
        <v>4</v>
      </c>
      <c r="B19950" s="4" t="s">
        <v>5</v>
      </c>
      <c r="C19950" s="4" t="s">
        <v>14</v>
      </c>
      <c r="D19950" s="4" t="s">
        <v>10</v>
      </c>
    </row>
    <row r="19951" spans="1:10">
      <c r="A19951" t="n">
        <v>155946</v>
      </c>
      <c r="B19951" s="45" t="n">
        <v>45</v>
      </c>
      <c r="C19951" s="7" t="n">
        <v>7</v>
      </c>
      <c r="D19951" s="7" t="n">
        <v>255</v>
      </c>
    </row>
    <row r="19952" spans="1:10">
      <c r="A19952" t="s">
        <v>4</v>
      </c>
      <c r="B19952" s="4" t="s">
        <v>5</v>
      </c>
      <c r="C19952" s="4" t="s">
        <v>14</v>
      </c>
      <c r="D19952" s="4" t="s">
        <v>14</v>
      </c>
      <c r="E19952" s="4" t="s">
        <v>21</v>
      </c>
      <c r="F19952" s="4" t="s">
        <v>21</v>
      </c>
      <c r="G19952" s="4" t="s">
        <v>21</v>
      </c>
      <c r="H19952" s="4" t="s">
        <v>10</v>
      </c>
      <c r="I19952" s="4" t="s">
        <v>14</v>
      </c>
    </row>
    <row r="19953" spans="1:15">
      <c r="A19953" t="n">
        <v>155950</v>
      </c>
      <c r="B19953" s="45" t="n">
        <v>45</v>
      </c>
      <c r="C19953" s="7" t="n">
        <v>4</v>
      </c>
      <c r="D19953" s="7" t="n">
        <v>3</v>
      </c>
      <c r="E19953" s="7" t="n">
        <v>13</v>
      </c>
      <c r="F19953" s="7" t="n">
        <v>197</v>
      </c>
      <c r="G19953" s="7" t="n">
        <v>10</v>
      </c>
      <c r="H19953" s="7" t="n">
        <v>10000</v>
      </c>
      <c r="I19953" s="7" t="n">
        <v>0</v>
      </c>
    </row>
    <row r="19954" spans="1:15">
      <c r="A19954" t="s">
        <v>4</v>
      </c>
      <c r="B19954" s="4" t="s">
        <v>5</v>
      </c>
      <c r="C19954" s="4" t="s">
        <v>14</v>
      </c>
      <c r="D19954" s="4" t="s">
        <v>14</v>
      </c>
      <c r="E19954" s="4" t="s">
        <v>21</v>
      </c>
      <c r="F19954" s="4" t="s">
        <v>10</v>
      </c>
    </row>
    <row r="19955" spans="1:15">
      <c r="A19955" t="n">
        <v>155968</v>
      </c>
      <c r="B19955" s="45" t="n">
        <v>45</v>
      </c>
      <c r="C19955" s="7" t="n">
        <v>5</v>
      </c>
      <c r="D19955" s="7" t="n">
        <v>3</v>
      </c>
      <c r="E19955" s="7" t="n">
        <v>1.29999995231628</v>
      </c>
      <c r="F19955" s="7" t="n">
        <v>10000</v>
      </c>
    </row>
    <row r="19956" spans="1:15">
      <c r="A19956" t="s">
        <v>4</v>
      </c>
      <c r="B19956" s="4" t="s">
        <v>5</v>
      </c>
      <c r="C19956" s="4" t="s">
        <v>10</v>
      </c>
    </row>
    <row r="19957" spans="1:15">
      <c r="A19957" t="n">
        <v>155977</v>
      </c>
      <c r="B19957" s="28" t="n">
        <v>16</v>
      </c>
      <c r="C19957" s="7" t="n">
        <v>300</v>
      </c>
    </row>
    <row r="19958" spans="1:15">
      <c r="A19958" t="s">
        <v>4</v>
      </c>
      <c r="B19958" s="4" t="s">
        <v>5</v>
      </c>
      <c r="C19958" s="4" t="s">
        <v>14</v>
      </c>
      <c r="D19958" s="4" t="s">
        <v>10</v>
      </c>
      <c r="E19958" s="4" t="s">
        <v>6</v>
      </c>
    </row>
    <row r="19959" spans="1:15">
      <c r="A19959" t="n">
        <v>155980</v>
      </c>
      <c r="B19959" s="41" t="n">
        <v>51</v>
      </c>
      <c r="C19959" s="7" t="n">
        <v>4</v>
      </c>
      <c r="D19959" s="7" t="n">
        <v>26</v>
      </c>
      <c r="E19959" s="7" t="s">
        <v>183</v>
      </c>
    </row>
    <row r="19960" spans="1:15">
      <c r="A19960" t="s">
        <v>4</v>
      </c>
      <c r="B19960" s="4" t="s">
        <v>5</v>
      </c>
      <c r="C19960" s="4" t="s">
        <v>10</v>
      </c>
    </row>
    <row r="19961" spans="1:15">
      <c r="A19961" t="n">
        <v>155993</v>
      </c>
      <c r="B19961" s="28" t="n">
        <v>16</v>
      </c>
      <c r="C19961" s="7" t="n">
        <v>0</v>
      </c>
    </row>
    <row r="19962" spans="1:15">
      <c r="A19962" t="s">
        <v>4</v>
      </c>
      <c r="B19962" s="4" t="s">
        <v>5</v>
      </c>
      <c r="C19962" s="4" t="s">
        <v>10</v>
      </c>
      <c r="D19962" s="4" t="s">
        <v>14</v>
      </c>
      <c r="E19962" s="4" t="s">
        <v>9</v>
      </c>
      <c r="F19962" s="4" t="s">
        <v>112</v>
      </c>
      <c r="G19962" s="4" t="s">
        <v>14</v>
      </c>
      <c r="H19962" s="4" t="s">
        <v>14</v>
      </c>
    </row>
    <row r="19963" spans="1:15">
      <c r="A19963" t="n">
        <v>155996</v>
      </c>
      <c r="B19963" s="49" t="n">
        <v>26</v>
      </c>
      <c r="C19963" s="7" t="n">
        <v>26</v>
      </c>
      <c r="D19963" s="7" t="n">
        <v>17</v>
      </c>
      <c r="E19963" s="7" t="n">
        <v>40401</v>
      </c>
      <c r="F19963" s="7" t="s">
        <v>1160</v>
      </c>
      <c r="G19963" s="7" t="n">
        <v>2</v>
      </c>
      <c r="H19963" s="7" t="n">
        <v>0</v>
      </c>
    </row>
    <row r="19964" spans="1:15">
      <c r="A19964" t="s">
        <v>4</v>
      </c>
      <c r="B19964" s="4" t="s">
        <v>5</v>
      </c>
    </row>
    <row r="19965" spans="1:15">
      <c r="A19965" t="n">
        <v>156023</v>
      </c>
      <c r="B19965" s="50" t="n">
        <v>28</v>
      </c>
    </row>
    <row r="19966" spans="1:15">
      <c r="A19966" t="s">
        <v>4</v>
      </c>
      <c r="B19966" s="4" t="s">
        <v>5</v>
      </c>
      <c r="C19966" s="4" t="s">
        <v>10</v>
      </c>
      <c r="D19966" s="4" t="s">
        <v>21</v>
      </c>
      <c r="E19966" s="4" t="s">
        <v>21</v>
      </c>
      <c r="F19966" s="4" t="s">
        <v>21</v>
      </c>
      <c r="G19966" s="4" t="s">
        <v>10</v>
      </c>
      <c r="H19966" s="4" t="s">
        <v>10</v>
      </c>
    </row>
    <row r="19967" spans="1:15">
      <c r="A19967" t="n">
        <v>156024</v>
      </c>
      <c r="B19967" s="54" t="n">
        <v>60</v>
      </c>
      <c r="C19967" s="7" t="n">
        <v>0</v>
      </c>
      <c r="D19967" s="7" t="n">
        <v>0</v>
      </c>
      <c r="E19967" s="7" t="n">
        <v>-15</v>
      </c>
      <c r="F19967" s="7" t="n">
        <v>0</v>
      </c>
      <c r="G19967" s="7" t="n">
        <v>600</v>
      </c>
      <c r="H19967" s="7" t="n">
        <v>0</v>
      </c>
    </row>
    <row r="19968" spans="1:15">
      <c r="A19968" t="s">
        <v>4</v>
      </c>
      <c r="B19968" s="4" t="s">
        <v>5</v>
      </c>
      <c r="C19968" s="4" t="s">
        <v>10</v>
      </c>
    </row>
    <row r="19969" spans="1:9">
      <c r="A19969" t="n">
        <v>156043</v>
      </c>
      <c r="B19969" s="28" t="n">
        <v>16</v>
      </c>
      <c r="C19969" s="7" t="n">
        <v>500</v>
      </c>
    </row>
    <row r="19970" spans="1:9">
      <c r="A19970" t="s">
        <v>4</v>
      </c>
      <c r="B19970" s="4" t="s">
        <v>5</v>
      </c>
      <c r="C19970" s="4" t="s">
        <v>14</v>
      </c>
      <c r="D19970" s="4" t="s">
        <v>10</v>
      </c>
      <c r="E19970" s="4" t="s">
        <v>6</v>
      </c>
    </row>
    <row r="19971" spans="1:9">
      <c r="A19971" t="n">
        <v>156046</v>
      </c>
      <c r="B19971" s="41" t="n">
        <v>51</v>
      </c>
      <c r="C19971" s="7" t="n">
        <v>4</v>
      </c>
      <c r="D19971" s="7" t="n">
        <v>0</v>
      </c>
      <c r="E19971" s="7" t="s">
        <v>1161</v>
      </c>
    </row>
    <row r="19972" spans="1:9">
      <c r="A19972" t="s">
        <v>4</v>
      </c>
      <c r="B19972" s="4" t="s">
        <v>5</v>
      </c>
      <c r="C19972" s="4" t="s">
        <v>10</v>
      </c>
    </row>
    <row r="19973" spans="1:9">
      <c r="A19973" t="n">
        <v>156061</v>
      </c>
      <c r="B19973" s="28" t="n">
        <v>16</v>
      </c>
      <c r="C19973" s="7" t="n">
        <v>0</v>
      </c>
    </row>
    <row r="19974" spans="1:9">
      <c r="A19974" t="s">
        <v>4</v>
      </c>
      <c r="B19974" s="4" t="s">
        <v>5</v>
      </c>
      <c r="C19974" s="4" t="s">
        <v>10</v>
      </c>
      <c r="D19974" s="4" t="s">
        <v>14</v>
      </c>
      <c r="E19974" s="4" t="s">
        <v>9</v>
      </c>
      <c r="F19974" s="4" t="s">
        <v>112</v>
      </c>
      <c r="G19974" s="4" t="s">
        <v>14</v>
      </c>
      <c r="H19974" s="4" t="s">
        <v>14</v>
      </c>
    </row>
    <row r="19975" spans="1:9">
      <c r="A19975" t="n">
        <v>156064</v>
      </c>
      <c r="B19975" s="49" t="n">
        <v>26</v>
      </c>
      <c r="C19975" s="7" t="n">
        <v>0</v>
      </c>
      <c r="D19975" s="7" t="n">
        <v>17</v>
      </c>
      <c r="E19975" s="7" t="n">
        <v>53959</v>
      </c>
      <c r="F19975" s="7" t="s">
        <v>1162</v>
      </c>
      <c r="G19975" s="7" t="n">
        <v>2</v>
      </c>
      <c r="H19975" s="7" t="n">
        <v>0</v>
      </c>
    </row>
    <row r="19976" spans="1:9">
      <c r="A19976" t="s">
        <v>4</v>
      </c>
      <c r="B19976" s="4" t="s">
        <v>5</v>
      </c>
    </row>
    <row r="19977" spans="1:9">
      <c r="A19977" t="n">
        <v>156086</v>
      </c>
      <c r="B19977" s="50" t="n">
        <v>28</v>
      </c>
    </row>
    <row r="19978" spans="1:9">
      <c r="A19978" t="s">
        <v>4</v>
      </c>
      <c r="B19978" s="4" t="s">
        <v>5</v>
      </c>
      <c r="C19978" s="4" t="s">
        <v>10</v>
      </c>
    </row>
    <row r="19979" spans="1:9">
      <c r="A19979" t="n">
        <v>156087</v>
      </c>
      <c r="B19979" s="28" t="n">
        <v>16</v>
      </c>
      <c r="C19979" s="7" t="n">
        <v>500</v>
      </c>
    </row>
    <row r="19980" spans="1:9">
      <c r="A19980" t="s">
        <v>4</v>
      </c>
      <c r="B19980" s="4" t="s">
        <v>5</v>
      </c>
      <c r="C19980" s="4" t="s">
        <v>14</v>
      </c>
      <c r="D19980" s="4" t="s">
        <v>10</v>
      </c>
      <c r="E19980" s="4" t="s">
        <v>6</v>
      </c>
    </row>
    <row r="19981" spans="1:9">
      <c r="A19981" t="n">
        <v>156090</v>
      </c>
      <c r="B19981" s="41" t="n">
        <v>51</v>
      </c>
      <c r="C19981" s="7" t="n">
        <v>4</v>
      </c>
      <c r="D19981" s="7" t="n">
        <v>26</v>
      </c>
      <c r="E19981" s="7" t="s">
        <v>134</v>
      </c>
    </row>
    <row r="19982" spans="1:9">
      <c r="A19982" t="s">
        <v>4</v>
      </c>
      <c r="B19982" s="4" t="s">
        <v>5</v>
      </c>
      <c r="C19982" s="4" t="s">
        <v>10</v>
      </c>
    </row>
    <row r="19983" spans="1:9">
      <c r="A19983" t="n">
        <v>156104</v>
      </c>
      <c r="B19983" s="28" t="n">
        <v>16</v>
      </c>
      <c r="C19983" s="7" t="n">
        <v>0</v>
      </c>
    </row>
    <row r="19984" spans="1:9">
      <c r="A19984" t="s">
        <v>4</v>
      </c>
      <c r="B19984" s="4" t="s">
        <v>5</v>
      </c>
      <c r="C19984" s="4" t="s">
        <v>10</v>
      </c>
      <c r="D19984" s="4" t="s">
        <v>14</v>
      </c>
      <c r="E19984" s="4" t="s">
        <v>9</v>
      </c>
      <c r="F19984" s="4" t="s">
        <v>112</v>
      </c>
      <c r="G19984" s="4" t="s">
        <v>14</v>
      </c>
      <c r="H19984" s="4" t="s">
        <v>14</v>
      </c>
      <c r="I19984" s="4" t="s">
        <v>14</v>
      </c>
      <c r="J19984" s="4" t="s">
        <v>9</v>
      </c>
      <c r="K19984" s="4" t="s">
        <v>112</v>
      </c>
      <c r="L19984" s="4" t="s">
        <v>14</v>
      </c>
      <c r="M19984" s="4" t="s">
        <v>14</v>
      </c>
    </row>
    <row r="19985" spans="1:13">
      <c r="A19985" t="n">
        <v>156107</v>
      </c>
      <c r="B19985" s="49" t="n">
        <v>26</v>
      </c>
      <c r="C19985" s="7" t="n">
        <v>26</v>
      </c>
      <c r="D19985" s="7" t="n">
        <v>17</v>
      </c>
      <c r="E19985" s="7" t="n">
        <v>40402</v>
      </c>
      <c r="F19985" s="7" t="s">
        <v>1163</v>
      </c>
      <c r="G19985" s="7" t="n">
        <v>2</v>
      </c>
      <c r="H19985" s="7" t="n">
        <v>3</v>
      </c>
      <c r="I19985" s="7" t="n">
        <v>17</v>
      </c>
      <c r="J19985" s="7" t="n">
        <v>40403</v>
      </c>
      <c r="K19985" s="7" t="s">
        <v>1164</v>
      </c>
      <c r="L19985" s="7" t="n">
        <v>2</v>
      </c>
      <c r="M19985" s="7" t="n">
        <v>0</v>
      </c>
    </row>
    <row r="19986" spans="1:13">
      <c r="A19986" t="s">
        <v>4</v>
      </c>
      <c r="B19986" s="4" t="s">
        <v>5</v>
      </c>
    </row>
    <row r="19987" spans="1:13">
      <c r="A19987" t="n">
        <v>156289</v>
      </c>
      <c r="B19987" s="50" t="n">
        <v>28</v>
      </c>
    </row>
    <row r="19988" spans="1:13">
      <c r="A19988" t="s">
        <v>4</v>
      </c>
      <c r="B19988" s="4" t="s">
        <v>5</v>
      </c>
      <c r="C19988" s="4" t="s">
        <v>14</v>
      </c>
      <c r="D19988" s="4" t="s">
        <v>10</v>
      </c>
      <c r="E19988" s="4" t="s">
        <v>14</v>
      </c>
    </row>
    <row r="19989" spans="1:13">
      <c r="A19989" t="n">
        <v>156290</v>
      </c>
      <c r="B19989" s="16" t="n">
        <v>49</v>
      </c>
      <c r="C19989" s="7" t="n">
        <v>1</v>
      </c>
      <c r="D19989" s="7" t="n">
        <v>2000</v>
      </c>
      <c r="E19989" s="7" t="n">
        <v>0</v>
      </c>
    </row>
    <row r="19990" spans="1:13">
      <c r="A19990" t="s">
        <v>4</v>
      </c>
      <c r="B19990" s="4" t="s">
        <v>5</v>
      </c>
      <c r="C19990" s="4" t="s">
        <v>14</v>
      </c>
      <c r="D19990" s="4" t="s">
        <v>10</v>
      </c>
      <c r="E19990" s="4" t="s">
        <v>9</v>
      </c>
      <c r="F19990" s="4" t="s">
        <v>10</v>
      </c>
    </row>
    <row r="19991" spans="1:13">
      <c r="A19991" t="n">
        <v>156295</v>
      </c>
      <c r="B19991" s="14" t="n">
        <v>50</v>
      </c>
      <c r="C19991" s="7" t="n">
        <v>3</v>
      </c>
      <c r="D19991" s="7" t="n">
        <v>8200</v>
      </c>
      <c r="E19991" s="7" t="n">
        <v>0</v>
      </c>
      <c r="F19991" s="7" t="n">
        <v>1000</v>
      </c>
    </row>
    <row r="19992" spans="1:13">
      <c r="A19992" t="s">
        <v>4</v>
      </c>
      <c r="B19992" s="4" t="s">
        <v>5</v>
      </c>
      <c r="C19992" s="4" t="s">
        <v>14</v>
      </c>
      <c r="D19992" s="4" t="s">
        <v>10</v>
      </c>
      <c r="E19992" s="4" t="s">
        <v>9</v>
      </c>
      <c r="F19992" s="4" t="s">
        <v>10</v>
      </c>
    </row>
    <row r="19993" spans="1:13">
      <c r="A19993" t="n">
        <v>156305</v>
      </c>
      <c r="B19993" s="14" t="n">
        <v>50</v>
      </c>
      <c r="C19993" s="7" t="n">
        <v>3</v>
      </c>
      <c r="D19993" s="7" t="n">
        <v>5042</v>
      </c>
      <c r="E19993" s="7" t="n">
        <v>0</v>
      </c>
      <c r="F19993" s="7" t="n">
        <v>1000</v>
      </c>
    </row>
    <row r="19994" spans="1:13">
      <c r="A19994" t="s">
        <v>4</v>
      </c>
      <c r="B19994" s="4" t="s">
        <v>5</v>
      </c>
      <c r="C19994" s="4" t="s">
        <v>10</v>
      </c>
      <c r="D19994" s="4" t="s">
        <v>21</v>
      </c>
      <c r="E19994" s="4" t="s">
        <v>21</v>
      </c>
      <c r="F19994" s="4" t="s">
        <v>21</v>
      </c>
      <c r="G19994" s="4" t="s">
        <v>10</v>
      </c>
      <c r="H19994" s="4" t="s">
        <v>10</v>
      </c>
    </row>
    <row r="19995" spans="1:13">
      <c r="A19995" t="n">
        <v>156315</v>
      </c>
      <c r="B19995" s="54" t="n">
        <v>60</v>
      </c>
      <c r="C19995" s="7" t="n">
        <v>0</v>
      </c>
      <c r="D19995" s="7" t="n">
        <v>30</v>
      </c>
      <c r="E19995" s="7" t="n">
        <v>-15</v>
      </c>
      <c r="F19995" s="7" t="n">
        <v>0</v>
      </c>
      <c r="G19995" s="7" t="n">
        <v>800</v>
      </c>
      <c r="H19995" s="7" t="n">
        <v>0</v>
      </c>
    </row>
    <row r="19996" spans="1:13">
      <c r="A19996" t="s">
        <v>4</v>
      </c>
      <c r="B19996" s="4" t="s">
        <v>5</v>
      </c>
      <c r="C19996" s="4" t="s">
        <v>10</v>
      </c>
    </row>
    <row r="19997" spans="1:13">
      <c r="A19997" t="n">
        <v>156334</v>
      </c>
      <c r="B19997" s="28" t="n">
        <v>16</v>
      </c>
      <c r="C19997" s="7" t="n">
        <v>500</v>
      </c>
    </row>
    <row r="19998" spans="1:13">
      <c r="A19998" t="s">
        <v>4</v>
      </c>
      <c r="B19998" s="4" t="s">
        <v>5</v>
      </c>
      <c r="C19998" s="4" t="s">
        <v>14</v>
      </c>
      <c r="D19998" s="4" t="s">
        <v>10</v>
      </c>
      <c r="E19998" s="4" t="s">
        <v>6</v>
      </c>
    </row>
    <row r="19999" spans="1:13">
      <c r="A19999" t="n">
        <v>156337</v>
      </c>
      <c r="B19999" s="41" t="n">
        <v>51</v>
      </c>
      <c r="C19999" s="7" t="n">
        <v>4</v>
      </c>
      <c r="D19999" s="7" t="n">
        <v>0</v>
      </c>
      <c r="E19999" s="7" t="s">
        <v>1165</v>
      </c>
    </row>
    <row r="20000" spans="1:13">
      <c r="A20000" t="s">
        <v>4</v>
      </c>
      <c r="B20000" s="4" t="s">
        <v>5</v>
      </c>
      <c r="C20000" s="4" t="s">
        <v>10</v>
      </c>
    </row>
    <row r="20001" spans="1:13">
      <c r="A20001" t="n">
        <v>156351</v>
      </c>
      <c r="B20001" s="28" t="n">
        <v>16</v>
      </c>
      <c r="C20001" s="7" t="n">
        <v>0</v>
      </c>
    </row>
    <row r="20002" spans="1:13">
      <c r="A20002" t="s">
        <v>4</v>
      </c>
      <c r="B20002" s="4" t="s">
        <v>5</v>
      </c>
      <c r="C20002" s="4" t="s">
        <v>10</v>
      </c>
      <c r="D20002" s="4" t="s">
        <v>14</v>
      </c>
      <c r="E20002" s="4" t="s">
        <v>9</v>
      </c>
      <c r="F20002" s="4" t="s">
        <v>112</v>
      </c>
      <c r="G20002" s="4" t="s">
        <v>14</v>
      </c>
      <c r="H20002" s="4" t="s">
        <v>14</v>
      </c>
    </row>
    <row r="20003" spans="1:13">
      <c r="A20003" t="n">
        <v>156354</v>
      </c>
      <c r="B20003" s="49" t="n">
        <v>26</v>
      </c>
      <c r="C20003" s="7" t="n">
        <v>0</v>
      </c>
      <c r="D20003" s="7" t="n">
        <v>17</v>
      </c>
      <c r="E20003" s="7" t="n">
        <v>53168</v>
      </c>
      <c r="F20003" s="7" t="s">
        <v>1166</v>
      </c>
      <c r="G20003" s="7" t="n">
        <v>2</v>
      </c>
      <c r="H20003" s="7" t="n">
        <v>0</v>
      </c>
    </row>
    <row r="20004" spans="1:13">
      <c r="A20004" t="s">
        <v>4</v>
      </c>
      <c r="B20004" s="4" t="s">
        <v>5</v>
      </c>
    </row>
    <row r="20005" spans="1:13">
      <c r="A20005" t="n">
        <v>156376</v>
      </c>
      <c r="B20005" s="50" t="n">
        <v>28</v>
      </c>
    </row>
    <row r="20006" spans="1:13">
      <c r="A20006" t="s">
        <v>4</v>
      </c>
      <c r="B20006" s="4" t="s">
        <v>5</v>
      </c>
      <c r="C20006" s="4" t="s">
        <v>14</v>
      </c>
      <c r="D20006" s="4" t="s">
        <v>14</v>
      </c>
    </row>
    <row r="20007" spans="1:13">
      <c r="A20007" t="n">
        <v>156377</v>
      </c>
      <c r="B20007" s="16" t="n">
        <v>49</v>
      </c>
      <c r="C20007" s="7" t="n">
        <v>2</v>
      </c>
      <c r="D20007" s="7" t="n">
        <v>0</v>
      </c>
    </row>
    <row r="20008" spans="1:13">
      <c r="A20008" t="s">
        <v>4</v>
      </c>
      <c r="B20008" s="4" t="s">
        <v>5</v>
      </c>
      <c r="C20008" s="4" t="s">
        <v>14</v>
      </c>
      <c r="D20008" s="4" t="s">
        <v>10</v>
      </c>
      <c r="E20008" s="4" t="s">
        <v>9</v>
      </c>
      <c r="F20008" s="4" t="s">
        <v>10</v>
      </c>
      <c r="G20008" s="4" t="s">
        <v>9</v>
      </c>
      <c r="H20008" s="4" t="s">
        <v>14</v>
      </c>
    </row>
    <row r="20009" spans="1:13">
      <c r="A20009" t="n">
        <v>156380</v>
      </c>
      <c r="B20009" s="16" t="n">
        <v>49</v>
      </c>
      <c r="C20009" s="7" t="n">
        <v>0</v>
      </c>
      <c r="D20009" s="7" t="n">
        <v>567</v>
      </c>
      <c r="E20009" s="7" t="n">
        <v>1065353216</v>
      </c>
      <c r="F20009" s="7" t="n">
        <v>0</v>
      </c>
      <c r="G20009" s="7" t="n">
        <v>0</v>
      </c>
      <c r="H20009" s="7" t="n">
        <v>0</v>
      </c>
    </row>
    <row r="20010" spans="1:13">
      <c r="A20010" t="s">
        <v>4</v>
      </c>
      <c r="B20010" s="4" t="s">
        <v>5</v>
      </c>
      <c r="C20010" s="4" t="s">
        <v>14</v>
      </c>
      <c r="D20010" s="4" t="s">
        <v>10</v>
      </c>
      <c r="E20010" s="4" t="s">
        <v>21</v>
      </c>
    </row>
    <row r="20011" spans="1:13">
      <c r="A20011" t="n">
        <v>156395</v>
      </c>
      <c r="B20011" s="21" t="n">
        <v>58</v>
      </c>
      <c r="C20011" s="7" t="n">
        <v>3</v>
      </c>
      <c r="D20011" s="7" t="n">
        <v>1000</v>
      </c>
      <c r="E20011" s="7" t="n">
        <v>1</v>
      </c>
    </row>
    <row r="20012" spans="1:13">
      <c r="A20012" t="s">
        <v>4</v>
      </c>
      <c r="B20012" s="4" t="s">
        <v>5</v>
      </c>
      <c r="C20012" s="4" t="s">
        <v>14</v>
      </c>
      <c r="D20012" s="4" t="s">
        <v>10</v>
      </c>
    </row>
    <row r="20013" spans="1:13">
      <c r="A20013" t="n">
        <v>156403</v>
      </c>
      <c r="B20013" s="21" t="n">
        <v>58</v>
      </c>
      <c r="C20013" s="7" t="n">
        <v>255</v>
      </c>
      <c r="D20013" s="7" t="n">
        <v>0</v>
      </c>
    </row>
    <row r="20014" spans="1:13">
      <c r="A20014" t="s">
        <v>4</v>
      </c>
      <c r="B20014" s="4" t="s">
        <v>5</v>
      </c>
      <c r="C20014" s="4" t="s">
        <v>14</v>
      </c>
    </row>
    <row r="20015" spans="1:13">
      <c r="A20015" t="n">
        <v>156407</v>
      </c>
      <c r="B20015" s="45" t="n">
        <v>45</v>
      </c>
      <c r="C20015" s="7" t="n">
        <v>0</v>
      </c>
    </row>
    <row r="20016" spans="1:13">
      <c r="A20016" t="s">
        <v>4</v>
      </c>
      <c r="B20016" s="4" t="s">
        <v>5</v>
      </c>
      <c r="C20016" s="4" t="s">
        <v>14</v>
      </c>
      <c r="D20016" s="4" t="s">
        <v>14</v>
      </c>
      <c r="E20016" s="4" t="s">
        <v>14</v>
      </c>
      <c r="F20016" s="4" t="s">
        <v>21</v>
      </c>
      <c r="G20016" s="4" t="s">
        <v>21</v>
      </c>
      <c r="H20016" s="4" t="s">
        <v>21</v>
      </c>
      <c r="I20016" s="4" t="s">
        <v>21</v>
      </c>
      <c r="J20016" s="4" t="s">
        <v>21</v>
      </c>
    </row>
    <row r="20017" spans="1:10">
      <c r="A20017" t="n">
        <v>156409</v>
      </c>
      <c r="B20017" s="30" t="n">
        <v>76</v>
      </c>
      <c r="C20017" s="7" t="n">
        <v>10</v>
      </c>
      <c r="D20017" s="7" t="n">
        <v>3</v>
      </c>
      <c r="E20017" s="7" t="n">
        <v>0</v>
      </c>
      <c r="F20017" s="7" t="n">
        <v>1</v>
      </c>
      <c r="G20017" s="7" t="n">
        <v>1</v>
      </c>
      <c r="H20017" s="7" t="n">
        <v>1</v>
      </c>
      <c r="I20017" s="7" t="n">
        <v>1</v>
      </c>
      <c r="J20017" s="7" t="n">
        <v>1000</v>
      </c>
    </row>
    <row r="20018" spans="1:10">
      <c r="A20018" t="s">
        <v>4</v>
      </c>
      <c r="B20018" s="4" t="s">
        <v>5</v>
      </c>
      <c r="C20018" s="4" t="s">
        <v>14</v>
      </c>
      <c r="D20018" s="4" t="s">
        <v>14</v>
      </c>
    </row>
    <row r="20019" spans="1:10">
      <c r="A20019" t="n">
        <v>156433</v>
      </c>
      <c r="B20019" s="58" t="n">
        <v>77</v>
      </c>
      <c r="C20019" s="7" t="n">
        <v>10</v>
      </c>
      <c r="D20019" s="7" t="n">
        <v>3</v>
      </c>
    </row>
    <row r="20020" spans="1:10">
      <c r="A20020" t="s">
        <v>4</v>
      </c>
      <c r="B20020" s="4" t="s">
        <v>5</v>
      </c>
      <c r="C20020" s="4" t="s">
        <v>10</v>
      </c>
    </row>
    <row r="20021" spans="1:10">
      <c r="A20021" t="n">
        <v>156436</v>
      </c>
      <c r="B20021" s="28" t="n">
        <v>16</v>
      </c>
      <c r="C20021" s="7" t="n">
        <v>1000</v>
      </c>
    </row>
    <row r="20022" spans="1:10">
      <c r="A20022" t="s">
        <v>4</v>
      </c>
      <c r="B20022" s="4" t="s">
        <v>5</v>
      </c>
      <c r="C20022" s="4" t="s">
        <v>14</v>
      </c>
      <c r="D20022" s="4" t="s">
        <v>14</v>
      </c>
      <c r="E20022" s="4" t="s">
        <v>14</v>
      </c>
      <c r="F20022" s="4" t="s">
        <v>21</v>
      </c>
      <c r="G20022" s="4" t="s">
        <v>21</v>
      </c>
      <c r="H20022" s="4" t="s">
        <v>21</v>
      </c>
      <c r="I20022" s="4" t="s">
        <v>21</v>
      </c>
      <c r="J20022" s="4" t="s">
        <v>21</v>
      </c>
    </row>
    <row r="20023" spans="1:10">
      <c r="A20023" t="n">
        <v>156439</v>
      </c>
      <c r="B20023" s="30" t="n">
        <v>76</v>
      </c>
      <c r="C20023" s="7" t="n">
        <v>11</v>
      </c>
      <c r="D20023" s="7" t="n">
        <v>3</v>
      </c>
      <c r="E20023" s="7" t="n">
        <v>0</v>
      </c>
      <c r="F20023" s="7" t="n">
        <v>1</v>
      </c>
      <c r="G20023" s="7" t="n">
        <v>1</v>
      </c>
      <c r="H20023" s="7" t="n">
        <v>1</v>
      </c>
      <c r="I20023" s="7" t="n">
        <v>1</v>
      </c>
      <c r="J20023" s="7" t="n">
        <v>1000</v>
      </c>
    </row>
    <row r="20024" spans="1:10">
      <c r="A20024" t="s">
        <v>4</v>
      </c>
      <c r="B20024" s="4" t="s">
        <v>5</v>
      </c>
      <c r="C20024" s="4" t="s">
        <v>14</v>
      </c>
      <c r="D20024" s="4" t="s">
        <v>14</v>
      </c>
    </row>
    <row r="20025" spans="1:10">
      <c r="A20025" t="n">
        <v>156463</v>
      </c>
      <c r="B20025" s="58" t="n">
        <v>77</v>
      </c>
      <c r="C20025" s="7" t="n">
        <v>11</v>
      </c>
      <c r="D20025" s="7" t="n">
        <v>3</v>
      </c>
    </row>
    <row r="20026" spans="1:10">
      <c r="A20026" t="s">
        <v>4</v>
      </c>
      <c r="B20026" s="4" t="s">
        <v>5</v>
      </c>
      <c r="C20026" s="4" t="s">
        <v>10</v>
      </c>
    </row>
    <row r="20027" spans="1:10">
      <c r="A20027" t="n">
        <v>156466</v>
      </c>
      <c r="B20027" s="28" t="n">
        <v>16</v>
      </c>
      <c r="C20027" s="7" t="n">
        <v>1000</v>
      </c>
    </row>
    <row r="20028" spans="1:10">
      <c r="A20028" t="s">
        <v>4</v>
      </c>
      <c r="B20028" s="4" t="s">
        <v>5</v>
      </c>
      <c r="C20028" s="4" t="s">
        <v>14</v>
      </c>
      <c r="D20028" s="4" t="s">
        <v>14</v>
      </c>
      <c r="E20028" s="4" t="s">
        <v>14</v>
      </c>
      <c r="F20028" s="4" t="s">
        <v>21</v>
      </c>
      <c r="G20028" s="4" t="s">
        <v>21</v>
      </c>
      <c r="H20028" s="4" t="s">
        <v>21</v>
      </c>
      <c r="I20028" s="4" t="s">
        <v>21</v>
      </c>
      <c r="J20028" s="4" t="s">
        <v>21</v>
      </c>
    </row>
    <row r="20029" spans="1:10">
      <c r="A20029" t="n">
        <v>156469</v>
      </c>
      <c r="B20029" s="30" t="n">
        <v>76</v>
      </c>
      <c r="C20029" s="7" t="n">
        <v>12</v>
      </c>
      <c r="D20029" s="7" t="n">
        <v>3</v>
      </c>
      <c r="E20029" s="7" t="n">
        <v>0</v>
      </c>
      <c r="F20029" s="7" t="n">
        <v>1</v>
      </c>
      <c r="G20029" s="7" t="n">
        <v>1</v>
      </c>
      <c r="H20029" s="7" t="n">
        <v>1</v>
      </c>
      <c r="I20029" s="7" t="n">
        <v>1</v>
      </c>
      <c r="J20029" s="7" t="n">
        <v>1000</v>
      </c>
    </row>
    <row r="20030" spans="1:10">
      <c r="A20030" t="s">
        <v>4</v>
      </c>
      <c r="B20030" s="4" t="s">
        <v>5</v>
      </c>
      <c r="C20030" s="4" t="s">
        <v>14</v>
      </c>
      <c r="D20030" s="4" t="s">
        <v>14</v>
      </c>
    </row>
    <row r="20031" spans="1:10">
      <c r="A20031" t="n">
        <v>156493</v>
      </c>
      <c r="B20031" s="58" t="n">
        <v>77</v>
      </c>
      <c r="C20031" s="7" t="n">
        <v>12</v>
      </c>
      <c r="D20031" s="7" t="n">
        <v>3</v>
      </c>
    </row>
    <row r="20032" spans="1:10">
      <c r="A20032" t="s">
        <v>4</v>
      </c>
      <c r="B20032" s="4" t="s">
        <v>5</v>
      </c>
      <c r="C20032" s="4" t="s">
        <v>10</v>
      </c>
    </row>
    <row r="20033" spans="1:10">
      <c r="A20033" t="n">
        <v>156496</v>
      </c>
      <c r="B20033" s="28" t="n">
        <v>16</v>
      </c>
      <c r="C20033" s="7" t="n">
        <v>1000</v>
      </c>
    </row>
    <row r="20034" spans="1:10">
      <c r="A20034" t="s">
        <v>4</v>
      </c>
      <c r="B20034" s="4" t="s">
        <v>5</v>
      </c>
      <c r="C20034" s="4" t="s">
        <v>14</v>
      </c>
      <c r="D20034" s="4" t="s">
        <v>14</v>
      </c>
      <c r="E20034" s="4" t="s">
        <v>14</v>
      </c>
      <c r="F20034" s="4" t="s">
        <v>21</v>
      </c>
      <c r="G20034" s="4" t="s">
        <v>21</v>
      </c>
      <c r="H20034" s="4" t="s">
        <v>21</v>
      </c>
      <c r="I20034" s="4" t="s">
        <v>21</v>
      </c>
      <c r="J20034" s="4" t="s">
        <v>21</v>
      </c>
    </row>
    <row r="20035" spans="1:10">
      <c r="A20035" t="n">
        <v>156499</v>
      </c>
      <c r="B20035" s="30" t="n">
        <v>76</v>
      </c>
      <c r="C20035" s="7" t="n">
        <v>10</v>
      </c>
      <c r="D20035" s="7" t="n">
        <v>3</v>
      </c>
      <c r="E20035" s="7" t="n">
        <v>0</v>
      </c>
      <c r="F20035" s="7" t="n">
        <v>1</v>
      </c>
      <c r="G20035" s="7" t="n">
        <v>1</v>
      </c>
      <c r="H20035" s="7" t="n">
        <v>1</v>
      </c>
      <c r="I20035" s="7" t="n">
        <v>0</v>
      </c>
      <c r="J20035" s="7" t="n">
        <v>0</v>
      </c>
    </row>
    <row r="20036" spans="1:10">
      <c r="A20036" t="s">
        <v>4</v>
      </c>
      <c r="B20036" s="4" t="s">
        <v>5</v>
      </c>
      <c r="C20036" s="4" t="s">
        <v>14</v>
      </c>
      <c r="D20036" s="4" t="s">
        <v>14</v>
      </c>
      <c r="E20036" s="4" t="s">
        <v>14</v>
      </c>
      <c r="F20036" s="4" t="s">
        <v>21</v>
      </c>
      <c r="G20036" s="4" t="s">
        <v>21</v>
      </c>
      <c r="H20036" s="4" t="s">
        <v>21</v>
      </c>
      <c r="I20036" s="4" t="s">
        <v>21</v>
      </c>
      <c r="J20036" s="4" t="s">
        <v>21</v>
      </c>
    </row>
    <row r="20037" spans="1:10">
      <c r="A20037" t="n">
        <v>156523</v>
      </c>
      <c r="B20037" s="30" t="n">
        <v>76</v>
      </c>
      <c r="C20037" s="7" t="n">
        <v>11</v>
      </c>
      <c r="D20037" s="7" t="n">
        <v>3</v>
      </c>
      <c r="E20037" s="7" t="n">
        <v>0</v>
      </c>
      <c r="F20037" s="7" t="n">
        <v>1</v>
      </c>
      <c r="G20037" s="7" t="n">
        <v>1</v>
      </c>
      <c r="H20037" s="7" t="n">
        <v>1</v>
      </c>
      <c r="I20037" s="7" t="n">
        <v>0</v>
      </c>
      <c r="J20037" s="7" t="n">
        <v>0</v>
      </c>
    </row>
    <row r="20038" spans="1:10">
      <c r="A20038" t="s">
        <v>4</v>
      </c>
      <c r="B20038" s="4" t="s">
        <v>5</v>
      </c>
      <c r="C20038" s="4" t="s">
        <v>14</v>
      </c>
      <c r="D20038" s="4" t="s">
        <v>14</v>
      </c>
      <c r="E20038" s="4" t="s">
        <v>14</v>
      </c>
      <c r="F20038" s="4" t="s">
        <v>21</v>
      </c>
      <c r="G20038" s="4" t="s">
        <v>21</v>
      </c>
      <c r="H20038" s="4" t="s">
        <v>21</v>
      </c>
      <c r="I20038" s="4" t="s">
        <v>21</v>
      </c>
      <c r="J20038" s="4" t="s">
        <v>21</v>
      </c>
    </row>
    <row r="20039" spans="1:10">
      <c r="A20039" t="n">
        <v>156547</v>
      </c>
      <c r="B20039" s="30" t="n">
        <v>76</v>
      </c>
      <c r="C20039" s="7" t="n">
        <v>12</v>
      </c>
      <c r="D20039" s="7" t="n">
        <v>3</v>
      </c>
      <c r="E20039" s="7" t="n">
        <v>0</v>
      </c>
      <c r="F20039" s="7" t="n">
        <v>1</v>
      </c>
      <c r="G20039" s="7" t="n">
        <v>1</v>
      </c>
      <c r="H20039" s="7" t="n">
        <v>1</v>
      </c>
      <c r="I20039" s="7" t="n">
        <v>0</v>
      </c>
      <c r="J20039" s="7" t="n">
        <v>2000</v>
      </c>
    </row>
    <row r="20040" spans="1:10">
      <c r="A20040" t="s">
        <v>4</v>
      </c>
      <c r="B20040" s="4" t="s">
        <v>5</v>
      </c>
      <c r="C20040" s="4" t="s">
        <v>14</v>
      </c>
      <c r="D20040" s="4" t="s">
        <v>14</v>
      </c>
    </row>
    <row r="20041" spans="1:10">
      <c r="A20041" t="n">
        <v>156571</v>
      </c>
      <c r="B20041" s="58" t="n">
        <v>77</v>
      </c>
      <c r="C20041" s="7" t="n">
        <v>12</v>
      </c>
      <c r="D20041" s="7" t="n">
        <v>3</v>
      </c>
    </row>
    <row r="20042" spans="1:10">
      <c r="A20042" t="s">
        <v>4</v>
      </c>
      <c r="B20042" s="4" t="s">
        <v>5</v>
      </c>
      <c r="C20042" s="4" t="s">
        <v>10</v>
      </c>
    </row>
    <row r="20043" spans="1:10">
      <c r="A20043" t="n">
        <v>156574</v>
      </c>
      <c r="B20043" s="28" t="n">
        <v>16</v>
      </c>
      <c r="C20043" s="7" t="n">
        <v>500</v>
      </c>
    </row>
    <row r="20044" spans="1:10">
      <c r="A20044" t="s">
        <v>4</v>
      </c>
      <c r="B20044" s="4" t="s">
        <v>5</v>
      </c>
      <c r="C20044" s="4" t="s">
        <v>14</v>
      </c>
      <c r="D20044" s="4" t="s">
        <v>14</v>
      </c>
      <c r="E20044" s="4" t="s">
        <v>14</v>
      </c>
      <c r="F20044" s="4" t="s">
        <v>21</v>
      </c>
      <c r="G20044" s="4" t="s">
        <v>21</v>
      </c>
      <c r="H20044" s="4" t="s">
        <v>21</v>
      </c>
      <c r="I20044" s="4" t="s">
        <v>21</v>
      </c>
      <c r="J20044" s="4" t="s">
        <v>21</v>
      </c>
    </row>
    <row r="20045" spans="1:10">
      <c r="A20045" t="n">
        <v>156577</v>
      </c>
      <c r="B20045" s="30" t="n">
        <v>76</v>
      </c>
      <c r="C20045" s="7" t="n">
        <v>13</v>
      </c>
      <c r="D20045" s="7" t="n">
        <v>3</v>
      </c>
      <c r="E20045" s="7" t="n">
        <v>0</v>
      </c>
      <c r="F20045" s="7" t="n">
        <v>1</v>
      </c>
      <c r="G20045" s="7" t="n">
        <v>1</v>
      </c>
      <c r="H20045" s="7" t="n">
        <v>1</v>
      </c>
      <c r="I20045" s="7" t="n">
        <v>1</v>
      </c>
      <c r="J20045" s="7" t="n">
        <v>2000</v>
      </c>
    </row>
    <row r="20046" spans="1:10">
      <c r="A20046" t="s">
        <v>4</v>
      </c>
      <c r="B20046" s="4" t="s">
        <v>5</v>
      </c>
      <c r="C20046" s="4" t="s">
        <v>14</v>
      </c>
      <c r="D20046" s="4" t="s">
        <v>14</v>
      </c>
    </row>
    <row r="20047" spans="1:10">
      <c r="A20047" t="n">
        <v>156601</v>
      </c>
      <c r="B20047" s="58" t="n">
        <v>77</v>
      </c>
      <c r="C20047" s="7" t="n">
        <v>13</v>
      </c>
      <c r="D20047" s="7" t="n">
        <v>3</v>
      </c>
    </row>
    <row r="20048" spans="1:10">
      <c r="A20048" t="s">
        <v>4</v>
      </c>
      <c r="B20048" s="4" t="s">
        <v>5</v>
      </c>
      <c r="C20048" s="4" t="s">
        <v>10</v>
      </c>
    </row>
    <row r="20049" spans="1:10">
      <c r="A20049" t="n">
        <v>156604</v>
      </c>
      <c r="B20049" s="28" t="n">
        <v>16</v>
      </c>
      <c r="C20049" s="7" t="n">
        <v>500</v>
      </c>
    </row>
    <row r="20050" spans="1:10">
      <c r="A20050" t="s">
        <v>4</v>
      </c>
      <c r="B20050" s="4" t="s">
        <v>5</v>
      </c>
      <c r="C20050" s="4" t="s">
        <v>14</v>
      </c>
      <c r="D20050" s="4" t="s">
        <v>21</v>
      </c>
      <c r="E20050" s="4" t="s">
        <v>10</v>
      </c>
      <c r="F20050" s="4" t="s">
        <v>14</v>
      </c>
    </row>
    <row r="20051" spans="1:10">
      <c r="A20051" t="n">
        <v>156607</v>
      </c>
      <c r="B20051" s="16" t="n">
        <v>49</v>
      </c>
      <c r="C20051" s="7" t="n">
        <v>3</v>
      </c>
      <c r="D20051" s="7" t="n">
        <v>0.600000023841858</v>
      </c>
      <c r="E20051" s="7" t="n">
        <v>500</v>
      </c>
      <c r="F20051" s="7" t="n">
        <v>0</v>
      </c>
    </row>
    <row r="20052" spans="1:10">
      <c r="A20052" t="s">
        <v>4</v>
      </c>
      <c r="B20052" s="4" t="s">
        <v>5</v>
      </c>
      <c r="C20052" s="4" t="s">
        <v>14</v>
      </c>
      <c r="D20052" s="4" t="s">
        <v>14</v>
      </c>
      <c r="E20052" s="4" t="s">
        <v>14</v>
      </c>
      <c r="F20052" s="4" t="s">
        <v>14</v>
      </c>
    </row>
    <row r="20053" spans="1:10">
      <c r="A20053" t="n">
        <v>156616</v>
      </c>
      <c r="B20053" s="19" t="n">
        <v>14</v>
      </c>
      <c r="C20053" s="7" t="n">
        <v>0</v>
      </c>
      <c r="D20053" s="7" t="n">
        <v>128</v>
      </c>
      <c r="E20053" s="7" t="n">
        <v>0</v>
      </c>
      <c r="F20053" s="7" t="n">
        <v>0</v>
      </c>
    </row>
    <row r="20054" spans="1:10">
      <c r="A20054" t="s">
        <v>4</v>
      </c>
      <c r="B20054" s="4" t="s">
        <v>5</v>
      </c>
      <c r="C20054" s="4" t="s">
        <v>14</v>
      </c>
      <c r="D20054" s="4" t="s">
        <v>10</v>
      </c>
      <c r="E20054" s="4" t="s">
        <v>10</v>
      </c>
      <c r="F20054" s="4" t="s">
        <v>14</v>
      </c>
    </row>
    <row r="20055" spans="1:10">
      <c r="A20055" t="n">
        <v>156621</v>
      </c>
      <c r="B20055" s="59" t="n">
        <v>25</v>
      </c>
      <c r="C20055" s="7" t="n">
        <v>1</v>
      </c>
      <c r="D20055" s="7" t="n">
        <v>650</v>
      </c>
      <c r="E20055" s="7" t="n">
        <v>320</v>
      </c>
      <c r="F20055" s="7" t="n">
        <v>1</v>
      </c>
    </row>
    <row r="20056" spans="1:10">
      <c r="A20056" t="s">
        <v>4</v>
      </c>
      <c r="B20056" s="4" t="s">
        <v>5</v>
      </c>
      <c r="C20056" s="4" t="s">
        <v>6</v>
      </c>
      <c r="D20056" s="4" t="s">
        <v>10</v>
      </c>
    </row>
    <row r="20057" spans="1:10">
      <c r="A20057" t="n">
        <v>156628</v>
      </c>
      <c r="B20057" s="61" t="n">
        <v>29</v>
      </c>
      <c r="C20057" s="7" t="s">
        <v>1167</v>
      </c>
      <c r="D20057" s="7" t="n">
        <v>65533</v>
      </c>
    </row>
    <row r="20058" spans="1:10">
      <c r="A20058" t="s">
        <v>4</v>
      </c>
      <c r="B20058" s="4" t="s">
        <v>5</v>
      </c>
      <c r="C20058" s="4" t="s">
        <v>14</v>
      </c>
      <c r="D20058" s="4" t="s">
        <v>10</v>
      </c>
      <c r="E20058" s="4" t="s">
        <v>6</v>
      </c>
    </row>
    <row r="20059" spans="1:10">
      <c r="A20059" t="n">
        <v>156648</v>
      </c>
      <c r="B20059" s="41" t="n">
        <v>51</v>
      </c>
      <c r="C20059" s="7" t="n">
        <v>4</v>
      </c>
      <c r="D20059" s="7" t="n">
        <v>7004</v>
      </c>
      <c r="E20059" s="7" t="s">
        <v>119</v>
      </c>
    </row>
    <row r="20060" spans="1:10">
      <c r="A20060" t="s">
        <v>4</v>
      </c>
      <c r="B20060" s="4" t="s">
        <v>5</v>
      </c>
      <c r="C20060" s="4" t="s">
        <v>10</v>
      </c>
    </row>
    <row r="20061" spans="1:10">
      <c r="A20061" t="n">
        <v>156662</v>
      </c>
      <c r="B20061" s="28" t="n">
        <v>16</v>
      </c>
      <c r="C20061" s="7" t="n">
        <v>0</v>
      </c>
    </row>
    <row r="20062" spans="1:10">
      <c r="A20062" t="s">
        <v>4</v>
      </c>
      <c r="B20062" s="4" t="s">
        <v>5</v>
      </c>
      <c r="C20062" s="4" t="s">
        <v>10</v>
      </c>
      <c r="D20062" s="4" t="s">
        <v>14</v>
      </c>
      <c r="E20062" s="4" t="s">
        <v>9</v>
      </c>
      <c r="F20062" s="4" t="s">
        <v>112</v>
      </c>
      <c r="G20062" s="4" t="s">
        <v>14</v>
      </c>
      <c r="H20062" s="4" t="s">
        <v>14</v>
      </c>
      <c r="I20062" s="4" t="s">
        <v>14</v>
      </c>
      <c r="J20062" s="4" t="s">
        <v>9</v>
      </c>
      <c r="K20062" s="4" t="s">
        <v>112</v>
      </c>
      <c r="L20062" s="4" t="s">
        <v>14</v>
      </c>
      <c r="M20062" s="4" t="s">
        <v>14</v>
      </c>
    </row>
    <row r="20063" spans="1:10">
      <c r="A20063" t="n">
        <v>156665</v>
      </c>
      <c r="B20063" s="49" t="n">
        <v>26</v>
      </c>
      <c r="C20063" s="7" t="n">
        <v>7004</v>
      </c>
      <c r="D20063" s="7" t="n">
        <v>17</v>
      </c>
      <c r="E20063" s="7" t="n">
        <v>42329</v>
      </c>
      <c r="F20063" s="7" t="s">
        <v>1168</v>
      </c>
      <c r="G20063" s="7" t="n">
        <v>2</v>
      </c>
      <c r="H20063" s="7" t="n">
        <v>3</v>
      </c>
      <c r="I20063" s="7" t="n">
        <v>17</v>
      </c>
      <c r="J20063" s="7" t="n">
        <v>42330</v>
      </c>
      <c r="K20063" s="7" t="s">
        <v>1169</v>
      </c>
      <c r="L20063" s="7" t="n">
        <v>2</v>
      </c>
      <c r="M20063" s="7" t="n">
        <v>0</v>
      </c>
    </row>
    <row r="20064" spans="1:10">
      <c r="A20064" t="s">
        <v>4</v>
      </c>
      <c r="B20064" s="4" t="s">
        <v>5</v>
      </c>
    </row>
    <row r="20065" spans="1:13">
      <c r="A20065" t="n">
        <v>156831</v>
      </c>
      <c r="B20065" s="50" t="n">
        <v>28</v>
      </c>
    </row>
    <row r="20066" spans="1:13">
      <c r="A20066" t="s">
        <v>4</v>
      </c>
      <c r="B20066" s="4" t="s">
        <v>5</v>
      </c>
      <c r="C20066" s="4" t="s">
        <v>6</v>
      </c>
      <c r="D20066" s="4" t="s">
        <v>10</v>
      </c>
    </row>
    <row r="20067" spans="1:13">
      <c r="A20067" t="n">
        <v>156832</v>
      </c>
      <c r="B20067" s="61" t="n">
        <v>29</v>
      </c>
      <c r="C20067" s="7" t="s">
        <v>13</v>
      </c>
      <c r="D20067" s="7" t="n">
        <v>65533</v>
      </c>
    </row>
    <row r="20068" spans="1:13">
      <c r="A20068" t="s">
        <v>4</v>
      </c>
      <c r="B20068" s="4" t="s">
        <v>5</v>
      </c>
      <c r="C20068" s="4" t="s">
        <v>14</v>
      </c>
      <c r="D20068" s="4" t="s">
        <v>10</v>
      </c>
      <c r="E20068" s="4" t="s">
        <v>10</v>
      </c>
      <c r="F20068" s="4" t="s">
        <v>14</v>
      </c>
    </row>
    <row r="20069" spans="1:13">
      <c r="A20069" t="n">
        <v>156836</v>
      </c>
      <c r="B20069" s="59" t="n">
        <v>25</v>
      </c>
      <c r="C20069" s="7" t="n">
        <v>1</v>
      </c>
      <c r="D20069" s="7" t="n">
        <v>65535</v>
      </c>
      <c r="E20069" s="7" t="n">
        <v>65535</v>
      </c>
      <c r="F20069" s="7" t="n">
        <v>0</v>
      </c>
    </row>
    <row r="20070" spans="1:13">
      <c r="A20070" t="s">
        <v>4</v>
      </c>
      <c r="B20070" s="4" t="s">
        <v>5</v>
      </c>
      <c r="C20070" s="4" t="s">
        <v>9</v>
      </c>
    </row>
    <row r="20071" spans="1:13">
      <c r="A20071" t="n">
        <v>156843</v>
      </c>
      <c r="B20071" s="48" t="n">
        <v>15</v>
      </c>
      <c r="C20071" s="7" t="n">
        <v>32768</v>
      </c>
    </row>
    <row r="20072" spans="1:13">
      <c r="A20072" t="s">
        <v>4</v>
      </c>
      <c r="B20072" s="4" t="s">
        <v>5</v>
      </c>
      <c r="C20072" s="4" t="s">
        <v>14</v>
      </c>
      <c r="D20072" s="4" t="s">
        <v>21</v>
      </c>
      <c r="E20072" s="4" t="s">
        <v>10</v>
      </c>
      <c r="F20072" s="4" t="s">
        <v>14</v>
      </c>
    </row>
    <row r="20073" spans="1:13">
      <c r="A20073" t="n">
        <v>156848</v>
      </c>
      <c r="B20073" s="16" t="n">
        <v>49</v>
      </c>
      <c r="C20073" s="7" t="n">
        <v>3</v>
      </c>
      <c r="D20073" s="7" t="n">
        <v>0.800000011920929</v>
      </c>
      <c r="E20073" s="7" t="n">
        <v>500</v>
      </c>
      <c r="F20073" s="7" t="n">
        <v>0</v>
      </c>
    </row>
    <row r="20074" spans="1:13">
      <c r="A20074" t="s">
        <v>4</v>
      </c>
      <c r="B20074" s="4" t="s">
        <v>5</v>
      </c>
      <c r="C20074" s="4" t="s">
        <v>14</v>
      </c>
    </row>
    <row r="20075" spans="1:13">
      <c r="A20075" t="n">
        <v>156857</v>
      </c>
      <c r="B20075" s="35" t="n">
        <v>116</v>
      </c>
      <c r="C20075" s="7" t="n">
        <v>0</v>
      </c>
    </row>
    <row r="20076" spans="1:13">
      <c r="A20076" t="s">
        <v>4</v>
      </c>
      <c r="B20076" s="4" t="s">
        <v>5</v>
      </c>
      <c r="C20076" s="4" t="s">
        <v>14</v>
      </c>
      <c r="D20076" s="4" t="s">
        <v>10</v>
      </c>
    </row>
    <row r="20077" spans="1:13">
      <c r="A20077" t="n">
        <v>156859</v>
      </c>
      <c r="B20077" s="35" t="n">
        <v>116</v>
      </c>
      <c r="C20077" s="7" t="n">
        <v>2</v>
      </c>
      <c r="D20077" s="7" t="n">
        <v>1</v>
      </c>
    </row>
    <row r="20078" spans="1:13">
      <c r="A20078" t="s">
        <v>4</v>
      </c>
      <c r="B20078" s="4" t="s">
        <v>5</v>
      </c>
      <c r="C20078" s="4" t="s">
        <v>14</v>
      </c>
      <c r="D20078" s="4" t="s">
        <v>9</v>
      </c>
    </row>
    <row r="20079" spans="1:13">
      <c r="A20079" t="n">
        <v>156863</v>
      </c>
      <c r="B20079" s="35" t="n">
        <v>116</v>
      </c>
      <c r="C20079" s="7" t="n">
        <v>5</v>
      </c>
      <c r="D20079" s="7" t="n">
        <v>1077936128</v>
      </c>
    </row>
    <row r="20080" spans="1:13">
      <c r="A20080" t="s">
        <v>4</v>
      </c>
      <c r="B20080" s="4" t="s">
        <v>5</v>
      </c>
      <c r="C20080" s="4" t="s">
        <v>14</v>
      </c>
      <c r="D20080" s="4" t="s">
        <v>10</v>
      </c>
    </row>
    <row r="20081" spans="1:6">
      <c r="A20081" t="n">
        <v>156869</v>
      </c>
      <c r="B20081" s="35" t="n">
        <v>116</v>
      </c>
      <c r="C20081" s="7" t="n">
        <v>6</v>
      </c>
      <c r="D20081" s="7" t="n">
        <v>3</v>
      </c>
    </row>
    <row r="20082" spans="1:6">
      <c r="A20082" t="s">
        <v>4</v>
      </c>
      <c r="B20082" s="4" t="s">
        <v>5</v>
      </c>
      <c r="C20082" s="4" t="s">
        <v>14</v>
      </c>
      <c r="D20082" s="4" t="s">
        <v>14</v>
      </c>
      <c r="E20082" s="4" t="s">
        <v>21</v>
      </c>
      <c r="F20082" s="4" t="s">
        <v>21</v>
      </c>
      <c r="G20082" s="4" t="s">
        <v>21</v>
      </c>
      <c r="H20082" s="4" t="s">
        <v>10</v>
      </c>
    </row>
    <row r="20083" spans="1:6">
      <c r="A20083" t="n">
        <v>156873</v>
      </c>
      <c r="B20083" s="45" t="n">
        <v>45</v>
      </c>
      <c r="C20083" s="7" t="n">
        <v>2</v>
      </c>
      <c r="D20083" s="7" t="n">
        <v>3</v>
      </c>
      <c r="E20083" s="7" t="n">
        <v>0</v>
      </c>
      <c r="F20083" s="7" t="n">
        <v>21.7900009155273</v>
      </c>
      <c r="G20083" s="7" t="n">
        <v>30.8999996185303</v>
      </c>
      <c r="H20083" s="7" t="n">
        <v>0</v>
      </c>
    </row>
    <row r="20084" spans="1:6">
      <c r="A20084" t="s">
        <v>4</v>
      </c>
      <c r="B20084" s="4" t="s">
        <v>5</v>
      </c>
      <c r="C20084" s="4" t="s">
        <v>14</v>
      </c>
      <c r="D20084" s="4" t="s">
        <v>14</v>
      </c>
      <c r="E20084" s="4" t="s">
        <v>21</v>
      </c>
      <c r="F20084" s="4" t="s">
        <v>21</v>
      </c>
      <c r="G20084" s="4" t="s">
        <v>21</v>
      </c>
      <c r="H20084" s="4" t="s">
        <v>10</v>
      </c>
      <c r="I20084" s="4" t="s">
        <v>14</v>
      </c>
    </row>
    <row r="20085" spans="1:6">
      <c r="A20085" t="n">
        <v>156890</v>
      </c>
      <c r="B20085" s="45" t="n">
        <v>45</v>
      </c>
      <c r="C20085" s="7" t="n">
        <v>4</v>
      </c>
      <c r="D20085" s="7" t="n">
        <v>3</v>
      </c>
      <c r="E20085" s="7" t="n">
        <v>37</v>
      </c>
      <c r="F20085" s="7" t="n">
        <v>147</v>
      </c>
      <c r="G20085" s="7" t="n">
        <v>-15</v>
      </c>
      <c r="H20085" s="7" t="n">
        <v>0</v>
      </c>
      <c r="I20085" s="7" t="n">
        <v>0</v>
      </c>
    </row>
    <row r="20086" spans="1:6">
      <c r="A20086" t="s">
        <v>4</v>
      </c>
      <c r="B20086" s="4" t="s">
        <v>5</v>
      </c>
      <c r="C20086" s="4" t="s">
        <v>14</v>
      </c>
      <c r="D20086" s="4" t="s">
        <v>14</v>
      </c>
      <c r="E20086" s="4" t="s">
        <v>21</v>
      </c>
      <c r="F20086" s="4" t="s">
        <v>10</v>
      </c>
    </row>
    <row r="20087" spans="1:6">
      <c r="A20087" t="n">
        <v>156908</v>
      </c>
      <c r="B20087" s="45" t="n">
        <v>45</v>
      </c>
      <c r="C20087" s="7" t="n">
        <v>5</v>
      </c>
      <c r="D20087" s="7" t="n">
        <v>3</v>
      </c>
      <c r="E20087" s="7" t="n">
        <v>0.899999976158142</v>
      </c>
      <c r="F20087" s="7" t="n">
        <v>0</v>
      </c>
    </row>
    <row r="20088" spans="1:6">
      <c r="A20088" t="s">
        <v>4</v>
      </c>
      <c r="B20088" s="4" t="s">
        <v>5</v>
      </c>
      <c r="C20088" s="4" t="s">
        <v>14</v>
      </c>
      <c r="D20088" s="4" t="s">
        <v>14</v>
      </c>
      <c r="E20088" s="4" t="s">
        <v>21</v>
      </c>
      <c r="F20088" s="4" t="s">
        <v>10</v>
      </c>
    </row>
    <row r="20089" spans="1:6">
      <c r="A20089" t="n">
        <v>156917</v>
      </c>
      <c r="B20089" s="45" t="n">
        <v>45</v>
      </c>
      <c r="C20089" s="7" t="n">
        <v>11</v>
      </c>
      <c r="D20089" s="7" t="n">
        <v>3</v>
      </c>
      <c r="E20089" s="7" t="n">
        <v>32.5999984741211</v>
      </c>
      <c r="F20089" s="7" t="n">
        <v>0</v>
      </c>
    </row>
    <row r="20090" spans="1:6">
      <c r="A20090" t="s">
        <v>4</v>
      </c>
      <c r="B20090" s="4" t="s">
        <v>5</v>
      </c>
      <c r="C20090" s="4" t="s">
        <v>14</v>
      </c>
      <c r="D20090" s="4" t="s">
        <v>14</v>
      </c>
      <c r="E20090" s="4" t="s">
        <v>21</v>
      </c>
      <c r="F20090" s="4" t="s">
        <v>10</v>
      </c>
    </row>
    <row r="20091" spans="1:6">
      <c r="A20091" t="n">
        <v>156926</v>
      </c>
      <c r="B20091" s="45" t="n">
        <v>45</v>
      </c>
      <c r="C20091" s="7" t="n">
        <v>5</v>
      </c>
      <c r="D20091" s="7" t="n">
        <v>3</v>
      </c>
      <c r="E20091" s="7" t="n">
        <v>1</v>
      </c>
      <c r="F20091" s="7" t="n">
        <v>9000</v>
      </c>
    </row>
    <row r="20092" spans="1:6">
      <c r="A20092" t="s">
        <v>4</v>
      </c>
      <c r="B20092" s="4" t="s">
        <v>5</v>
      </c>
      <c r="C20092" s="4" t="s">
        <v>14</v>
      </c>
      <c r="D20092" s="4" t="s">
        <v>10</v>
      </c>
      <c r="E20092" s="4" t="s">
        <v>9</v>
      </c>
      <c r="F20092" s="4" t="s">
        <v>10</v>
      </c>
    </row>
    <row r="20093" spans="1:6">
      <c r="A20093" t="n">
        <v>156935</v>
      </c>
      <c r="B20093" s="14" t="n">
        <v>50</v>
      </c>
      <c r="C20093" s="7" t="n">
        <v>3</v>
      </c>
      <c r="D20093" s="7" t="n">
        <v>8200</v>
      </c>
      <c r="E20093" s="7" t="n">
        <v>1036831949</v>
      </c>
      <c r="F20093" s="7" t="n">
        <v>1000</v>
      </c>
    </row>
    <row r="20094" spans="1:6">
      <c r="A20094" t="s">
        <v>4</v>
      </c>
      <c r="B20094" s="4" t="s">
        <v>5</v>
      </c>
      <c r="C20094" s="4" t="s">
        <v>14</v>
      </c>
      <c r="D20094" s="4" t="s">
        <v>10</v>
      </c>
      <c r="E20094" s="4" t="s">
        <v>9</v>
      </c>
      <c r="F20094" s="4" t="s">
        <v>10</v>
      </c>
    </row>
    <row r="20095" spans="1:6">
      <c r="A20095" t="n">
        <v>156945</v>
      </c>
      <c r="B20095" s="14" t="n">
        <v>50</v>
      </c>
      <c r="C20095" s="7" t="n">
        <v>3</v>
      </c>
      <c r="D20095" s="7" t="n">
        <v>5042</v>
      </c>
      <c r="E20095" s="7" t="n">
        <v>1045220557</v>
      </c>
      <c r="F20095" s="7" t="n">
        <v>1000</v>
      </c>
    </row>
    <row r="20096" spans="1:6">
      <c r="A20096" t="s">
        <v>4</v>
      </c>
      <c r="B20096" s="4" t="s">
        <v>5</v>
      </c>
      <c r="C20096" s="4" t="s">
        <v>14</v>
      </c>
      <c r="D20096" s="4" t="s">
        <v>14</v>
      </c>
      <c r="E20096" s="4" t="s">
        <v>14</v>
      </c>
      <c r="F20096" s="4" t="s">
        <v>21</v>
      </c>
      <c r="G20096" s="4" t="s">
        <v>21</v>
      </c>
      <c r="H20096" s="4" t="s">
        <v>21</v>
      </c>
      <c r="I20096" s="4" t="s">
        <v>21</v>
      </c>
      <c r="J20096" s="4" t="s">
        <v>21</v>
      </c>
    </row>
    <row r="20097" spans="1:10">
      <c r="A20097" t="n">
        <v>156955</v>
      </c>
      <c r="B20097" s="30" t="n">
        <v>76</v>
      </c>
      <c r="C20097" s="7" t="n">
        <v>13</v>
      </c>
      <c r="D20097" s="7" t="n">
        <v>3</v>
      </c>
      <c r="E20097" s="7" t="n">
        <v>0</v>
      </c>
      <c r="F20097" s="7" t="n">
        <v>1</v>
      </c>
      <c r="G20097" s="7" t="n">
        <v>1</v>
      </c>
      <c r="H20097" s="7" t="n">
        <v>1</v>
      </c>
      <c r="I20097" s="7" t="n">
        <v>0</v>
      </c>
      <c r="J20097" s="7" t="n">
        <v>3000</v>
      </c>
    </row>
    <row r="20098" spans="1:10">
      <c r="A20098" t="s">
        <v>4</v>
      </c>
      <c r="B20098" s="4" t="s">
        <v>5</v>
      </c>
      <c r="C20098" s="4" t="s">
        <v>14</v>
      </c>
      <c r="D20098" s="4" t="s">
        <v>14</v>
      </c>
    </row>
    <row r="20099" spans="1:10">
      <c r="A20099" t="n">
        <v>156979</v>
      </c>
      <c r="B20099" s="58" t="n">
        <v>77</v>
      </c>
      <c r="C20099" s="7" t="n">
        <v>13</v>
      </c>
      <c r="D20099" s="7" t="n">
        <v>3</v>
      </c>
    </row>
    <row r="20100" spans="1:10">
      <c r="A20100" t="s">
        <v>4</v>
      </c>
      <c r="B20100" s="4" t="s">
        <v>5</v>
      </c>
      <c r="C20100" s="4" t="s">
        <v>14</v>
      </c>
      <c r="D20100" s="4" t="s">
        <v>10</v>
      </c>
      <c r="E20100" s="4" t="s">
        <v>21</v>
      </c>
    </row>
    <row r="20101" spans="1:10">
      <c r="A20101" t="n">
        <v>156982</v>
      </c>
      <c r="B20101" s="21" t="n">
        <v>58</v>
      </c>
      <c r="C20101" s="7" t="n">
        <v>103</v>
      </c>
      <c r="D20101" s="7" t="n">
        <v>1000</v>
      </c>
      <c r="E20101" s="7" t="n">
        <v>1</v>
      </c>
    </row>
    <row r="20102" spans="1:10">
      <c r="A20102" t="s">
        <v>4</v>
      </c>
      <c r="B20102" s="4" t="s">
        <v>5</v>
      </c>
      <c r="C20102" s="4" t="s">
        <v>10</v>
      </c>
      <c r="D20102" s="4" t="s">
        <v>21</v>
      </c>
      <c r="E20102" s="4" t="s">
        <v>21</v>
      </c>
      <c r="F20102" s="4" t="s">
        <v>21</v>
      </c>
      <c r="G20102" s="4" t="s">
        <v>10</v>
      </c>
      <c r="H20102" s="4" t="s">
        <v>10</v>
      </c>
    </row>
    <row r="20103" spans="1:10">
      <c r="A20103" t="n">
        <v>156990</v>
      </c>
      <c r="B20103" s="54" t="n">
        <v>60</v>
      </c>
      <c r="C20103" s="7" t="n">
        <v>0</v>
      </c>
      <c r="D20103" s="7" t="n">
        <v>0</v>
      </c>
      <c r="E20103" s="7" t="n">
        <v>0</v>
      </c>
      <c r="F20103" s="7" t="n">
        <v>0</v>
      </c>
      <c r="G20103" s="7" t="n">
        <v>1000</v>
      </c>
      <c r="H20103" s="7" t="n">
        <v>0</v>
      </c>
    </row>
    <row r="20104" spans="1:10">
      <c r="A20104" t="s">
        <v>4</v>
      </c>
      <c r="B20104" s="4" t="s">
        <v>5</v>
      </c>
      <c r="C20104" s="4" t="s">
        <v>14</v>
      </c>
      <c r="D20104" s="4" t="s">
        <v>10</v>
      </c>
      <c r="E20104" s="4" t="s">
        <v>6</v>
      </c>
      <c r="F20104" s="4" t="s">
        <v>6</v>
      </c>
      <c r="G20104" s="4" t="s">
        <v>6</v>
      </c>
      <c r="H20104" s="4" t="s">
        <v>6</v>
      </c>
    </row>
    <row r="20105" spans="1:10">
      <c r="A20105" t="n">
        <v>157009</v>
      </c>
      <c r="B20105" s="41" t="n">
        <v>51</v>
      </c>
      <c r="C20105" s="7" t="n">
        <v>3</v>
      </c>
      <c r="D20105" s="7" t="n">
        <v>0</v>
      </c>
      <c r="E20105" s="7" t="s">
        <v>174</v>
      </c>
      <c r="F20105" s="7" t="s">
        <v>174</v>
      </c>
      <c r="G20105" s="7" t="s">
        <v>96</v>
      </c>
      <c r="H20105" s="7" t="s">
        <v>97</v>
      </c>
    </row>
    <row r="20106" spans="1:10">
      <c r="A20106" t="s">
        <v>4</v>
      </c>
      <c r="B20106" s="4" t="s">
        <v>5</v>
      </c>
      <c r="C20106" s="4" t="s">
        <v>14</v>
      </c>
      <c r="D20106" s="4" t="s">
        <v>10</v>
      </c>
    </row>
    <row r="20107" spans="1:10">
      <c r="A20107" t="n">
        <v>157022</v>
      </c>
      <c r="B20107" s="21" t="n">
        <v>58</v>
      </c>
      <c r="C20107" s="7" t="n">
        <v>255</v>
      </c>
      <c r="D20107" s="7" t="n">
        <v>0</v>
      </c>
    </row>
    <row r="20108" spans="1:10">
      <c r="A20108" t="s">
        <v>4</v>
      </c>
      <c r="B20108" s="4" t="s">
        <v>5</v>
      </c>
      <c r="C20108" s="4" t="s">
        <v>10</v>
      </c>
    </row>
    <row r="20109" spans="1:10">
      <c r="A20109" t="n">
        <v>157026</v>
      </c>
      <c r="B20109" s="28" t="n">
        <v>16</v>
      </c>
      <c r="C20109" s="7" t="n">
        <v>500</v>
      </c>
    </row>
    <row r="20110" spans="1:10">
      <c r="A20110" t="s">
        <v>4</v>
      </c>
      <c r="B20110" s="4" t="s">
        <v>5</v>
      </c>
      <c r="C20110" s="4" t="s">
        <v>14</v>
      </c>
      <c r="D20110" s="4" t="s">
        <v>10</v>
      </c>
      <c r="E20110" s="4" t="s">
        <v>6</v>
      </c>
    </row>
    <row r="20111" spans="1:10">
      <c r="A20111" t="n">
        <v>157029</v>
      </c>
      <c r="B20111" s="41" t="n">
        <v>51</v>
      </c>
      <c r="C20111" s="7" t="n">
        <v>4</v>
      </c>
      <c r="D20111" s="7" t="n">
        <v>0</v>
      </c>
      <c r="E20111" s="7" t="s">
        <v>147</v>
      </c>
    </row>
    <row r="20112" spans="1:10">
      <c r="A20112" t="s">
        <v>4</v>
      </c>
      <c r="B20112" s="4" t="s">
        <v>5</v>
      </c>
      <c r="C20112" s="4" t="s">
        <v>10</v>
      </c>
    </row>
    <row r="20113" spans="1:10">
      <c r="A20113" t="n">
        <v>157044</v>
      </c>
      <c r="B20113" s="28" t="n">
        <v>16</v>
      </c>
      <c r="C20113" s="7" t="n">
        <v>0</v>
      </c>
    </row>
    <row r="20114" spans="1:10">
      <c r="A20114" t="s">
        <v>4</v>
      </c>
      <c r="B20114" s="4" t="s">
        <v>5</v>
      </c>
      <c r="C20114" s="4" t="s">
        <v>10</v>
      </c>
      <c r="D20114" s="4" t="s">
        <v>14</v>
      </c>
      <c r="E20114" s="4" t="s">
        <v>9</v>
      </c>
      <c r="F20114" s="4" t="s">
        <v>112</v>
      </c>
      <c r="G20114" s="4" t="s">
        <v>14</v>
      </c>
      <c r="H20114" s="4" t="s">
        <v>14</v>
      </c>
    </row>
    <row r="20115" spans="1:10">
      <c r="A20115" t="n">
        <v>157047</v>
      </c>
      <c r="B20115" s="49" t="n">
        <v>26</v>
      </c>
      <c r="C20115" s="7" t="n">
        <v>0</v>
      </c>
      <c r="D20115" s="7" t="n">
        <v>17</v>
      </c>
      <c r="E20115" s="7" t="n">
        <v>53169</v>
      </c>
      <c r="F20115" s="7" t="s">
        <v>1170</v>
      </c>
      <c r="G20115" s="7" t="n">
        <v>2</v>
      </c>
      <c r="H20115" s="7" t="n">
        <v>0</v>
      </c>
    </row>
    <row r="20116" spans="1:10">
      <c r="A20116" t="s">
        <v>4</v>
      </c>
      <c r="B20116" s="4" t="s">
        <v>5</v>
      </c>
    </row>
    <row r="20117" spans="1:10">
      <c r="A20117" t="n">
        <v>157074</v>
      </c>
      <c r="B20117" s="50" t="n">
        <v>28</v>
      </c>
    </row>
    <row r="20118" spans="1:10">
      <c r="A20118" t="s">
        <v>4</v>
      </c>
      <c r="B20118" s="4" t="s">
        <v>5</v>
      </c>
      <c r="C20118" s="4" t="s">
        <v>10</v>
      </c>
    </row>
    <row r="20119" spans="1:10">
      <c r="A20119" t="n">
        <v>157075</v>
      </c>
      <c r="B20119" s="28" t="n">
        <v>16</v>
      </c>
      <c r="C20119" s="7" t="n">
        <v>300</v>
      </c>
    </row>
    <row r="20120" spans="1:10">
      <c r="A20120" t="s">
        <v>4</v>
      </c>
      <c r="B20120" s="4" t="s">
        <v>5</v>
      </c>
      <c r="C20120" s="4" t="s">
        <v>14</v>
      </c>
      <c r="D20120" s="4" t="s">
        <v>10</v>
      </c>
      <c r="E20120" s="4" t="s">
        <v>6</v>
      </c>
    </row>
    <row r="20121" spans="1:10">
      <c r="A20121" t="n">
        <v>157078</v>
      </c>
      <c r="B20121" s="41" t="n">
        <v>51</v>
      </c>
      <c r="C20121" s="7" t="n">
        <v>4</v>
      </c>
      <c r="D20121" s="7" t="n">
        <v>7004</v>
      </c>
      <c r="E20121" s="7" t="s">
        <v>209</v>
      </c>
    </row>
    <row r="20122" spans="1:10">
      <c r="A20122" t="s">
        <v>4</v>
      </c>
      <c r="B20122" s="4" t="s">
        <v>5</v>
      </c>
      <c r="C20122" s="4" t="s">
        <v>10</v>
      </c>
    </row>
    <row r="20123" spans="1:10">
      <c r="A20123" t="n">
        <v>157092</v>
      </c>
      <c r="B20123" s="28" t="n">
        <v>16</v>
      </c>
      <c r="C20123" s="7" t="n">
        <v>0</v>
      </c>
    </row>
    <row r="20124" spans="1:10">
      <c r="A20124" t="s">
        <v>4</v>
      </c>
      <c r="B20124" s="4" t="s">
        <v>5</v>
      </c>
      <c r="C20124" s="4" t="s">
        <v>10</v>
      </c>
      <c r="D20124" s="4" t="s">
        <v>14</v>
      </c>
      <c r="E20124" s="4" t="s">
        <v>9</v>
      </c>
      <c r="F20124" s="4" t="s">
        <v>112</v>
      </c>
      <c r="G20124" s="4" t="s">
        <v>14</v>
      </c>
      <c r="H20124" s="4" t="s">
        <v>14</v>
      </c>
    </row>
    <row r="20125" spans="1:10">
      <c r="A20125" t="n">
        <v>157095</v>
      </c>
      <c r="B20125" s="49" t="n">
        <v>26</v>
      </c>
      <c r="C20125" s="7" t="n">
        <v>7004</v>
      </c>
      <c r="D20125" s="7" t="n">
        <v>17</v>
      </c>
      <c r="E20125" s="7" t="n">
        <v>42331</v>
      </c>
      <c r="F20125" s="7" t="s">
        <v>1171</v>
      </c>
      <c r="G20125" s="7" t="n">
        <v>2</v>
      </c>
      <c r="H20125" s="7" t="n">
        <v>0</v>
      </c>
    </row>
    <row r="20126" spans="1:10">
      <c r="A20126" t="s">
        <v>4</v>
      </c>
      <c r="B20126" s="4" t="s">
        <v>5</v>
      </c>
    </row>
    <row r="20127" spans="1:10">
      <c r="A20127" t="n">
        <v>157161</v>
      </c>
      <c r="B20127" s="50" t="n">
        <v>28</v>
      </c>
    </row>
    <row r="20128" spans="1:10">
      <c r="A20128" t="s">
        <v>4</v>
      </c>
      <c r="B20128" s="4" t="s">
        <v>5</v>
      </c>
      <c r="C20128" s="4" t="s">
        <v>10</v>
      </c>
      <c r="D20128" s="4" t="s">
        <v>14</v>
      </c>
    </row>
    <row r="20129" spans="1:8">
      <c r="A20129" t="n">
        <v>157162</v>
      </c>
      <c r="B20129" s="51" t="n">
        <v>89</v>
      </c>
      <c r="C20129" s="7" t="n">
        <v>65533</v>
      </c>
      <c r="D20129" s="7" t="n">
        <v>1</v>
      </c>
    </row>
    <row r="20130" spans="1:8">
      <c r="A20130" t="s">
        <v>4</v>
      </c>
      <c r="B20130" s="4" t="s">
        <v>5</v>
      </c>
      <c r="C20130" s="4" t="s">
        <v>14</v>
      </c>
      <c r="D20130" s="4" t="s">
        <v>10</v>
      </c>
      <c r="E20130" s="4" t="s">
        <v>21</v>
      </c>
    </row>
    <row r="20131" spans="1:8">
      <c r="A20131" t="n">
        <v>157166</v>
      </c>
      <c r="B20131" s="21" t="n">
        <v>58</v>
      </c>
      <c r="C20131" s="7" t="n">
        <v>101</v>
      </c>
      <c r="D20131" s="7" t="n">
        <v>500</v>
      </c>
      <c r="E20131" s="7" t="n">
        <v>1</v>
      </c>
    </row>
    <row r="20132" spans="1:8">
      <c r="A20132" t="s">
        <v>4</v>
      </c>
      <c r="B20132" s="4" t="s">
        <v>5</v>
      </c>
      <c r="C20132" s="4" t="s">
        <v>14</v>
      </c>
      <c r="D20132" s="4" t="s">
        <v>10</v>
      </c>
    </row>
    <row r="20133" spans="1:8">
      <c r="A20133" t="n">
        <v>157174</v>
      </c>
      <c r="B20133" s="21" t="n">
        <v>58</v>
      </c>
      <c r="C20133" s="7" t="n">
        <v>254</v>
      </c>
      <c r="D20133" s="7" t="n">
        <v>0</v>
      </c>
    </row>
    <row r="20134" spans="1:8">
      <c r="A20134" t="s">
        <v>4</v>
      </c>
      <c r="B20134" s="4" t="s">
        <v>5</v>
      </c>
      <c r="C20134" s="4" t="s">
        <v>14</v>
      </c>
    </row>
    <row r="20135" spans="1:8">
      <c r="A20135" t="n">
        <v>157178</v>
      </c>
      <c r="B20135" s="45" t="n">
        <v>45</v>
      </c>
      <c r="C20135" s="7" t="n">
        <v>0</v>
      </c>
    </row>
    <row r="20136" spans="1:8">
      <c r="A20136" t="s">
        <v>4</v>
      </c>
      <c r="B20136" s="4" t="s">
        <v>5</v>
      </c>
      <c r="C20136" s="4" t="s">
        <v>14</v>
      </c>
      <c r="D20136" s="4" t="s">
        <v>14</v>
      </c>
      <c r="E20136" s="4" t="s">
        <v>21</v>
      </c>
      <c r="F20136" s="4" t="s">
        <v>21</v>
      </c>
      <c r="G20136" s="4" t="s">
        <v>21</v>
      </c>
      <c r="H20136" s="4" t="s">
        <v>10</v>
      </c>
    </row>
    <row r="20137" spans="1:8">
      <c r="A20137" t="n">
        <v>157180</v>
      </c>
      <c r="B20137" s="45" t="n">
        <v>45</v>
      </c>
      <c r="C20137" s="7" t="n">
        <v>2</v>
      </c>
      <c r="D20137" s="7" t="n">
        <v>3</v>
      </c>
      <c r="E20137" s="7" t="n">
        <v>0</v>
      </c>
      <c r="F20137" s="7" t="n">
        <v>21.8999996185303</v>
      </c>
      <c r="G20137" s="7" t="n">
        <v>30.5900001525879</v>
      </c>
      <c r="H20137" s="7" t="n">
        <v>0</v>
      </c>
    </row>
    <row r="20138" spans="1:8">
      <c r="A20138" t="s">
        <v>4</v>
      </c>
      <c r="B20138" s="4" t="s">
        <v>5</v>
      </c>
      <c r="C20138" s="4" t="s">
        <v>14</v>
      </c>
      <c r="D20138" s="4" t="s">
        <v>14</v>
      </c>
      <c r="E20138" s="4" t="s">
        <v>21</v>
      </c>
      <c r="F20138" s="4" t="s">
        <v>21</v>
      </c>
      <c r="G20138" s="4" t="s">
        <v>21</v>
      </c>
      <c r="H20138" s="4" t="s">
        <v>10</v>
      </c>
      <c r="I20138" s="4" t="s">
        <v>14</v>
      </c>
    </row>
    <row r="20139" spans="1:8">
      <c r="A20139" t="n">
        <v>157197</v>
      </c>
      <c r="B20139" s="45" t="n">
        <v>45</v>
      </c>
      <c r="C20139" s="7" t="n">
        <v>4</v>
      </c>
      <c r="D20139" s="7" t="n">
        <v>3</v>
      </c>
      <c r="E20139" s="7" t="n">
        <v>357</v>
      </c>
      <c r="F20139" s="7" t="n">
        <v>327</v>
      </c>
      <c r="G20139" s="7" t="n">
        <v>345</v>
      </c>
      <c r="H20139" s="7" t="n">
        <v>0</v>
      </c>
      <c r="I20139" s="7" t="n">
        <v>0</v>
      </c>
    </row>
    <row r="20140" spans="1:8">
      <c r="A20140" t="s">
        <v>4</v>
      </c>
      <c r="B20140" s="4" t="s">
        <v>5</v>
      </c>
      <c r="C20140" s="4" t="s">
        <v>14</v>
      </c>
      <c r="D20140" s="4" t="s">
        <v>14</v>
      </c>
      <c r="E20140" s="4" t="s">
        <v>21</v>
      </c>
      <c r="F20140" s="4" t="s">
        <v>10</v>
      </c>
    </row>
    <row r="20141" spans="1:8">
      <c r="A20141" t="n">
        <v>157215</v>
      </c>
      <c r="B20141" s="45" t="n">
        <v>45</v>
      </c>
      <c r="C20141" s="7" t="n">
        <v>5</v>
      </c>
      <c r="D20141" s="7" t="n">
        <v>3</v>
      </c>
      <c r="E20141" s="7" t="n">
        <v>0.970000028610229</v>
      </c>
      <c r="F20141" s="7" t="n">
        <v>0</v>
      </c>
    </row>
    <row r="20142" spans="1:8">
      <c r="A20142" t="s">
        <v>4</v>
      </c>
      <c r="B20142" s="4" t="s">
        <v>5</v>
      </c>
      <c r="C20142" s="4" t="s">
        <v>14</v>
      </c>
      <c r="D20142" s="4" t="s">
        <v>14</v>
      </c>
      <c r="E20142" s="4" t="s">
        <v>21</v>
      </c>
      <c r="F20142" s="4" t="s">
        <v>10</v>
      </c>
    </row>
    <row r="20143" spans="1:8">
      <c r="A20143" t="n">
        <v>157224</v>
      </c>
      <c r="B20143" s="45" t="n">
        <v>45</v>
      </c>
      <c r="C20143" s="7" t="n">
        <v>11</v>
      </c>
      <c r="D20143" s="7" t="n">
        <v>3</v>
      </c>
      <c r="E20143" s="7" t="n">
        <v>32.5999984741211</v>
      </c>
      <c r="F20143" s="7" t="n">
        <v>0</v>
      </c>
    </row>
    <row r="20144" spans="1:8">
      <c r="A20144" t="s">
        <v>4</v>
      </c>
      <c r="B20144" s="4" t="s">
        <v>5</v>
      </c>
      <c r="C20144" s="4" t="s">
        <v>14</v>
      </c>
      <c r="D20144" s="4" t="s">
        <v>14</v>
      </c>
      <c r="E20144" s="4" t="s">
        <v>21</v>
      </c>
      <c r="F20144" s="4" t="s">
        <v>21</v>
      </c>
      <c r="G20144" s="4" t="s">
        <v>21</v>
      </c>
      <c r="H20144" s="4" t="s">
        <v>10</v>
      </c>
      <c r="I20144" s="4" t="s">
        <v>14</v>
      </c>
    </row>
    <row r="20145" spans="1:9">
      <c r="A20145" t="n">
        <v>157233</v>
      </c>
      <c r="B20145" s="45" t="n">
        <v>45</v>
      </c>
      <c r="C20145" s="7" t="n">
        <v>4</v>
      </c>
      <c r="D20145" s="7" t="n">
        <v>3</v>
      </c>
      <c r="E20145" s="7" t="n">
        <v>359</v>
      </c>
      <c r="F20145" s="7" t="n">
        <v>335</v>
      </c>
      <c r="G20145" s="7" t="n">
        <v>350</v>
      </c>
      <c r="H20145" s="7" t="n">
        <v>12000</v>
      </c>
      <c r="I20145" s="7" t="n">
        <v>0</v>
      </c>
    </row>
    <row r="20146" spans="1:9">
      <c r="A20146" t="s">
        <v>4</v>
      </c>
      <c r="B20146" s="4" t="s">
        <v>5</v>
      </c>
      <c r="C20146" s="4" t="s">
        <v>14</v>
      </c>
      <c r="D20146" s="4" t="s">
        <v>14</v>
      </c>
      <c r="E20146" s="4" t="s">
        <v>21</v>
      </c>
      <c r="F20146" s="4" t="s">
        <v>10</v>
      </c>
    </row>
    <row r="20147" spans="1:9">
      <c r="A20147" t="n">
        <v>157251</v>
      </c>
      <c r="B20147" s="45" t="n">
        <v>45</v>
      </c>
      <c r="C20147" s="7" t="n">
        <v>5</v>
      </c>
      <c r="D20147" s="7" t="n">
        <v>3</v>
      </c>
      <c r="E20147" s="7" t="n">
        <v>0.769999980926514</v>
      </c>
      <c r="F20147" s="7" t="n">
        <v>12000</v>
      </c>
    </row>
    <row r="20148" spans="1:9">
      <c r="A20148" t="s">
        <v>4</v>
      </c>
      <c r="B20148" s="4" t="s">
        <v>5</v>
      </c>
      <c r="C20148" s="4" t="s">
        <v>14</v>
      </c>
      <c r="D20148" s="4" t="s">
        <v>14</v>
      </c>
      <c r="E20148" s="4" t="s">
        <v>21</v>
      </c>
      <c r="F20148" s="4" t="s">
        <v>21</v>
      </c>
      <c r="G20148" s="4" t="s">
        <v>21</v>
      </c>
      <c r="H20148" s="4" t="s">
        <v>10</v>
      </c>
    </row>
    <row r="20149" spans="1:9">
      <c r="A20149" t="n">
        <v>157260</v>
      </c>
      <c r="B20149" s="45" t="n">
        <v>45</v>
      </c>
      <c r="C20149" s="7" t="n">
        <v>2</v>
      </c>
      <c r="D20149" s="7" t="n">
        <v>3</v>
      </c>
      <c r="E20149" s="7" t="n">
        <v>-0.360000014305115</v>
      </c>
      <c r="F20149" s="7" t="n">
        <v>20.7600002288818</v>
      </c>
      <c r="G20149" s="7" t="n">
        <v>31.3799991607666</v>
      </c>
      <c r="H20149" s="7" t="n">
        <v>0</v>
      </c>
    </row>
    <row r="20150" spans="1:9">
      <c r="A20150" t="s">
        <v>4</v>
      </c>
      <c r="B20150" s="4" t="s">
        <v>5</v>
      </c>
      <c r="C20150" s="4" t="s">
        <v>14</v>
      </c>
      <c r="D20150" s="4" t="s">
        <v>14</v>
      </c>
      <c r="E20150" s="4" t="s">
        <v>21</v>
      </c>
      <c r="F20150" s="4" t="s">
        <v>21</v>
      </c>
      <c r="G20150" s="4" t="s">
        <v>21</v>
      </c>
      <c r="H20150" s="4" t="s">
        <v>10</v>
      </c>
      <c r="I20150" s="4" t="s">
        <v>14</v>
      </c>
    </row>
    <row r="20151" spans="1:9">
      <c r="A20151" t="n">
        <v>157277</v>
      </c>
      <c r="B20151" s="45" t="n">
        <v>45</v>
      </c>
      <c r="C20151" s="7" t="n">
        <v>4</v>
      </c>
      <c r="D20151" s="7" t="n">
        <v>3</v>
      </c>
      <c r="E20151" s="7" t="n">
        <v>348.269989013672</v>
      </c>
      <c r="F20151" s="7" t="n">
        <v>335.130004882813</v>
      </c>
      <c r="G20151" s="7" t="n">
        <v>4</v>
      </c>
      <c r="H20151" s="7" t="n">
        <v>0</v>
      </c>
      <c r="I20151" s="7" t="n">
        <v>0</v>
      </c>
    </row>
    <row r="20152" spans="1:9">
      <c r="A20152" t="s">
        <v>4</v>
      </c>
      <c r="B20152" s="4" t="s">
        <v>5</v>
      </c>
      <c r="C20152" s="4" t="s">
        <v>14</v>
      </c>
      <c r="D20152" s="4" t="s">
        <v>14</v>
      </c>
      <c r="E20152" s="4" t="s">
        <v>21</v>
      </c>
      <c r="F20152" s="4" t="s">
        <v>10</v>
      </c>
    </row>
    <row r="20153" spans="1:9">
      <c r="A20153" t="n">
        <v>157295</v>
      </c>
      <c r="B20153" s="45" t="n">
        <v>45</v>
      </c>
      <c r="C20153" s="7" t="n">
        <v>5</v>
      </c>
      <c r="D20153" s="7" t="n">
        <v>3</v>
      </c>
      <c r="E20153" s="7" t="n">
        <v>0.800000011920929</v>
      </c>
      <c r="F20153" s="7" t="n">
        <v>0</v>
      </c>
    </row>
    <row r="20154" spans="1:9">
      <c r="A20154" t="s">
        <v>4</v>
      </c>
      <c r="B20154" s="4" t="s">
        <v>5</v>
      </c>
      <c r="C20154" s="4" t="s">
        <v>14</v>
      </c>
      <c r="D20154" s="4" t="s">
        <v>14</v>
      </c>
      <c r="E20154" s="4" t="s">
        <v>21</v>
      </c>
      <c r="F20154" s="4" t="s">
        <v>10</v>
      </c>
    </row>
    <row r="20155" spans="1:9">
      <c r="A20155" t="n">
        <v>157304</v>
      </c>
      <c r="B20155" s="45" t="n">
        <v>45</v>
      </c>
      <c r="C20155" s="7" t="n">
        <v>11</v>
      </c>
      <c r="D20155" s="7" t="n">
        <v>3</v>
      </c>
      <c r="E20155" s="7" t="n">
        <v>32.5999984741211</v>
      </c>
      <c r="F20155" s="7" t="n">
        <v>0</v>
      </c>
    </row>
    <row r="20156" spans="1:9">
      <c r="A20156" t="s">
        <v>4</v>
      </c>
      <c r="B20156" s="4" t="s">
        <v>5</v>
      </c>
      <c r="C20156" s="4" t="s">
        <v>14</v>
      </c>
      <c r="D20156" s="4" t="s">
        <v>14</v>
      </c>
      <c r="E20156" s="4" t="s">
        <v>21</v>
      </c>
      <c r="F20156" s="4" t="s">
        <v>21</v>
      </c>
      <c r="G20156" s="4" t="s">
        <v>21</v>
      </c>
      <c r="H20156" s="4" t="s">
        <v>10</v>
      </c>
    </row>
    <row r="20157" spans="1:9">
      <c r="A20157" t="n">
        <v>157313</v>
      </c>
      <c r="B20157" s="45" t="n">
        <v>45</v>
      </c>
      <c r="C20157" s="7" t="n">
        <v>2</v>
      </c>
      <c r="D20157" s="7" t="n">
        <v>3</v>
      </c>
      <c r="E20157" s="7" t="n">
        <v>-0.360000014305115</v>
      </c>
      <c r="F20157" s="7" t="n">
        <v>21.0300006866455</v>
      </c>
      <c r="G20157" s="7" t="n">
        <v>31.3799991607666</v>
      </c>
      <c r="H20157" s="7" t="n">
        <v>0</v>
      </c>
    </row>
    <row r="20158" spans="1:9">
      <c r="A20158" t="s">
        <v>4</v>
      </c>
      <c r="B20158" s="4" t="s">
        <v>5</v>
      </c>
      <c r="C20158" s="4" t="s">
        <v>14</v>
      </c>
      <c r="D20158" s="4" t="s">
        <v>14</v>
      </c>
      <c r="E20158" s="4" t="s">
        <v>21</v>
      </c>
      <c r="F20158" s="4" t="s">
        <v>21</v>
      </c>
      <c r="G20158" s="4" t="s">
        <v>21</v>
      </c>
      <c r="H20158" s="4" t="s">
        <v>10</v>
      </c>
      <c r="I20158" s="4" t="s">
        <v>14</v>
      </c>
    </row>
    <row r="20159" spans="1:9">
      <c r="A20159" t="n">
        <v>157330</v>
      </c>
      <c r="B20159" s="45" t="n">
        <v>45</v>
      </c>
      <c r="C20159" s="7" t="n">
        <v>4</v>
      </c>
      <c r="D20159" s="7" t="n">
        <v>3</v>
      </c>
      <c r="E20159" s="7" t="n">
        <v>348.269989013672</v>
      </c>
      <c r="F20159" s="7" t="n">
        <v>335.130004882813</v>
      </c>
      <c r="G20159" s="7" t="n">
        <v>4</v>
      </c>
      <c r="H20159" s="7" t="n">
        <v>0</v>
      </c>
      <c r="I20159" s="7" t="n">
        <v>0</v>
      </c>
    </row>
    <row r="20160" spans="1:9">
      <c r="A20160" t="s">
        <v>4</v>
      </c>
      <c r="B20160" s="4" t="s">
        <v>5</v>
      </c>
      <c r="C20160" s="4" t="s">
        <v>14</v>
      </c>
      <c r="D20160" s="4" t="s">
        <v>14</v>
      </c>
      <c r="E20160" s="4" t="s">
        <v>21</v>
      </c>
      <c r="F20160" s="4" t="s">
        <v>10</v>
      </c>
    </row>
    <row r="20161" spans="1:9">
      <c r="A20161" t="n">
        <v>157348</v>
      </c>
      <c r="B20161" s="45" t="n">
        <v>45</v>
      </c>
      <c r="C20161" s="7" t="n">
        <v>5</v>
      </c>
      <c r="D20161" s="7" t="n">
        <v>3</v>
      </c>
      <c r="E20161" s="7" t="n">
        <v>1.39999997615814</v>
      </c>
      <c r="F20161" s="7" t="n">
        <v>0</v>
      </c>
    </row>
    <row r="20162" spans="1:9">
      <c r="A20162" t="s">
        <v>4</v>
      </c>
      <c r="B20162" s="4" t="s">
        <v>5</v>
      </c>
      <c r="C20162" s="4" t="s">
        <v>14</v>
      </c>
      <c r="D20162" s="4" t="s">
        <v>14</v>
      </c>
      <c r="E20162" s="4" t="s">
        <v>21</v>
      </c>
      <c r="F20162" s="4" t="s">
        <v>10</v>
      </c>
    </row>
    <row r="20163" spans="1:9">
      <c r="A20163" t="n">
        <v>157357</v>
      </c>
      <c r="B20163" s="45" t="n">
        <v>45</v>
      </c>
      <c r="C20163" s="7" t="n">
        <v>11</v>
      </c>
      <c r="D20163" s="7" t="n">
        <v>3</v>
      </c>
      <c r="E20163" s="7" t="n">
        <v>20.6000003814697</v>
      </c>
      <c r="F20163" s="7" t="n">
        <v>0</v>
      </c>
    </row>
    <row r="20164" spans="1:9">
      <c r="A20164" t="s">
        <v>4</v>
      </c>
      <c r="B20164" s="4" t="s">
        <v>5</v>
      </c>
      <c r="C20164" s="4" t="s">
        <v>14</v>
      </c>
      <c r="D20164" s="4" t="s">
        <v>14</v>
      </c>
      <c r="E20164" s="4" t="s">
        <v>21</v>
      </c>
      <c r="F20164" s="4" t="s">
        <v>21</v>
      </c>
      <c r="G20164" s="4" t="s">
        <v>21</v>
      </c>
      <c r="H20164" s="4" t="s">
        <v>10</v>
      </c>
    </row>
    <row r="20165" spans="1:9">
      <c r="A20165" t="n">
        <v>157366</v>
      </c>
      <c r="B20165" s="45" t="n">
        <v>45</v>
      </c>
      <c r="C20165" s="7" t="n">
        <v>2</v>
      </c>
      <c r="D20165" s="7" t="n">
        <v>3</v>
      </c>
      <c r="E20165" s="7" t="n">
        <v>-0.360000014305115</v>
      </c>
      <c r="F20165" s="7" t="n">
        <v>21.6599998474121</v>
      </c>
      <c r="G20165" s="7" t="n">
        <v>31.3799991607666</v>
      </c>
      <c r="H20165" s="7" t="n">
        <v>5000</v>
      </c>
    </row>
    <row r="20166" spans="1:9">
      <c r="A20166" t="s">
        <v>4</v>
      </c>
      <c r="B20166" s="4" t="s">
        <v>5</v>
      </c>
      <c r="C20166" s="4" t="s">
        <v>14</v>
      </c>
      <c r="D20166" s="4" t="s">
        <v>14</v>
      </c>
      <c r="E20166" s="4" t="s">
        <v>21</v>
      </c>
      <c r="F20166" s="4" t="s">
        <v>10</v>
      </c>
    </row>
    <row r="20167" spans="1:9">
      <c r="A20167" t="n">
        <v>157383</v>
      </c>
      <c r="B20167" s="45" t="n">
        <v>45</v>
      </c>
      <c r="C20167" s="7" t="n">
        <v>5</v>
      </c>
      <c r="D20167" s="7" t="n">
        <v>3</v>
      </c>
      <c r="E20167" s="7" t="n">
        <v>1.20000004768372</v>
      </c>
      <c r="F20167" s="7" t="n">
        <v>5000</v>
      </c>
    </row>
    <row r="20168" spans="1:9">
      <c r="A20168" t="s">
        <v>4</v>
      </c>
      <c r="B20168" s="4" t="s">
        <v>5</v>
      </c>
      <c r="C20168" s="4" t="s">
        <v>10</v>
      </c>
      <c r="D20168" s="4" t="s">
        <v>9</v>
      </c>
    </row>
    <row r="20169" spans="1:9">
      <c r="A20169" t="n">
        <v>157392</v>
      </c>
      <c r="B20169" s="33" t="n">
        <v>43</v>
      </c>
      <c r="C20169" s="7" t="n">
        <v>26</v>
      </c>
      <c r="D20169" s="7" t="n">
        <v>128</v>
      </c>
    </row>
    <row r="20170" spans="1:9">
      <c r="A20170" t="s">
        <v>4</v>
      </c>
      <c r="B20170" s="4" t="s">
        <v>5</v>
      </c>
      <c r="C20170" s="4" t="s">
        <v>10</v>
      </c>
      <c r="D20170" s="4" t="s">
        <v>9</v>
      </c>
    </row>
    <row r="20171" spans="1:9">
      <c r="A20171" t="n">
        <v>157399</v>
      </c>
      <c r="B20171" s="63" t="n">
        <v>44</v>
      </c>
      <c r="C20171" s="7" t="n">
        <v>26</v>
      </c>
      <c r="D20171" s="7" t="n">
        <v>32768</v>
      </c>
    </row>
    <row r="20172" spans="1:9">
      <c r="A20172" t="s">
        <v>4</v>
      </c>
      <c r="B20172" s="4" t="s">
        <v>5</v>
      </c>
      <c r="C20172" s="4" t="s">
        <v>14</v>
      </c>
      <c r="D20172" s="4" t="s">
        <v>10</v>
      </c>
      <c r="E20172" s="4" t="s">
        <v>10</v>
      </c>
      <c r="F20172" s="4" t="s">
        <v>9</v>
      </c>
    </row>
    <row r="20173" spans="1:9">
      <c r="A20173" t="n">
        <v>157406</v>
      </c>
      <c r="B20173" s="46" t="n">
        <v>84</v>
      </c>
      <c r="C20173" s="7" t="n">
        <v>0</v>
      </c>
      <c r="D20173" s="7" t="n">
        <v>0</v>
      </c>
      <c r="E20173" s="7" t="n">
        <v>0</v>
      </c>
      <c r="F20173" s="7" t="n">
        <v>1053609165</v>
      </c>
    </row>
    <row r="20174" spans="1:9">
      <c r="A20174" t="s">
        <v>4</v>
      </c>
      <c r="B20174" s="4" t="s">
        <v>5</v>
      </c>
      <c r="C20174" s="4" t="s">
        <v>10</v>
      </c>
      <c r="D20174" s="4" t="s">
        <v>9</v>
      </c>
    </row>
    <row r="20175" spans="1:9">
      <c r="A20175" t="n">
        <v>157416</v>
      </c>
      <c r="B20175" s="66" t="n">
        <v>98</v>
      </c>
      <c r="C20175" s="7" t="n">
        <v>7004</v>
      </c>
      <c r="D20175" s="7" t="n">
        <v>1036831949</v>
      </c>
    </row>
    <row r="20176" spans="1:9">
      <c r="A20176" t="s">
        <v>4</v>
      </c>
      <c r="B20176" s="4" t="s">
        <v>5</v>
      </c>
      <c r="C20176" s="4" t="s">
        <v>10</v>
      </c>
      <c r="D20176" s="4" t="s">
        <v>9</v>
      </c>
    </row>
    <row r="20177" spans="1:8">
      <c r="A20177" t="n">
        <v>157423</v>
      </c>
      <c r="B20177" s="66" t="n">
        <v>98</v>
      </c>
      <c r="C20177" s="7" t="n">
        <v>999</v>
      </c>
      <c r="D20177" s="7" t="n">
        <v>1036831949</v>
      </c>
    </row>
    <row r="20178" spans="1:8">
      <c r="A20178" t="s">
        <v>4</v>
      </c>
      <c r="B20178" s="4" t="s">
        <v>5</v>
      </c>
      <c r="C20178" s="4" t="s">
        <v>10</v>
      </c>
      <c r="D20178" s="4" t="s">
        <v>14</v>
      </c>
      <c r="E20178" s="4" t="s">
        <v>6</v>
      </c>
      <c r="F20178" s="4" t="s">
        <v>21</v>
      </c>
      <c r="G20178" s="4" t="s">
        <v>21</v>
      </c>
      <c r="H20178" s="4" t="s">
        <v>21</v>
      </c>
    </row>
    <row r="20179" spans="1:8">
      <c r="A20179" t="n">
        <v>157430</v>
      </c>
      <c r="B20179" s="37" t="n">
        <v>48</v>
      </c>
      <c r="C20179" s="7" t="n">
        <v>7004</v>
      </c>
      <c r="D20179" s="7" t="n">
        <v>0</v>
      </c>
      <c r="E20179" s="7" t="s">
        <v>87</v>
      </c>
      <c r="F20179" s="7" t="n">
        <v>0.800000011920929</v>
      </c>
      <c r="G20179" s="7" t="n">
        <v>1</v>
      </c>
      <c r="H20179" s="7" t="n">
        <v>0</v>
      </c>
    </row>
    <row r="20180" spans="1:8">
      <c r="A20180" t="s">
        <v>4</v>
      </c>
      <c r="B20180" s="4" t="s">
        <v>5</v>
      </c>
      <c r="C20180" s="4" t="s">
        <v>10</v>
      </c>
      <c r="D20180" s="4" t="s">
        <v>14</v>
      </c>
      <c r="E20180" s="4" t="s">
        <v>6</v>
      </c>
      <c r="F20180" s="4" t="s">
        <v>21</v>
      </c>
      <c r="G20180" s="4" t="s">
        <v>21</v>
      </c>
      <c r="H20180" s="4" t="s">
        <v>21</v>
      </c>
    </row>
    <row r="20181" spans="1:8">
      <c r="A20181" t="n">
        <v>157458</v>
      </c>
      <c r="B20181" s="37" t="n">
        <v>48</v>
      </c>
      <c r="C20181" s="7" t="n">
        <v>0</v>
      </c>
      <c r="D20181" s="7" t="n">
        <v>0</v>
      </c>
      <c r="E20181" s="7" t="s">
        <v>281</v>
      </c>
      <c r="F20181" s="7" t="n">
        <v>0.800000011920929</v>
      </c>
      <c r="G20181" s="7" t="n">
        <v>1</v>
      </c>
      <c r="H20181" s="7" t="n">
        <v>0</v>
      </c>
    </row>
    <row r="20182" spans="1:8">
      <c r="A20182" t="s">
        <v>4</v>
      </c>
      <c r="B20182" s="4" t="s">
        <v>5</v>
      </c>
      <c r="C20182" s="4" t="s">
        <v>10</v>
      </c>
      <c r="D20182" s="4" t="s">
        <v>21</v>
      </c>
      <c r="E20182" s="4" t="s">
        <v>21</v>
      </c>
      <c r="F20182" s="4" t="s">
        <v>21</v>
      </c>
      <c r="G20182" s="4" t="s">
        <v>10</v>
      </c>
      <c r="H20182" s="4" t="s">
        <v>10</v>
      </c>
    </row>
    <row r="20183" spans="1:8">
      <c r="A20183" t="n">
        <v>157487</v>
      </c>
      <c r="B20183" s="54" t="n">
        <v>60</v>
      </c>
      <c r="C20183" s="7" t="n">
        <v>7004</v>
      </c>
      <c r="D20183" s="7" t="n">
        <v>0</v>
      </c>
      <c r="E20183" s="7" t="n">
        <v>-11</v>
      </c>
      <c r="F20183" s="7" t="n">
        <v>0</v>
      </c>
      <c r="G20183" s="7" t="n">
        <v>600</v>
      </c>
      <c r="H20183" s="7" t="n">
        <v>0</v>
      </c>
    </row>
    <row r="20184" spans="1:8">
      <c r="A20184" t="s">
        <v>4</v>
      </c>
      <c r="B20184" s="4" t="s">
        <v>5</v>
      </c>
      <c r="C20184" s="4" t="s">
        <v>14</v>
      </c>
      <c r="D20184" s="4" t="s">
        <v>10</v>
      </c>
    </row>
    <row r="20185" spans="1:8">
      <c r="A20185" t="n">
        <v>157506</v>
      </c>
      <c r="B20185" s="21" t="n">
        <v>58</v>
      </c>
      <c r="C20185" s="7" t="n">
        <v>255</v>
      </c>
      <c r="D20185" s="7" t="n">
        <v>0</v>
      </c>
    </row>
    <row r="20186" spans="1:8">
      <c r="A20186" t="s">
        <v>4</v>
      </c>
      <c r="B20186" s="4" t="s">
        <v>5</v>
      </c>
      <c r="C20186" s="4" t="s">
        <v>10</v>
      </c>
    </row>
    <row r="20187" spans="1:8">
      <c r="A20187" t="n">
        <v>157510</v>
      </c>
      <c r="B20187" s="28" t="n">
        <v>16</v>
      </c>
      <c r="C20187" s="7" t="n">
        <v>1500</v>
      </c>
    </row>
    <row r="20188" spans="1:8">
      <c r="A20188" t="s">
        <v>4</v>
      </c>
      <c r="B20188" s="4" t="s">
        <v>5</v>
      </c>
      <c r="C20188" s="4" t="s">
        <v>14</v>
      </c>
      <c r="D20188" s="4" t="s">
        <v>10</v>
      </c>
    </row>
    <row r="20189" spans="1:8">
      <c r="A20189" t="n">
        <v>157513</v>
      </c>
      <c r="B20189" s="45" t="n">
        <v>45</v>
      </c>
      <c r="C20189" s="7" t="n">
        <v>7</v>
      </c>
      <c r="D20189" s="7" t="n">
        <v>255</v>
      </c>
    </row>
    <row r="20190" spans="1:8">
      <c r="A20190" t="s">
        <v>4</v>
      </c>
      <c r="B20190" s="4" t="s">
        <v>5</v>
      </c>
      <c r="C20190" s="4" t="s">
        <v>14</v>
      </c>
      <c r="D20190" s="4" t="s">
        <v>14</v>
      </c>
      <c r="E20190" s="4" t="s">
        <v>21</v>
      </c>
      <c r="F20190" s="4" t="s">
        <v>10</v>
      </c>
    </row>
    <row r="20191" spans="1:8">
      <c r="A20191" t="n">
        <v>157517</v>
      </c>
      <c r="B20191" s="45" t="n">
        <v>45</v>
      </c>
      <c r="C20191" s="7" t="n">
        <v>5</v>
      </c>
      <c r="D20191" s="7" t="n">
        <v>3</v>
      </c>
      <c r="E20191" s="7" t="n">
        <v>0.800000011920929</v>
      </c>
      <c r="F20191" s="7" t="n">
        <v>30000</v>
      </c>
    </row>
    <row r="20192" spans="1:8">
      <c r="A20192" t="s">
        <v>4</v>
      </c>
      <c r="B20192" s="4" t="s">
        <v>5</v>
      </c>
      <c r="C20192" s="4" t="s">
        <v>14</v>
      </c>
      <c r="D20192" s="4" t="s">
        <v>10</v>
      </c>
      <c r="E20192" s="4" t="s">
        <v>6</v>
      </c>
    </row>
    <row r="20193" spans="1:8">
      <c r="A20193" t="n">
        <v>157526</v>
      </c>
      <c r="B20193" s="41" t="n">
        <v>51</v>
      </c>
      <c r="C20193" s="7" t="n">
        <v>4</v>
      </c>
      <c r="D20193" s="7" t="n">
        <v>7004</v>
      </c>
      <c r="E20193" s="7" t="s">
        <v>207</v>
      </c>
    </row>
    <row r="20194" spans="1:8">
      <c r="A20194" t="s">
        <v>4</v>
      </c>
      <c r="B20194" s="4" t="s">
        <v>5</v>
      </c>
      <c r="C20194" s="4" t="s">
        <v>10</v>
      </c>
    </row>
    <row r="20195" spans="1:8">
      <c r="A20195" t="n">
        <v>157539</v>
      </c>
      <c r="B20195" s="28" t="n">
        <v>16</v>
      </c>
      <c r="C20195" s="7" t="n">
        <v>0</v>
      </c>
    </row>
    <row r="20196" spans="1:8">
      <c r="A20196" t="s">
        <v>4</v>
      </c>
      <c r="B20196" s="4" t="s">
        <v>5</v>
      </c>
      <c r="C20196" s="4" t="s">
        <v>10</v>
      </c>
      <c r="D20196" s="4" t="s">
        <v>14</v>
      </c>
      <c r="E20196" s="4" t="s">
        <v>9</v>
      </c>
      <c r="F20196" s="4" t="s">
        <v>112</v>
      </c>
      <c r="G20196" s="4" t="s">
        <v>14</v>
      </c>
      <c r="H20196" s="4" t="s">
        <v>14</v>
      </c>
      <c r="I20196" s="4" t="s">
        <v>14</v>
      </c>
      <c r="J20196" s="4" t="s">
        <v>9</v>
      </c>
      <c r="K20196" s="4" t="s">
        <v>112</v>
      </c>
      <c r="L20196" s="4" t="s">
        <v>14</v>
      </c>
      <c r="M20196" s="4" t="s">
        <v>14</v>
      </c>
      <c r="N20196" s="4" t="s">
        <v>14</v>
      </c>
      <c r="O20196" s="4" t="s">
        <v>9</v>
      </c>
      <c r="P20196" s="4" t="s">
        <v>112</v>
      </c>
      <c r="Q20196" s="4" t="s">
        <v>14</v>
      </c>
      <c r="R20196" s="4" t="s">
        <v>14</v>
      </c>
    </row>
    <row r="20197" spans="1:8">
      <c r="A20197" t="n">
        <v>157542</v>
      </c>
      <c r="B20197" s="49" t="n">
        <v>26</v>
      </c>
      <c r="C20197" s="7" t="n">
        <v>7004</v>
      </c>
      <c r="D20197" s="7" t="n">
        <v>17</v>
      </c>
      <c r="E20197" s="7" t="n">
        <v>42332</v>
      </c>
      <c r="F20197" s="7" t="s">
        <v>1172</v>
      </c>
      <c r="G20197" s="7" t="n">
        <v>2</v>
      </c>
      <c r="H20197" s="7" t="n">
        <v>3</v>
      </c>
      <c r="I20197" s="7" t="n">
        <v>17</v>
      </c>
      <c r="J20197" s="7" t="n">
        <v>42333</v>
      </c>
      <c r="K20197" s="7" t="s">
        <v>1173</v>
      </c>
      <c r="L20197" s="7" t="n">
        <v>2</v>
      </c>
      <c r="M20197" s="7" t="n">
        <v>3</v>
      </c>
      <c r="N20197" s="7" t="n">
        <v>17</v>
      </c>
      <c r="O20197" s="7" t="n">
        <v>42334</v>
      </c>
      <c r="P20197" s="7" t="s">
        <v>1174</v>
      </c>
      <c r="Q20197" s="7" t="n">
        <v>2</v>
      </c>
      <c r="R20197" s="7" t="n">
        <v>0</v>
      </c>
    </row>
    <row r="20198" spans="1:8">
      <c r="A20198" t="s">
        <v>4</v>
      </c>
      <c r="B20198" s="4" t="s">
        <v>5</v>
      </c>
    </row>
    <row r="20199" spans="1:8">
      <c r="A20199" t="n">
        <v>157845</v>
      </c>
      <c r="B20199" s="50" t="n">
        <v>28</v>
      </c>
    </row>
    <row r="20200" spans="1:8">
      <c r="A20200" t="s">
        <v>4</v>
      </c>
      <c r="B20200" s="4" t="s">
        <v>5</v>
      </c>
      <c r="C20200" s="4" t="s">
        <v>14</v>
      </c>
      <c r="D20200" s="4" t="s">
        <v>21</v>
      </c>
      <c r="E20200" s="4" t="s">
        <v>10</v>
      </c>
      <c r="F20200" s="4" t="s">
        <v>14</v>
      </c>
    </row>
    <row r="20201" spans="1:8">
      <c r="A20201" t="n">
        <v>157846</v>
      </c>
      <c r="B20201" s="16" t="n">
        <v>49</v>
      </c>
      <c r="C20201" s="7" t="n">
        <v>3</v>
      </c>
      <c r="D20201" s="7" t="n">
        <v>1</v>
      </c>
      <c r="E20201" s="7" t="n">
        <v>500</v>
      </c>
      <c r="F20201" s="7" t="n">
        <v>0</v>
      </c>
    </row>
    <row r="20202" spans="1:8">
      <c r="A20202" t="s">
        <v>4</v>
      </c>
      <c r="B20202" s="4" t="s">
        <v>5</v>
      </c>
      <c r="C20202" s="4" t="s">
        <v>14</v>
      </c>
      <c r="D20202" s="4" t="s">
        <v>10</v>
      </c>
      <c r="E20202" s="4" t="s">
        <v>10</v>
      </c>
    </row>
    <row r="20203" spans="1:8">
      <c r="A20203" t="n">
        <v>157855</v>
      </c>
      <c r="B20203" s="14" t="n">
        <v>50</v>
      </c>
      <c r="C20203" s="7" t="n">
        <v>1</v>
      </c>
      <c r="D20203" s="7" t="n">
        <v>8200</v>
      </c>
      <c r="E20203" s="7" t="n">
        <v>1000</v>
      </c>
    </row>
    <row r="20204" spans="1:8">
      <c r="A20204" t="s">
        <v>4</v>
      </c>
      <c r="B20204" s="4" t="s">
        <v>5</v>
      </c>
      <c r="C20204" s="4" t="s">
        <v>14</v>
      </c>
      <c r="D20204" s="4" t="s">
        <v>10</v>
      </c>
      <c r="E20204" s="4" t="s">
        <v>10</v>
      </c>
    </row>
    <row r="20205" spans="1:8">
      <c r="A20205" t="n">
        <v>157861</v>
      </c>
      <c r="B20205" s="14" t="n">
        <v>50</v>
      </c>
      <c r="C20205" s="7" t="n">
        <v>1</v>
      </c>
      <c r="D20205" s="7" t="n">
        <v>5042</v>
      </c>
      <c r="E20205" s="7" t="n">
        <v>1000</v>
      </c>
    </row>
    <row r="20206" spans="1:8">
      <c r="A20206" t="s">
        <v>4</v>
      </c>
      <c r="B20206" s="4" t="s">
        <v>5</v>
      </c>
      <c r="C20206" s="4" t="s">
        <v>14</v>
      </c>
      <c r="D20206" s="4" t="s">
        <v>10</v>
      </c>
      <c r="E20206" s="4" t="s">
        <v>14</v>
      </c>
    </row>
    <row r="20207" spans="1:8">
      <c r="A20207" t="n">
        <v>157867</v>
      </c>
      <c r="B20207" s="16" t="n">
        <v>49</v>
      </c>
      <c r="C20207" s="7" t="n">
        <v>1</v>
      </c>
      <c r="D20207" s="7" t="n">
        <v>5000</v>
      </c>
      <c r="E20207" s="7" t="n">
        <v>0</v>
      </c>
    </row>
    <row r="20208" spans="1:8">
      <c r="A20208" t="s">
        <v>4</v>
      </c>
      <c r="B20208" s="4" t="s">
        <v>5</v>
      </c>
      <c r="C20208" s="4" t="s">
        <v>14</v>
      </c>
      <c r="D20208" s="4" t="s">
        <v>10</v>
      </c>
      <c r="E20208" s="4" t="s">
        <v>21</v>
      </c>
    </row>
    <row r="20209" spans="1:18">
      <c r="A20209" t="n">
        <v>157872</v>
      </c>
      <c r="B20209" s="21" t="n">
        <v>58</v>
      </c>
      <c r="C20209" s="7" t="n">
        <v>0</v>
      </c>
      <c r="D20209" s="7" t="n">
        <v>2000</v>
      </c>
      <c r="E20209" s="7" t="n">
        <v>1</v>
      </c>
    </row>
    <row r="20210" spans="1:18">
      <c r="A20210" t="s">
        <v>4</v>
      </c>
      <c r="B20210" s="4" t="s">
        <v>5</v>
      </c>
      <c r="C20210" s="4" t="s">
        <v>14</v>
      </c>
      <c r="D20210" s="4" t="s">
        <v>10</v>
      </c>
    </row>
    <row r="20211" spans="1:18">
      <c r="A20211" t="n">
        <v>157880</v>
      </c>
      <c r="B20211" s="21" t="n">
        <v>58</v>
      </c>
      <c r="C20211" s="7" t="n">
        <v>255</v>
      </c>
      <c r="D20211" s="7" t="n">
        <v>0</v>
      </c>
    </row>
    <row r="20212" spans="1:18">
      <c r="A20212" t="s">
        <v>4</v>
      </c>
      <c r="B20212" s="4" t="s">
        <v>5</v>
      </c>
      <c r="C20212" s="4" t="s">
        <v>14</v>
      </c>
    </row>
    <row r="20213" spans="1:18">
      <c r="A20213" t="n">
        <v>157884</v>
      </c>
      <c r="B20213" s="35" t="n">
        <v>116</v>
      </c>
      <c r="C20213" s="7" t="n">
        <v>1</v>
      </c>
    </row>
    <row r="20214" spans="1:18">
      <c r="A20214" t="s">
        <v>4</v>
      </c>
      <c r="B20214" s="4" t="s">
        <v>5</v>
      </c>
      <c r="C20214" s="4" t="s">
        <v>14</v>
      </c>
    </row>
    <row r="20215" spans="1:18">
      <c r="A20215" t="n">
        <v>157886</v>
      </c>
      <c r="B20215" s="45" t="n">
        <v>45</v>
      </c>
      <c r="C20215" s="7" t="n">
        <v>0</v>
      </c>
    </row>
    <row r="20216" spans="1:18">
      <c r="A20216" t="s">
        <v>4</v>
      </c>
      <c r="B20216" s="4" t="s">
        <v>5</v>
      </c>
      <c r="C20216" s="4" t="s">
        <v>14</v>
      </c>
      <c r="D20216" s="4" t="s">
        <v>10</v>
      </c>
      <c r="E20216" s="4" t="s">
        <v>10</v>
      </c>
      <c r="F20216" s="4" t="s">
        <v>9</v>
      </c>
      <c r="G20216" s="4" t="s">
        <v>9</v>
      </c>
      <c r="H20216" s="4" t="s">
        <v>9</v>
      </c>
    </row>
    <row r="20217" spans="1:18">
      <c r="A20217" t="n">
        <v>157888</v>
      </c>
      <c r="B20217" s="65" t="n">
        <v>97</v>
      </c>
      <c r="C20217" s="7" t="n">
        <v>7</v>
      </c>
      <c r="D20217" s="7" t="n">
        <v>0</v>
      </c>
      <c r="E20217" s="7" t="n">
        <v>0</v>
      </c>
      <c r="F20217" s="7" t="n">
        <v>0</v>
      </c>
      <c r="G20217" s="7" t="n">
        <v>0</v>
      </c>
      <c r="H20217" s="7" t="n">
        <v>0</v>
      </c>
    </row>
    <row r="20218" spans="1:18">
      <c r="A20218" t="s">
        <v>4</v>
      </c>
      <c r="B20218" s="4" t="s">
        <v>5</v>
      </c>
      <c r="C20218" s="4" t="s">
        <v>14</v>
      </c>
      <c r="D20218" s="4" t="s">
        <v>14</v>
      </c>
    </row>
    <row r="20219" spans="1:18">
      <c r="A20219" t="n">
        <v>157906</v>
      </c>
      <c r="B20219" s="16" t="n">
        <v>49</v>
      </c>
      <c r="C20219" s="7" t="n">
        <v>2</v>
      </c>
      <c r="D20219" s="7" t="n">
        <v>0</v>
      </c>
    </row>
    <row r="20220" spans="1:18">
      <c r="A20220" t="s">
        <v>4</v>
      </c>
      <c r="B20220" s="4" t="s">
        <v>5</v>
      </c>
      <c r="C20220" s="4" t="s">
        <v>10</v>
      </c>
    </row>
    <row r="20221" spans="1:18">
      <c r="A20221" t="n">
        <v>157909</v>
      </c>
      <c r="B20221" s="28" t="n">
        <v>16</v>
      </c>
      <c r="C20221" s="7" t="n">
        <v>1000</v>
      </c>
    </row>
    <row r="20222" spans="1:18">
      <c r="A20222" t="s">
        <v>4</v>
      </c>
      <c r="B20222" s="4" t="s">
        <v>5</v>
      </c>
      <c r="C20222" s="4" t="s">
        <v>14</v>
      </c>
      <c r="D20222" s="4" t="s">
        <v>6</v>
      </c>
      <c r="E20222" s="4" t="s">
        <v>14</v>
      </c>
      <c r="F20222" s="4" t="s">
        <v>14</v>
      </c>
      <c r="G20222" s="4" t="s">
        <v>14</v>
      </c>
    </row>
    <row r="20223" spans="1:18">
      <c r="A20223" t="n">
        <v>157912</v>
      </c>
      <c r="B20223" s="99" t="n">
        <v>113</v>
      </c>
      <c r="C20223" s="7" t="n">
        <v>1</v>
      </c>
      <c r="D20223" s="7" t="s">
        <v>1175</v>
      </c>
      <c r="E20223" s="7" t="n">
        <v>2</v>
      </c>
      <c r="F20223" s="7" t="n">
        <v>0</v>
      </c>
      <c r="G20223" s="7" t="n">
        <v>0</v>
      </c>
    </row>
    <row r="20224" spans="1:18">
      <c r="A20224" t="s">
        <v>4</v>
      </c>
      <c r="B20224" s="4" t="s">
        <v>5</v>
      </c>
      <c r="C20224" s="4" t="s">
        <v>14</v>
      </c>
    </row>
    <row r="20225" spans="1:8">
      <c r="A20225" t="n">
        <v>157926</v>
      </c>
      <c r="B20225" s="99" t="n">
        <v>113</v>
      </c>
      <c r="C20225" s="7" t="n">
        <v>9</v>
      </c>
    </row>
    <row r="20226" spans="1:8">
      <c r="A20226" t="s">
        <v>4</v>
      </c>
      <c r="B20226" s="4" t="s">
        <v>5</v>
      </c>
      <c r="C20226" s="4" t="s">
        <v>10</v>
      </c>
    </row>
    <row r="20227" spans="1:8">
      <c r="A20227" t="n">
        <v>157928</v>
      </c>
      <c r="B20227" s="28" t="n">
        <v>16</v>
      </c>
      <c r="C20227" s="7" t="n">
        <v>3000</v>
      </c>
    </row>
    <row r="20228" spans="1:8">
      <c r="A20228" t="s">
        <v>4</v>
      </c>
      <c r="B20228" s="4" t="s">
        <v>5</v>
      </c>
      <c r="C20228" s="4" t="s">
        <v>14</v>
      </c>
      <c r="D20228" s="4" t="s">
        <v>14</v>
      </c>
      <c r="E20228" s="4" t="s">
        <v>14</v>
      </c>
      <c r="F20228" s="4" t="s">
        <v>21</v>
      </c>
      <c r="G20228" s="4" t="s">
        <v>21</v>
      </c>
      <c r="H20228" s="4" t="s">
        <v>21</v>
      </c>
      <c r="I20228" s="4" t="s">
        <v>21</v>
      </c>
      <c r="J20228" s="4" t="s">
        <v>21</v>
      </c>
    </row>
    <row r="20229" spans="1:8">
      <c r="A20229" t="n">
        <v>157931</v>
      </c>
      <c r="B20229" s="30" t="n">
        <v>76</v>
      </c>
      <c r="C20229" s="7" t="n">
        <v>14</v>
      </c>
      <c r="D20229" s="7" t="n">
        <v>3</v>
      </c>
      <c r="E20229" s="7" t="n">
        <v>0</v>
      </c>
      <c r="F20229" s="7" t="n">
        <v>1</v>
      </c>
      <c r="G20229" s="7" t="n">
        <v>1</v>
      </c>
      <c r="H20229" s="7" t="n">
        <v>1</v>
      </c>
      <c r="I20229" s="7" t="n">
        <v>1</v>
      </c>
      <c r="J20229" s="7" t="n">
        <v>1000</v>
      </c>
    </row>
    <row r="20230" spans="1:8">
      <c r="A20230" t="s">
        <v>4</v>
      </c>
      <c r="B20230" s="4" t="s">
        <v>5</v>
      </c>
      <c r="C20230" s="4" t="s">
        <v>14</v>
      </c>
      <c r="D20230" s="4" t="s">
        <v>14</v>
      </c>
    </row>
    <row r="20231" spans="1:8">
      <c r="A20231" t="n">
        <v>157955</v>
      </c>
      <c r="B20231" s="58" t="n">
        <v>77</v>
      </c>
      <c r="C20231" s="7" t="n">
        <v>14</v>
      </c>
      <c r="D20231" s="7" t="n">
        <v>3</v>
      </c>
    </row>
    <row r="20232" spans="1:8">
      <c r="A20232" t="s">
        <v>4</v>
      </c>
      <c r="B20232" s="4" t="s">
        <v>5</v>
      </c>
    </row>
    <row r="20233" spans="1:8">
      <c r="A20233" t="n">
        <v>157958</v>
      </c>
      <c r="B20233" s="100" t="n">
        <v>88</v>
      </c>
    </row>
    <row r="20234" spans="1:8">
      <c r="A20234" t="s">
        <v>4</v>
      </c>
      <c r="B20234" s="4" t="s">
        <v>5</v>
      </c>
      <c r="C20234" s="4" t="s">
        <v>10</v>
      </c>
    </row>
    <row r="20235" spans="1:8">
      <c r="A20235" t="n">
        <v>157959</v>
      </c>
      <c r="B20235" s="28" t="n">
        <v>16</v>
      </c>
      <c r="C20235" s="7" t="n">
        <v>0</v>
      </c>
    </row>
    <row r="20236" spans="1:8">
      <c r="A20236" t="s">
        <v>4</v>
      </c>
      <c r="B20236" s="4" t="s">
        <v>5</v>
      </c>
      <c r="C20236" s="4" t="s">
        <v>14</v>
      </c>
    </row>
    <row r="20237" spans="1:8">
      <c r="A20237" t="n">
        <v>157962</v>
      </c>
      <c r="B20237" s="81" t="n">
        <v>165</v>
      </c>
      <c r="C20237" s="7" t="n">
        <v>0</v>
      </c>
    </row>
    <row r="20238" spans="1:8">
      <c r="A20238" t="s">
        <v>4</v>
      </c>
      <c r="B20238" s="4" t="s">
        <v>5</v>
      </c>
      <c r="C20238" s="4" t="s">
        <v>14</v>
      </c>
      <c r="D20238" s="4" t="s">
        <v>10</v>
      </c>
    </row>
    <row r="20239" spans="1:8">
      <c r="A20239" t="n">
        <v>157964</v>
      </c>
      <c r="B20239" s="14" t="n">
        <v>50</v>
      </c>
      <c r="C20239" s="7" t="n">
        <v>254</v>
      </c>
      <c r="D20239" s="7" t="n">
        <v>48</v>
      </c>
    </row>
    <row r="20240" spans="1:8">
      <c r="A20240" t="s">
        <v>4</v>
      </c>
      <c r="B20240" s="4" t="s">
        <v>5</v>
      </c>
      <c r="C20240" s="4" t="s">
        <v>14</v>
      </c>
      <c r="D20240" s="4" t="s">
        <v>14</v>
      </c>
      <c r="E20240" s="4" t="s">
        <v>9</v>
      </c>
      <c r="F20240" s="4" t="s">
        <v>14</v>
      </c>
      <c r="G20240" s="4" t="s">
        <v>14</v>
      </c>
    </row>
    <row r="20241" spans="1:10">
      <c r="A20241" t="n">
        <v>157968</v>
      </c>
      <c r="B20241" s="71" t="n">
        <v>8</v>
      </c>
      <c r="C20241" s="7" t="n">
        <v>9</v>
      </c>
      <c r="D20241" s="7" t="n">
        <v>0</v>
      </c>
      <c r="E20241" s="7" t="n">
        <v>10</v>
      </c>
      <c r="F20241" s="7" t="n">
        <v>19</v>
      </c>
      <c r="G20241" s="7" t="n">
        <v>1</v>
      </c>
    </row>
    <row r="20242" spans="1:10">
      <c r="A20242" t="s">
        <v>4</v>
      </c>
      <c r="B20242" s="4" t="s">
        <v>5</v>
      </c>
      <c r="C20242" s="4" t="s">
        <v>14</v>
      </c>
      <c r="D20242" s="20" t="s">
        <v>28</v>
      </c>
      <c r="E20242" s="4" t="s">
        <v>5</v>
      </c>
      <c r="F20242" s="4" t="s">
        <v>14</v>
      </c>
      <c r="G20242" s="4" t="s">
        <v>10</v>
      </c>
      <c r="H20242" s="4" t="s">
        <v>14</v>
      </c>
      <c r="I20242" s="20" t="s">
        <v>29</v>
      </c>
      <c r="J20242" s="4" t="s">
        <v>14</v>
      </c>
      <c r="K20242" s="4" t="s">
        <v>9</v>
      </c>
      <c r="L20242" s="4" t="s">
        <v>14</v>
      </c>
      <c r="M20242" s="4" t="s">
        <v>14</v>
      </c>
      <c r="N20242" s="4" t="s">
        <v>19</v>
      </c>
    </row>
    <row r="20243" spans="1:10">
      <c r="A20243" t="n">
        <v>157977</v>
      </c>
      <c r="B20243" s="10" t="n">
        <v>5</v>
      </c>
      <c r="C20243" s="7" t="n">
        <v>28</v>
      </c>
      <c r="D20243" s="20" t="s">
        <v>3</v>
      </c>
      <c r="E20243" s="101" t="n">
        <v>102</v>
      </c>
      <c r="F20243" s="7" t="n">
        <v>7</v>
      </c>
      <c r="G20243" s="7" t="n">
        <v>0</v>
      </c>
      <c r="H20243" s="7" t="n">
        <v>6</v>
      </c>
      <c r="I20243" s="20" t="s">
        <v>3</v>
      </c>
      <c r="J20243" s="7" t="n">
        <v>0</v>
      </c>
      <c r="K20243" s="7" t="n">
        <v>1167</v>
      </c>
      <c r="L20243" s="7" t="n">
        <v>2</v>
      </c>
      <c r="M20243" s="7" t="n">
        <v>1</v>
      </c>
      <c r="N20243" s="11" t="n">
        <f t="normal" ca="1">A20249</f>
        <v>0</v>
      </c>
    </row>
    <row r="20244" spans="1:10">
      <c r="A20244" t="s">
        <v>4</v>
      </c>
      <c r="B20244" s="4" t="s">
        <v>5</v>
      </c>
      <c r="C20244" s="4" t="s">
        <v>14</v>
      </c>
      <c r="D20244" s="4" t="s">
        <v>10</v>
      </c>
      <c r="E20244" s="4" t="s">
        <v>14</v>
      </c>
    </row>
    <row r="20245" spans="1:10">
      <c r="A20245" t="n">
        <v>157995</v>
      </c>
      <c r="B20245" s="101" t="n">
        <v>102</v>
      </c>
      <c r="C20245" s="7" t="n">
        <v>1</v>
      </c>
      <c r="D20245" s="7" t="n">
        <v>65533</v>
      </c>
      <c r="E20245" s="7" t="n">
        <v>6</v>
      </c>
    </row>
    <row r="20246" spans="1:10">
      <c r="A20246" t="s">
        <v>4</v>
      </c>
      <c r="B20246" s="4" t="s">
        <v>5</v>
      </c>
      <c r="C20246" s="4" t="s">
        <v>19</v>
      </c>
    </row>
    <row r="20247" spans="1:10">
      <c r="A20247" t="n">
        <v>158000</v>
      </c>
      <c r="B20247" s="15" t="n">
        <v>3</v>
      </c>
      <c r="C20247" s="11" t="n">
        <f t="normal" ca="1">A20253</f>
        <v>0</v>
      </c>
    </row>
    <row r="20248" spans="1:10">
      <c r="A20248" t="s">
        <v>4</v>
      </c>
      <c r="B20248" s="4" t="s">
        <v>5</v>
      </c>
      <c r="C20248" s="4" t="s">
        <v>14</v>
      </c>
      <c r="D20248" s="20" t="s">
        <v>28</v>
      </c>
      <c r="E20248" s="4" t="s">
        <v>5</v>
      </c>
      <c r="F20248" s="4" t="s">
        <v>14</v>
      </c>
      <c r="G20248" s="4" t="s">
        <v>10</v>
      </c>
      <c r="H20248" s="4" t="s">
        <v>14</v>
      </c>
      <c r="I20248" s="20" t="s">
        <v>29</v>
      </c>
      <c r="J20248" s="4" t="s">
        <v>14</v>
      </c>
      <c r="K20248" s="4" t="s">
        <v>9</v>
      </c>
      <c r="L20248" s="4" t="s">
        <v>14</v>
      </c>
      <c r="M20248" s="4" t="s">
        <v>14</v>
      </c>
      <c r="N20248" s="4" t="s">
        <v>19</v>
      </c>
    </row>
    <row r="20249" spans="1:10">
      <c r="A20249" t="n">
        <v>158005</v>
      </c>
      <c r="B20249" s="10" t="n">
        <v>5</v>
      </c>
      <c r="C20249" s="7" t="n">
        <v>28</v>
      </c>
      <c r="D20249" s="20" t="s">
        <v>3</v>
      </c>
      <c r="E20249" s="101" t="n">
        <v>102</v>
      </c>
      <c r="F20249" s="7" t="n">
        <v>7</v>
      </c>
      <c r="G20249" s="7" t="n">
        <v>0</v>
      </c>
      <c r="H20249" s="7" t="n">
        <v>7</v>
      </c>
      <c r="I20249" s="20" t="s">
        <v>3</v>
      </c>
      <c r="J20249" s="7" t="n">
        <v>0</v>
      </c>
      <c r="K20249" s="7" t="n">
        <v>1167</v>
      </c>
      <c r="L20249" s="7" t="n">
        <v>2</v>
      </c>
      <c r="M20249" s="7" t="n">
        <v>1</v>
      </c>
      <c r="N20249" s="11" t="n">
        <f t="normal" ca="1">A20253</f>
        <v>0</v>
      </c>
    </row>
    <row r="20250" spans="1:10">
      <c r="A20250" t="s">
        <v>4</v>
      </c>
      <c r="B20250" s="4" t="s">
        <v>5</v>
      </c>
      <c r="C20250" s="4" t="s">
        <v>14</v>
      </c>
      <c r="D20250" s="4" t="s">
        <v>10</v>
      </c>
      <c r="E20250" s="4" t="s">
        <v>14</v>
      </c>
    </row>
    <row r="20251" spans="1:10">
      <c r="A20251" t="n">
        <v>158023</v>
      </c>
      <c r="B20251" s="101" t="n">
        <v>102</v>
      </c>
      <c r="C20251" s="7" t="n">
        <v>1</v>
      </c>
      <c r="D20251" s="7" t="n">
        <v>65533</v>
      </c>
      <c r="E20251" s="7" t="n">
        <v>7</v>
      </c>
    </row>
    <row r="20252" spans="1:10">
      <c r="A20252" t="s">
        <v>4</v>
      </c>
      <c r="B20252" s="4" t="s">
        <v>5</v>
      </c>
      <c r="C20252" s="4" t="s">
        <v>14</v>
      </c>
      <c r="D20252" s="20" t="s">
        <v>28</v>
      </c>
      <c r="E20252" s="4" t="s">
        <v>5</v>
      </c>
      <c r="F20252" s="4" t="s">
        <v>14</v>
      </c>
      <c r="G20252" s="4" t="s">
        <v>10</v>
      </c>
      <c r="H20252" s="4" t="s">
        <v>14</v>
      </c>
      <c r="I20252" s="20" t="s">
        <v>29</v>
      </c>
      <c r="J20252" s="4" t="s">
        <v>14</v>
      </c>
      <c r="K20252" s="4" t="s">
        <v>9</v>
      </c>
      <c r="L20252" s="4" t="s">
        <v>14</v>
      </c>
      <c r="M20252" s="4" t="s">
        <v>14</v>
      </c>
      <c r="N20252" s="4" t="s">
        <v>19</v>
      </c>
    </row>
    <row r="20253" spans="1:10">
      <c r="A20253" t="n">
        <v>158028</v>
      </c>
      <c r="B20253" s="10" t="n">
        <v>5</v>
      </c>
      <c r="C20253" s="7" t="n">
        <v>28</v>
      </c>
      <c r="D20253" s="20" t="s">
        <v>3</v>
      </c>
      <c r="E20253" s="101" t="n">
        <v>102</v>
      </c>
      <c r="F20253" s="7" t="n">
        <v>7</v>
      </c>
      <c r="G20253" s="7" t="n">
        <v>1</v>
      </c>
      <c r="H20253" s="7" t="n">
        <v>6</v>
      </c>
      <c r="I20253" s="20" t="s">
        <v>3</v>
      </c>
      <c r="J20253" s="7" t="n">
        <v>0</v>
      </c>
      <c r="K20253" s="7" t="n">
        <v>1167</v>
      </c>
      <c r="L20253" s="7" t="n">
        <v>2</v>
      </c>
      <c r="M20253" s="7" t="n">
        <v>1</v>
      </c>
      <c r="N20253" s="11" t="n">
        <f t="normal" ca="1">A20259</f>
        <v>0</v>
      </c>
    </row>
    <row r="20254" spans="1:10">
      <c r="A20254" t="s">
        <v>4</v>
      </c>
      <c r="B20254" s="4" t="s">
        <v>5</v>
      </c>
      <c r="C20254" s="4" t="s">
        <v>14</v>
      </c>
      <c r="D20254" s="4" t="s">
        <v>10</v>
      </c>
      <c r="E20254" s="4" t="s">
        <v>14</v>
      </c>
    </row>
    <row r="20255" spans="1:10">
      <c r="A20255" t="n">
        <v>158046</v>
      </c>
      <c r="B20255" s="101" t="n">
        <v>102</v>
      </c>
      <c r="C20255" s="7" t="n">
        <v>1</v>
      </c>
      <c r="D20255" s="7" t="n">
        <v>1</v>
      </c>
      <c r="E20255" s="7" t="n">
        <v>6</v>
      </c>
    </row>
    <row r="20256" spans="1:10">
      <c r="A20256" t="s">
        <v>4</v>
      </c>
      <c r="B20256" s="4" t="s">
        <v>5</v>
      </c>
      <c r="C20256" s="4" t="s">
        <v>19</v>
      </c>
    </row>
    <row r="20257" spans="1:14">
      <c r="A20257" t="n">
        <v>158051</v>
      </c>
      <c r="B20257" s="15" t="n">
        <v>3</v>
      </c>
      <c r="C20257" s="11" t="n">
        <f t="normal" ca="1">A20263</f>
        <v>0</v>
      </c>
    </row>
    <row r="20258" spans="1:14">
      <c r="A20258" t="s">
        <v>4</v>
      </c>
      <c r="B20258" s="4" t="s">
        <v>5</v>
      </c>
      <c r="C20258" s="4" t="s">
        <v>14</v>
      </c>
      <c r="D20258" s="20" t="s">
        <v>28</v>
      </c>
      <c r="E20258" s="4" t="s">
        <v>5</v>
      </c>
      <c r="F20258" s="4" t="s">
        <v>14</v>
      </c>
      <c r="G20258" s="4" t="s">
        <v>10</v>
      </c>
      <c r="H20258" s="4" t="s">
        <v>14</v>
      </c>
      <c r="I20258" s="20" t="s">
        <v>29</v>
      </c>
      <c r="J20258" s="4" t="s">
        <v>14</v>
      </c>
      <c r="K20258" s="4" t="s">
        <v>9</v>
      </c>
      <c r="L20258" s="4" t="s">
        <v>14</v>
      </c>
      <c r="M20258" s="4" t="s">
        <v>14</v>
      </c>
      <c r="N20258" s="4" t="s">
        <v>19</v>
      </c>
    </row>
    <row r="20259" spans="1:14">
      <c r="A20259" t="n">
        <v>158056</v>
      </c>
      <c r="B20259" s="10" t="n">
        <v>5</v>
      </c>
      <c r="C20259" s="7" t="n">
        <v>28</v>
      </c>
      <c r="D20259" s="20" t="s">
        <v>3</v>
      </c>
      <c r="E20259" s="101" t="n">
        <v>102</v>
      </c>
      <c r="F20259" s="7" t="n">
        <v>7</v>
      </c>
      <c r="G20259" s="7" t="n">
        <v>1</v>
      </c>
      <c r="H20259" s="7" t="n">
        <v>7</v>
      </c>
      <c r="I20259" s="20" t="s">
        <v>3</v>
      </c>
      <c r="J20259" s="7" t="n">
        <v>0</v>
      </c>
      <c r="K20259" s="7" t="n">
        <v>1167</v>
      </c>
      <c r="L20259" s="7" t="n">
        <v>2</v>
      </c>
      <c r="M20259" s="7" t="n">
        <v>1</v>
      </c>
      <c r="N20259" s="11" t="n">
        <f t="normal" ca="1">A20263</f>
        <v>0</v>
      </c>
    </row>
    <row r="20260" spans="1:14">
      <c r="A20260" t="s">
        <v>4</v>
      </c>
      <c r="B20260" s="4" t="s">
        <v>5</v>
      </c>
      <c r="C20260" s="4" t="s">
        <v>14</v>
      </c>
      <c r="D20260" s="4" t="s">
        <v>10</v>
      </c>
      <c r="E20260" s="4" t="s">
        <v>14</v>
      </c>
    </row>
    <row r="20261" spans="1:14">
      <c r="A20261" t="n">
        <v>158074</v>
      </c>
      <c r="B20261" s="101" t="n">
        <v>102</v>
      </c>
      <c r="C20261" s="7" t="n">
        <v>1</v>
      </c>
      <c r="D20261" s="7" t="n">
        <v>1</v>
      </c>
      <c r="E20261" s="7" t="n">
        <v>7</v>
      </c>
    </row>
    <row r="20262" spans="1:14">
      <c r="A20262" t="s">
        <v>4</v>
      </c>
      <c r="B20262" s="4" t="s">
        <v>5</v>
      </c>
      <c r="C20262" s="4" t="s">
        <v>14</v>
      </c>
      <c r="D20262" s="20" t="s">
        <v>28</v>
      </c>
      <c r="E20262" s="4" t="s">
        <v>5</v>
      </c>
      <c r="F20262" s="4" t="s">
        <v>14</v>
      </c>
      <c r="G20262" s="4" t="s">
        <v>10</v>
      </c>
      <c r="H20262" s="4" t="s">
        <v>14</v>
      </c>
      <c r="I20262" s="20" t="s">
        <v>29</v>
      </c>
      <c r="J20262" s="4" t="s">
        <v>14</v>
      </c>
      <c r="K20262" s="4" t="s">
        <v>9</v>
      </c>
      <c r="L20262" s="4" t="s">
        <v>14</v>
      </c>
      <c r="M20262" s="4" t="s">
        <v>14</v>
      </c>
      <c r="N20262" s="4" t="s">
        <v>19</v>
      </c>
    </row>
    <row r="20263" spans="1:14">
      <c r="A20263" t="n">
        <v>158079</v>
      </c>
      <c r="B20263" s="10" t="n">
        <v>5</v>
      </c>
      <c r="C20263" s="7" t="n">
        <v>28</v>
      </c>
      <c r="D20263" s="20" t="s">
        <v>3</v>
      </c>
      <c r="E20263" s="101" t="n">
        <v>102</v>
      </c>
      <c r="F20263" s="7" t="n">
        <v>7</v>
      </c>
      <c r="G20263" s="7" t="n">
        <v>2</v>
      </c>
      <c r="H20263" s="7" t="n">
        <v>6</v>
      </c>
      <c r="I20263" s="20" t="s">
        <v>3</v>
      </c>
      <c r="J20263" s="7" t="n">
        <v>0</v>
      </c>
      <c r="K20263" s="7" t="n">
        <v>1167</v>
      </c>
      <c r="L20263" s="7" t="n">
        <v>2</v>
      </c>
      <c r="M20263" s="7" t="n">
        <v>1</v>
      </c>
      <c r="N20263" s="11" t="n">
        <f t="normal" ca="1">A20269</f>
        <v>0</v>
      </c>
    </row>
    <row r="20264" spans="1:14">
      <c r="A20264" t="s">
        <v>4</v>
      </c>
      <c r="B20264" s="4" t="s">
        <v>5</v>
      </c>
      <c r="C20264" s="4" t="s">
        <v>14</v>
      </c>
      <c r="D20264" s="4" t="s">
        <v>10</v>
      </c>
      <c r="E20264" s="4" t="s">
        <v>14</v>
      </c>
    </row>
    <row r="20265" spans="1:14">
      <c r="A20265" t="n">
        <v>158097</v>
      </c>
      <c r="B20265" s="101" t="n">
        <v>102</v>
      </c>
      <c r="C20265" s="7" t="n">
        <v>1</v>
      </c>
      <c r="D20265" s="7" t="n">
        <v>2</v>
      </c>
      <c r="E20265" s="7" t="n">
        <v>6</v>
      </c>
    </row>
    <row r="20266" spans="1:14">
      <c r="A20266" t="s">
        <v>4</v>
      </c>
      <c r="B20266" s="4" t="s">
        <v>5</v>
      </c>
      <c r="C20266" s="4" t="s">
        <v>19</v>
      </c>
    </row>
    <row r="20267" spans="1:14">
      <c r="A20267" t="n">
        <v>158102</v>
      </c>
      <c r="B20267" s="15" t="n">
        <v>3</v>
      </c>
      <c r="C20267" s="11" t="n">
        <f t="normal" ca="1">A20273</f>
        <v>0</v>
      </c>
    </row>
    <row r="20268" spans="1:14">
      <c r="A20268" t="s">
        <v>4</v>
      </c>
      <c r="B20268" s="4" t="s">
        <v>5</v>
      </c>
      <c r="C20268" s="4" t="s">
        <v>14</v>
      </c>
      <c r="D20268" s="20" t="s">
        <v>28</v>
      </c>
      <c r="E20268" s="4" t="s">
        <v>5</v>
      </c>
      <c r="F20268" s="4" t="s">
        <v>14</v>
      </c>
      <c r="G20268" s="4" t="s">
        <v>10</v>
      </c>
      <c r="H20268" s="4" t="s">
        <v>14</v>
      </c>
      <c r="I20268" s="20" t="s">
        <v>29</v>
      </c>
      <c r="J20268" s="4" t="s">
        <v>14</v>
      </c>
      <c r="K20268" s="4" t="s">
        <v>9</v>
      </c>
      <c r="L20268" s="4" t="s">
        <v>14</v>
      </c>
      <c r="M20268" s="4" t="s">
        <v>14</v>
      </c>
      <c r="N20268" s="4" t="s">
        <v>19</v>
      </c>
    </row>
    <row r="20269" spans="1:14">
      <c r="A20269" t="n">
        <v>158107</v>
      </c>
      <c r="B20269" s="10" t="n">
        <v>5</v>
      </c>
      <c r="C20269" s="7" t="n">
        <v>28</v>
      </c>
      <c r="D20269" s="20" t="s">
        <v>3</v>
      </c>
      <c r="E20269" s="101" t="n">
        <v>102</v>
      </c>
      <c r="F20269" s="7" t="n">
        <v>7</v>
      </c>
      <c r="G20269" s="7" t="n">
        <v>2</v>
      </c>
      <c r="H20269" s="7" t="n">
        <v>7</v>
      </c>
      <c r="I20269" s="20" t="s">
        <v>3</v>
      </c>
      <c r="J20269" s="7" t="n">
        <v>0</v>
      </c>
      <c r="K20269" s="7" t="n">
        <v>1167</v>
      </c>
      <c r="L20269" s="7" t="n">
        <v>2</v>
      </c>
      <c r="M20269" s="7" t="n">
        <v>1</v>
      </c>
      <c r="N20269" s="11" t="n">
        <f t="normal" ca="1">A20273</f>
        <v>0</v>
      </c>
    </row>
    <row r="20270" spans="1:14">
      <c r="A20270" t="s">
        <v>4</v>
      </c>
      <c r="B20270" s="4" t="s">
        <v>5</v>
      </c>
      <c r="C20270" s="4" t="s">
        <v>14</v>
      </c>
      <c r="D20270" s="4" t="s">
        <v>10</v>
      </c>
      <c r="E20270" s="4" t="s">
        <v>14</v>
      </c>
    </row>
    <row r="20271" spans="1:14">
      <c r="A20271" t="n">
        <v>158125</v>
      </c>
      <c r="B20271" s="101" t="n">
        <v>102</v>
      </c>
      <c r="C20271" s="7" t="n">
        <v>1</v>
      </c>
      <c r="D20271" s="7" t="n">
        <v>2</v>
      </c>
      <c r="E20271" s="7" t="n">
        <v>7</v>
      </c>
    </row>
    <row r="20272" spans="1:14">
      <c r="A20272" t="s">
        <v>4</v>
      </c>
      <c r="B20272" s="4" t="s">
        <v>5</v>
      </c>
      <c r="C20272" s="4" t="s">
        <v>14</v>
      </c>
      <c r="D20272" s="20" t="s">
        <v>28</v>
      </c>
      <c r="E20272" s="4" t="s">
        <v>5</v>
      </c>
      <c r="F20272" s="4" t="s">
        <v>14</v>
      </c>
      <c r="G20272" s="4" t="s">
        <v>10</v>
      </c>
      <c r="H20272" s="4" t="s">
        <v>14</v>
      </c>
      <c r="I20272" s="20" t="s">
        <v>29</v>
      </c>
      <c r="J20272" s="4" t="s">
        <v>14</v>
      </c>
      <c r="K20272" s="4" t="s">
        <v>9</v>
      </c>
      <c r="L20272" s="4" t="s">
        <v>14</v>
      </c>
      <c r="M20272" s="4" t="s">
        <v>14</v>
      </c>
      <c r="N20272" s="4" t="s">
        <v>19</v>
      </c>
    </row>
    <row r="20273" spans="1:14">
      <c r="A20273" t="n">
        <v>158130</v>
      </c>
      <c r="B20273" s="10" t="n">
        <v>5</v>
      </c>
      <c r="C20273" s="7" t="n">
        <v>28</v>
      </c>
      <c r="D20273" s="20" t="s">
        <v>3</v>
      </c>
      <c r="E20273" s="101" t="n">
        <v>102</v>
      </c>
      <c r="F20273" s="7" t="n">
        <v>7</v>
      </c>
      <c r="G20273" s="7" t="n">
        <v>3</v>
      </c>
      <c r="H20273" s="7" t="n">
        <v>6</v>
      </c>
      <c r="I20273" s="20" t="s">
        <v>3</v>
      </c>
      <c r="J20273" s="7" t="n">
        <v>0</v>
      </c>
      <c r="K20273" s="7" t="n">
        <v>1167</v>
      </c>
      <c r="L20273" s="7" t="n">
        <v>2</v>
      </c>
      <c r="M20273" s="7" t="n">
        <v>1</v>
      </c>
      <c r="N20273" s="11" t="n">
        <f t="normal" ca="1">A20279</f>
        <v>0</v>
      </c>
    </row>
    <row r="20274" spans="1:14">
      <c r="A20274" t="s">
        <v>4</v>
      </c>
      <c r="B20274" s="4" t="s">
        <v>5</v>
      </c>
      <c r="C20274" s="4" t="s">
        <v>14</v>
      </c>
      <c r="D20274" s="4" t="s">
        <v>10</v>
      </c>
      <c r="E20274" s="4" t="s">
        <v>14</v>
      </c>
    </row>
    <row r="20275" spans="1:14">
      <c r="A20275" t="n">
        <v>158148</v>
      </c>
      <c r="B20275" s="101" t="n">
        <v>102</v>
      </c>
      <c r="C20275" s="7" t="n">
        <v>1</v>
      </c>
      <c r="D20275" s="7" t="n">
        <v>3</v>
      </c>
      <c r="E20275" s="7" t="n">
        <v>6</v>
      </c>
    </row>
    <row r="20276" spans="1:14">
      <c r="A20276" t="s">
        <v>4</v>
      </c>
      <c r="B20276" s="4" t="s">
        <v>5</v>
      </c>
      <c r="C20276" s="4" t="s">
        <v>19</v>
      </c>
    </row>
    <row r="20277" spans="1:14">
      <c r="A20277" t="n">
        <v>158153</v>
      </c>
      <c r="B20277" s="15" t="n">
        <v>3</v>
      </c>
      <c r="C20277" s="11" t="n">
        <f t="normal" ca="1">A20283</f>
        <v>0</v>
      </c>
    </row>
    <row r="20278" spans="1:14">
      <c r="A20278" t="s">
        <v>4</v>
      </c>
      <c r="B20278" s="4" t="s">
        <v>5</v>
      </c>
      <c r="C20278" s="4" t="s">
        <v>14</v>
      </c>
      <c r="D20278" s="20" t="s">
        <v>28</v>
      </c>
      <c r="E20278" s="4" t="s">
        <v>5</v>
      </c>
      <c r="F20278" s="4" t="s">
        <v>14</v>
      </c>
      <c r="G20278" s="4" t="s">
        <v>10</v>
      </c>
      <c r="H20278" s="4" t="s">
        <v>14</v>
      </c>
      <c r="I20278" s="20" t="s">
        <v>29</v>
      </c>
      <c r="J20278" s="4" t="s">
        <v>14</v>
      </c>
      <c r="K20278" s="4" t="s">
        <v>9</v>
      </c>
      <c r="L20278" s="4" t="s">
        <v>14</v>
      </c>
      <c r="M20278" s="4" t="s">
        <v>14</v>
      </c>
      <c r="N20278" s="4" t="s">
        <v>19</v>
      </c>
    </row>
    <row r="20279" spans="1:14">
      <c r="A20279" t="n">
        <v>158158</v>
      </c>
      <c r="B20279" s="10" t="n">
        <v>5</v>
      </c>
      <c r="C20279" s="7" t="n">
        <v>28</v>
      </c>
      <c r="D20279" s="20" t="s">
        <v>3</v>
      </c>
      <c r="E20279" s="101" t="n">
        <v>102</v>
      </c>
      <c r="F20279" s="7" t="n">
        <v>7</v>
      </c>
      <c r="G20279" s="7" t="n">
        <v>3</v>
      </c>
      <c r="H20279" s="7" t="n">
        <v>7</v>
      </c>
      <c r="I20279" s="20" t="s">
        <v>3</v>
      </c>
      <c r="J20279" s="7" t="n">
        <v>0</v>
      </c>
      <c r="K20279" s="7" t="n">
        <v>1167</v>
      </c>
      <c r="L20279" s="7" t="n">
        <v>2</v>
      </c>
      <c r="M20279" s="7" t="n">
        <v>1</v>
      </c>
      <c r="N20279" s="11" t="n">
        <f t="normal" ca="1">A20283</f>
        <v>0</v>
      </c>
    </row>
    <row r="20280" spans="1:14">
      <c r="A20280" t="s">
        <v>4</v>
      </c>
      <c r="B20280" s="4" t="s">
        <v>5</v>
      </c>
      <c r="C20280" s="4" t="s">
        <v>14</v>
      </c>
      <c r="D20280" s="4" t="s">
        <v>10</v>
      </c>
      <c r="E20280" s="4" t="s">
        <v>14</v>
      </c>
    </row>
    <row r="20281" spans="1:14">
      <c r="A20281" t="n">
        <v>158176</v>
      </c>
      <c r="B20281" s="101" t="n">
        <v>102</v>
      </c>
      <c r="C20281" s="7" t="n">
        <v>1</v>
      </c>
      <c r="D20281" s="7" t="n">
        <v>3</v>
      </c>
      <c r="E20281" s="7" t="n">
        <v>7</v>
      </c>
    </row>
    <row r="20282" spans="1:14">
      <c r="A20282" t="s">
        <v>4</v>
      </c>
      <c r="B20282" s="4" t="s">
        <v>5</v>
      </c>
      <c r="C20282" s="4" t="s">
        <v>14</v>
      </c>
      <c r="D20282" s="20" t="s">
        <v>28</v>
      </c>
      <c r="E20282" s="4" t="s">
        <v>5</v>
      </c>
      <c r="F20282" s="4" t="s">
        <v>14</v>
      </c>
      <c r="G20282" s="4" t="s">
        <v>10</v>
      </c>
      <c r="H20282" s="4" t="s">
        <v>14</v>
      </c>
      <c r="I20282" s="20" t="s">
        <v>29</v>
      </c>
      <c r="J20282" s="4" t="s">
        <v>14</v>
      </c>
      <c r="K20282" s="4" t="s">
        <v>9</v>
      </c>
      <c r="L20282" s="4" t="s">
        <v>14</v>
      </c>
      <c r="M20282" s="4" t="s">
        <v>14</v>
      </c>
      <c r="N20282" s="4" t="s">
        <v>19</v>
      </c>
    </row>
    <row r="20283" spans="1:14">
      <c r="A20283" t="n">
        <v>158181</v>
      </c>
      <c r="B20283" s="10" t="n">
        <v>5</v>
      </c>
      <c r="C20283" s="7" t="n">
        <v>28</v>
      </c>
      <c r="D20283" s="20" t="s">
        <v>3</v>
      </c>
      <c r="E20283" s="101" t="n">
        <v>102</v>
      </c>
      <c r="F20283" s="7" t="n">
        <v>7</v>
      </c>
      <c r="G20283" s="7" t="n">
        <v>4</v>
      </c>
      <c r="H20283" s="7" t="n">
        <v>6</v>
      </c>
      <c r="I20283" s="20" t="s">
        <v>3</v>
      </c>
      <c r="J20283" s="7" t="n">
        <v>0</v>
      </c>
      <c r="K20283" s="7" t="n">
        <v>1167</v>
      </c>
      <c r="L20283" s="7" t="n">
        <v>2</v>
      </c>
      <c r="M20283" s="7" t="n">
        <v>1</v>
      </c>
      <c r="N20283" s="11" t="n">
        <f t="normal" ca="1">A20289</f>
        <v>0</v>
      </c>
    </row>
    <row r="20284" spans="1:14">
      <c r="A20284" t="s">
        <v>4</v>
      </c>
      <c r="B20284" s="4" t="s">
        <v>5</v>
      </c>
      <c r="C20284" s="4" t="s">
        <v>14</v>
      </c>
      <c r="D20284" s="4" t="s">
        <v>10</v>
      </c>
      <c r="E20284" s="4" t="s">
        <v>14</v>
      </c>
    </row>
    <row r="20285" spans="1:14">
      <c r="A20285" t="n">
        <v>158199</v>
      </c>
      <c r="B20285" s="101" t="n">
        <v>102</v>
      </c>
      <c r="C20285" s="7" t="n">
        <v>1</v>
      </c>
      <c r="D20285" s="7" t="n">
        <v>4</v>
      </c>
      <c r="E20285" s="7" t="n">
        <v>6</v>
      </c>
    </row>
    <row r="20286" spans="1:14">
      <c r="A20286" t="s">
        <v>4</v>
      </c>
      <c r="B20286" s="4" t="s">
        <v>5</v>
      </c>
      <c r="C20286" s="4" t="s">
        <v>19</v>
      </c>
    </row>
    <row r="20287" spans="1:14">
      <c r="A20287" t="n">
        <v>158204</v>
      </c>
      <c r="B20287" s="15" t="n">
        <v>3</v>
      </c>
      <c r="C20287" s="11" t="n">
        <f t="normal" ca="1">A20293</f>
        <v>0</v>
      </c>
    </row>
    <row r="20288" spans="1:14">
      <c r="A20288" t="s">
        <v>4</v>
      </c>
      <c r="B20288" s="4" t="s">
        <v>5</v>
      </c>
      <c r="C20288" s="4" t="s">
        <v>14</v>
      </c>
      <c r="D20288" s="20" t="s">
        <v>28</v>
      </c>
      <c r="E20288" s="4" t="s">
        <v>5</v>
      </c>
      <c r="F20288" s="4" t="s">
        <v>14</v>
      </c>
      <c r="G20288" s="4" t="s">
        <v>10</v>
      </c>
      <c r="H20288" s="4" t="s">
        <v>14</v>
      </c>
      <c r="I20288" s="20" t="s">
        <v>29</v>
      </c>
      <c r="J20288" s="4" t="s">
        <v>14</v>
      </c>
      <c r="K20288" s="4" t="s">
        <v>9</v>
      </c>
      <c r="L20288" s="4" t="s">
        <v>14</v>
      </c>
      <c r="M20288" s="4" t="s">
        <v>14</v>
      </c>
      <c r="N20288" s="4" t="s">
        <v>19</v>
      </c>
    </row>
    <row r="20289" spans="1:14">
      <c r="A20289" t="n">
        <v>158209</v>
      </c>
      <c r="B20289" s="10" t="n">
        <v>5</v>
      </c>
      <c r="C20289" s="7" t="n">
        <v>28</v>
      </c>
      <c r="D20289" s="20" t="s">
        <v>3</v>
      </c>
      <c r="E20289" s="101" t="n">
        <v>102</v>
      </c>
      <c r="F20289" s="7" t="n">
        <v>7</v>
      </c>
      <c r="G20289" s="7" t="n">
        <v>4</v>
      </c>
      <c r="H20289" s="7" t="n">
        <v>7</v>
      </c>
      <c r="I20289" s="20" t="s">
        <v>3</v>
      </c>
      <c r="J20289" s="7" t="n">
        <v>0</v>
      </c>
      <c r="K20289" s="7" t="n">
        <v>1167</v>
      </c>
      <c r="L20289" s="7" t="n">
        <v>2</v>
      </c>
      <c r="M20289" s="7" t="n">
        <v>1</v>
      </c>
      <c r="N20289" s="11" t="n">
        <f t="normal" ca="1">A20293</f>
        <v>0</v>
      </c>
    </row>
    <row r="20290" spans="1:14">
      <c r="A20290" t="s">
        <v>4</v>
      </c>
      <c r="B20290" s="4" t="s">
        <v>5</v>
      </c>
      <c r="C20290" s="4" t="s">
        <v>14</v>
      </c>
      <c r="D20290" s="4" t="s">
        <v>10</v>
      </c>
      <c r="E20290" s="4" t="s">
        <v>14</v>
      </c>
    </row>
    <row r="20291" spans="1:14">
      <c r="A20291" t="n">
        <v>158227</v>
      </c>
      <c r="B20291" s="101" t="n">
        <v>102</v>
      </c>
      <c r="C20291" s="7" t="n">
        <v>1</v>
      </c>
      <c r="D20291" s="7" t="n">
        <v>4</v>
      </c>
      <c r="E20291" s="7" t="n">
        <v>7</v>
      </c>
    </row>
    <row r="20292" spans="1:14">
      <c r="A20292" t="s">
        <v>4</v>
      </c>
      <c r="B20292" s="4" t="s">
        <v>5</v>
      </c>
      <c r="C20292" s="4" t="s">
        <v>14</v>
      </c>
      <c r="D20292" s="20" t="s">
        <v>28</v>
      </c>
      <c r="E20292" s="4" t="s">
        <v>5</v>
      </c>
      <c r="F20292" s="4" t="s">
        <v>14</v>
      </c>
      <c r="G20292" s="4" t="s">
        <v>10</v>
      </c>
      <c r="H20292" s="4" t="s">
        <v>14</v>
      </c>
      <c r="I20292" s="20" t="s">
        <v>29</v>
      </c>
      <c r="J20292" s="4" t="s">
        <v>14</v>
      </c>
      <c r="K20292" s="4" t="s">
        <v>9</v>
      </c>
      <c r="L20292" s="4" t="s">
        <v>14</v>
      </c>
      <c r="M20292" s="4" t="s">
        <v>14</v>
      </c>
      <c r="N20292" s="4" t="s">
        <v>19</v>
      </c>
    </row>
    <row r="20293" spans="1:14">
      <c r="A20293" t="n">
        <v>158232</v>
      </c>
      <c r="B20293" s="10" t="n">
        <v>5</v>
      </c>
      <c r="C20293" s="7" t="n">
        <v>28</v>
      </c>
      <c r="D20293" s="20" t="s">
        <v>3</v>
      </c>
      <c r="E20293" s="101" t="n">
        <v>102</v>
      </c>
      <c r="F20293" s="7" t="n">
        <v>7</v>
      </c>
      <c r="G20293" s="7" t="n">
        <v>5</v>
      </c>
      <c r="H20293" s="7" t="n">
        <v>6</v>
      </c>
      <c r="I20293" s="20" t="s">
        <v>3</v>
      </c>
      <c r="J20293" s="7" t="n">
        <v>0</v>
      </c>
      <c r="K20293" s="7" t="n">
        <v>1167</v>
      </c>
      <c r="L20293" s="7" t="n">
        <v>2</v>
      </c>
      <c r="M20293" s="7" t="n">
        <v>1</v>
      </c>
      <c r="N20293" s="11" t="n">
        <f t="normal" ca="1">A20299</f>
        <v>0</v>
      </c>
    </row>
    <row r="20294" spans="1:14">
      <c r="A20294" t="s">
        <v>4</v>
      </c>
      <c r="B20294" s="4" t="s">
        <v>5</v>
      </c>
      <c r="C20294" s="4" t="s">
        <v>14</v>
      </c>
      <c r="D20294" s="4" t="s">
        <v>10</v>
      </c>
      <c r="E20294" s="4" t="s">
        <v>14</v>
      </c>
    </row>
    <row r="20295" spans="1:14">
      <c r="A20295" t="n">
        <v>158250</v>
      </c>
      <c r="B20295" s="101" t="n">
        <v>102</v>
      </c>
      <c r="C20295" s="7" t="n">
        <v>1</v>
      </c>
      <c r="D20295" s="7" t="n">
        <v>5</v>
      </c>
      <c r="E20295" s="7" t="n">
        <v>6</v>
      </c>
    </row>
    <row r="20296" spans="1:14">
      <c r="A20296" t="s">
        <v>4</v>
      </c>
      <c r="B20296" s="4" t="s">
        <v>5</v>
      </c>
      <c r="C20296" s="4" t="s">
        <v>19</v>
      </c>
    </row>
    <row r="20297" spans="1:14">
      <c r="A20297" t="n">
        <v>158255</v>
      </c>
      <c r="B20297" s="15" t="n">
        <v>3</v>
      </c>
      <c r="C20297" s="11" t="n">
        <f t="normal" ca="1">A20303</f>
        <v>0</v>
      </c>
    </row>
    <row r="20298" spans="1:14">
      <c r="A20298" t="s">
        <v>4</v>
      </c>
      <c r="B20298" s="4" t="s">
        <v>5</v>
      </c>
      <c r="C20298" s="4" t="s">
        <v>14</v>
      </c>
      <c r="D20298" s="20" t="s">
        <v>28</v>
      </c>
      <c r="E20298" s="4" t="s">
        <v>5</v>
      </c>
      <c r="F20298" s="4" t="s">
        <v>14</v>
      </c>
      <c r="G20298" s="4" t="s">
        <v>10</v>
      </c>
      <c r="H20298" s="4" t="s">
        <v>14</v>
      </c>
      <c r="I20298" s="20" t="s">
        <v>29</v>
      </c>
      <c r="J20298" s="4" t="s">
        <v>14</v>
      </c>
      <c r="K20298" s="4" t="s">
        <v>9</v>
      </c>
      <c r="L20298" s="4" t="s">
        <v>14</v>
      </c>
      <c r="M20298" s="4" t="s">
        <v>14</v>
      </c>
      <c r="N20298" s="4" t="s">
        <v>19</v>
      </c>
    </row>
    <row r="20299" spans="1:14">
      <c r="A20299" t="n">
        <v>158260</v>
      </c>
      <c r="B20299" s="10" t="n">
        <v>5</v>
      </c>
      <c r="C20299" s="7" t="n">
        <v>28</v>
      </c>
      <c r="D20299" s="20" t="s">
        <v>3</v>
      </c>
      <c r="E20299" s="101" t="n">
        <v>102</v>
      </c>
      <c r="F20299" s="7" t="n">
        <v>7</v>
      </c>
      <c r="G20299" s="7" t="n">
        <v>5</v>
      </c>
      <c r="H20299" s="7" t="n">
        <v>7</v>
      </c>
      <c r="I20299" s="20" t="s">
        <v>3</v>
      </c>
      <c r="J20299" s="7" t="n">
        <v>0</v>
      </c>
      <c r="K20299" s="7" t="n">
        <v>1167</v>
      </c>
      <c r="L20299" s="7" t="n">
        <v>2</v>
      </c>
      <c r="M20299" s="7" t="n">
        <v>1</v>
      </c>
      <c r="N20299" s="11" t="n">
        <f t="normal" ca="1">A20303</f>
        <v>0</v>
      </c>
    </row>
    <row r="20300" spans="1:14">
      <c r="A20300" t="s">
        <v>4</v>
      </c>
      <c r="B20300" s="4" t="s">
        <v>5</v>
      </c>
      <c r="C20300" s="4" t="s">
        <v>14</v>
      </c>
      <c r="D20300" s="4" t="s">
        <v>10</v>
      </c>
      <c r="E20300" s="4" t="s">
        <v>14</v>
      </c>
    </row>
    <row r="20301" spans="1:14">
      <c r="A20301" t="n">
        <v>158278</v>
      </c>
      <c r="B20301" s="101" t="n">
        <v>102</v>
      </c>
      <c r="C20301" s="7" t="n">
        <v>1</v>
      </c>
      <c r="D20301" s="7" t="n">
        <v>5</v>
      </c>
      <c r="E20301" s="7" t="n">
        <v>7</v>
      </c>
    </row>
    <row r="20302" spans="1:14">
      <c r="A20302" t="s">
        <v>4</v>
      </c>
      <c r="B20302" s="4" t="s">
        <v>5</v>
      </c>
      <c r="C20302" s="4" t="s">
        <v>14</v>
      </c>
      <c r="D20302" s="20" t="s">
        <v>28</v>
      </c>
      <c r="E20302" s="4" t="s">
        <v>5</v>
      </c>
      <c r="F20302" s="4" t="s">
        <v>14</v>
      </c>
      <c r="G20302" s="4" t="s">
        <v>10</v>
      </c>
      <c r="H20302" s="4" t="s">
        <v>14</v>
      </c>
      <c r="I20302" s="20" t="s">
        <v>29</v>
      </c>
      <c r="J20302" s="4" t="s">
        <v>14</v>
      </c>
      <c r="K20302" s="4" t="s">
        <v>9</v>
      </c>
      <c r="L20302" s="4" t="s">
        <v>14</v>
      </c>
      <c r="M20302" s="4" t="s">
        <v>14</v>
      </c>
      <c r="N20302" s="4" t="s">
        <v>19</v>
      </c>
    </row>
    <row r="20303" spans="1:14">
      <c r="A20303" t="n">
        <v>158283</v>
      </c>
      <c r="B20303" s="10" t="n">
        <v>5</v>
      </c>
      <c r="C20303" s="7" t="n">
        <v>28</v>
      </c>
      <c r="D20303" s="20" t="s">
        <v>3</v>
      </c>
      <c r="E20303" s="101" t="n">
        <v>102</v>
      </c>
      <c r="F20303" s="7" t="n">
        <v>7</v>
      </c>
      <c r="G20303" s="7" t="n">
        <v>6</v>
      </c>
      <c r="H20303" s="7" t="n">
        <v>6</v>
      </c>
      <c r="I20303" s="20" t="s">
        <v>3</v>
      </c>
      <c r="J20303" s="7" t="n">
        <v>0</v>
      </c>
      <c r="K20303" s="7" t="n">
        <v>1167</v>
      </c>
      <c r="L20303" s="7" t="n">
        <v>2</v>
      </c>
      <c r="M20303" s="7" t="n">
        <v>1</v>
      </c>
      <c r="N20303" s="11" t="n">
        <f t="normal" ca="1">A20309</f>
        <v>0</v>
      </c>
    </row>
    <row r="20304" spans="1:14">
      <c r="A20304" t="s">
        <v>4</v>
      </c>
      <c r="B20304" s="4" t="s">
        <v>5</v>
      </c>
      <c r="C20304" s="4" t="s">
        <v>14</v>
      </c>
      <c r="D20304" s="4" t="s">
        <v>10</v>
      </c>
      <c r="E20304" s="4" t="s">
        <v>14</v>
      </c>
    </row>
    <row r="20305" spans="1:14">
      <c r="A20305" t="n">
        <v>158301</v>
      </c>
      <c r="B20305" s="101" t="n">
        <v>102</v>
      </c>
      <c r="C20305" s="7" t="n">
        <v>1</v>
      </c>
      <c r="D20305" s="7" t="n">
        <v>6</v>
      </c>
      <c r="E20305" s="7" t="n">
        <v>6</v>
      </c>
    </row>
    <row r="20306" spans="1:14">
      <c r="A20306" t="s">
        <v>4</v>
      </c>
      <c r="B20306" s="4" t="s">
        <v>5</v>
      </c>
      <c r="C20306" s="4" t="s">
        <v>19</v>
      </c>
    </row>
    <row r="20307" spans="1:14">
      <c r="A20307" t="n">
        <v>158306</v>
      </c>
      <c r="B20307" s="15" t="n">
        <v>3</v>
      </c>
      <c r="C20307" s="11" t="n">
        <f t="normal" ca="1">A20313</f>
        <v>0</v>
      </c>
    </row>
    <row r="20308" spans="1:14">
      <c r="A20308" t="s">
        <v>4</v>
      </c>
      <c r="B20308" s="4" t="s">
        <v>5</v>
      </c>
      <c r="C20308" s="4" t="s">
        <v>14</v>
      </c>
      <c r="D20308" s="20" t="s">
        <v>28</v>
      </c>
      <c r="E20308" s="4" t="s">
        <v>5</v>
      </c>
      <c r="F20308" s="4" t="s">
        <v>14</v>
      </c>
      <c r="G20308" s="4" t="s">
        <v>10</v>
      </c>
      <c r="H20308" s="4" t="s">
        <v>14</v>
      </c>
      <c r="I20308" s="20" t="s">
        <v>29</v>
      </c>
      <c r="J20308" s="4" t="s">
        <v>14</v>
      </c>
      <c r="K20308" s="4" t="s">
        <v>9</v>
      </c>
      <c r="L20308" s="4" t="s">
        <v>14</v>
      </c>
      <c r="M20308" s="4" t="s">
        <v>14</v>
      </c>
      <c r="N20308" s="4" t="s">
        <v>19</v>
      </c>
    </row>
    <row r="20309" spans="1:14">
      <c r="A20309" t="n">
        <v>158311</v>
      </c>
      <c r="B20309" s="10" t="n">
        <v>5</v>
      </c>
      <c r="C20309" s="7" t="n">
        <v>28</v>
      </c>
      <c r="D20309" s="20" t="s">
        <v>3</v>
      </c>
      <c r="E20309" s="101" t="n">
        <v>102</v>
      </c>
      <c r="F20309" s="7" t="n">
        <v>7</v>
      </c>
      <c r="G20309" s="7" t="n">
        <v>6</v>
      </c>
      <c r="H20309" s="7" t="n">
        <v>7</v>
      </c>
      <c r="I20309" s="20" t="s">
        <v>3</v>
      </c>
      <c r="J20309" s="7" t="n">
        <v>0</v>
      </c>
      <c r="K20309" s="7" t="n">
        <v>1167</v>
      </c>
      <c r="L20309" s="7" t="n">
        <v>2</v>
      </c>
      <c r="M20309" s="7" t="n">
        <v>1</v>
      </c>
      <c r="N20309" s="11" t="n">
        <f t="normal" ca="1">A20313</f>
        <v>0</v>
      </c>
    </row>
    <row r="20310" spans="1:14">
      <c r="A20310" t="s">
        <v>4</v>
      </c>
      <c r="B20310" s="4" t="s">
        <v>5</v>
      </c>
      <c r="C20310" s="4" t="s">
        <v>14</v>
      </c>
      <c r="D20310" s="4" t="s">
        <v>10</v>
      </c>
      <c r="E20310" s="4" t="s">
        <v>14</v>
      </c>
    </row>
    <row r="20311" spans="1:14">
      <c r="A20311" t="n">
        <v>158329</v>
      </c>
      <c r="B20311" s="101" t="n">
        <v>102</v>
      </c>
      <c r="C20311" s="7" t="n">
        <v>1</v>
      </c>
      <c r="D20311" s="7" t="n">
        <v>6</v>
      </c>
      <c r="E20311" s="7" t="n">
        <v>7</v>
      </c>
    </row>
    <row r="20312" spans="1:14">
      <c r="A20312" t="s">
        <v>4</v>
      </c>
      <c r="B20312" s="4" t="s">
        <v>5</v>
      </c>
      <c r="C20312" s="4" t="s">
        <v>14</v>
      </c>
      <c r="D20312" s="20" t="s">
        <v>28</v>
      </c>
      <c r="E20312" s="4" t="s">
        <v>5</v>
      </c>
      <c r="F20312" s="4" t="s">
        <v>14</v>
      </c>
      <c r="G20312" s="4" t="s">
        <v>10</v>
      </c>
      <c r="H20312" s="4" t="s">
        <v>14</v>
      </c>
      <c r="I20312" s="20" t="s">
        <v>29</v>
      </c>
      <c r="J20312" s="4" t="s">
        <v>14</v>
      </c>
      <c r="K20312" s="4" t="s">
        <v>9</v>
      </c>
      <c r="L20312" s="4" t="s">
        <v>14</v>
      </c>
      <c r="M20312" s="4" t="s">
        <v>14</v>
      </c>
      <c r="N20312" s="4" t="s">
        <v>19</v>
      </c>
    </row>
    <row r="20313" spans="1:14">
      <c r="A20313" t="n">
        <v>158334</v>
      </c>
      <c r="B20313" s="10" t="n">
        <v>5</v>
      </c>
      <c r="C20313" s="7" t="n">
        <v>28</v>
      </c>
      <c r="D20313" s="20" t="s">
        <v>3</v>
      </c>
      <c r="E20313" s="101" t="n">
        <v>102</v>
      </c>
      <c r="F20313" s="7" t="n">
        <v>7</v>
      </c>
      <c r="G20313" s="7" t="n">
        <v>7</v>
      </c>
      <c r="H20313" s="7" t="n">
        <v>6</v>
      </c>
      <c r="I20313" s="20" t="s">
        <v>3</v>
      </c>
      <c r="J20313" s="7" t="n">
        <v>0</v>
      </c>
      <c r="K20313" s="7" t="n">
        <v>1167</v>
      </c>
      <c r="L20313" s="7" t="n">
        <v>2</v>
      </c>
      <c r="M20313" s="7" t="n">
        <v>1</v>
      </c>
      <c r="N20313" s="11" t="n">
        <f t="normal" ca="1">A20319</f>
        <v>0</v>
      </c>
    </row>
    <row r="20314" spans="1:14">
      <c r="A20314" t="s">
        <v>4</v>
      </c>
      <c r="B20314" s="4" t="s">
        <v>5</v>
      </c>
      <c r="C20314" s="4" t="s">
        <v>14</v>
      </c>
      <c r="D20314" s="4" t="s">
        <v>10</v>
      </c>
      <c r="E20314" s="4" t="s">
        <v>14</v>
      </c>
    </row>
    <row r="20315" spans="1:14">
      <c r="A20315" t="n">
        <v>158352</v>
      </c>
      <c r="B20315" s="101" t="n">
        <v>102</v>
      </c>
      <c r="C20315" s="7" t="n">
        <v>1</v>
      </c>
      <c r="D20315" s="7" t="n">
        <v>7</v>
      </c>
      <c r="E20315" s="7" t="n">
        <v>6</v>
      </c>
    </row>
    <row r="20316" spans="1:14">
      <c r="A20316" t="s">
        <v>4</v>
      </c>
      <c r="B20316" s="4" t="s">
        <v>5</v>
      </c>
      <c r="C20316" s="4" t="s">
        <v>19</v>
      </c>
    </row>
    <row r="20317" spans="1:14">
      <c r="A20317" t="n">
        <v>158357</v>
      </c>
      <c r="B20317" s="15" t="n">
        <v>3</v>
      </c>
      <c r="C20317" s="11" t="n">
        <f t="normal" ca="1">A20323</f>
        <v>0</v>
      </c>
    </row>
    <row r="20318" spans="1:14">
      <c r="A20318" t="s">
        <v>4</v>
      </c>
      <c r="B20318" s="4" t="s">
        <v>5</v>
      </c>
      <c r="C20318" s="4" t="s">
        <v>14</v>
      </c>
      <c r="D20318" s="20" t="s">
        <v>28</v>
      </c>
      <c r="E20318" s="4" t="s">
        <v>5</v>
      </c>
      <c r="F20318" s="4" t="s">
        <v>14</v>
      </c>
      <c r="G20318" s="4" t="s">
        <v>10</v>
      </c>
      <c r="H20318" s="4" t="s">
        <v>14</v>
      </c>
      <c r="I20318" s="20" t="s">
        <v>29</v>
      </c>
      <c r="J20318" s="4" t="s">
        <v>14</v>
      </c>
      <c r="K20318" s="4" t="s">
        <v>9</v>
      </c>
      <c r="L20318" s="4" t="s">
        <v>14</v>
      </c>
      <c r="M20318" s="4" t="s">
        <v>14</v>
      </c>
      <c r="N20318" s="4" t="s">
        <v>19</v>
      </c>
    </row>
    <row r="20319" spans="1:14">
      <c r="A20319" t="n">
        <v>158362</v>
      </c>
      <c r="B20319" s="10" t="n">
        <v>5</v>
      </c>
      <c r="C20319" s="7" t="n">
        <v>28</v>
      </c>
      <c r="D20319" s="20" t="s">
        <v>3</v>
      </c>
      <c r="E20319" s="101" t="n">
        <v>102</v>
      </c>
      <c r="F20319" s="7" t="n">
        <v>7</v>
      </c>
      <c r="G20319" s="7" t="n">
        <v>7</v>
      </c>
      <c r="H20319" s="7" t="n">
        <v>7</v>
      </c>
      <c r="I20319" s="20" t="s">
        <v>3</v>
      </c>
      <c r="J20319" s="7" t="n">
        <v>0</v>
      </c>
      <c r="K20319" s="7" t="n">
        <v>1167</v>
      </c>
      <c r="L20319" s="7" t="n">
        <v>2</v>
      </c>
      <c r="M20319" s="7" t="n">
        <v>1</v>
      </c>
      <c r="N20319" s="11" t="n">
        <f t="normal" ca="1">A20323</f>
        <v>0</v>
      </c>
    </row>
    <row r="20320" spans="1:14">
      <c r="A20320" t="s">
        <v>4</v>
      </c>
      <c r="B20320" s="4" t="s">
        <v>5</v>
      </c>
      <c r="C20320" s="4" t="s">
        <v>14</v>
      </c>
      <c r="D20320" s="4" t="s">
        <v>10</v>
      </c>
      <c r="E20320" s="4" t="s">
        <v>14</v>
      </c>
    </row>
    <row r="20321" spans="1:14">
      <c r="A20321" t="n">
        <v>158380</v>
      </c>
      <c r="B20321" s="101" t="n">
        <v>102</v>
      </c>
      <c r="C20321" s="7" t="n">
        <v>1</v>
      </c>
      <c r="D20321" s="7" t="n">
        <v>7</v>
      </c>
      <c r="E20321" s="7" t="n">
        <v>7</v>
      </c>
    </row>
    <row r="20322" spans="1:14">
      <c r="A20322" t="s">
        <v>4</v>
      </c>
      <c r="B20322" s="4" t="s">
        <v>5</v>
      </c>
      <c r="C20322" s="4" t="s">
        <v>14</v>
      </c>
      <c r="D20322" s="20" t="s">
        <v>28</v>
      </c>
      <c r="E20322" s="4" t="s">
        <v>5</v>
      </c>
      <c r="F20322" s="4" t="s">
        <v>14</v>
      </c>
      <c r="G20322" s="4" t="s">
        <v>10</v>
      </c>
      <c r="H20322" s="4" t="s">
        <v>14</v>
      </c>
      <c r="I20322" s="20" t="s">
        <v>29</v>
      </c>
      <c r="J20322" s="4" t="s">
        <v>14</v>
      </c>
      <c r="K20322" s="4" t="s">
        <v>9</v>
      </c>
      <c r="L20322" s="4" t="s">
        <v>14</v>
      </c>
      <c r="M20322" s="4" t="s">
        <v>14</v>
      </c>
      <c r="N20322" s="4" t="s">
        <v>19</v>
      </c>
    </row>
    <row r="20323" spans="1:14">
      <c r="A20323" t="n">
        <v>158385</v>
      </c>
      <c r="B20323" s="10" t="n">
        <v>5</v>
      </c>
      <c r="C20323" s="7" t="n">
        <v>28</v>
      </c>
      <c r="D20323" s="20" t="s">
        <v>3</v>
      </c>
      <c r="E20323" s="101" t="n">
        <v>102</v>
      </c>
      <c r="F20323" s="7" t="n">
        <v>7</v>
      </c>
      <c r="G20323" s="7" t="n">
        <v>8</v>
      </c>
      <c r="H20323" s="7" t="n">
        <v>6</v>
      </c>
      <c r="I20323" s="20" t="s">
        <v>3</v>
      </c>
      <c r="J20323" s="7" t="n">
        <v>0</v>
      </c>
      <c r="K20323" s="7" t="n">
        <v>1167</v>
      </c>
      <c r="L20323" s="7" t="n">
        <v>2</v>
      </c>
      <c r="M20323" s="7" t="n">
        <v>1</v>
      </c>
      <c r="N20323" s="11" t="n">
        <f t="normal" ca="1">A20329</f>
        <v>0</v>
      </c>
    </row>
    <row r="20324" spans="1:14">
      <c r="A20324" t="s">
        <v>4</v>
      </c>
      <c r="B20324" s="4" t="s">
        <v>5</v>
      </c>
      <c r="C20324" s="4" t="s">
        <v>14</v>
      </c>
      <c r="D20324" s="4" t="s">
        <v>10</v>
      </c>
      <c r="E20324" s="4" t="s">
        <v>14</v>
      </c>
    </row>
    <row r="20325" spans="1:14">
      <c r="A20325" t="n">
        <v>158403</v>
      </c>
      <c r="B20325" s="101" t="n">
        <v>102</v>
      </c>
      <c r="C20325" s="7" t="n">
        <v>1</v>
      </c>
      <c r="D20325" s="7" t="n">
        <v>8</v>
      </c>
      <c r="E20325" s="7" t="n">
        <v>6</v>
      </c>
    </row>
    <row r="20326" spans="1:14">
      <c r="A20326" t="s">
        <v>4</v>
      </c>
      <c r="B20326" s="4" t="s">
        <v>5</v>
      </c>
      <c r="C20326" s="4" t="s">
        <v>19</v>
      </c>
    </row>
    <row r="20327" spans="1:14">
      <c r="A20327" t="n">
        <v>158408</v>
      </c>
      <c r="B20327" s="15" t="n">
        <v>3</v>
      </c>
      <c r="C20327" s="11" t="n">
        <f t="normal" ca="1">A20333</f>
        <v>0</v>
      </c>
    </row>
    <row r="20328" spans="1:14">
      <c r="A20328" t="s">
        <v>4</v>
      </c>
      <c r="B20328" s="4" t="s">
        <v>5</v>
      </c>
      <c r="C20328" s="4" t="s">
        <v>14</v>
      </c>
      <c r="D20328" s="20" t="s">
        <v>28</v>
      </c>
      <c r="E20328" s="4" t="s">
        <v>5</v>
      </c>
      <c r="F20328" s="4" t="s">
        <v>14</v>
      </c>
      <c r="G20328" s="4" t="s">
        <v>10</v>
      </c>
      <c r="H20328" s="4" t="s">
        <v>14</v>
      </c>
      <c r="I20328" s="20" t="s">
        <v>29</v>
      </c>
      <c r="J20328" s="4" t="s">
        <v>14</v>
      </c>
      <c r="K20328" s="4" t="s">
        <v>9</v>
      </c>
      <c r="L20328" s="4" t="s">
        <v>14</v>
      </c>
      <c r="M20328" s="4" t="s">
        <v>14</v>
      </c>
      <c r="N20328" s="4" t="s">
        <v>19</v>
      </c>
    </row>
    <row r="20329" spans="1:14">
      <c r="A20329" t="n">
        <v>158413</v>
      </c>
      <c r="B20329" s="10" t="n">
        <v>5</v>
      </c>
      <c r="C20329" s="7" t="n">
        <v>28</v>
      </c>
      <c r="D20329" s="20" t="s">
        <v>3</v>
      </c>
      <c r="E20329" s="101" t="n">
        <v>102</v>
      </c>
      <c r="F20329" s="7" t="n">
        <v>7</v>
      </c>
      <c r="G20329" s="7" t="n">
        <v>8</v>
      </c>
      <c r="H20329" s="7" t="n">
        <v>7</v>
      </c>
      <c r="I20329" s="20" t="s">
        <v>3</v>
      </c>
      <c r="J20329" s="7" t="n">
        <v>0</v>
      </c>
      <c r="K20329" s="7" t="n">
        <v>1167</v>
      </c>
      <c r="L20329" s="7" t="n">
        <v>2</v>
      </c>
      <c r="M20329" s="7" t="n">
        <v>1</v>
      </c>
      <c r="N20329" s="11" t="n">
        <f t="normal" ca="1">A20333</f>
        <v>0</v>
      </c>
    </row>
    <row r="20330" spans="1:14">
      <c r="A20330" t="s">
        <v>4</v>
      </c>
      <c r="B20330" s="4" t="s">
        <v>5</v>
      </c>
      <c r="C20330" s="4" t="s">
        <v>14</v>
      </c>
      <c r="D20330" s="4" t="s">
        <v>10</v>
      </c>
      <c r="E20330" s="4" t="s">
        <v>14</v>
      </c>
    </row>
    <row r="20331" spans="1:14">
      <c r="A20331" t="n">
        <v>158431</v>
      </c>
      <c r="B20331" s="101" t="n">
        <v>102</v>
      </c>
      <c r="C20331" s="7" t="n">
        <v>1</v>
      </c>
      <c r="D20331" s="7" t="n">
        <v>8</v>
      </c>
      <c r="E20331" s="7" t="n">
        <v>7</v>
      </c>
    </row>
    <row r="20332" spans="1:14">
      <c r="A20332" t="s">
        <v>4</v>
      </c>
      <c r="B20332" s="4" t="s">
        <v>5</v>
      </c>
      <c r="C20332" s="4" t="s">
        <v>14</v>
      </c>
      <c r="D20332" s="20" t="s">
        <v>28</v>
      </c>
      <c r="E20332" s="4" t="s">
        <v>5</v>
      </c>
      <c r="F20332" s="4" t="s">
        <v>14</v>
      </c>
      <c r="G20332" s="4" t="s">
        <v>10</v>
      </c>
      <c r="H20332" s="4" t="s">
        <v>14</v>
      </c>
      <c r="I20332" s="20" t="s">
        <v>29</v>
      </c>
      <c r="J20332" s="4" t="s">
        <v>14</v>
      </c>
      <c r="K20332" s="4" t="s">
        <v>9</v>
      </c>
      <c r="L20332" s="4" t="s">
        <v>14</v>
      </c>
      <c r="M20332" s="4" t="s">
        <v>14</v>
      </c>
      <c r="N20332" s="4" t="s">
        <v>19</v>
      </c>
    </row>
    <row r="20333" spans="1:14">
      <c r="A20333" t="n">
        <v>158436</v>
      </c>
      <c r="B20333" s="10" t="n">
        <v>5</v>
      </c>
      <c r="C20333" s="7" t="n">
        <v>28</v>
      </c>
      <c r="D20333" s="20" t="s">
        <v>3</v>
      </c>
      <c r="E20333" s="101" t="n">
        <v>102</v>
      </c>
      <c r="F20333" s="7" t="n">
        <v>7</v>
      </c>
      <c r="G20333" s="7" t="n">
        <v>9</v>
      </c>
      <c r="H20333" s="7" t="n">
        <v>6</v>
      </c>
      <c r="I20333" s="20" t="s">
        <v>3</v>
      </c>
      <c r="J20333" s="7" t="n">
        <v>0</v>
      </c>
      <c r="K20333" s="7" t="n">
        <v>1167</v>
      </c>
      <c r="L20333" s="7" t="n">
        <v>2</v>
      </c>
      <c r="M20333" s="7" t="n">
        <v>1</v>
      </c>
      <c r="N20333" s="11" t="n">
        <f t="normal" ca="1">A20339</f>
        <v>0</v>
      </c>
    </row>
    <row r="20334" spans="1:14">
      <c r="A20334" t="s">
        <v>4</v>
      </c>
      <c r="B20334" s="4" t="s">
        <v>5</v>
      </c>
      <c r="C20334" s="4" t="s">
        <v>14</v>
      </c>
      <c r="D20334" s="4" t="s">
        <v>10</v>
      </c>
      <c r="E20334" s="4" t="s">
        <v>14</v>
      </c>
    </row>
    <row r="20335" spans="1:14">
      <c r="A20335" t="n">
        <v>158454</v>
      </c>
      <c r="B20335" s="101" t="n">
        <v>102</v>
      </c>
      <c r="C20335" s="7" t="n">
        <v>1</v>
      </c>
      <c r="D20335" s="7" t="n">
        <v>9</v>
      </c>
      <c r="E20335" s="7" t="n">
        <v>6</v>
      </c>
    </row>
    <row r="20336" spans="1:14">
      <c r="A20336" t="s">
        <v>4</v>
      </c>
      <c r="B20336" s="4" t="s">
        <v>5</v>
      </c>
      <c r="C20336" s="4" t="s">
        <v>19</v>
      </c>
    </row>
    <row r="20337" spans="1:14">
      <c r="A20337" t="n">
        <v>158459</v>
      </c>
      <c r="B20337" s="15" t="n">
        <v>3</v>
      </c>
      <c r="C20337" s="11" t="n">
        <f t="normal" ca="1">A20343</f>
        <v>0</v>
      </c>
    </row>
    <row r="20338" spans="1:14">
      <c r="A20338" t="s">
        <v>4</v>
      </c>
      <c r="B20338" s="4" t="s">
        <v>5</v>
      </c>
      <c r="C20338" s="4" t="s">
        <v>14</v>
      </c>
      <c r="D20338" s="20" t="s">
        <v>28</v>
      </c>
      <c r="E20338" s="4" t="s">
        <v>5</v>
      </c>
      <c r="F20338" s="4" t="s">
        <v>14</v>
      </c>
      <c r="G20338" s="4" t="s">
        <v>10</v>
      </c>
      <c r="H20338" s="4" t="s">
        <v>14</v>
      </c>
      <c r="I20338" s="20" t="s">
        <v>29</v>
      </c>
      <c r="J20338" s="4" t="s">
        <v>14</v>
      </c>
      <c r="K20338" s="4" t="s">
        <v>9</v>
      </c>
      <c r="L20338" s="4" t="s">
        <v>14</v>
      </c>
      <c r="M20338" s="4" t="s">
        <v>14</v>
      </c>
      <c r="N20338" s="4" t="s">
        <v>19</v>
      </c>
    </row>
    <row r="20339" spans="1:14">
      <c r="A20339" t="n">
        <v>158464</v>
      </c>
      <c r="B20339" s="10" t="n">
        <v>5</v>
      </c>
      <c r="C20339" s="7" t="n">
        <v>28</v>
      </c>
      <c r="D20339" s="20" t="s">
        <v>3</v>
      </c>
      <c r="E20339" s="101" t="n">
        <v>102</v>
      </c>
      <c r="F20339" s="7" t="n">
        <v>7</v>
      </c>
      <c r="G20339" s="7" t="n">
        <v>9</v>
      </c>
      <c r="H20339" s="7" t="n">
        <v>7</v>
      </c>
      <c r="I20339" s="20" t="s">
        <v>3</v>
      </c>
      <c r="J20339" s="7" t="n">
        <v>0</v>
      </c>
      <c r="K20339" s="7" t="n">
        <v>1167</v>
      </c>
      <c r="L20339" s="7" t="n">
        <v>2</v>
      </c>
      <c r="M20339" s="7" t="n">
        <v>1</v>
      </c>
      <c r="N20339" s="11" t="n">
        <f t="normal" ca="1">A20343</f>
        <v>0</v>
      </c>
    </row>
    <row r="20340" spans="1:14">
      <c r="A20340" t="s">
        <v>4</v>
      </c>
      <c r="B20340" s="4" t="s">
        <v>5</v>
      </c>
      <c r="C20340" s="4" t="s">
        <v>14</v>
      </c>
      <c r="D20340" s="4" t="s">
        <v>10</v>
      </c>
      <c r="E20340" s="4" t="s">
        <v>14</v>
      </c>
    </row>
    <row r="20341" spans="1:14">
      <c r="A20341" t="n">
        <v>158482</v>
      </c>
      <c r="B20341" s="101" t="n">
        <v>102</v>
      </c>
      <c r="C20341" s="7" t="n">
        <v>1</v>
      </c>
      <c r="D20341" s="7" t="n">
        <v>9</v>
      </c>
      <c r="E20341" s="7" t="n">
        <v>7</v>
      </c>
    </row>
    <row r="20342" spans="1:14">
      <c r="A20342" t="s">
        <v>4</v>
      </c>
      <c r="B20342" s="4" t="s">
        <v>5</v>
      </c>
      <c r="C20342" s="4" t="s">
        <v>14</v>
      </c>
      <c r="D20342" s="20" t="s">
        <v>28</v>
      </c>
      <c r="E20342" s="4" t="s">
        <v>5</v>
      </c>
      <c r="F20342" s="4" t="s">
        <v>14</v>
      </c>
      <c r="G20342" s="4" t="s">
        <v>10</v>
      </c>
      <c r="H20342" s="4" t="s">
        <v>14</v>
      </c>
      <c r="I20342" s="20" t="s">
        <v>29</v>
      </c>
      <c r="J20342" s="4" t="s">
        <v>14</v>
      </c>
      <c r="K20342" s="4" t="s">
        <v>9</v>
      </c>
      <c r="L20342" s="4" t="s">
        <v>14</v>
      </c>
      <c r="M20342" s="4" t="s">
        <v>14</v>
      </c>
      <c r="N20342" s="4" t="s">
        <v>19</v>
      </c>
    </row>
    <row r="20343" spans="1:14">
      <c r="A20343" t="n">
        <v>158487</v>
      </c>
      <c r="B20343" s="10" t="n">
        <v>5</v>
      </c>
      <c r="C20343" s="7" t="n">
        <v>28</v>
      </c>
      <c r="D20343" s="20" t="s">
        <v>3</v>
      </c>
      <c r="E20343" s="101" t="n">
        <v>102</v>
      </c>
      <c r="F20343" s="7" t="n">
        <v>7</v>
      </c>
      <c r="G20343" s="7" t="n">
        <v>11</v>
      </c>
      <c r="H20343" s="7" t="n">
        <v>6</v>
      </c>
      <c r="I20343" s="20" t="s">
        <v>3</v>
      </c>
      <c r="J20343" s="7" t="n">
        <v>0</v>
      </c>
      <c r="K20343" s="7" t="n">
        <v>1167</v>
      </c>
      <c r="L20343" s="7" t="n">
        <v>2</v>
      </c>
      <c r="M20343" s="7" t="n">
        <v>1</v>
      </c>
      <c r="N20343" s="11" t="n">
        <f t="normal" ca="1">A20349</f>
        <v>0</v>
      </c>
    </row>
    <row r="20344" spans="1:14">
      <c r="A20344" t="s">
        <v>4</v>
      </c>
      <c r="B20344" s="4" t="s">
        <v>5</v>
      </c>
      <c r="C20344" s="4" t="s">
        <v>14</v>
      </c>
      <c r="D20344" s="4" t="s">
        <v>10</v>
      </c>
      <c r="E20344" s="4" t="s">
        <v>14</v>
      </c>
    </row>
    <row r="20345" spans="1:14">
      <c r="A20345" t="n">
        <v>158505</v>
      </c>
      <c r="B20345" s="101" t="n">
        <v>102</v>
      </c>
      <c r="C20345" s="7" t="n">
        <v>1</v>
      </c>
      <c r="D20345" s="7" t="n">
        <v>11</v>
      </c>
      <c r="E20345" s="7" t="n">
        <v>6</v>
      </c>
    </row>
    <row r="20346" spans="1:14">
      <c r="A20346" t="s">
        <v>4</v>
      </c>
      <c r="B20346" s="4" t="s">
        <v>5</v>
      </c>
      <c r="C20346" s="4" t="s">
        <v>19</v>
      </c>
    </row>
    <row r="20347" spans="1:14">
      <c r="A20347" t="n">
        <v>158510</v>
      </c>
      <c r="B20347" s="15" t="n">
        <v>3</v>
      </c>
      <c r="C20347" s="11" t="n">
        <f t="normal" ca="1">A20353</f>
        <v>0</v>
      </c>
    </row>
    <row r="20348" spans="1:14">
      <c r="A20348" t="s">
        <v>4</v>
      </c>
      <c r="B20348" s="4" t="s">
        <v>5</v>
      </c>
      <c r="C20348" s="4" t="s">
        <v>14</v>
      </c>
      <c r="D20348" s="20" t="s">
        <v>28</v>
      </c>
      <c r="E20348" s="4" t="s">
        <v>5</v>
      </c>
      <c r="F20348" s="4" t="s">
        <v>14</v>
      </c>
      <c r="G20348" s="4" t="s">
        <v>10</v>
      </c>
      <c r="H20348" s="4" t="s">
        <v>14</v>
      </c>
      <c r="I20348" s="20" t="s">
        <v>29</v>
      </c>
      <c r="J20348" s="4" t="s">
        <v>14</v>
      </c>
      <c r="K20348" s="4" t="s">
        <v>9</v>
      </c>
      <c r="L20348" s="4" t="s">
        <v>14</v>
      </c>
      <c r="M20348" s="4" t="s">
        <v>14</v>
      </c>
      <c r="N20348" s="4" t="s">
        <v>19</v>
      </c>
    </row>
    <row r="20349" spans="1:14">
      <c r="A20349" t="n">
        <v>158515</v>
      </c>
      <c r="B20349" s="10" t="n">
        <v>5</v>
      </c>
      <c r="C20349" s="7" t="n">
        <v>28</v>
      </c>
      <c r="D20349" s="20" t="s">
        <v>3</v>
      </c>
      <c r="E20349" s="101" t="n">
        <v>102</v>
      </c>
      <c r="F20349" s="7" t="n">
        <v>7</v>
      </c>
      <c r="G20349" s="7" t="n">
        <v>11</v>
      </c>
      <c r="H20349" s="7" t="n">
        <v>7</v>
      </c>
      <c r="I20349" s="20" t="s">
        <v>3</v>
      </c>
      <c r="J20349" s="7" t="n">
        <v>0</v>
      </c>
      <c r="K20349" s="7" t="n">
        <v>1167</v>
      </c>
      <c r="L20349" s="7" t="n">
        <v>2</v>
      </c>
      <c r="M20349" s="7" t="n">
        <v>1</v>
      </c>
      <c r="N20349" s="11" t="n">
        <f t="normal" ca="1">A20353</f>
        <v>0</v>
      </c>
    </row>
    <row r="20350" spans="1:14">
      <c r="A20350" t="s">
        <v>4</v>
      </c>
      <c r="B20350" s="4" t="s">
        <v>5</v>
      </c>
      <c r="C20350" s="4" t="s">
        <v>14</v>
      </c>
      <c r="D20350" s="4" t="s">
        <v>10</v>
      </c>
      <c r="E20350" s="4" t="s">
        <v>14</v>
      </c>
    </row>
    <row r="20351" spans="1:14">
      <c r="A20351" t="n">
        <v>158533</v>
      </c>
      <c r="B20351" s="101" t="n">
        <v>102</v>
      </c>
      <c r="C20351" s="7" t="n">
        <v>1</v>
      </c>
      <c r="D20351" s="7" t="n">
        <v>11</v>
      </c>
      <c r="E20351" s="7" t="n">
        <v>7</v>
      </c>
    </row>
    <row r="20352" spans="1:14">
      <c r="A20352" t="s">
        <v>4</v>
      </c>
      <c r="B20352" s="4" t="s">
        <v>5</v>
      </c>
      <c r="C20352" s="4" t="s">
        <v>14</v>
      </c>
      <c r="D20352" s="20" t="s">
        <v>28</v>
      </c>
      <c r="E20352" s="4" t="s">
        <v>5</v>
      </c>
      <c r="F20352" s="4" t="s">
        <v>14</v>
      </c>
      <c r="G20352" s="4" t="s">
        <v>10</v>
      </c>
      <c r="H20352" s="4" t="s">
        <v>14</v>
      </c>
      <c r="I20352" s="20" t="s">
        <v>29</v>
      </c>
      <c r="J20352" s="4" t="s">
        <v>14</v>
      </c>
      <c r="K20352" s="4" t="s">
        <v>9</v>
      </c>
      <c r="L20352" s="4" t="s">
        <v>14</v>
      </c>
      <c r="M20352" s="4" t="s">
        <v>14</v>
      </c>
      <c r="N20352" s="4" t="s">
        <v>19</v>
      </c>
    </row>
    <row r="20353" spans="1:14">
      <c r="A20353" t="n">
        <v>158538</v>
      </c>
      <c r="B20353" s="10" t="n">
        <v>5</v>
      </c>
      <c r="C20353" s="7" t="n">
        <v>28</v>
      </c>
      <c r="D20353" s="20" t="s">
        <v>3</v>
      </c>
      <c r="E20353" s="101" t="n">
        <v>102</v>
      </c>
      <c r="F20353" s="7" t="n">
        <v>7</v>
      </c>
      <c r="G20353" s="7" t="n">
        <v>13</v>
      </c>
      <c r="H20353" s="7" t="n">
        <v>6</v>
      </c>
      <c r="I20353" s="20" t="s">
        <v>3</v>
      </c>
      <c r="J20353" s="7" t="n">
        <v>0</v>
      </c>
      <c r="K20353" s="7" t="n">
        <v>1167</v>
      </c>
      <c r="L20353" s="7" t="n">
        <v>2</v>
      </c>
      <c r="M20353" s="7" t="n">
        <v>1</v>
      </c>
      <c r="N20353" s="11" t="n">
        <f t="normal" ca="1">A20359</f>
        <v>0</v>
      </c>
    </row>
    <row r="20354" spans="1:14">
      <c r="A20354" t="s">
        <v>4</v>
      </c>
      <c r="B20354" s="4" t="s">
        <v>5</v>
      </c>
      <c r="C20354" s="4" t="s">
        <v>14</v>
      </c>
      <c r="D20354" s="4" t="s">
        <v>10</v>
      </c>
      <c r="E20354" s="4" t="s">
        <v>14</v>
      </c>
    </row>
    <row r="20355" spans="1:14">
      <c r="A20355" t="n">
        <v>158556</v>
      </c>
      <c r="B20355" s="101" t="n">
        <v>102</v>
      </c>
      <c r="C20355" s="7" t="n">
        <v>1</v>
      </c>
      <c r="D20355" s="7" t="n">
        <v>13</v>
      </c>
      <c r="E20355" s="7" t="n">
        <v>6</v>
      </c>
    </row>
    <row r="20356" spans="1:14">
      <c r="A20356" t="s">
        <v>4</v>
      </c>
      <c r="B20356" s="4" t="s">
        <v>5</v>
      </c>
      <c r="C20356" s="4" t="s">
        <v>19</v>
      </c>
    </row>
    <row r="20357" spans="1:14">
      <c r="A20357" t="n">
        <v>158561</v>
      </c>
      <c r="B20357" s="15" t="n">
        <v>3</v>
      </c>
      <c r="C20357" s="11" t="n">
        <f t="normal" ca="1">A20363</f>
        <v>0</v>
      </c>
    </row>
    <row r="20358" spans="1:14">
      <c r="A20358" t="s">
        <v>4</v>
      </c>
      <c r="B20358" s="4" t="s">
        <v>5</v>
      </c>
      <c r="C20358" s="4" t="s">
        <v>14</v>
      </c>
      <c r="D20358" s="20" t="s">
        <v>28</v>
      </c>
      <c r="E20358" s="4" t="s">
        <v>5</v>
      </c>
      <c r="F20358" s="4" t="s">
        <v>14</v>
      </c>
      <c r="G20358" s="4" t="s">
        <v>10</v>
      </c>
      <c r="H20358" s="4" t="s">
        <v>14</v>
      </c>
      <c r="I20358" s="20" t="s">
        <v>29</v>
      </c>
      <c r="J20358" s="4" t="s">
        <v>14</v>
      </c>
      <c r="K20358" s="4" t="s">
        <v>9</v>
      </c>
      <c r="L20358" s="4" t="s">
        <v>14</v>
      </c>
      <c r="M20358" s="4" t="s">
        <v>14</v>
      </c>
      <c r="N20358" s="4" t="s">
        <v>19</v>
      </c>
    </row>
    <row r="20359" spans="1:14">
      <c r="A20359" t="n">
        <v>158566</v>
      </c>
      <c r="B20359" s="10" t="n">
        <v>5</v>
      </c>
      <c r="C20359" s="7" t="n">
        <v>28</v>
      </c>
      <c r="D20359" s="20" t="s">
        <v>3</v>
      </c>
      <c r="E20359" s="101" t="n">
        <v>102</v>
      </c>
      <c r="F20359" s="7" t="n">
        <v>7</v>
      </c>
      <c r="G20359" s="7" t="n">
        <v>13</v>
      </c>
      <c r="H20359" s="7" t="n">
        <v>7</v>
      </c>
      <c r="I20359" s="20" t="s">
        <v>3</v>
      </c>
      <c r="J20359" s="7" t="n">
        <v>0</v>
      </c>
      <c r="K20359" s="7" t="n">
        <v>1167</v>
      </c>
      <c r="L20359" s="7" t="n">
        <v>2</v>
      </c>
      <c r="M20359" s="7" t="n">
        <v>1</v>
      </c>
      <c r="N20359" s="11" t="n">
        <f t="normal" ca="1">A20363</f>
        <v>0</v>
      </c>
    </row>
    <row r="20360" spans="1:14">
      <c r="A20360" t="s">
        <v>4</v>
      </c>
      <c r="B20360" s="4" t="s">
        <v>5</v>
      </c>
      <c r="C20360" s="4" t="s">
        <v>14</v>
      </c>
      <c r="D20360" s="4" t="s">
        <v>10</v>
      </c>
      <c r="E20360" s="4" t="s">
        <v>14</v>
      </c>
    </row>
    <row r="20361" spans="1:14">
      <c r="A20361" t="n">
        <v>158584</v>
      </c>
      <c r="B20361" s="101" t="n">
        <v>102</v>
      </c>
      <c r="C20361" s="7" t="n">
        <v>1</v>
      </c>
      <c r="D20361" s="7" t="n">
        <v>13</v>
      </c>
      <c r="E20361" s="7" t="n">
        <v>7</v>
      </c>
    </row>
    <row r="20362" spans="1:14">
      <c r="A20362" t="s">
        <v>4</v>
      </c>
      <c r="B20362" s="4" t="s">
        <v>5</v>
      </c>
      <c r="C20362" s="4" t="s">
        <v>14</v>
      </c>
      <c r="D20362" s="4" t="s">
        <v>10</v>
      </c>
      <c r="E20362" s="4" t="s">
        <v>14</v>
      </c>
    </row>
    <row r="20363" spans="1:14">
      <c r="A20363" t="n">
        <v>158589</v>
      </c>
      <c r="B20363" s="101" t="n">
        <v>102</v>
      </c>
      <c r="C20363" s="7" t="n">
        <v>1</v>
      </c>
      <c r="D20363" s="7" t="n">
        <v>65533</v>
      </c>
      <c r="E20363" s="7" t="n">
        <v>5</v>
      </c>
    </row>
    <row r="20364" spans="1:14">
      <c r="A20364" t="s">
        <v>4</v>
      </c>
      <c r="B20364" s="4" t="s">
        <v>5</v>
      </c>
      <c r="C20364" s="4" t="s">
        <v>14</v>
      </c>
      <c r="D20364" s="4" t="s">
        <v>10</v>
      </c>
      <c r="E20364" s="4" t="s">
        <v>14</v>
      </c>
    </row>
    <row r="20365" spans="1:14">
      <c r="A20365" t="n">
        <v>158594</v>
      </c>
      <c r="B20365" s="101" t="n">
        <v>102</v>
      </c>
      <c r="C20365" s="7" t="n">
        <v>1</v>
      </c>
      <c r="D20365" s="7" t="n">
        <v>65533</v>
      </c>
      <c r="E20365" s="7" t="n">
        <v>6</v>
      </c>
    </row>
    <row r="20366" spans="1:14">
      <c r="A20366" t="s">
        <v>4</v>
      </c>
      <c r="B20366" s="4" t="s">
        <v>5</v>
      </c>
      <c r="C20366" s="4" t="s">
        <v>14</v>
      </c>
      <c r="D20366" s="4" t="s">
        <v>10</v>
      </c>
      <c r="E20366" s="4" t="s">
        <v>14</v>
      </c>
    </row>
    <row r="20367" spans="1:14">
      <c r="A20367" t="n">
        <v>158599</v>
      </c>
      <c r="B20367" s="101" t="n">
        <v>102</v>
      </c>
      <c r="C20367" s="7" t="n">
        <v>1</v>
      </c>
      <c r="D20367" s="7" t="n">
        <v>65533</v>
      </c>
      <c r="E20367" s="7" t="n">
        <v>7</v>
      </c>
    </row>
    <row r="20368" spans="1:14">
      <c r="A20368" t="s">
        <v>4</v>
      </c>
      <c r="B20368" s="4" t="s">
        <v>5</v>
      </c>
      <c r="C20368" s="4" t="s">
        <v>14</v>
      </c>
      <c r="D20368" s="4" t="s">
        <v>6</v>
      </c>
    </row>
    <row r="20369" spans="1:14">
      <c r="A20369" t="n">
        <v>158604</v>
      </c>
      <c r="B20369" s="8" t="n">
        <v>2</v>
      </c>
      <c r="C20369" s="7" t="n">
        <v>10</v>
      </c>
      <c r="D20369" s="7" t="s">
        <v>1176</v>
      </c>
    </row>
    <row r="20370" spans="1:14">
      <c r="A20370" t="s">
        <v>4</v>
      </c>
      <c r="B20370" s="4" t="s">
        <v>5</v>
      </c>
      <c r="C20370" s="4" t="s">
        <v>10</v>
      </c>
    </row>
    <row r="20371" spans="1:14">
      <c r="A20371" t="n">
        <v>158623</v>
      </c>
      <c r="B20371" s="12" t="n">
        <v>12</v>
      </c>
      <c r="C20371" s="7" t="n">
        <v>6410</v>
      </c>
    </row>
    <row r="20372" spans="1:14">
      <c r="A20372" t="s">
        <v>4</v>
      </c>
      <c r="B20372" s="4" t="s">
        <v>5</v>
      </c>
      <c r="C20372" s="4" t="s">
        <v>10</v>
      </c>
    </row>
    <row r="20373" spans="1:14">
      <c r="A20373" t="n">
        <v>158626</v>
      </c>
      <c r="B20373" s="12" t="n">
        <v>12</v>
      </c>
      <c r="C20373" s="7" t="n">
        <v>6527</v>
      </c>
    </row>
    <row r="20374" spans="1:14">
      <c r="A20374" t="s">
        <v>4</v>
      </c>
      <c r="B20374" s="4" t="s">
        <v>5</v>
      </c>
      <c r="C20374" s="4" t="s">
        <v>6</v>
      </c>
      <c r="D20374" s="4" t="s">
        <v>9</v>
      </c>
    </row>
    <row r="20375" spans="1:14">
      <c r="A20375" t="n">
        <v>158629</v>
      </c>
      <c r="B20375" s="90" t="n">
        <v>134</v>
      </c>
      <c r="C20375" s="7" t="s">
        <v>665</v>
      </c>
      <c r="D20375" s="7" t="n">
        <v>24</v>
      </c>
    </row>
    <row r="20376" spans="1:14">
      <c r="A20376" t="s">
        <v>4</v>
      </c>
      <c r="B20376" s="4" t="s">
        <v>5</v>
      </c>
      <c r="C20376" s="4" t="s">
        <v>14</v>
      </c>
      <c r="D20376" s="4" t="s">
        <v>14</v>
      </c>
    </row>
    <row r="20377" spans="1:14">
      <c r="A20377" t="n">
        <v>158642</v>
      </c>
      <c r="B20377" s="91" t="n">
        <v>137</v>
      </c>
      <c r="C20377" s="7" t="n">
        <v>0</v>
      </c>
      <c r="D20377" s="7" t="n">
        <v>0</v>
      </c>
    </row>
    <row r="20378" spans="1:14">
      <c r="A20378" t="s">
        <v>4</v>
      </c>
      <c r="B20378" s="4" t="s">
        <v>5</v>
      </c>
      <c r="C20378" s="4" t="s">
        <v>14</v>
      </c>
    </row>
    <row r="20379" spans="1:14">
      <c r="A20379" t="n">
        <v>158645</v>
      </c>
      <c r="B20379" s="91" t="n">
        <v>137</v>
      </c>
      <c r="C20379" s="7" t="n">
        <v>1</v>
      </c>
    </row>
    <row r="20380" spans="1:14">
      <c r="A20380" t="s">
        <v>4</v>
      </c>
      <c r="B20380" s="4" t="s">
        <v>5</v>
      </c>
      <c r="C20380" s="4" t="s">
        <v>10</v>
      </c>
    </row>
    <row r="20381" spans="1:14">
      <c r="A20381" t="n">
        <v>158647</v>
      </c>
      <c r="B20381" s="13" t="n">
        <v>13</v>
      </c>
      <c r="C20381" s="7" t="n">
        <v>6527</v>
      </c>
    </row>
    <row r="20382" spans="1:14">
      <c r="A20382" t="s">
        <v>4</v>
      </c>
      <c r="B20382" s="4" t="s">
        <v>5</v>
      </c>
      <c r="C20382" s="4" t="s">
        <v>10</v>
      </c>
    </row>
    <row r="20383" spans="1:14">
      <c r="A20383" t="n">
        <v>158650</v>
      </c>
      <c r="B20383" s="13" t="n">
        <v>13</v>
      </c>
      <c r="C20383" s="7" t="n">
        <v>6410</v>
      </c>
    </row>
    <row r="20384" spans="1:14">
      <c r="A20384" t="s">
        <v>4</v>
      </c>
      <c r="B20384" s="4" t="s">
        <v>5</v>
      </c>
      <c r="C20384" s="4" t="s">
        <v>14</v>
      </c>
      <c r="D20384" s="4" t="s">
        <v>14</v>
      </c>
      <c r="E20384" s="4" t="s">
        <v>14</v>
      </c>
      <c r="F20384" s="4" t="s">
        <v>21</v>
      </c>
      <c r="G20384" s="4" t="s">
        <v>21</v>
      </c>
      <c r="H20384" s="4" t="s">
        <v>21</v>
      </c>
      <c r="I20384" s="4" t="s">
        <v>21</v>
      </c>
      <c r="J20384" s="4" t="s">
        <v>21</v>
      </c>
    </row>
    <row r="20385" spans="1:10">
      <c r="A20385" t="n">
        <v>158653</v>
      </c>
      <c r="B20385" s="30" t="n">
        <v>76</v>
      </c>
      <c r="C20385" s="7" t="n">
        <v>14</v>
      </c>
      <c r="D20385" s="7" t="n">
        <v>3</v>
      </c>
      <c r="E20385" s="7" t="n">
        <v>0</v>
      </c>
      <c r="F20385" s="7" t="n">
        <v>1</v>
      </c>
      <c r="G20385" s="7" t="n">
        <v>1</v>
      </c>
      <c r="H20385" s="7" t="n">
        <v>1</v>
      </c>
      <c r="I20385" s="7" t="n">
        <v>0</v>
      </c>
      <c r="J20385" s="7" t="n">
        <v>1000</v>
      </c>
    </row>
    <row r="20386" spans="1:10">
      <c r="A20386" t="s">
        <v>4</v>
      </c>
      <c r="B20386" s="4" t="s">
        <v>5</v>
      </c>
      <c r="C20386" s="4" t="s">
        <v>14</v>
      </c>
      <c r="D20386" s="4" t="s">
        <v>14</v>
      </c>
    </row>
    <row r="20387" spans="1:10">
      <c r="A20387" t="n">
        <v>158677</v>
      </c>
      <c r="B20387" s="58" t="n">
        <v>77</v>
      </c>
      <c r="C20387" s="7" t="n">
        <v>14</v>
      </c>
      <c r="D20387" s="7" t="n">
        <v>3</v>
      </c>
    </row>
    <row r="20388" spans="1:10">
      <c r="A20388" t="s">
        <v>4</v>
      </c>
      <c r="B20388" s="4" t="s">
        <v>5</v>
      </c>
      <c r="C20388" s="4" t="s">
        <v>14</v>
      </c>
    </row>
    <row r="20389" spans="1:10">
      <c r="A20389" t="n">
        <v>158680</v>
      </c>
      <c r="B20389" s="81" t="n">
        <v>165</v>
      </c>
      <c r="C20389" s="7" t="n">
        <v>1</v>
      </c>
    </row>
    <row r="20390" spans="1:10">
      <c r="A20390" t="s">
        <v>4</v>
      </c>
      <c r="B20390" s="4" t="s">
        <v>5</v>
      </c>
      <c r="C20390" s="4" t="s">
        <v>14</v>
      </c>
      <c r="D20390" s="4" t="s">
        <v>14</v>
      </c>
      <c r="E20390" s="4" t="s">
        <v>9</v>
      </c>
      <c r="F20390" s="4" t="s">
        <v>14</v>
      </c>
      <c r="G20390" s="4" t="s">
        <v>14</v>
      </c>
    </row>
    <row r="20391" spans="1:10">
      <c r="A20391" t="n">
        <v>158682</v>
      </c>
      <c r="B20391" s="85" t="n">
        <v>18</v>
      </c>
      <c r="C20391" s="7" t="n">
        <v>3</v>
      </c>
      <c r="D20391" s="7" t="n">
        <v>0</v>
      </c>
      <c r="E20391" s="7" t="n">
        <v>5</v>
      </c>
      <c r="F20391" s="7" t="n">
        <v>19</v>
      </c>
      <c r="G20391" s="7" t="n">
        <v>1</v>
      </c>
    </row>
    <row r="20392" spans="1:10">
      <c r="A20392" t="s">
        <v>4</v>
      </c>
      <c r="B20392" s="4" t="s">
        <v>5</v>
      </c>
      <c r="C20392" s="4" t="s">
        <v>14</v>
      </c>
      <c r="D20392" s="4" t="s">
        <v>10</v>
      </c>
      <c r="E20392" s="4" t="s">
        <v>10</v>
      </c>
    </row>
    <row r="20393" spans="1:10">
      <c r="A20393" t="n">
        <v>158691</v>
      </c>
      <c r="B20393" s="16" t="n">
        <v>49</v>
      </c>
      <c r="C20393" s="7" t="n">
        <v>5</v>
      </c>
      <c r="D20393" s="7" t="n">
        <v>1</v>
      </c>
      <c r="E20393" s="7" t="n">
        <v>1</v>
      </c>
    </row>
    <row r="20394" spans="1:10">
      <c r="A20394" t="s">
        <v>4</v>
      </c>
      <c r="B20394" s="4" t="s">
        <v>5</v>
      </c>
      <c r="C20394" s="4" t="s">
        <v>14</v>
      </c>
      <c r="D20394" s="4" t="s">
        <v>10</v>
      </c>
    </row>
    <row r="20395" spans="1:10">
      <c r="A20395" t="n">
        <v>158697</v>
      </c>
      <c r="B20395" s="16" t="n">
        <v>49</v>
      </c>
      <c r="C20395" s="7" t="n">
        <v>6</v>
      </c>
      <c r="D20395" s="7" t="n">
        <v>1</v>
      </c>
    </row>
    <row r="20396" spans="1:10">
      <c r="A20396" t="s">
        <v>4</v>
      </c>
      <c r="B20396" s="4" t="s">
        <v>5</v>
      </c>
      <c r="C20396" s="4" t="s">
        <v>14</v>
      </c>
    </row>
    <row r="20397" spans="1:10">
      <c r="A20397" t="n">
        <v>158701</v>
      </c>
      <c r="B20397" s="94" t="n">
        <v>78</v>
      </c>
      <c r="C20397" s="7" t="n">
        <v>255</v>
      </c>
    </row>
    <row r="20398" spans="1:10">
      <c r="A20398" t="s">
        <v>4</v>
      </c>
      <c r="B20398" s="4" t="s">
        <v>5</v>
      </c>
      <c r="C20398" s="4" t="s">
        <v>14</v>
      </c>
      <c r="D20398" s="4" t="s">
        <v>10</v>
      </c>
      <c r="E20398" s="4" t="s">
        <v>14</v>
      </c>
    </row>
    <row r="20399" spans="1:10">
      <c r="A20399" t="n">
        <v>158703</v>
      </c>
      <c r="B20399" s="31" t="n">
        <v>39</v>
      </c>
      <c r="C20399" s="7" t="n">
        <v>11</v>
      </c>
      <c r="D20399" s="7" t="n">
        <v>65533</v>
      </c>
      <c r="E20399" s="7" t="n">
        <v>201</v>
      </c>
    </row>
    <row r="20400" spans="1:10">
      <c r="A20400" t="s">
        <v>4</v>
      </c>
      <c r="B20400" s="4" t="s">
        <v>5</v>
      </c>
      <c r="C20400" s="4" t="s">
        <v>14</v>
      </c>
      <c r="D20400" s="4" t="s">
        <v>10</v>
      </c>
      <c r="E20400" s="4" t="s">
        <v>14</v>
      </c>
    </row>
    <row r="20401" spans="1:10">
      <c r="A20401" t="n">
        <v>158708</v>
      </c>
      <c r="B20401" s="31" t="n">
        <v>39</v>
      </c>
      <c r="C20401" s="7" t="n">
        <v>11</v>
      </c>
      <c r="D20401" s="7" t="n">
        <v>65533</v>
      </c>
      <c r="E20401" s="7" t="n">
        <v>202</v>
      </c>
    </row>
    <row r="20402" spans="1:10">
      <c r="A20402" t="s">
        <v>4</v>
      </c>
      <c r="B20402" s="4" t="s">
        <v>5</v>
      </c>
      <c r="C20402" s="4" t="s">
        <v>14</v>
      </c>
      <c r="D20402" s="4" t="s">
        <v>10</v>
      </c>
      <c r="E20402" s="4" t="s">
        <v>14</v>
      </c>
    </row>
    <row r="20403" spans="1:10">
      <c r="A20403" t="n">
        <v>158713</v>
      </c>
      <c r="B20403" s="31" t="n">
        <v>39</v>
      </c>
      <c r="C20403" s="7" t="n">
        <v>11</v>
      </c>
      <c r="D20403" s="7" t="n">
        <v>65533</v>
      </c>
      <c r="E20403" s="7" t="n">
        <v>203</v>
      </c>
    </row>
    <row r="20404" spans="1:10">
      <c r="A20404" t="s">
        <v>4</v>
      </c>
      <c r="B20404" s="4" t="s">
        <v>5</v>
      </c>
      <c r="C20404" s="4" t="s">
        <v>14</v>
      </c>
      <c r="D20404" s="4" t="s">
        <v>10</v>
      </c>
      <c r="E20404" s="4" t="s">
        <v>14</v>
      </c>
    </row>
    <row r="20405" spans="1:10">
      <c r="A20405" t="n">
        <v>158718</v>
      </c>
      <c r="B20405" s="31" t="n">
        <v>39</v>
      </c>
      <c r="C20405" s="7" t="n">
        <v>11</v>
      </c>
      <c r="D20405" s="7" t="n">
        <v>65533</v>
      </c>
      <c r="E20405" s="7" t="n">
        <v>204</v>
      </c>
    </row>
    <row r="20406" spans="1:10">
      <c r="A20406" t="s">
        <v>4</v>
      </c>
      <c r="B20406" s="4" t="s">
        <v>5</v>
      </c>
      <c r="C20406" s="4" t="s">
        <v>14</v>
      </c>
      <c r="D20406" s="4" t="s">
        <v>10</v>
      </c>
      <c r="E20406" s="4" t="s">
        <v>14</v>
      </c>
    </row>
    <row r="20407" spans="1:10">
      <c r="A20407" t="n">
        <v>158723</v>
      </c>
      <c r="B20407" s="31" t="n">
        <v>39</v>
      </c>
      <c r="C20407" s="7" t="n">
        <v>11</v>
      </c>
      <c r="D20407" s="7" t="n">
        <v>65533</v>
      </c>
      <c r="E20407" s="7" t="n">
        <v>205</v>
      </c>
    </row>
    <row r="20408" spans="1:10">
      <c r="A20408" t="s">
        <v>4</v>
      </c>
      <c r="B20408" s="4" t="s">
        <v>5</v>
      </c>
      <c r="C20408" s="4" t="s">
        <v>14</v>
      </c>
      <c r="D20408" s="4" t="s">
        <v>10</v>
      </c>
      <c r="E20408" s="4" t="s">
        <v>14</v>
      </c>
    </row>
    <row r="20409" spans="1:10">
      <c r="A20409" t="n">
        <v>158728</v>
      </c>
      <c r="B20409" s="31" t="n">
        <v>39</v>
      </c>
      <c r="C20409" s="7" t="n">
        <v>11</v>
      </c>
      <c r="D20409" s="7" t="n">
        <v>65533</v>
      </c>
      <c r="E20409" s="7" t="n">
        <v>206</v>
      </c>
    </row>
    <row r="20410" spans="1:10">
      <c r="A20410" t="s">
        <v>4</v>
      </c>
      <c r="B20410" s="4" t="s">
        <v>5</v>
      </c>
      <c r="C20410" s="4" t="s">
        <v>14</v>
      </c>
      <c r="D20410" s="4" t="s">
        <v>10</v>
      </c>
      <c r="E20410" s="4" t="s">
        <v>14</v>
      </c>
    </row>
    <row r="20411" spans="1:10">
      <c r="A20411" t="n">
        <v>158733</v>
      </c>
      <c r="B20411" s="31" t="n">
        <v>39</v>
      </c>
      <c r="C20411" s="7" t="n">
        <v>11</v>
      </c>
      <c r="D20411" s="7" t="n">
        <v>65533</v>
      </c>
      <c r="E20411" s="7" t="n">
        <v>207</v>
      </c>
    </row>
    <row r="20412" spans="1:10">
      <c r="A20412" t="s">
        <v>4</v>
      </c>
      <c r="B20412" s="4" t="s">
        <v>5</v>
      </c>
      <c r="C20412" s="4" t="s">
        <v>14</v>
      </c>
      <c r="D20412" s="4" t="s">
        <v>10</v>
      </c>
      <c r="E20412" s="4" t="s">
        <v>14</v>
      </c>
    </row>
    <row r="20413" spans="1:10">
      <c r="A20413" t="n">
        <v>158738</v>
      </c>
      <c r="B20413" s="31" t="n">
        <v>39</v>
      </c>
      <c r="C20413" s="7" t="n">
        <v>11</v>
      </c>
      <c r="D20413" s="7" t="n">
        <v>65533</v>
      </c>
      <c r="E20413" s="7" t="n">
        <v>208</v>
      </c>
    </row>
    <row r="20414" spans="1:10">
      <c r="A20414" t="s">
        <v>4</v>
      </c>
      <c r="B20414" s="4" t="s">
        <v>5</v>
      </c>
      <c r="C20414" s="4" t="s">
        <v>14</v>
      </c>
      <c r="D20414" s="4" t="s">
        <v>10</v>
      </c>
      <c r="E20414" s="4" t="s">
        <v>14</v>
      </c>
    </row>
    <row r="20415" spans="1:10">
      <c r="A20415" t="n">
        <v>158743</v>
      </c>
      <c r="B20415" s="31" t="n">
        <v>39</v>
      </c>
      <c r="C20415" s="7" t="n">
        <v>11</v>
      </c>
      <c r="D20415" s="7" t="n">
        <v>65533</v>
      </c>
      <c r="E20415" s="7" t="n">
        <v>209</v>
      </c>
    </row>
    <row r="20416" spans="1:10">
      <c r="A20416" t="s">
        <v>4</v>
      </c>
      <c r="B20416" s="4" t="s">
        <v>5</v>
      </c>
      <c r="C20416" s="4" t="s">
        <v>14</v>
      </c>
      <c r="D20416" s="4" t="s">
        <v>10</v>
      </c>
      <c r="E20416" s="4" t="s">
        <v>14</v>
      </c>
    </row>
    <row r="20417" spans="1:5">
      <c r="A20417" t="n">
        <v>158748</v>
      </c>
      <c r="B20417" s="31" t="n">
        <v>39</v>
      </c>
      <c r="C20417" s="7" t="n">
        <v>11</v>
      </c>
      <c r="D20417" s="7" t="n">
        <v>65533</v>
      </c>
      <c r="E20417" s="7" t="n">
        <v>210</v>
      </c>
    </row>
    <row r="20418" spans="1:5">
      <c r="A20418" t="s">
        <v>4</v>
      </c>
      <c r="B20418" s="4" t="s">
        <v>5</v>
      </c>
      <c r="C20418" s="4" t="s">
        <v>14</v>
      </c>
      <c r="D20418" s="4" t="s">
        <v>10</v>
      </c>
      <c r="E20418" s="4" t="s">
        <v>14</v>
      </c>
    </row>
    <row r="20419" spans="1:5">
      <c r="A20419" t="n">
        <v>158753</v>
      </c>
      <c r="B20419" s="31" t="n">
        <v>39</v>
      </c>
      <c r="C20419" s="7" t="n">
        <v>11</v>
      </c>
      <c r="D20419" s="7" t="n">
        <v>65533</v>
      </c>
      <c r="E20419" s="7" t="n">
        <v>211</v>
      </c>
    </row>
    <row r="20420" spans="1:5">
      <c r="A20420" t="s">
        <v>4</v>
      </c>
      <c r="B20420" s="4" t="s">
        <v>5</v>
      </c>
      <c r="C20420" s="4" t="s">
        <v>14</v>
      </c>
      <c r="D20420" s="4" t="s">
        <v>10</v>
      </c>
      <c r="E20420" s="4" t="s">
        <v>14</v>
      </c>
    </row>
    <row r="20421" spans="1:5">
      <c r="A20421" t="n">
        <v>158758</v>
      </c>
      <c r="B20421" s="31" t="n">
        <v>39</v>
      </c>
      <c r="C20421" s="7" t="n">
        <v>11</v>
      </c>
      <c r="D20421" s="7" t="n">
        <v>65533</v>
      </c>
      <c r="E20421" s="7" t="n">
        <v>212</v>
      </c>
    </row>
    <row r="20422" spans="1:5">
      <c r="A20422" t="s">
        <v>4</v>
      </c>
      <c r="B20422" s="4" t="s">
        <v>5</v>
      </c>
      <c r="C20422" s="4" t="s">
        <v>14</v>
      </c>
      <c r="D20422" s="4" t="s">
        <v>10</v>
      </c>
      <c r="E20422" s="4" t="s">
        <v>14</v>
      </c>
    </row>
    <row r="20423" spans="1:5">
      <c r="A20423" t="n">
        <v>158763</v>
      </c>
      <c r="B20423" s="31" t="n">
        <v>39</v>
      </c>
      <c r="C20423" s="7" t="n">
        <v>11</v>
      </c>
      <c r="D20423" s="7" t="n">
        <v>65533</v>
      </c>
      <c r="E20423" s="7" t="n">
        <v>213</v>
      </c>
    </row>
    <row r="20424" spans="1:5">
      <c r="A20424" t="s">
        <v>4</v>
      </c>
      <c r="B20424" s="4" t="s">
        <v>5</v>
      </c>
      <c r="C20424" s="4" t="s">
        <v>14</v>
      </c>
      <c r="D20424" s="4" t="s">
        <v>10</v>
      </c>
      <c r="E20424" s="4" t="s">
        <v>14</v>
      </c>
    </row>
    <row r="20425" spans="1:5">
      <c r="A20425" t="n">
        <v>158768</v>
      </c>
      <c r="B20425" s="31" t="n">
        <v>39</v>
      </c>
      <c r="C20425" s="7" t="n">
        <v>11</v>
      </c>
      <c r="D20425" s="7" t="n">
        <v>65533</v>
      </c>
      <c r="E20425" s="7" t="n">
        <v>214</v>
      </c>
    </row>
    <row r="20426" spans="1:5">
      <c r="A20426" t="s">
        <v>4</v>
      </c>
      <c r="B20426" s="4" t="s">
        <v>5</v>
      </c>
      <c r="C20426" s="4" t="s">
        <v>14</v>
      </c>
      <c r="D20426" s="4" t="s">
        <v>10</v>
      </c>
      <c r="E20426" s="4" t="s">
        <v>14</v>
      </c>
    </row>
    <row r="20427" spans="1:5">
      <c r="A20427" t="n">
        <v>158773</v>
      </c>
      <c r="B20427" s="31" t="n">
        <v>39</v>
      </c>
      <c r="C20427" s="7" t="n">
        <v>11</v>
      </c>
      <c r="D20427" s="7" t="n">
        <v>65533</v>
      </c>
      <c r="E20427" s="7" t="n">
        <v>215</v>
      </c>
    </row>
    <row r="20428" spans="1:5">
      <c r="A20428" t="s">
        <v>4</v>
      </c>
      <c r="B20428" s="4" t="s">
        <v>5</v>
      </c>
      <c r="C20428" s="4" t="s">
        <v>14</v>
      </c>
      <c r="D20428" s="4" t="s">
        <v>10</v>
      </c>
      <c r="E20428" s="4" t="s">
        <v>14</v>
      </c>
    </row>
    <row r="20429" spans="1:5">
      <c r="A20429" t="n">
        <v>158778</v>
      </c>
      <c r="B20429" s="31" t="n">
        <v>39</v>
      </c>
      <c r="C20429" s="7" t="n">
        <v>11</v>
      </c>
      <c r="D20429" s="7" t="n">
        <v>65533</v>
      </c>
      <c r="E20429" s="7" t="n">
        <v>216</v>
      </c>
    </row>
    <row r="20430" spans="1:5">
      <c r="A20430" t="s">
        <v>4</v>
      </c>
      <c r="B20430" s="4" t="s">
        <v>5</v>
      </c>
      <c r="C20430" s="4" t="s">
        <v>14</v>
      </c>
      <c r="D20430" s="4" t="s">
        <v>10</v>
      </c>
      <c r="E20430" s="4" t="s">
        <v>14</v>
      </c>
    </row>
    <row r="20431" spans="1:5">
      <c r="A20431" t="n">
        <v>158783</v>
      </c>
      <c r="B20431" s="31" t="n">
        <v>39</v>
      </c>
      <c r="C20431" s="7" t="n">
        <v>11</v>
      </c>
      <c r="D20431" s="7" t="n">
        <v>65533</v>
      </c>
      <c r="E20431" s="7" t="n">
        <v>217</v>
      </c>
    </row>
    <row r="20432" spans="1:5">
      <c r="A20432" t="s">
        <v>4</v>
      </c>
      <c r="B20432" s="4" t="s">
        <v>5</v>
      </c>
      <c r="C20432" s="4" t="s">
        <v>14</v>
      </c>
      <c r="D20432" s="4" t="s">
        <v>10</v>
      </c>
      <c r="E20432" s="4" t="s">
        <v>14</v>
      </c>
    </row>
    <row r="20433" spans="1:5">
      <c r="A20433" t="n">
        <v>158788</v>
      </c>
      <c r="B20433" s="31" t="n">
        <v>39</v>
      </c>
      <c r="C20433" s="7" t="n">
        <v>11</v>
      </c>
      <c r="D20433" s="7" t="n">
        <v>65533</v>
      </c>
      <c r="E20433" s="7" t="n">
        <v>218</v>
      </c>
    </row>
    <row r="20434" spans="1:5">
      <c r="A20434" t="s">
        <v>4</v>
      </c>
      <c r="B20434" s="4" t="s">
        <v>5</v>
      </c>
      <c r="C20434" s="4" t="s">
        <v>14</v>
      </c>
      <c r="D20434" s="4" t="s">
        <v>10</v>
      </c>
      <c r="E20434" s="4" t="s">
        <v>14</v>
      </c>
    </row>
    <row r="20435" spans="1:5">
      <c r="A20435" t="n">
        <v>158793</v>
      </c>
      <c r="B20435" s="31" t="n">
        <v>39</v>
      </c>
      <c r="C20435" s="7" t="n">
        <v>11</v>
      </c>
      <c r="D20435" s="7" t="n">
        <v>65533</v>
      </c>
      <c r="E20435" s="7" t="n">
        <v>219</v>
      </c>
    </row>
    <row r="20436" spans="1:5">
      <c r="A20436" t="s">
        <v>4</v>
      </c>
      <c r="B20436" s="4" t="s">
        <v>5</v>
      </c>
      <c r="C20436" s="4" t="s">
        <v>14</v>
      </c>
      <c r="D20436" s="4" t="s">
        <v>10</v>
      </c>
      <c r="E20436" s="4" t="s">
        <v>14</v>
      </c>
    </row>
    <row r="20437" spans="1:5">
      <c r="A20437" t="n">
        <v>158798</v>
      </c>
      <c r="B20437" s="34" t="n">
        <v>36</v>
      </c>
      <c r="C20437" s="7" t="n">
        <v>9</v>
      </c>
      <c r="D20437" s="7" t="n">
        <v>0</v>
      </c>
      <c r="E20437" s="7" t="n">
        <v>0</v>
      </c>
    </row>
    <row r="20438" spans="1:5">
      <c r="A20438" t="s">
        <v>4</v>
      </c>
      <c r="B20438" s="4" t="s">
        <v>5</v>
      </c>
      <c r="C20438" s="4" t="s">
        <v>14</v>
      </c>
      <c r="D20438" s="4" t="s">
        <v>10</v>
      </c>
      <c r="E20438" s="4" t="s">
        <v>14</v>
      </c>
    </row>
    <row r="20439" spans="1:5">
      <c r="A20439" t="n">
        <v>158803</v>
      </c>
      <c r="B20439" s="34" t="n">
        <v>36</v>
      </c>
      <c r="C20439" s="7" t="n">
        <v>9</v>
      </c>
      <c r="D20439" s="7" t="n">
        <v>1</v>
      </c>
      <c r="E20439" s="7" t="n">
        <v>0</v>
      </c>
    </row>
    <row r="20440" spans="1:5">
      <c r="A20440" t="s">
        <v>4</v>
      </c>
      <c r="B20440" s="4" t="s">
        <v>5</v>
      </c>
      <c r="C20440" s="4" t="s">
        <v>14</v>
      </c>
      <c r="D20440" s="4" t="s">
        <v>10</v>
      </c>
      <c r="E20440" s="4" t="s">
        <v>14</v>
      </c>
    </row>
    <row r="20441" spans="1:5">
      <c r="A20441" t="n">
        <v>158808</v>
      </c>
      <c r="B20441" s="34" t="n">
        <v>36</v>
      </c>
      <c r="C20441" s="7" t="n">
        <v>9</v>
      </c>
      <c r="D20441" s="7" t="n">
        <v>2</v>
      </c>
      <c r="E20441" s="7" t="n">
        <v>0</v>
      </c>
    </row>
    <row r="20442" spans="1:5">
      <c r="A20442" t="s">
        <v>4</v>
      </c>
      <c r="B20442" s="4" t="s">
        <v>5</v>
      </c>
      <c r="C20442" s="4" t="s">
        <v>14</v>
      </c>
      <c r="D20442" s="4" t="s">
        <v>10</v>
      </c>
      <c r="E20442" s="4" t="s">
        <v>14</v>
      </c>
    </row>
    <row r="20443" spans="1:5">
      <c r="A20443" t="n">
        <v>158813</v>
      </c>
      <c r="B20443" s="34" t="n">
        <v>36</v>
      </c>
      <c r="C20443" s="7" t="n">
        <v>9</v>
      </c>
      <c r="D20443" s="7" t="n">
        <v>3</v>
      </c>
      <c r="E20443" s="7" t="n">
        <v>0</v>
      </c>
    </row>
    <row r="20444" spans="1:5">
      <c r="A20444" t="s">
        <v>4</v>
      </c>
      <c r="B20444" s="4" t="s">
        <v>5</v>
      </c>
      <c r="C20444" s="4" t="s">
        <v>14</v>
      </c>
      <c r="D20444" s="4" t="s">
        <v>10</v>
      </c>
      <c r="E20444" s="4" t="s">
        <v>14</v>
      </c>
    </row>
    <row r="20445" spans="1:5">
      <c r="A20445" t="n">
        <v>158818</v>
      </c>
      <c r="B20445" s="34" t="n">
        <v>36</v>
      </c>
      <c r="C20445" s="7" t="n">
        <v>9</v>
      </c>
      <c r="D20445" s="7" t="n">
        <v>4</v>
      </c>
      <c r="E20445" s="7" t="n">
        <v>0</v>
      </c>
    </row>
    <row r="20446" spans="1:5">
      <c r="A20446" t="s">
        <v>4</v>
      </c>
      <c r="B20446" s="4" t="s">
        <v>5</v>
      </c>
      <c r="C20446" s="4" t="s">
        <v>14</v>
      </c>
      <c r="D20446" s="4" t="s">
        <v>10</v>
      </c>
      <c r="E20446" s="4" t="s">
        <v>14</v>
      </c>
    </row>
    <row r="20447" spans="1:5">
      <c r="A20447" t="n">
        <v>158823</v>
      </c>
      <c r="B20447" s="34" t="n">
        <v>36</v>
      </c>
      <c r="C20447" s="7" t="n">
        <v>9</v>
      </c>
      <c r="D20447" s="7" t="n">
        <v>5</v>
      </c>
      <c r="E20447" s="7" t="n">
        <v>0</v>
      </c>
    </row>
    <row r="20448" spans="1:5">
      <c r="A20448" t="s">
        <v>4</v>
      </c>
      <c r="B20448" s="4" t="s">
        <v>5</v>
      </c>
      <c r="C20448" s="4" t="s">
        <v>14</v>
      </c>
      <c r="D20448" s="4" t="s">
        <v>10</v>
      </c>
      <c r="E20448" s="4" t="s">
        <v>14</v>
      </c>
    </row>
    <row r="20449" spans="1:5">
      <c r="A20449" t="n">
        <v>158828</v>
      </c>
      <c r="B20449" s="34" t="n">
        <v>36</v>
      </c>
      <c r="C20449" s="7" t="n">
        <v>9</v>
      </c>
      <c r="D20449" s="7" t="n">
        <v>6</v>
      </c>
      <c r="E20449" s="7" t="n">
        <v>0</v>
      </c>
    </row>
    <row r="20450" spans="1:5">
      <c r="A20450" t="s">
        <v>4</v>
      </c>
      <c r="B20450" s="4" t="s">
        <v>5</v>
      </c>
      <c r="C20450" s="4" t="s">
        <v>14</v>
      </c>
      <c r="D20450" s="4" t="s">
        <v>10</v>
      </c>
      <c r="E20450" s="4" t="s">
        <v>14</v>
      </c>
    </row>
    <row r="20451" spans="1:5">
      <c r="A20451" t="n">
        <v>158833</v>
      </c>
      <c r="B20451" s="34" t="n">
        <v>36</v>
      </c>
      <c r="C20451" s="7" t="n">
        <v>9</v>
      </c>
      <c r="D20451" s="7" t="n">
        <v>7</v>
      </c>
      <c r="E20451" s="7" t="n">
        <v>0</v>
      </c>
    </row>
    <row r="20452" spans="1:5">
      <c r="A20452" t="s">
        <v>4</v>
      </c>
      <c r="B20452" s="4" t="s">
        <v>5</v>
      </c>
      <c r="C20452" s="4" t="s">
        <v>14</v>
      </c>
      <c r="D20452" s="4" t="s">
        <v>10</v>
      </c>
      <c r="E20452" s="4" t="s">
        <v>14</v>
      </c>
    </row>
    <row r="20453" spans="1:5">
      <c r="A20453" t="n">
        <v>158838</v>
      </c>
      <c r="B20453" s="34" t="n">
        <v>36</v>
      </c>
      <c r="C20453" s="7" t="n">
        <v>9</v>
      </c>
      <c r="D20453" s="7" t="n">
        <v>8</v>
      </c>
      <c r="E20453" s="7" t="n">
        <v>0</v>
      </c>
    </row>
    <row r="20454" spans="1:5">
      <c r="A20454" t="s">
        <v>4</v>
      </c>
      <c r="B20454" s="4" t="s">
        <v>5</v>
      </c>
      <c r="C20454" s="4" t="s">
        <v>14</v>
      </c>
      <c r="D20454" s="4" t="s">
        <v>10</v>
      </c>
      <c r="E20454" s="4" t="s">
        <v>14</v>
      </c>
    </row>
    <row r="20455" spans="1:5">
      <c r="A20455" t="n">
        <v>158843</v>
      </c>
      <c r="B20455" s="34" t="n">
        <v>36</v>
      </c>
      <c r="C20455" s="7" t="n">
        <v>9</v>
      </c>
      <c r="D20455" s="7" t="n">
        <v>9</v>
      </c>
      <c r="E20455" s="7" t="n">
        <v>0</v>
      </c>
    </row>
    <row r="20456" spans="1:5">
      <c r="A20456" t="s">
        <v>4</v>
      </c>
      <c r="B20456" s="4" t="s">
        <v>5</v>
      </c>
      <c r="C20456" s="4" t="s">
        <v>14</v>
      </c>
      <c r="D20456" s="4" t="s">
        <v>10</v>
      </c>
      <c r="E20456" s="4" t="s">
        <v>14</v>
      </c>
    </row>
    <row r="20457" spans="1:5">
      <c r="A20457" t="n">
        <v>158848</v>
      </c>
      <c r="B20457" s="34" t="n">
        <v>36</v>
      </c>
      <c r="C20457" s="7" t="n">
        <v>9</v>
      </c>
      <c r="D20457" s="7" t="n">
        <v>11</v>
      </c>
      <c r="E20457" s="7" t="n">
        <v>0</v>
      </c>
    </row>
    <row r="20458" spans="1:5">
      <c r="A20458" t="s">
        <v>4</v>
      </c>
      <c r="B20458" s="4" t="s">
        <v>5</v>
      </c>
      <c r="C20458" s="4" t="s">
        <v>14</v>
      </c>
      <c r="D20458" s="4" t="s">
        <v>10</v>
      </c>
      <c r="E20458" s="4" t="s">
        <v>14</v>
      </c>
    </row>
    <row r="20459" spans="1:5">
      <c r="A20459" t="n">
        <v>158853</v>
      </c>
      <c r="B20459" s="34" t="n">
        <v>36</v>
      </c>
      <c r="C20459" s="7" t="n">
        <v>9</v>
      </c>
      <c r="D20459" s="7" t="n">
        <v>7032</v>
      </c>
      <c r="E20459" s="7" t="n">
        <v>0</v>
      </c>
    </row>
    <row r="20460" spans="1:5">
      <c r="A20460" t="s">
        <v>4</v>
      </c>
      <c r="B20460" s="4" t="s">
        <v>5</v>
      </c>
      <c r="C20460" s="4" t="s">
        <v>14</v>
      </c>
      <c r="D20460" s="4" t="s">
        <v>10</v>
      </c>
      <c r="E20460" s="4" t="s">
        <v>14</v>
      </c>
    </row>
    <row r="20461" spans="1:5">
      <c r="A20461" t="n">
        <v>158858</v>
      </c>
      <c r="B20461" s="34" t="n">
        <v>36</v>
      </c>
      <c r="C20461" s="7" t="n">
        <v>9</v>
      </c>
      <c r="D20461" s="7" t="n">
        <v>23</v>
      </c>
      <c r="E20461" s="7" t="n">
        <v>0</v>
      </c>
    </row>
    <row r="20462" spans="1:5">
      <c r="A20462" t="s">
        <v>4</v>
      </c>
      <c r="B20462" s="4" t="s">
        <v>5</v>
      </c>
      <c r="C20462" s="4" t="s">
        <v>14</v>
      </c>
      <c r="D20462" s="4" t="s">
        <v>10</v>
      </c>
      <c r="E20462" s="4" t="s">
        <v>14</v>
      </c>
    </row>
    <row r="20463" spans="1:5">
      <c r="A20463" t="n">
        <v>158863</v>
      </c>
      <c r="B20463" s="34" t="n">
        <v>36</v>
      </c>
      <c r="C20463" s="7" t="n">
        <v>9</v>
      </c>
      <c r="D20463" s="7" t="n">
        <v>19</v>
      </c>
      <c r="E20463" s="7" t="n">
        <v>0</v>
      </c>
    </row>
    <row r="20464" spans="1:5">
      <c r="A20464" t="s">
        <v>4</v>
      </c>
      <c r="B20464" s="4" t="s">
        <v>5</v>
      </c>
      <c r="C20464" s="4" t="s">
        <v>14</v>
      </c>
      <c r="D20464" s="4" t="s">
        <v>10</v>
      </c>
      <c r="E20464" s="4" t="s">
        <v>14</v>
      </c>
    </row>
    <row r="20465" spans="1:5">
      <c r="A20465" t="n">
        <v>158868</v>
      </c>
      <c r="B20465" s="34" t="n">
        <v>36</v>
      </c>
      <c r="C20465" s="7" t="n">
        <v>9</v>
      </c>
      <c r="D20465" s="7" t="n">
        <v>7013</v>
      </c>
      <c r="E20465" s="7" t="n">
        <v>0</v>
      </c>
    </row>
    <row r="20466" spans="1:5">
      <c r="A20466" t="s">
        <v>4</v>
      </c>
      <c r="B20466" s="4" t="s">
        <v>5</v>
      </c>
      <c r="C20466" s="4" t="s">
        <v>14</v>
      </c>
      <c r="D20466" s="4" t="s">
        <v>10</v>
      </c>
      <c r="E20466" s="4" t="s">
        <v>14</v>
      </c>
    </row>
    <row r="20467" spans="1:5">
      <c r="A20467" t="n">
        <v>158873</v>
      </c>
      <c r="B20467" s="34" t="n">
        <v>36</v>
      </c>
      <c r="C20467" s="7" t="n">
        <v>9</v>
      </c>
      <c r="D20467" s="7" t="n">
        <v>7012</v>
      </c>
      <c r="E20467" s="7" t="n">
        <v>0</v>
      </c>
    </row>
    <row r="20468" spans="1:5">
      <c r="A20468" t="s">
        <v>4</v>
      </c>
      <c r="B20468" s="4" t="s">
        <v>5</v>
      </c>
      <c r="C20468" s="4" t="s">
        <v>14</v>
      </c>
      <c r="D20468" s="4" t="s">
        <v>10</v>
      </c>
      <c r="E20468" s="4" t="s">
        <v>14</v>
      </c>
    </row>
    <row r="20469" spans="1:5">
      <c r="A20469" t="n">
        <v>158878</v>
      </c>
      <c r="B20469" s="34" t="n">
        <v>36</v>
      </c>
      <c r="C20469" s="7" t="n">
        <v>9</v>
      </c>
      <c r="D20469" s="7" t="n">
        <v>7024</v>
      </c>
      <c r="E20469" s="7" t="n">
        <v>0</v>
      </c>
    </row>
    <row r="20470" spans="1:5">
      <c r="A20470" t="s">
        <v>4</v>
      </c>
      <c r="B20470" s="4" t="s">
        <v>5</v>
      </c>
      <c r="C20470" s="4" t="s">
        <v>14</v>
      </c>
      <c r="D20470" s="4" t="s">
        <v>10</v>
      </c>
      <c r="E20470" s="4" t="s">
        <v>14</v>
      </c>
    </row>
    <row r="20471" spans="1:5">
      <c r="A20471" t="n">
        <v>158883</v>
      </c>
      <c r="B20471" s="34" t="n">
        <v>36</v>
      </c>
      <c r="C20471" s="7" t="n">
        <v>9</v>
      </c>
      <c r="D20471" s="7" t="n">
        <v>1000</v>
      </c>
      <c r="E20471" s="7" t="n">
        <v>0</v>
      </c>
    </row>
    <row r="20472" spans="1:5">
      <c r="A20472" t="s">
        <v>4</v>
      </c>
      <c r="B20472" s="4" t="s">
        <v>5</v>
      </c>
      <c r="C20472" s="4" t="s">
        <v>14</v>
      </c>
      <c r="D20472" s="4" t="s">
        <v>10</v>
      </c>
      <c r="E20472" s="4" t="s">
        <v>14</v>
      </c>
    </row>
    <row r="20473" spans="1:5">
      <c r="A20473" t="n">
        <v>158888</v>
      </c>
      <c r="B20473" s="34" t="n">
        <v>36</v>
      </c>
      <c r="C20473" s="7" t="n">
        <v>9</v>
      </c>
      <c r="D20473" s="7" t="n">
        <v>7033</v>
      </c>
      <c r="E20473" s="7" t="n">
        <v>0</v>
      </c>
    </row>
    <row r="20474" spans="1:5">
      <c r="A20474" t="s">
        <v>4</v>
      </c>
      <c r="B20474" s="4" t="s">
        <v>5</v>
      </c>
      <c r="C20474" s="4" t="s">
        <v>14</v>
      </c>
      <c r="D20474" s="4" t="s">
        <v>10</v>
      </c>
      <c r="E20474" s="4" t="s">
        <v>14</v>
      </c>
    </row>
    <row r="20475" spans="1:5">
      <c r="A20475" t="n">
        <v>158893</v>
      </c>
      <c r="B20475" s="34" t="n">
        <v>36</v>
      </c>
      <c r="C20475" s="7" t="n">
        <v>9</v>
      </c>
      <c r="D20475" s="7" t="n">
        <v>26</v>
      </c>
      <c r="E20475" s="7" t="n">
        <v>0</v>
      </c>
    </row>
    <row r="20476" spans="1:5">
      <c r="A20476" t="s">
        <v>4</v>
      </c>
      <c r="B20476" s="4" t="s">
        <v>5</v>
      </c>
      <c r="C20476" s="4" t="s">
        <v>14</v>
      </c>
      <c r="D20476" s="4" t="s">
        <v>10</v>
      </c>
      <c r="E20476" s="4" t="s">
        <v>14</v>
      </c>
    </row>
    <row r="20477" spans="1:5">
      <c r="A20477" t="n">
        <v>158898</v>
      </c>
      <c r="B20477" s="34" t="n">
        <v>36</v>
      </c>
      <c r="C20477" s="7" t="n">
        <v>9</v>
      </c>
      <c r="D20477" s="7" t="n">
        <v>15</v>
      </c>
      <c r="E20477" s="7" t="n">
        <v>0</v>
      </c>
    </row>
    <row r="20478" spans="1:5">
      <c r="A20478" t="s">
        <v>4</v>
      </c>
      <c r="B20478" s="4" t="s">
        <v>5</v>
      </c>
      <c r="C20478" s="4" t="s">
        <v>14</v>
      </c>
      <c r="D20478" s="4" t="s">
        <v>10</v>
      </c>
      <c r="E20478" s="4" t="s">
        <v>14</v>
      </c>
    </row>
    <row r="20479" spans="1:5">
      <c r="A20479" t="n">
        <v>158903</v>
      </c>
      <c r="B20479" s="34" t="n">
        <v>36</v>
      </c>
      <c r="C20479" s="7" t="n">
        <v>9</v>
      </c>
      <c r="D20479" s="7" t="n">
        <v>7021</v>
      </c>
      <c r="E20479" s="7" t="n">
        <v>0</v>
      </c>
    </row>
    <row r="20480" spans="1:5">
      <c r="A20480" t="s">
        <v>4</v>
      </c>
      <c r="B20480" s="4" t="s">
        <v>5</v>
      </c>
      <c r="C20480" s="4" t="s">
        <v>14</v>
      </c>
      <c r="D20480" s="4" t="s">
        <v>10</v>
      </c>
      <c r="E20480" s="4" t="s">
        <v>14</v>
      </c>
    </row>
    <row r="20481" spans="1:5">
      <c r="A20481" t="n">
        <v>158908</v>
      </c>
      <c r="B20481" s="34" t="n">
        <v>36</v>
      </c>
      <c r="C20481" s="7" t="n">
        <v>9</v>
      </c>
      <c r="D20481" s="7" t="n">
        <v>7004</v>
      </c>
      <c r="E20481" s="7" t="n">
        <v>0</v>
      </c>
    </row>
    <row r="20482" spans="1:5">
      <c r="A20482" t="s">
        <v>4</v>
      </c>
      <c r="B20482" s="4" t="s">
        <v>5</v>
      </c>
      <c r="C20482" s="4" t="s">
        <v>14</v>
      </c>
      <c r="D20482" s="4" t="s">
        <v>10</v>
      </c>
      <c r="E20482" s="4" t="s">
        <v>14</v>
      </c>
    </row>
    <row r="20483" spans="1:5">
      <c r="A20483" t="n">
        <v>158913</v>
      </c>
      <c r="B20483" s="34" t="n">
        <v>36</v>
      </c>
      <c r="C20483" s="7" t="n">
        <v>9</v>
      </c>
      <c r="D20483" s="7" t="n">
        <v>7031</v>
      </c>
      <c r="E20483" s="7" t="n">
        <v>0</v>
      </c>
    </row>
    <row r="20484" spans="1:5">
      <c r="A20484" t="s">
        <v>4</v>
      </c>
      <c r="B20484" s="4" t="s">
        <v>5</v>
      </c>
      <c r="C20484" s="4" t="s">
        <v>14</v>
      </c>
      <c r="D20484" s="4" t="s">
        <v>10</v>
      </c>
    </row>
    <row r="20485" spans="1:5">
      <c r="A20485" t="n">
        <v>158918</v>
      </c>
      <c r="B20485" s="9" t="n">
        <v>162</v>
      </c>
      <c r="C20485" s="7" t="n">
        <v>1</v>
      </c>
      <c r="D20485" s="7" t="n">
        <v>0</v>
      </c>
    </row>
    <row r="20486" spans="1:5">
      <c r="A20486" t="s">
        <v>4</v>
      </c>
      <c r="B20486" s="4" t="s">
        <v>5</v>
      </c>
    </row>
    <row r="20487" spans="1:5">
      <c r="A20487" t="n">
        <v>158922</v>
      </c>
      <c r="B20487" s="5" t="n">
        <v>1</v>
      </c>
    </row>
    <row r="20488" spans="1:5" s="3" customFormat="1" customHeight="0">
      <c r="A20488" s="3" t="s">
        <v>2</v>
      </c>
      <c r="B20488" s="3" t="s">
        <v>1177</v>
      </c>
    </row>
    <row r="20489" spans="1:5">
      <c r="A20489" t="s">
        <v>4</v>
      </c>
      <c r="B20489" s="4" t="s">
        <v>5</v>
      </c>
      <c r="C20489" s="4" t="s">
        <v>14</v>
      </c>
      <c r="D20489" s="4" t="s">
        <v>10</v>
      </c>
    </row>
    <row r="20490" spans="1:5">
      <c r="A20490" t="n">
        <v>158924</v>
      </c>
      <c r="B20490" s="24" t="n">
        <v>22</v>
      </c>
      <c r="C20490" s="7" t="n">
        <v>0</v>
      </c>
      <c r="D20490" s="7" t="n">
        <v>0</v>
      </c>
    </row>
    <row r="20491" spans="1:5">
      <c r="A20491" t="s">
        <v>4</v>
      </c>
      <c r="B20491" s="4" t="s">
        <v>5</v>
      </c>
      <c r="C20491" s="4" t="s">
        <v>14</v>
      </c>
      <c r="D20491" s="4" t="s">
        <v>10</v>
      </c>
      <c r="E20491" s="4" t="s">
        <v>21</v>
      </c>
    </row>
    <row r="20492" spans="1:5">
      <c r="A20492" t="n">
        <v>158928</v>
      </c>
      <c r="B20492" s="21" t="n">
        <v>58</v>
      </c>
      <c r="C20492" s="7" t="n">
        <v>0</v>
      </c>
      <c r="D20492" s="7" t="n">
        <v>0</v>
      </c>
      <c r="E20492" s="7" t="n">
        <v>1</v>
      </c>
    </row>
    <row r="20493" spans="1:5">
      <c r="A20493" t="s">
        <v>4</v>
      </c>
      <c r="B20493" s="4" t="s">
        <v>5</v>
      </c>
      <c r="C20493" s="4" t="s">
        <v>14</v>
      </c>
    </row>
    <row r="20494" spans="1:5">
      <c r="A20494" t="n">
        <v>158936</v>
      </c>
      <c r="B20494" s="26" t="n">
        <v>64</v>
      </c>
      <c r="C20494" s="7" t="n">
        <v>7</v>
      </c>
    </row>
    <row r="20495" spans="1:5">
      <c r="A20495" t="s">
        <v>4</v>
      </c>
      <c r="B20495" s="4" t="s">
        <v>5</v>
      </c>
      <c r="C20495" s="4" t="s">
        <v>14</v>
      </c>
      <c r="D20495" s="4" t="s">
        <v>14</v>
      </c>
      <c r="E20495" s="4" t="s">
        <v>9</v>
      </c>
      <c r="F20495" s="4" t="s">
        <v>14</v>
      </c>
      <c r="G20495" s="4" t="s">
        <v>14</v>
      </c>
    </row>
    <row r="20496" spans="1:5">
      <c r="A20496" t="n">
        <v>158938</v>
      </c>
      <c r="B20496" s="85" t="n">
        <v>18</v>
      </c>
      <c r="C20496" s="7" t="n">
        <v>3</v>
      </c>
      <c r="D20496" s="7" t="n">
        <v>0</v>
      </c>
      <c r="E20496" s="7" t="n">
        <v>5</v>
      </c>
      <c r="F20496" s="7" t="n">
        <v>19</v>
      </c>
      <c r="G20496" s="7" t="n">
        <v>1</v>
      </c>
    </row>
    <row r="20497" spans="1:7">
      <c r="A20497" t="s">
        <v>4</v>
      </c>
      <c r="B20497" s="4" t="s">
        <v>5</v>
      </c>
      <c r="C20497" s="4" t="s">
        <v>10</v>
      </c>
    </row>
    <row r="20498" spans="1:7">
      <c r="A20498" t="n">
        <v>158947</v>
      </c>
      <c r="B20498" s="13" t="n">
        <v>13</v>
      </c>
      <c r="C20498" s="7" t="n">
        <v>6410</v>
      </c>
    </row>
    <row r="20499" spans="1:7">
      <c r="A20499" t="s">
        <v>4</v>
      </c>
      <c r="B20499" s="4" t="s">
        <v>5</v>
      </c>
      <c r="C20499" s="4" t="s">
        <v>14</v>
      </c>
      <c r="D20499" s="4" t="s">
        <v>10</v>
      </c>
      <c r="E20499" s="4" t="s">
        <v>10</v>
      </c>
    </row>
    <row r="20500" spans="1:7">
      <c r="A20500" t="n">
        <v>158950</v>
      </c>
      <c r="B20500" s="16" t="n">
        <v>49</v>
      </c>
      <c r="C20500" s="7" t="n">
        <v>5</v>
      </c>
      <c r="D20500" s="7" t="n">
        <v>1</v>
      </c>
      <c r="E20500" s="7" t="n">
        <v>1</v>
      </c>
    </row>
    <row r="20501" spans="1:7">
      <c r="A20501" t="s">
        <v>4</v>
      </c>
      <c r="B20501" s="4" t="s">
        <v>5</v>
      </c>
      <c r="C20501" s="4" t="s">
        <v>14</v>
      </c>
      <c r="D20501" s="4" t="s">
        <v>10</v>
      </c>
    </row>
    <row r="20502" spans="1:7">
      <c r="A20502" t="n">
        <v>158956</v>
      </c>
      <c r="B20502" s="16" t="n">
        <v>49</v>
      </c>
      <c r="C20502" s="7" t="n">
        <v>6</v>
      </c>
      <c r="D20502" s="7" t="n">
        <v>1</v>
      </c>
    </row>
    <row r="20503" spans="1:7">
      <c r="A20503" t="s">
        <v>4</v>
      </c>
      <c r="B20503" s="4" t="s">
        <v>5</v>
      </c>
      <c r="C20503" s="4" t="s">
        <v>14</v>
      </c>
      <c r="D20503" s="4" t="s">
        <v>10</v>
      </c>
    </row>
    <row r="20504" spans="1:7">
      <c r="A20504" t="n">
        <v>158960</v>
      </c>
      <c r="B20504" s="9" t="n">
        <v>162</v>
      </c>
      <c r="C20504" s="7" t="n">
        <v>1</v>
      </c>
      <c r="D20504" s="7" t="n">
        <v>20481</v>
      </c>
    </row>
    <row r="20505" spans="1:7">
      <c r="A20505" t="s">
        <v>4</v>
      </c>
      <c r="B20505" s="4" t="s">
        <v>5</v>
      </c>
    </row>
    <row r="20506" spans="1:7">
      <c r="A20506" t="n">
        <v>158964</v>
      </c>
      <c r="B20506" s="5" t="n">
        <v>1</v>
      </c>
    </row>
    <row r="20507" spans="1:7" s="3" customFormat="1" customHeight="0">
      <c r="A20507" s="3" t="s">
        <v>2</v>
      </c>
      <c r="B20507" s="3" t="s">
        <v>1178</v>
      </c>
    </row>
    <row r="20508" spans="1:7">
      <c r="A20508" t="s">
        <v>4</v>
      </c>
      <c r="B20508" s="4" t="s">
        <v>5</v>
      </c>
      <c r="C20508" s="4" t="s">
        <v>14</v>
      </c>
      <c r="D20508" s="4" t="s">
        <v>9</v>
      </c>
      <c r="E20508" s="4" t="s">
        <v>14</v>
      </c>
      <c r="F20508" s="4" t="s">
        <v>19</v>
      </c>
    </row>
    <row r="20509" spans="1:7">
      <c r="A20509" t="n">
        <v>158968</v>
      </c>
      <c r="B20509" s="10" t="n">
        <v>5</v>
      </c>
      <c r="C20509" s="7" t="n">
        <v>0</v>
      </c>
      <c r="D20509" s="7" t="n">
        <v>1</v>
      </c>
      <c r="E20509" s="7" t="n">
        <v>1</v>
      </c>
      <c r="F20509" s="11" t="n">
        <f t="normal" ca="1">A20517</f>
        <v>0</v>
      </c>
    </row>
    <row r="20510" spans="1:7">
      <c r="A20510" t="s">
        <v>4</v>
      </c>
      <c r="B20510" s="4" t="s">
        <v>5</v>
      </c>
      <c r="C20510" s="4" t="s">
        <v>14</v>
      </c>
      <c r="D20510" s="4" t="s">
        <v>10</v>
      </c>
      <c r="E20510" s="4" t="s">
        <v>21</v>
      </c>
      <c r="F20510" s="4" t="s">
        <v>10</v>
      </c>
      <c r="G20510" s="4" t="s">
        <v>9</v>
      </c>
      <c r="H20510" s="4" t="s">
        <v>9</v>
      </c>
      <c r="I20510" s="4" t="s">
        <v>10</v>
      </c>
      <c r="J20510" s="4" t="s">
        <v>10</v>
      </c>
      <c r="K20510" s="4" t="s">
        <v>9</v>
      </c>
      <c r="L20510" s="4" t="s">
        <v>9</v>
      </c>
      <c r="M20510" s="4" t="s">
        <v>9</v>
      </c>
      <c r="N20510" s="4" t="s">
        <v>9</v>
      </c>
      <c r="O20510" s="4" t="s">
        <v>6</v>
      </c>
    </row>
    <row r="20511" spans="1:7">
      <c r="A20511" t="n">
        <v>158979</v>
      </c>
      <c r="B20511" s="14" t="n">
        <v>50</v>
      </c>
      <c r="C20511" s="7" t="n">
        <v>0</v>
      </c>
      <c r="D20511" s="7" t="n">
        <v>2209</v>
      </c>
      <c r="E20511" s="7" t="n">
        <v>0.400000005960464</v>
      </c>
      <c r="F20511" s="7" t="n">
        <v>150</v>
      </c>
      <c r="G20511" s="7" t="n">
        <v>0</v>
      </c>
      <c r="H20511" s="7" t="n">
        <v>-1073741824</v>
      </c>
      <c r="I20511" s="7" t="n">
        <v>0</v>
      </c>
      <c r="J20511" s="7" t="n">
        <v>65533</v>
      </c>
      <c r="K20511" s="7" t="n">
        <v>0</v>
      </c>
      <c r="L20511" s="7" t="n">
        <v>0</v>
      </c>
      <c r="M20511" s="7" t="n">
        <v>0</v>
      </c>
      <c r="N20511" s="7" t="n">
        <v>0</v>
      </c>
      <c r="O20511" s="7" t="s">
        <v>13</v>
      </c>
    </row>
    <row r="20512" spans="1:7">
      <c r="A20512" t="s">
        <v>4</v>
      </c>
      <c r="B20512" s="4" t="s">
        <v>5</v>
      </c>
      <c r="C20512" s="4" t="s">
        <v>10</v>
      </c>
    </row>
    <row r="20513" spans="1:15">
      <c r="A20513" t="n">
        <v>159018</v>
      </c>
      <c r="B20513" s="28" t="n">
        <v>16</v>
      </c>
      <c r="C20513" s="7" t="n">
        <v>770</v>
      </c>
    </row>
    <row r="20514" spans="1:15">
      <c r="A20514" t="s">
        <v>4</v>
      </c>
      <c r="B20514" s="4" t="s">
        <v>5</v>
      </c>
      <c r="C20514" s="4" t="s">
        <v>19</v>
      </c>
    </row>
    <row r="20515" spans="1:15">
      <c r="A20515" t="n">
        <v>159021</v>
      </c>
      <c r="B20515" s="15" t="n">
        <v>3</v>
      </c>
      <c r="C20515" s="11" t="n">
        <f t="normal" ca="1">A20509</f>
        <v>0</v>
      </c>
    </row>
    <row r="20516" spans="1:15">
      <c r="A20516" t="s">
        <v>4</v>
      </c>
      <c r="B20516" s="4" t="s">
        <v>5</v>
      </c>
    </row>
    <row r="20517" spans="1:15">
      <c r="A20517" t="n">
        <v>159026</v>
      </c>
      <c r="B20517" s="5" t="n">
        <v>1</v>
      </c>
    </row>
    <row r="20518" spans="1:15" s="3" customFormat="1" customHeight="0">
      <c r="A20518" s="3" t="s">
        <v>2</v>
      </c>
      <c r="B20518" s="3" t="s">
        <v>1179</v>
      </c>
    </row>
    <row r="20519" spans="1:15">
      <c r="A20519" t="s">
        <v>4</v>
      </c>
      <c r="B20519" s="4" t="s">
        <v>5</v>
      </c>
      <c r="C20519" s="4" t="s">
        <v>14</v>
      </c>
      <c r="D20519" s="4" t="s">
        <v>14</v>
      </c>
      <c r="E20519" s="4" t="s">
        <v>14</v>
      </c>
      <c r="F20519" s="4" t="s">
        <v>14</v>
      </c>
    </row>
    <row r="20520" spans="1:15">
      <c r="A20520" t="n">
        <v>159028</v>
      </c>
      <c r="B20520" s="19" t="n">
        <v>14</v>
      </c>
      <c r="C20520" s="7" t="n">
        <v>2</v>
      </c>
      <c r="D20520" s="7" t="n">
        <v>0</v>
      </c>
      <c r="E20520" s="7" t="n">
        <v>0</v>
      </c>
      <c r="F20520" s="7" t="n">
        <v>0</v>
      </c>
    </row>
    <row r="20521" spans="1:15">
      <c r="A20521" t="s">
        <v>4</v>
      </c>
      <c r="B20521" s="4" t="s">
        <v>5</v>
      </c>
      <c r="C20521" s="4" t="s">
        <v>14</v>
      </c>
      <c r="D20521" s="20" t="s">
        <v>28</v>
      </c>
      <c r="E20521" s="4" t="s">
        <v>5</v>
      </c>
      <c r="F20521" s="4" t="s">
        <v>14</v>
      </c>
      <c r="G20521" s="4" t="s">
        <v>10</v>
      </c>
      <c r="H20521" s="20" t="s">
        <v>29</v>
      </c>
      <c r="I20521" s="4" t="s">
        <v>14</v>
      </c>
      <c r="J20521" s="4" t="s">
        <v>9</v>
      </c>
      <c r="K20521" s="4" t="s">
        <v>14</v>
      </c>
      <c r="L20521" s="4" t="s">
        <v>14</v>
      </c>
      <c r="M20521" s="20" t="s">
        <v>28</v>
      </c>
      <c r="N20521" s="4" t="s">
        <v>5</v>
      </c>
      <c r="O20521" s="4" t="s">
        <v>14</v>
      </c>
      <c r="P20521" s="4" t="s">
        <v>10</v>
      </c>
      <c r="Q20521" s="20" t="s">
        <v>29</v>
      </c>
      <c r="R20521" s="4" t="s">
        <v>14</v>
      </c>
      <c r="S20521" s="4" t="s">
        <v>9</v>
      </c>
      <c r="T20521" s="4" t="s">
        <v>14</v>
      </c>
      <c r="U20521" s="4" t="s">
        <v>14</v>
      </c>
      <c r="V20521" s="4" t="s">
        <v>14</v>
      </c>
      <c r="W20521" s="4" t="s">
        <v>19</v>
      </c>
    </row>
    <row r="20522" spans="1:15">
      <c r="A20522" t="n">
        <v>159033</v>
      </c>
      <c r="B20522" s="10" t="n">
        <v>5</v>
      </c>
      <c r="C20522" s="7" t="n">
        <v>28</v>
      </c>
      <c r="D20522" s="20" t="s">
        <v>3</v>
      </c>
      <c r="E20522" s="9" t="n">
        <v>162</v>
      </c>
      <c r="F20522" s="7" t="n">
        <v>3</v>
      </c>
      <c r="G20522" s="7" t="n">
        <v>16455</v>
      </c>
      <c r="H20522" s="20" t="s">
        <v>3</v>
      </c>
      <c r="I20522" s="7" t="n">
        <v>0</v>
      </c>
      <c r="J20522" s="7" t="n">
        <v>1</v>
      </c>
      <c r="K20522" s="7" t="n">
        <v>2</v>
      </c>
      <c r="L20522" s="7" t="n">
        <v>28</v>
      </c>
      <c r="M20522" s="20" t="s">
        <v>3</v>
      </c>
      <c r="N20522" s="9" t="n">
        <v>162</v>
      </c>
      <c r="O20522" s="7" t="n">
        <v>3</v>
      </c>
      <c r="P20522" s="7" t="n">
        <v>16455</v>
      </c>
      <c r="Q20522" s="20" t="s">
        <v>3</v>
      </c>
      <c r="R20522" s="7" t="n">
        <v>0</v>
      </c>
      <c r="S20522" s="7" t="n">
        <v>2</v>
      </c>
      <c r="T20522" s="7" t="n">
        <v>2</v>
      </c>
      <c r="U20522" s="7" t="n">
        <v>11</v>
      </c>
      <c r="V20522" s="7" t="n">
        <v>1</v>
      </c>
      <c r="W20522" s="11" t="n">
        <f t="normal" ca="1">A20526</f>
        <v>0</v>
      </c>
    </row>
    <row r="20523" spans="1:15">
      <c r="A20523" t="s">
        <v>4</v>
      </c>
      <c r="B20523" s="4" t="s">
        <v>5</v>
      </c>
      <c r="C20523" s="4" t="s">
        <v>14</v>
      </c>
      <c r="D20523" s="4" t="s">
        <v>10</v>
      </c>
      <c r="E20523" s="4" t="s">
        <v>21</v>
      </c>
    </row>
    <row r="20524" spans="1:15">
      <c r="A20524" t="n">
        <v>159062</v>
      </c>
      <c r="B20524" s="21" t="n">
        <v>58</v>
      </c>
      <c r="C20524" s="7" t="n">
        <v>0</v>
      </c>
      <c r="D20524" s="7" t="n">
        <v>0</v>
      </c>
      <c r="E20524" s="7" t="n">
        <v>1</v>
      </c>
    </row>
    <row r="20525" spans="1:15">
      <c r="A20525" t="s">
        <v>4</v>
      </c>
      <c r="B20525" s="4" t="s">
        <v>5</v>
      </c>
      <c r="C20525" s="4" t="s">
        <v>14</v>
      </c>
      <c r="D20525" s="20" t="s">
        <v>28</v>
      </c>
      <c r="E20525" s="4" t="s">
        <v>5</v>
      </c>
      <c r="F20525" s="4" t="s">
        <v>14</v>
      </c>
      <c r="G20525" s="4" t="s">
        <v>10</v>
      </c>
      <c r="H20525" s="20" t="s">
        <v>29</v>
      </c>
      <c r="I20525" s="4" t="s">
        <v>14</v>
      </c>
      <c r="J20525" s="4" t="s">
        <v>9</v>
      </c>
      <c r="K20525" s="4" t="s">
        <v>14</v>
      </c>
      <c r="L20525" s="4" t="s">
        <v>14</v>
      </c>
      <c r="M20525" s="20" t="s">
        <v>28</v>
      </c>
      <c r="N20525" s="4" t="s">
        <v>5</v>
      </c>
      <c r="O20525" s="4" t="s">
        <v>14</v>
      </c>
      <c r="P20525" s="4" t="s">
        <v>10</v>
      </c>
      <c r="Q20525" s="20" t="s">
        <v>29</v>
      </c>
      <c r="R20525" s="4" t="s">
        <v>14</v>
      </c>
      <c r="S20525" s="4" t="s">
        <v>9</v>
      </c>
      <c r="T20525" s="4" t="s">
        <v>14</v>
      </c>
      <c r="U20525" s="4" t="s">
        <v>14</v>
      </c>
      <c r="V20525" s="4" t="s">
        <v>14</v>
      </c>
      <c r="W20525" s="4" t="s">
        <v>19</v>
      </c>
    </row>
    <row r="20526" spans="1:15">
      <c r="A20526" t="n">
        <v>159070</v>
      </c>
      <c r="B20526" s="10" t="n">
        <v>5</v>
      </c>
      <c r="C20526" s="7" t="n">
        <v>28</v>
      </c>
      <c r="D20526" s="20" t="s">
        <v>3</v>
      </c>
      <c r="E20526" s="9" t="n">
        <v>162</v>
      </c>
      <c r="F20526" s="7" t="n">
        <v>3</v>
      </c>
      <c r="G20526" s="7" t="n">
        <v>16455</v>
      </c>
      <c r="H20526" s="20" t="s">
        <v>3</v>
      </c>
      <c r="I20526" s="7" t="n">
        <v>0</v>
      </c>
      <c r="J20526" s="7" t="n">
        <v>1</v>
      </c>
      <c r="K20526" s="7" t="n">
        <v>3</v>
      </c>
      <c r="L20526" s="7" t="n">
        <v>28</v>
      </c>
      <c r="M20526" s="20" t="s">
        <v>3</v>
      </c>
      <c r="N20526" s="9" t="n">
        <v>162</v>
      </c>
      <c r="O20526" s="7" t="n">
        <v>3</v>
      </c>
      <c r="P20526" s="7" t="n">
        <v>16455</v>
      </c>
      <c r="Q20526" s="20" t="s">
        <v>3</v>
      </c>
      <c r="R20526" s="7" t="n">
        <v>0</v>
      </c>
      <c r="S20526" s="7" t="n">
        <v>2</v>
      </c>
      <c r="T20526" s="7" t="n">
        <v>3</v>
      </c>
      <c r="U20526" s="7" t="n">
        <v>9</v>
      </c>
      <c r="V20526" s="7" t="n">
        <v>1</v>
      </c>
      <c r="W20526" s="11" t="n">
        <f t="normal" ca="1">A20536</f>
        <v>0</v>
      </c>
    </row>
    <row r="20527" spans="1:15">
      <c r="A20527" t="s">
        <v>4</v>
      </c>
      <c r="B20527" s="4" t="s">
        <v>5</v>
      </c>
      <c r="C20527" s="4" t="s">
        <v>14</v>
      </c>
      <c r="D20527" s="20" t="s">
        <v>28</v>
      </c>
      <c r="E20527" s="4" t="s">
        <v>5</v>
      </c>
      <c r="F20527" s="4" t="s">
        <v>10</v>
      </c>
      <c r="G20527" s="4" t="s">
        <v>14</v>
      </c>
      <c r="H20527" s="4" t="s">
        <v>14</v>
      </c>
      <c r="I20527" s="4" t="s">
        <v>6</v>
      </c>
      <c r="J20527" s="20" t="s">
        <v>29</v>
      </c>
      <c r="K20527" s="4" t="s">
        <v>14</v>
      </c>
      <c r="L20527" s="4" t="s">
        <v>14</v>
      </c>
      <c r="M20527" s="20" t="s">
        <v>28</v>
      </c>
      <c r="N20527" s="4" t="s">
        <v>5</v>
      </c>
      <c r="O20527" s="4" t="s">
        <v>14</v>
      </c>
      <c r="P20527" s="20" t="s">
        <v>29</v>
      </c>
      <c r="Q20527" s="4" t="s">
        <v>14</v>
      </c>
      <c r="R20527" s="4" t="s">
        <v>9</v>
      </c>
      <c r="S20527" s="4" t="s">
        <v>14</v>
      </c>
      <c r="T20527" s="4" t="s">
        <v>14</v>
      </c>
      <c r="U20527" s="4" t="s">
        <v>14</v>
      </c>
      <c r="V20527" s="20" t="s">
        <v>28</v>
      </c>
      <c r="W20527" s="4" t="s">
        <v>5</v>
      </c>
      <c r="X20527" s="4" t="s">
        <v>14</v>
      </c>
      <c r="Y20527" s="20" t="s">
        <v>29</v>
      </c>
      <c r="Z20527" s="4" t="s">
        <v>14</v>
      </c>
      <c r="AA20527" s="4" t="s">
        <v>9</v>
      </c>
      <c r="AB20527" s="4" t="s">
        <v>14</v>
      </c>
      <c r="AC20527" s="4" t="s">
        <v>14</v>
      </c>
      <c r="AD20527" s="4" t="s">
        <v>14</v>
      </c>
      <c r="AE20527" s="4" t="s">
        <v>19</v>
      </c>
    </row>
    <row r="20528" spans="1:15">
      <c r="A20528" t="n">
        <v>159099</v>
      </c>
      <c r="B20528" s="10" t="n">
        <v>5</v>
      </c>
      <c r="C20528" s="7" t="n">
        <v>28</v>
      </c>
      <c r="D20528" s="20" t="s">
        <v>3</v>
      </c>
      <c r="E20528" s="22" t="n">
        <v>47</v>
      </c>
      <c r="F20528" s="7" t="n">
        <v>61456</v>
      </c>
      <c r="G20528" s="7" t="n">
        <v>2</v>
      </c>
      <c r="H20528" s="7" t="n">
        <v>0</v>
      </c>
      <c r="I20528" s="7" t="s">
        <v>30</v>
      </c>
      <c r="J20528" s="20" t="s">
        <v>3</v>
      </c>
      <c r="K20528" s="7" t="n">
        <v>8</v>
      </c>
      <c r="L20528" s="7" t="n">
        <v>28</v>
      </c>
      <c r="M20528" s="20" t="s">
        <v>3</v>
      </c>
      <c r="N20528" s="23" t="n">
        <v>74</v>
      </c>
      <c r="O20528" s="7" t="n">
        <v>65</v>
      </c>
      <c r="P20528" s="20" t="s">
        <v>3</v>
      </c>
      <c r="Q20528" s="7" t="n">
        <v>0</v>
      </c>
      <c r="R20528" s="7" t="n">
        <v>1</v>
      </c>
      <c r="S20528" s="7" t="n">
        <v>3</v>
      </c>
      <c r="T20528" s="7" t="n">
        <v>9</v>
      </c>
      <c r="U20528" s="7" t="n">
        <v>28</v>
      </c>
      <c r="V20528" s="20" t="s">
        <v>3</v>
      </c>
      <c r="W20528" s="23" t="n">
        <v>74</v>
      </c>
      <c r="X20528" s="7" t="n">
        <v>65</v>
      </c>
      <c r="Y20528" s="20" t="s">
        <v>3</v>
      </c>
      <c r="Z20528" s="7" t="n">
        <v>0</v>
      </c>
      <c r="AA20528" s="7" t="n">
        <v>2</v>
      </c>
      <c r="AB20528" s="7" t="n">
        <v>3</v>
      </c>
      <c r="AC20528" s="7" t="n">
        <v>9</v>
      </c>
      <c r="AD20528" s="7" t="n">
        <v>1</v>
      </c>
      <c r="AE20528" s="11" t="n">
        <f t="normal" ca="1">A20532</f>
        <v>0</v>
      </c>
    </row>
    <row r="20529" spans="1:31">
      <c r="A20529" t="s">
        <v>4</v>
      </c>
      <c r="B20529" s="4" t="s">
        <v>5</v>
      </c>
      <c r="C20529" s="4" t="s">
        <v>10</v>
      </c>
      <c r="D20529" s="4" t="s">
        <v>14</v>
      </c>
      <c r="E20529" s="4" t="s">
        <v>14</v>
      </c>
      <c r="F20529" s="4" t="s">
        <v>6</v>
      </c>
    </row>
    <row r="20530" spans="1:31">
      <c r="A20530" t="n">
        <v>159147</v>
      </c>
      <c r="B20530" s="22" t="n">
        <v>47</v>
      </c>
      <c r="C20530" s="7" t="n">
        <v>61456</v>
      </c>
      <c r="D20530" s="7" t="n">
        <v>0</v>
      </c>
      <c r="E20530" s="7" t="n">
        <v>0</v>
      </c>
      <c r="F20530" s="7" t="s">
        <v>31</v>
      </c>
    </row>
    <row r="20531" spans="1:31">
      <c r="A20531" t="s">
        <v>4</v>
      </c>
      <c r="B20531" s="4" t="s">
        <v>5</v>
      </c>
      <c r="C20531" s="4" t="s">
        <v>14</v>
      </c>
      <c r="D20531" s="4" t="s">
        <v>10</v>
      </c>
      <c r="E20531" s="4" t="s">
        <v>21</v>
      </c>
    </row>
    <row r="20532" spans="1:31">
      <c r="A20532" t="n">
        <v>159160</v>
      </c>
      <c r="B20532" s="21" t="n">
        <v>58</v>
      </c>
      <c r="C20532" s="7" t="n">
        <v>0</v>
      </c>
      <c r="D20532" s="7" t="n">
        <v>300</v>
      </c>
      <c r="E20532" s="7" t="n">
        <v>1</v>
      </c>
    </row>
    <row r="20533" spans="1:31">
      <c r="A20533" t="s">
        <v>4</v>
      </c>
      <c r="B20533" s="4" t="s">
        <v>5</v>
      </c>
      <c r="C20533" s="4" t="s">
        <v>14</v>
      </c>
      <c r="D20533" s="4" t="s">
        <v>10</v>
      </c>
    </row>
    <row r="20534" spans="1:31">
      <c r="A20534" t="n">
        <v>159168</v>
      </c>
      <c r="B20534" s="21" t="n">
        <v>58</v>
      </c>
      <c r="C20534" s="7" t="n">
        <v>255</v>
      </c>
      <c r="D20534" s="7" t="n">
        <v>0</v>
      </c>
    </row>
    <row r="20535" spans="1:31">
      <c r="A20535" t="s">
        <v>4</v>
      </c>
      <c r="B20535" s="4" t="s">
        <v>5</v>
      </c>
      <c r="C20535" s="4" t="s">
        <v>14</v>
      </c>
      <c r="D20535" s="4" t="s">
        <v>14</v>
      </c>
      <c r="E20535" s="4" t="s">
        <v>14</v>
      </c>
      <c r="F20535" s="4" t="s">
        <v>14</v>
      </c>
    </row>
    <row r="20536" spans="1:31">
      <c r="A20536" t="n">
        <v>159172</v>
      </c>
      <c r="B20536" s="19" t="n">
        <v>14</v>
      </c>
      <c r="C20536" s="7" t="n">
        <v>0</v>
      </c>
      <c r="D20536" s="7" t="n">
        <v>0</v>
      </c>
      <c r="E20536" s="7" t="n">
        <v>0</v>
      </c>
      <c r="F20536" s="7" t="n">
        <v>64</v>
      </c>
    </row>
    <row r="20537" spans="1:31">
      <c r="A20537" t="s">
        <v>4</v>
      </c>
      <c r="B20537" s="4" t="s">
        <v>5</v>
      </c>
      <c r="C20537" s="4" t="s">
        <v>14</v>
      </c>
      <c r="D20537" s="4" t="s">
        <v>10</v>
      </c>
    </row>
    <row r="20538" spans="1:31">
      <c r="A20538" t="n">
        <v>159177</v>
      </c>
      <c r="B20538" s="24" t="n">
        <v>22</v>
      </c>
      <c r="C20538" s="7" t="n">
        <v>0</v>
      </c>
      <c r="D20538" s="7" t="n">
        <v>16455</v>
      </c>
    </row>
    <row r="20539" spans="1:31">
      <c r="A20539" t="s">
        <v>4</v>
      </c>
      <c r="B20539" s="4" t="s">
        <v>5</v>
      </c>
      <c r="C20539" s="4" t="s">
        <v>14</v>
      </c>
      <c r="D20539" s="4" t="s">
        <v>10</v>
      </c>
    </row>
    <row r="20540" spans="1:31">
      <c r="A20540" t="n">
        <v>159181</v>
      </c>
      <c r="B20540" s="21" t="n">
        <v>58</v>
      </c>
      <c r="C20540" s="7" t="n">
        <v>5</v>
      </c>
      <c r="D20540" s="7" t="n">
        <v>300</v>
      </c>
    </row>
    <row r="20541" spans="1:31">
      <c r="A20541" t="s">
        <v>4</v>
      </c>
      <c r="B20541" s="4" t="s">
        <v>5</v>
      </c>
      <c r="C20541" s="4" t="s">
        <v>21</v>
      </c>
      <c r="D20541" s="4" t="s">
        <v>10</v>
      </c>
    </row>
    <row r="20542" spans="1:31">
      <c r="A20542" t="n">
        <v>159185</v>
      </c>
      <c r="B20542" s="25" t="n">
        <v>103</v>
      </c>
      <c r="C20542" s="7" t="n">
        <v>0</v>
      </c>
      <c r="D20542" s="7" t="n">
        <v>300</v>
      </c>
    </row>
    <row r="20543" spans="1:31">
      <c r="A20543" t="s">
        <v>4</v>
      </c>
      <c r="B20543" s="4" t="s">
        <v>5</v>
      </c>
      <c r="C20543" s="4" t="s">
        <v>14</v>
      </c>
    </row>
    <row r="20544" spans="1:31">
      <c r="A20544" t="n">
        <v>159192</v>
      </c>
      <c r="B20544" s="26" t="n">
        <v>64</v>
      </c>
      <c r="C20544" s="7" t="n">
        <v>7</v>
      </c>
    </row>
    <row r="20545" spans="1:6">
      <c r="A20545" t="s">
        <v>4</v>
      </c>
      <c r="B20545" s="4" t="s">
        <v>5</v>
      </c>
      <c r="C20545" s="4" t="s">
        <v>14</v>
      </c>
      <c r="D20545" s="4" t="s">
        <v>10</v>
      </c>
    </row>
    <row r="20546" spans="1:6">
      <c r="A20546" t="n">
        <v>159194</v>
      </c>
      <c r="B20546" s="27" t="n">
        <v>72</v>
      </c>
      <c r="C20546" s="7" t="n">
        <v>5</v>
      </c>
      <c r="D20546" s="7" t="n">
        <v>0</v>
      </c>
    </row>
    <row r="20547" spans="1:6">
      <c r="A20547" t="s">
        <v>4</v>
      </c>
      <c r="B20547" s="4" t="s">
        <v>5</v>
      </c>
      <c r="C20547" s="4" t="s">
        <v>14</v>
      </c>
      <c r="D20547" s="20" t="s">
        <v>28</v>
      </c>
      <c r="E20547" s="4" t="s">
        <v>5</v>
      </c>
      <c r="F20547" s="4" t="s">
        <v>14</v>
      </c>
      <c r="G20547" s="4" t="s">
        <v>10</v>
      </c>
      <c r="H20547" s="20" t="s">
        <v>29</v>
      </c>
      <c r="I20547" s="4" t="s">
        <v>14</v>
      </c>
      <c r="J20547" s="4" t="s">
        <v>9</v>
      </c>
      <c r="K20547" s="4" t="s">
        <v>14</v>
      </c>
      <c r="L20547" s="4" t="s">
        <v>14</v>
      </c>
      <c r="M20547" s="4" t="s">
        <v>19</v>
      </c>
    </row>
    <row r="20548" spans="1:6">
      <c r="A20548" t="n">
        <v>159198</v>
      </c>
      <c r="B20548" s="10" t="n">
        <v>5</v>
      </c>
      <c r="C20548" s="7" t="n">
        <v>28</v>
      </c>
      <c r="D20548" s="20" t="s">
        <v>3</v>
      </c>
      <c r="E20548" s="9" t="n">
        <v>162</v>
      </c>
      <c r="F20548" s="7" t="n">
        <v>4</v>
      </c>
      <c r="G20548" s="7" t="n">
        <v>16455</v>
      </c>
      <c r="H20548" s="20" t="s">
        <v>3</v>
      </c>
      <c r="I20548" s="7" t="n">
        <v>0</v>
      </c>
      <c r="J20548" s="7" t="n">
        <v>1</v>
      </c>
      <c r="K20548" s="7" t="n">
        <v>2</v>
      </c>
      <c r="L20548" s="7" t="n">
        <v>1</v>
      </c>
      <c r="M20548" s="11" t="n">
        <f t="normal" ca="1">A20554</f>
        <v>0</v>
      </c>
    </row>
    <row r="20549" spans="1:6">
      <c r="A20549" t="s">
        <v>4</v>
      </c>
      <c r="B20549" s="4" t="s">
        <v>5</v>
      </c>
      <c r="C20549" s="4" t="s">
        <v>14</v>
      </c>
      <c r="D20549" s="4" t="s">
        <v>6</v>
      </c>
    </row>
    <row r="20550" spans="1:6">
      <c r="A20550" t="n">
        <v>159215</v>
      </c>
      <c r="B20550" s="8" t="n">
        <v>2</v>
      </c>
      <c r="C20550" s="7" t="n">
        <v>10</v>
      </c>
      <c r="D20550" s="7" t="s">
        <v>32</v>
      </c>
    </row>
    <row r="20551" spans="1:6">
      <c r="A20551" t="s">
        <v>4</v>
      </c>
      <c r="B20551" s="4" t="s">
        <v>5</v>
      </c>
      <c r="C20551" s="4" t="s">
        <v>10</v>
      </c>
    </row>
    <row r="20552" spans="1:6">
      <c r="A20552" t="n">
        <v>159232</v>
      </c>
      <c r="B20552" s="28" t="n">
        <v>16</v>
      </c>
      <c r="C20552" s="7" t="n">
        <v>0</v>
      </c>
    </row>
    <row r="20553" spans="1:6">
      <c r="A20553" t="s">
        <v>4</v>
      </c>
      <c r="B20553" s="4" t="s">
        <v>5</v>
      </c>
      <c r="C20553" s="4" t="s">
        <v>14</v>
      </c>
      <c r="D20553" s="4" t="s">
        <v>10</v>
      </c>
      <c r="E20553" s="4" t="s">
        <v>14</v>
      </c>
      <c r="F20553" s="4" t="s">
        <v>6</v>
      </c>
    </row>
    <row r="20554" spans="1:6">
      <c r="A20554" t="n">
        <v>159235</v>
      </c>
      <c r="B20554" s="31" t="n">
        <v>39</v>
      </c>
      <c r="C20554" s="7" t="n">
        <v>10</v>
      </c>
      <c r="D20554" s="7" t="n">
        <v>65533</v>
      </c>
      <c r="E20554" s="7" t="n">
        <v>206</v>
      </c>
      <c r="F20554" s="7" t="s">
        <v>320</v>
      </c>
    </row>
    <row r="20555" spans="1:6">
      <c r="A20555" t="s">
        <v>4</v>
      </c>
      <c r="B20555" s="4" t="s">
        <v>5</v>
      </c>
      <c r="C20555" s="4" t="s">
        <v>14</v>
      </c>
      <c r="D20555" s="4" t="s">
        <v>10</v>
      </c>
      <c r="E20555" s="4" t="s">
        <v>14</v>
      </c>
      <c r="F20555" s="4" t="s">
        <v>6</v>
      </c>
    </row>
    <row r="20556" spans="1:6">
      <c r="A20556" t="n">
        <v>159259</v>
      </c>
      <c r="B20556" s="31" t="n">
        <v>39</v>
      </c>
      <c r="C20556" s="7" t="n">
        <v>10</v>
      </c>
      <c r="D20556" s="7" t="n">
        <v>65533</v>
      </c>
      <c r="E20556" s="7" t="n">
        <v>207</v>
      </c>
      <c r="F20556" s="7" t="s">
        <v>1180</v>
      </c>
    </row>
    <row r="20557" spans="1:6">
      <c r="A20557" t="s">
        <v>4</v>
      </c>
      <c r="B20557" s="4" t="s">
        <v>5</v>
      </c>
      <c r="C20557" s="4" t="s">
        <v>10</v>
      </c>
      <c r="D20557" s="4" t="s">
        <v>9</v>
      </c>
    </row>
    <row r="20558" spans="1:6">
      <c r="A20558" t="n">
        <v>159283</v>
      </c>
      <c r="B20558" s="33" t="n">
        <v>43</v>
      </c>
      <c r="C20558" s="7" t="n">
        <v>61456</v>
      </c>
      <c r="D20558" s="7" t="n">
        <v>1</v>
      </c>
    </row>
    <row r="20559" spans="1:6">
      <c r="A20559" t="s">
        <v>4</v>
      </c>
      <c r="B20559" s="4" t="s">
        <v>5</v>
      </c>
      <c r="C20559" s="4" t="s">
        <v>10</v>
      </c>
      <c r="D20559" s="4" t="s">
        <v>6</v>
      </c>
      <c r="E20559" s="4" t="s">
        <v>6</v>
      </c>
      <c r="F20559" s="4" t="s">
        <v>6</v>
      </c>
      <c r="G20559" s="4" t="s">
        <v>14</v>
      </c>
      <c r="H20559" s="4" t="s">
        <v>9</v>
      </c>
      <c r="I20559" s="4" t="s">
        <v>21</v>
      </c>
      <c r="J20559" s="4" t="s">
        <v>21</v>
      </c>
      <c r="K20559" s="4" t="s">
        <v>21</v>
      </c>
      <c r="L20559" s="4" t="s">
        <v>21</v>
      </c>
      <c r="M20559" s="4" t="s">
        <v>21</v>
      </c>
      <c r="N20559" s="4" t="s">
        <v>21</v>
      </c>
      <c r="O20559" s="4" t="s">
        <v>21</v>
      </c>
      <c r="P20559" s="4" t="s">
        <v>6</v>
      </c>
      <c r="Q20559" s="4" t="s">
        <v>6</v>
      </c>
      <c r="R20559" s="4" t="s">
        <v>9</v>
      </c>
      <c r="S20559" s="4" t="s">
        <v>14</v>
      </c>
      <c r="T20559" s="4" t="s">
        <v>9</v>
      </c>
      <c r="U20559" s="4" t="s">
        <v>9</v>
      </c>
      <c r="V20559" s="4" t="s">
        <v>10</v>
      </c>
    </row>
    <row r="20560" spans="1:6">
      <c r="A20560" t="n">
        <v>159290</v>
      </c>
      <c r="B20560" s="32" t="n">
        <v>19</v>
      </c>
      <c r="C20560" s="7" t="n">
        <v>7033</v>
      </c>
      <c r="D20560" s="7" t="s">
        <v>323</v>
      </c>
      <c r="E20560" s="7" t="s">
        <v>324</v>
      </c>
      <c r="F20560" s="7" t="s">
        <v>13</v>
      </c>
      <c r="G20560" s="7" t="n">
        <v>0</v>
      </c>
      <c r="H20560" s="7" t="n">
        <v>769</v>
      </c>
      <c r="I20560" s="7" t="n">
        <v>0</v>
      </c>
      <c r="J20560" s="7" t="n">
        <v>0</v>
      </c>
      <c r="K20560" s="7" t="n">
        <v>0</v>
      </c>
      <c r="L20560" s="7" t="n">
        <v>0</v>
      </c>
      <c r="M20560" s="7" t="n">
        <v>1</v>
      </c>
      <c r="N20560" s="7" t="n">
        <v>1.60000002384186</v>
      </c>
      <c r="O20560" s="7" t="n">
        <v>0.0900000035762787</v>
      </c>
      <c r="P20560" s="7" t="s">
        <v>13</v>
      </c>
      <c r="Q20560" s="7" t="s">
        <v>13</v>
      </c>
      <c r="R20560" s="7" t="n">
        <v>-1</v>
      </c>
      <c r="S20560" s="7" t="n">
        <v>0</v>
      </c>
      <c r="T20560" s="7" t="n">
        <v>0</v>
      </c>
      <c r="U20560" s="7" t="n">
        <v>0</v>
      </c>
      <c r="V20560" s="7" t="n">
        <v>0</v>
      </c>
    </row>
    <row r="20561" spans="1:22">
      <c r="A20561" t="s">
        <v>4</v>
      </c>
      <c r="B20561" s="4" t="s">
        <v>5</v>
      </c>
      <c r="C20561" s="4" t="s">
        <v>10</v>
      </c>
      <c r="D20561" s="4" t="s">
        <v>14</v>
      </c>
      <c r="E20561" s="4" t="s">
        <v>14</v>
      </c>
      <c r="F20561" s="4" t="s">
        <v>6</v>
      </c>
    </row>
    <row r="20562" spans="1:22">
      <c r="A20562" t="n">
        <v>159361</v>
      </c>
      <c r="B20562" s="18" t="n">
        <v>20</v>
      </c>
      <c r="C20562" s="7" t="n">
        <v>7033</v>
      </c>
      <c r="D20562" s="7" t="n">
        <v>3</v>
      </c>
      <c r="E20562" s="7" t="n">
        <v>10</v>
      </c>
      <c r="F20562" s="7" t="s">
        <v>73</v>
      </c>
    </row>
    <row r="20563" spans="1:22">
      <c r="A20563" t="s">
        <v>4</v>
      </c>
      <c r="B20563" s="4" t="s">
        <v>5</v>
      </c>
      <c r="C20563" s="4" t="s">
        <v>10</v>
      </c>
    </row>
    <row r="20564" spans="1:22">
      <c r="A20564" t="n">
        <v>159379</v>
      </c>
      <c r="B20564" s="28" t="n">
        <v>16</v>
      </c>
      <c r="C20564" s="7" t="n">
        <v>0</v>
      </c>
    </row>
    <row r="20565" spans="1:22">
      <c r="A20565" t="s">
        <v>4</v>
      </c>
      <c r="B20565" s="4" t="s">
        <v>5</v>
      </c>
      <c r="C20565" s="4" t="s">
        <v>14</v>
      </c>
      <c r="D20565" s="4" t="s">
        <v>10</v>
      </c>
      <c r="E20565" s="4" t="s">
        <v>14</v>
      </c>
      <c r="F20565" s="4" t="s">
        <v>6</v>
      </c>
      <c r="G20565" s="4" t="s">
        <v>6</v>
      </c>
      <c r="H20565" s="4" t="s">
        <v>6</v>
      </c>
      <c r="I20565" s="4" t="s">
        <v>6</v>
      </c>
      <c r="J20565" s="4" t="s">
        <v>6</v>
      </c>
      <c r="K20565" s="4" t="s">
        <v>6</v>
      </c>
      <c r="L20565" s="4" t="s">
        <v>6</v>
      </c>
      <c r="M20565" s="4" t="s">
        <v>6</v>
      </c>
      <c r="N20565" s="4" t="s">
        <v>6</v>
      </c>
      <c r="O20565" s="4" t="s">
        <v>6</v>
      </c>
      <c r="P20565" s="4" t="s">
        <v>6</v>
      </c>
      <c r="Q20565" s="4" t="s">
        <v>6</v>
      </c>
      <c r="R20565" s="4" t="s">
        <v>6</v>
      </c>
      <c r="S20565" s="4" t="s">
        <v>6</v>
      </c>
      <c r="T20565" s="4" t="s">
        <v>6</v>
      </c>
      <c r="U20565" s="4" t="s">
        <v>6</v>
      </c>
    </row>
    <row r="20566" spans="1:22">
      <c r="A20566" t="n">
        <v>159382</v>
      </c>
      <c r="B20566" s="34" t="n">
        <v>36</v>
      </c>
      <c r="C20566" s="7" t="n">
        <v>8</v>
      </c>
      <c r="D20566" s="7" t="n">
        <v>7033</v>
      </c>
      <c r="E20566" s="7" t="n">
        <v>0</v>
      </c>
      <c r="F20566" s="7" t="s">
        <v>342</v>
      </c>
      <c r="G20566" s="7" t="s">
        <v>325</v>
      </c>
      <c r="H20566" s="7" t="s">
        <v>1181</v>
      </c>
      <c r="I20566" s="7" t="s">
        <v>333</v>
      </c>
      <c r="J20566" s="7" t="s">
        <v>13</v>
      </c>
      <c r="K20566" s="7" t="s">
        <v>13</v>
      </c>
      <c r="L20566" s="7" t="s">
        <v>13</v>
      </c>
      <c r="M20566" s="7" t="s">
        <v>13</v>
      </c>
      <c r="N20566" s="7" t="s">
        <v>13</v>
      </c>
      <c r="O20566" s="7" t="s">
        <v>13</v>
      </c>
      <c r="P20566" s="7" t="s">
        <v>13</v>
      </c>
      <c r="Q20566" s="7" t="s">
        <v>13</v>
      </c>
      <c r="R20566" s="7" t="s">
        <v>13</v>
      </c>
      <c r="S20566" s="7" t="s">
        <v>13</v>
      </c>
      <c r="T20566" s="7" t="s">
        <v>13</v>
      </c>
      <c r="U20566" s="7" t="s">
        <v>13</v>
      </c>
    </row>
    <row r="20567" spans="1:22">
      <c r="A20567" t="s">
        <v>4</v>
      </c>
      <c r="B20567" s="4" t="s">
        <v>5</v>
      </c>
      <c r="C20567" s="4" t="s">
        <v>14</v>
      </c>
      <c r="D20567" s="4" t="s">
        <v>14</v>
      </c>
      <c r="E20567" s="4" t="s">
        <v>9</v>
      </c>
      <c r="F20567" s="4" t="s">
        <v>14</v>
      </c>
      <c r="G20567" s="4" t="s">
        <v>14</v>
      </c>
    </row>
    <row r="20568" spans="1:22">
      <c r="A20568" t="n">
        <v>159443</v>
      </c>
      <c r="B20568" s="71" t="n">
        <v>8</v>
      </c>
      <c r="C20568" s="7" t="n">
        <v>5</v>
      </c>
      <c r="D20568" s="7" t="n">
        <v>0</v>
      </c>
      <c r="E20568" s="7" t="n">
        <v>3</v>
      </c>
      <c r="F20568" s="7" t="n">
        <v>19</v>
      </c>
      <c r="G20568" s="7" t="n">
        <v>1</v>
      </c>
    </row>
    <row r="20569" spans="1:22">
      <c r="A20569" t="s">
        <v>4</v>
      </c>
      <c r="B20569" s="4" t="s">
        <v>5</v>
      </c>
      <c r="C20569" s="4" t="s">
        <v>10</v>
      </c>
      <c r="D20569" s="4" t="s">
        <v>21</v>
      </c>
      <c r="E20569" s="4" t="s">
        <v>21</v>
      </c>
      <c r="F20569" s="4" t="s">
        <v>21</v>
      </c>
      <c r="G20569" s="4" t="s">
        <v>21</v>
      </c>
    </row>
    <row r="20570" spans="1:22">
      <c r="A20570" t="n">
        <v>159452</v>
      </c>
      <c r="B20570" s="36" t="n">
        <v>46</v>
      </c>
      <c r="C20570" s="7" t="n">
        <v>7033</v>
      </c>
      <c r="D20570" s="7" t="n">
        <v>755</v>
      </c>
      <c r="E20570" s="7" t="n">
        <v>-3.84999990463257</v>
      </c>
      <c r="F20570" s="7" t="n">
        <v>275</v>
      </c>
      <c r="G20570" s="7" t="n">
        <v>180</v>
      </c>
    </row>
    <row r="20571" spans="1:22">
      <c r="A20571" t="s">
        <v>4</v>
      </c>
      <c r="B20571" s="4" t="s">
        <v>5</v>
      </c>
      <c r="C20571" s="4" t="s">
        <v>10</v>
      </c>
      <c r="D20571" s="4" t="s">
        <v>14</v>
      </c>
      <c r="E20571" s="4" t="s">
        <v>6</v>
      </c>
      <c r="F20571" s="4" t="s">
        <v>21</v>
      </c>
      <c r="G20571" s="4" t="s">
        <v>21</v>
      </c>
      <c r="H20571" s="4" t="s">
        <v>21</v>
      </c>
    </row>
    <row r="20572" spans="1:22">
      <c r="A20572" t="n">
        <v>159471</v>
      </c>
      <c r="B20572" s="37" t="n">
        <v>48</v>
      </c>
      <c r="C20572" s="7" t="n">
        <v>7033</v>
      </c>
      <c r="D20572" s="7" t="n">
        <v>0</v>
      </c>
      <c r="E20572" s="7" t="s">
        <v>342</v>
      </c>
      <c r="F20572" s="7" t="n">
        <v>0</v>
      </c>
      <c r="G20572" s="7" t="n">
        <v>1</v>
      </c>
      <c r="H20572" s="7" t="n">
        <v>0</v>
      </c>
    </row>
    <row r="20573" spans="1:22">
      <c r="A20573" t="s">
        <v>4</v>
      </c>
      <c r="B20573" s="4" t="s">
        <v>5</v>
      </c>
      <c r="C20573" s="4" t="s">
        <v>14</v>
      </c>
      <c r="D20573" s="4" t="s">
        <v>6</v>
      </c>
      <c r="E20573" s="4" t="s">
        <v>10</v>
      </c>
    </row>
    <row r="20574" spans="1:22">
      <c r="A20574" t="n">
        <v>159498</v>
      </c>
      <c r="B20574" s="43" t="n">
        <v>94</v>
      </c>
      <c r="C20574" s="7" t="n">
        <v>0</v>
      </c>
      <c r="D20574" s="7" t="s">
        <v>1182</v>
      </c>
      <c r="E20574" s="7" t="n">
        <v>1</v>
      </c>
    </row>
    <row r="20575" spans="1:22">
      <c r="A20575" t="s">
        <v>4</v>
      </c>
      <c r="B20575" s="4" t="s">
        <v>5</v>
      </c>
      <c r="C20575" s="4" t="s">
        <v>14</v>
      </c>
      <c r="D20575" s="4" t="s">
        <v>6</v>
      </c>
      <c r="E20575" s="4" t="s">
        <v>10</v>
      </c>
    </row>
    <row r="20576" spans="1:22">
      <c r="A20576" t="n">
        <v>159511</v>
      </c>
      <c r="B20576" s="43" t="n">
        <v>94</v>
      </c>
      <c r="C20576" s="7" t="n">
        <v>0</v>
      </c>
      <c r="D20576" s="7" t="s">
        <v>1182</v>
      </c>
      <c r="E20576" s="7" t="n">
        <v>2</v>
      </c>
    </row>
    <row r="20577" spans="1:21">
      <c r="A20577" t="s">
        <v>4</v>
      </c>
      <c r="B20577" s="4" t="s">
        <v>5</v>
      </c>
      <c r="C20577" s="4" t="s">
        <v>14</v>
      </c>
      <c r="D20577" s="4" t="s">
        <v>6</v>
      </c>
      <c r="E20577" s="4" t="s">
        <v>10</v>
      </c>
    </row>
    <row r="20578" spans="1:21">
      <c r="A20578" t="n">
        <v>159524</v>
      </c>
      <c r="B20578" s="43" t="n">
        <v>94</v>
      </c>
      <c r="C20578" s="7" t="n">
        <v>1</v>
      </c>
      <c r="D20578" s="7" t="s">
        <v>1182</v>
      </c>
      <c r="E20578" s="7" t="n">
        <v>4</v>
      </c>
    </row>
    <row r="20579" spans="1:21">
      <c r="A20579" t="s">
        <v>4</v>
      </c>
      <c r="B20579" s="4" t="s">
        <v>5</v>
      </c>
      <c r="C20579" s="4" t="s">
        <v>14</v>
      </c>
      <c r="D20579" s="4" t="s">
        <v>6</v>
      </c>
    </row>
    <row r="20580" spans="1:21">
      <c r="A20580" t="n">
        <v>159537</v>
      </c>
      <c r="B20580" s="43" t="n">
        <v>94</v>
      </c>
      <c r="C20580" s="7" t="n">
        <v>5</v>
      </c>
      <c r="D20580" s="7" t="s">
        <v>1182</v>
      </c>
    </row>
    <row r="20581" spans="1:21">
      <c r="A20581" t="s">
        <v>4</v>
      </c>
      <c r="B20581" s="4" t="s">
        <v>5</v>
      </c>
      <c r="C20581" s="4" t="s">
        <v>14</v>
      </c>
      <c r="D20581" s="4" t="s">
        <v>14</v>
      </c>
      <c r="E20581" s="4" t="s">
        <v>21</v>
      </c>
      <c r="F20581" s="4" t="s">
        <v>21</v>
      </c>
      <c r="G20581" s="4" t="s">
        <v>21</v>
      </c>
      <c r="H20581" s="4" t="s">
        <v>10</v>
      </c>
    </row>
    <row r="20582" spans="1:21">
      <c r="A20582" t="n">
        <v>159548</v>
      </c>
      <c r="B20582" s="45" t="n">
        <v>45</v>
      </c>
      <c r="C20582" s="7" t="n">
        <v>2</v>
      </c>
      <c r="D20582" s="7" t="n">
        <v>3</v>
      </c>
      <c r="E20582" s="7" t="n">
        <v>755</v>
      </c>
      <c r="F20582" s="7" t="n">
        <v>-2.84999990463257</v>
      </c>
      <c r="G20582" s="7" t="n">
        <v>275</v>
      </c>
      <c r="H20582" s="7" t="n">
        <v>0</v>
      </c>
    </row>
    <row r="20583" spans="1:21">
      <c r="A20583" t="s">
        <v>4</v>
      </c>
      <c r="B20583" s="4" t="s">
        <v>5</v>
      </c>
      <c r="C20583" s="4" t="s">
        <v>14</v>
      </c>
      <c r="D20583" s="4" t="s">
        <v>14</v>
      </c>
      <c r="E20583" s="4" t="s">
        <v>21</v>
      </c>
      <c r="F20583" s="4" t="s">
        <v>21</v>
      </c>
      <c r="G20583" s="4" t="s">
        <v>21</v>
      </c>
      <c r="H20583" s="4" t="s">
        <v>10</v>
      </c>
      <c r="I20583" s="4" t="s">
        <v>14</v>
      </c>
    </row>
    <row r="20584" spans="1:21">
      <c r="A20584" t="n">
        <v>159565</v>
      </c>
      <c r="B20584" s="45" t="n">
        <v>45</v>
      </c>
      <c r="C20584" s="7" t="n">
        <v>4</v>
      </c>
      <c r="D20584" s="7" t="n">
        <v>3</v>
      </c>
      <c r="E20584" s="7" t="n">
        <v>5</v>
      </c>
      <c r="F20584" s="7" t="n">
        <v>110</v>
      </c>
      <c r="G20584" s="7" t="n">
        <v>0</v>
      </c>
      <c r="H20584" s="7" t="n">
        <v>0</v>
      </c>
      <c r="I20584" s="7" t="n">
        <v>0</v>
      </c>
    </row>
    <row r="20585" spans="1:21">
      <c r="A20585" t="s">
        <v>4</v>
      </c>
      <c r="B20585" s="4" t="s">
        <v>5</v>
      </c>
      <c r="C20585" s="4" t="s">
        <v>14</v>
      </c>
      <c r="D20585" s="4" t="s">
        <v>14</v>
      </c>
      <c r="E20585" s="4" t="s">
        <v>21</v>
      </c>
      <c r="F20585" s="4" t="s">
        <v>10</v>
      </c>
    </row>
    <row r="20586" spans="1:21">
      <c r="A20586" t="n">
        <v>159583</v>
      </c>
      <c r="B20586" s="45" t="n">
        <v>45</v>
      </c>
      <c r="C20586" s="7" t="n">
        <v>5</v>
      </c>
      <c r="D20586" s="7" t="n">
        <v>3</v>
      </c>
      <c r="E20586" s="7" t="n">
        <v>6</v>
      </c>
      <c r="F20586" s="7" t="n">
        <v>0</v>
      </c>
    </row>
    <row r="20587" spans="1:21">
      <c r="A20587" t="s">
        <v>4</v>
      </c>
      <c r="B20587" s="4" t="s">
        <v>5</v>
      </c>
      <c r="C20587" s="4" t="s">
        <v>14</v>
      </c>
      <c r="D20587" s="4" t="s">
        <v>14</v>
      </c>
      <c r="E20587" s="4" t="s">
        <v>21</v>
      </c>
      <c r="F20587" s="4" t="s">
        <v>10</v>
      </c>
    </row>
    <row r="20588" spans="1:21">
      <c r="A20588" t="n">
        <v>159592</v>
      </c>
      <c r="B20588" s="45" t="n">
        <v>45</v>
      </c>
      <c r="C20588" s="7" t="n">
        <v>11</v>
      </c>
      <c r="D20588" s="7" t="n">
        <v>3</v>
      </c>
      <c r="E20588" s="7" t="n">
        <v>34.0999984741211</v>
      </c>
      <c r="F20588" s="7" t="n">
        <v>0</v>
      </c>
    </row>
    <row r="20589" spans="1:21">
      <c r="A20589" t="s">
        <v>4</v>
      </c>
      <c r="B20589" s="4" t="s">
        <v>5</v>
      </c>
      <c r="C20589" s="4" t="s">
        <v>14</v>
      </c>
      <c r="D20589" s="4" t="s">
        <v>10</v>
      </c>
      <c r="E20589" s="4" t="s">
        <v>9</v>
      </c>
      <c r="F20589" s="4" t="s">
        <v>10</v>
      </c>
    </row>
    <row r="20590" spans="1:21">
      <c r="A20590" t="n">
        <v>159601</v>
      </c>
      <c r="B20590" s="14" t="n">
        <v>50</v>
      </c>
      <c r="C20590" s="7" t="n">
        <v>3</v>
      </c>
      <c r="D20590" s="7" t="n">
        <v>8200</v>
      </c>
      <c r="E20590" s="7" t="n">
        <v>1045220557</v>
      </c>
      <c r="F20590" s="7" t="n">
        <v>2000</v>
      </c>
    </row>
    <row r="20591" spans="1:21">
      <c r="A20591" t="s">
        <v>4</v>
      </c>
      <c r="B20591" s="4" t="s">
        <v>5</v>
      </c>
      <c r="C20591" s="4" t="s">
        <v>14</v>
      </c>
      <c r="D20591" s="4" t="s">
        <v>10</v>
      </c>
      <c r="E20591" s="4" t="s">
        <v>9</v>
      </c>
      <c r="F20591" s="4" t="s">
        <v>10</v>
      </c>
    </row>
    <row r="20592" spans="1:21">
      <c r="A20592" t="n">
        <v>159611</v>
      </c>
      <c r="B20592" s="14" t="n">
        <v>50</v>
      </c>
      <c r="C20592" s="7" t="n">
        <v>3</v>
      </c>
      <c r="D20592" s="7" t="n">
        <v>5042</v>
      </c>
      <c r="E20592" s="7" t="n">
        <v>1050253722</v>
      </c>
      <c r="F20592" s="7" t="n">
        <v>2000</v>
      </c>
    </row>
    <row r="20593" spans="1:9">
      <c r="A20593" t="s">
        <v>4</v>
      </c>
      <c r="B20593" s="4" t="s">
        <v>5</v>
      </c>
      <c r="C20593" s="4" t="s">
        <v>14</v>
      </c>
      <c r="D20593" s="4" t="s">
        <v>14</v>
      </c>
      <c r="E20593" s="4" t="s">
        <v>21</v>
      </c>
      <c r="F20593" s="4" t="s">
        <v>21</v>
      </c>
      <c r="G20593" s="4" t="s">
        <v>21</v>
      </c>
      <c r="H20593" s="4" t="s">
        <v>10</v>
      </c>
      <c r="I20593" s="4" t="s">
        <v>14</v>
      </c>
    </row>
    <row r="20594" spans="1:9">
      <c r="A20594" t="n">
        <v>159621</v>
      </c>
      <c r="B20594" s="45" t="n">
        <v>45</v>
      </c>
      <c r="C20594" s="7" t="n">
        <v>4</v>
      </c>
      <c r="D20594" s="7" t="n">
        <v>3</v>
      </c>
      <c r="E20594" s="7" t="n">
        <v>5</v>
      </c>
      <c r="F20594" s="7" t="n">
        <v>0</v>
      </c>
      <c r="G20594" s="7" t="n">
        <v>0</v>
      </c>
      <c r="H20594" s="7" t="n">
        <v>6000</v>
      </c>
      <c r="I20594" s="7" t="n">
        <v>0</v>
      </c>
    </row>
    <row r="20595" spans="1:9">
      <c r="A20595" t="s">
        <v>4</v>
      </c>
      <c r="B20595" s="4" t="s">
        <v>5</v>
      </c>
      <c r="C20595" s="4" t="s">
        <v>14</v>
      </c>
      <c r="D20595" s="4" t="s">
        <v>10</v>
      </c>
      <c r="E20595" s="4" t="s">
        <v>21</v>
      </c>
    </row>
    <row r="20596" spans="1:9">
      <c r="A20596" t="n">
        <v>159639</v>
      </c>
      <c r="B20596" s="21" t="n">
        <v>58</v>
      </c>
      <c r="C20596" s="7" t="n">
        <v>100</v>
      </c>
      <c r="D20596" s="7" t="n">
        <v>2000</v>
      </c>
      <c r="E20596" s="7" t="n">
        <v>1</v>
      </c>
    </row>
    <row r="20597" spans="1:9">
      <c r="A20597" t="s">
        <v>4</v>
      </c>
      <c r="B20597" s="4" t="s">
        <v>5</v>
      </c>
      <c r="C20597" s="4" t="s">
        <v>14</v>
      </c>
      <c r="D20597" s="4" t="s">
        <v>10</v>
      </c>
    </row>
    <row r="20598" spans="1:9">
      <c r="A20598" t="n">
        <v>159647</v>
      </c>
      <c r="B20598" s="21" t="n">
        <v>58</v>
      </c>
      <c r="C20598" s="7" t="n">
        <v>255</v>
      </c>
      <c r="D20598" s="7" t="n">
        <v>0</v>
      </c>
    </row>
    <row r="20599" spans="1:9">
      <c r="A20599" t="s">
        <v>4</v>
      </c>
      <c r="B20599" s="4" t="s">
        <v>5</v>
      </c>
      <c r="C20599" s="4" t="s">
        <v>10</v>
      </c>
      <c r="D20599" s="4" t="s">
        <v>14</v>
      </c>
      <c r="E20599" s="4" t="s">
        <v>6</v>
      </c>
      <c r="F20599" s="4" t="s">
        <v>21</v>
      </c>
      <c r="G20599" s="4" t="s">
        <v>21</v>
      </c>
      <c r="H20599" s="4" t="s">
        <v>21</v>
      </c>
    </row>
    <row r="20600" spans="1:9">
      <c r="A20600" t="n">
        <v>159651</v>
      </c>
      <c r="B20600" s="37" t="n">
        <v>48</v>
      </c>
      <c r="C20600" s="7" t="n">
        <v>7033</v>
      </c>
      <c r="D20600" s="7" t="n">
        <v>0</v>
      </c>
      <c r="E20600" s="7" t="s">
        <v>325</v>
      </c>
      <c r="F20600" s="7" t="n">
        <v>-1</v>
      </c>
      <c r="G20600" s="7" t="n">
        <v>1.20000004768372</v>
      </c>
      <c r="H20600" s="7" t="n">
        <v>0</v>
      </c>
    </row>
    <row r="20601" spans="1:9">
      <c r="A20601" t="s">
        <v>4</v>
      </c>
      <c r="B20601" s="4" t="s">
        <v>5</v>
      </c>
      <c r="C20601" s="4" t="s">
        <v>14</v>
      </c>
      <c r="D20601" s="4" t="s">
        <v>10</v>
      </c>
    </row>
    <row r="20602" spans="1:9">
      <c r="A20602" t="n">
        <v>159678</v>
      </c>
      <c r="B20602" s="45" t="n">
        <v>45</v>
      </c>
      <c r="C20602" s="7" t="n">
        <v>7</v>
      </c>
      <c r="D20602" s="7" t="n">
        <v>255</v>
      </c>
    </row>
    <row r="20603" spans="1:9">
      <c r="A20603" t="s">
        <v>4</v>
      </c>
      <c r="B20603" s="4" t="s">
        <v>5</v>
      </c>
      <c r="C20603" s="4" t="s">
        <v>10</v>
      </c>
      <c r="D20603" s="4" t="s">
        <v>14</v>
      </c>
      <c r="E20603" s="4" t="s">
        <v>6</v>
      </c>
      <c r="F20603" s="4" t="s">
        <v>21</v>
      </c>
      <c r="G20603" s="4" t="s">
        <v>21</v>
      </c>
      <c r="H20603" s="4" t="s">
        <v>21</v>
      </c>
    </row>
    <row r="20604" spans="1:9">
      <c r="A20604" t="n">
        <v>159682</v>
      </c>
      <c r="B20604" s="37" t="n">
        <v>48</v>
      </c>
      <c r="C20604" s="7" t="n">
        <v>7033</v>
      </c>
      <c r="D20604" s="7" t="n">
        <v>0</v>
      </c>
      <c r="E20604" s="7" t="s">
        <v>1181</v>
      </c>
      <c r="F20604" s="7" t="n">
        <v>-1</v>
      </c>
      <c r="G20604" s="7" t="n">
        <v>1</v>
      </c>
      <c r="H20604" s="7" t="n">
        <v>0</v>
      </c>
    </row>
    <row r="20605" spans="1:9">
      <c r="A20605" t="s">
        <v>4</v>
      </c>
      <c r="B20605" s="4" t="s">
        <v>5</v>
      </c>
      <c r="C20605" s="4" t="s">
        <v>10</v>
      </c>
    </row>
    <row r="20606" spans="1:9">
      <c r="A20606" t="n">
        <v>159709</v>
      </c>
      <c r="B20606" s="28" t="n">
        <v>16</v>
      </c>
      <c r="C20606" s="7" t="n">
        <v>2380</v>
      </c>
    </row>
    <row r="20607" spans="1:9">
      <c r="A20607" t="s">
        <v>4</v>
      </c>
      <c r="B20607" s="4" t="s">
        <v>5</v>
      </c>
      <c r="C20607" s="4" t="s">
        <v>14</v>
      </c>
      <c r="D20607" s="4" t="s">
        <v>14</v>
      </c>
      <c r="E20607" s="4" t="s">
        <v>21</v>
      </c>
      <c r="F20607" s="4" t="s">
        <v>21</v>
      </c>
      <c r="G20607" s="4" t="s">
        <v>21</v>
      </c>
      <c r="H20607" s="4" t="s">
        <v>10</v>
      </c>
    </row>
    <row r="20608" spans="1:9">
      <c r="A20608" t="n">
        <v>159712</v>
      </c>
      <c r="B20608" s="45" t="n">
        <v>45</v>
      </c>
      <c r="C20608" s="7" t="n">
        <v>2</v>
      </c>
      <c r="D20608" s="7" t="n">
        <v>3</v>
      </c>
      <c r="E20608" s="7" t="n">
        <v>755</v>
      </c>
      <c r="F20608" s="7" t="n">
        <v>7</v>
      </c>
      <c r="G20608" s="7" t="n">
        <v>275</v>
      </c>
      <c r="H20608" s="7" t="n">
        <v>0</v>
      </c>
    </row>
    <row r="20609" spans="1:9">
      <c r="A20609" t="s">
        <v>4</v>
      </c>
      <c r="B20609" s="4" t="s">
        <v>5</v>
      </c>
      <c r="C20609" s="4" t="s">
        <v>14</v>
      </c>
      <c r="D20609" s="4" t="s">
        <v>14</v>
      </c>
      <c r="E20609" s="4" t="s">
        <v>21</v>
      </c>
      <c r="F20609" s="4" t="s">
        <v>21</v>
      </c>
      <c r="G20609" s="4" t="s">
        <v>21</v>
      </c>
      <c r="H20609" s="4" t="s">
        <v>10</v>
      </c>
      <c r="I20609" s="4" t="s">
        <v>14</v>
      </c>
    </row>
    <row r="20610" spans="1:9">
      <c r="A20610" t="n">
        <v>159729</v>
      </c>
      <c r="B20610" s="45" t="n">
        <v>45</v>
      </c>
      <c r="C20610" s="7" t="n">
        <v>4</v>
      </c>
      <c r="D20610" s="7" t="n">
        <v>3</v>
      </c>
      <c r="E20610" s="7" t="n">
        <v>-80</v>
      </c>
      <c r="F20610" s="7" t="n">
        <v>0</v>
      </c>
      <c r="G20610" s="7" t="n">
        <v>0</v>
      </c>
      <c r="H20610" s="7" t="n">
        <v>0</v>
      </c>
      <c r="I20610" s="7" t="n">
        <v>0</v>
      </c>
    </row>
    <row r="20611" spans="1:9">
      <c r="A20611" t="s">
        <v>4</v>
      </c>
      <c r="B20611" s="4" t="s">
        <v>5</v>
      </c>
      <c r="C20611" s="4" t="s">
        <v>14</v>
      </c>
      <c r="D20611" s="4" t="s">
        <v>14</v>
      </c>
      <c r="E20611" s="4" t="s">
        <v>21</v>
      </c>
      <c r="F20611" s="4" t="s">
        <v>10</v>
      </c>
    </row>
    <row r="20612" spans="1:9">
      <c r="A20612" t="n">
        <v>159747</v>
      </c>
      <c r="B20612" s="45" t="n">
        <v>45</v>
      </c>
      <c r="C20612" s="7" t="n">
        <v>5</v>
      </c>
      <c r="D20612" s="7" t="n">
        <v>3</v>
      </c>
      <c r="E20612" s="7" t="n">
        <v>3</v>
      </c>
      <c r="F20612" s="7" t="n">
        <v>0</v>
      </c>
    </row>
    <row r="20613" spans="1:9">
      <c r="A20613" t="s">
        <v>4</v>
      </c>
      <c r="B20613" s="4" t="s">
        <v>5</v>
      </c>
      <c r="C20613" s="4" t="s">
        <v>14</v>
      </c>
      <c r="D20613" s="4" t="s">
        <v>14</v>
      </c>
      <c r="E20613" s="4" t="s">
        <v>21</v>
      </c>
      <c r="F20613" s="4" t="s">
        <v>10</v>
      </c>
    </row>
    <row r="20614" spans="1:9">
      <c r="A20614" t="n">
        <v>159756</v>
      </c>
      <c r="B20614" s="45" t="n">
        <v>45</v>
      </c>
      <c r="C20614" s="7" t="n">
        <v>11</v>
      </c>
      <c r="D20614" s="7" t="n">
        <v>3</v>
      </c>
      <c r="E20614" s="7" t="n">
        <v>34.0999984741211</v>
      </c>
      <c r="F20614" s="7" t="n">
        <v>0</v>
      </c>
    </row>
    <row r="20615" spans="1:9">
      <c r="A20615" t="s">
        <v>4</v>
      </c>
      <c r="B20615" s="4" t="s">
        <v>5</v>
      </c>
      <c r="C20615" s="4" t="s">
        <v>14</v>
      </c>
      <c r="D20615" s="4" t="s">
        <v>14</v>
      </c>
      <c r="E20615" s="4" t="s">
        <v>21</v>
      </c>
      <c r="F20615" s="4" t="s">
        <v>10</v>
      </c>
    </row>
    <row r="20616" spans="1:9">
      <c r="A20616" t="n">
        <v>159765</v>
      </c>
      <c r="B20616" s="45" t="n">
        <v>45</v>
      </c>
      <c r="C20616" s="7" t="n">
        <v>5</v>
      </c>
      <c r="D20616" s="7" t="n">
        <v>3</v>
      </c>
      <c r="E20616" s="7" t="n">
        <v>11</v>
      </c>
      <c r="F20616" s="7" t="n">
        <v>2000</v>
      </c>
    </row>
    <row r="20617" spans="1:9">
      <c r="A20617" t="s">
        <v>4</v>
      </c>
      <c r="B20617" s="4" t="s">
        <v>5</v>
      </c>
      <c r="C20617" s="4" t="s">
        <v>14</v>
      </c>
      <c r="D20617" s="4" t="s">
        <v>10</v>
      </c>
      <c r="E20617" s="4" t="s">
        <v>10</v>
      </c>
      <c r="F20617" s="4" t="s">
        <v>9</v>
      </c>
    </row>
    <row r="20618" spans="1:9">
      <c r="A20618" t="n">
        <v>159774</v>
      </c>
      <c r="B20618" s="46" t="n">
        <v>84</v>
      </c>
      <c r="C20618" s="7" t="n">
        <v>0</v>
      </c>
      <c r="D20618" s="7" t="n">
        <v>2</v>
      </c>
      <c r="E20618" s="7" t="n">
        <v>0</v>
      </c>
      <c r="F20618" s="7" t="n">
        <v>1053609165</v>
      </c>
    </row>
    <row r="20619" spans="1:9">
      <c r="A20619" t="s">
        <v>4</v>
      </c>
      <c r="B20619" s="4" t="s">
        <v>5</v>
      </c>
      <c r="C20619" s="4" t="s">
        <v>14</v>
      </c>
      <c r="D20619" s="4" t="s">
        <v>21</v>
      </c>
      <c r="E20619" s="4" t="s">
        <v>21</v>
      </c>
      <c r="F20619" s="4" t="s">
        <v>21</v>
      </c>
    </row>
    <row r="20620" spans="1:9">
      <c r="A20620" t="n">
        <v>159784</v>
      </c>
      <c r="B20620" s="45" t="n">
        <v>45</v>
      </c>
      <c r="C20620" s="7" t="n">
        <v>9</v>
      </c>
      <c r="D20620" s="7" t="n">
        <v>0.200000002980232</v>
      </c>
      <c r="E20620" s="7" t="n">
        <v>0.200000002980232</v>
      </c>
      <c r="F20620" s="7" t="n">
        <v>1</v>
      </c>
    </row>
    <row r="20621" spans="1:9">
      <c r="A20621" t="s">
        <v>4</v>
      </c>
      <c r="B20621" s="4" t="s">
        <v>5</v>
      </c>
      <c r="C20621" s="4" t="s">
        <v>10</v>
      </c>
      <c r="D20621" s="4" t="s">
        <v>10</v>
      </c>
      <c r="E20621" s="4" t="s">
        <v>21</v>
      </c>
      <c r="F20621" s="4" t="s">
        <v>21</v>
      </c>
      <c r="G20621" s="4" t="s">
        <v>21</v>
      </c>
      <c r="H20621" s="4" t="s">
        <v>21</v>
      </c>
      <c r="I20621" s="4" t="s">
        <v>14</v>
      </c>
      <c r="J20621" s="4" t="s">
        <v>10</v>
      </c>
    </row>
    <row r="20622" spans="1:9">
      <c r="A20622" t="n">
        <v>159798</v>
      </c>
      <c r="B20622" s="52" t="n">
        <v>55</v>
      </c>
      <c r="C20622" s="7" t="n">
        <v>7033</v>
      </c>
      <c r="D20622" s="7" t="n">
        <v>65533</v>
      </c>
      <c r="E20622" s="7" t="n">
        <v>755</v>
      </c>
      <c r="F20622" s="7" t="n">
        <v>100</v>
      </c>
      <c r="G20622" s="7" t="n">
        <v>260</v>
      </c>
      <c r="H20622" s="7" t="n">
        <v>25</v>
      </c>
      <c r="I20622" s="7" t="n">
        <v>0</v>
      </c>
      <c r="J20622" s="7" t="n">
        <v>1</v>
      </c>
    </row>
    <row r="20623" spans="1:9">
      <c r="A20623" t="s">
        <v>4</v>
      </c>
      <c r="B20623" s="4" t="s">
        <v>5</v>
      </c>
      <c r="C20623" s="4" t="s">
        <v>14</v>
      </c>
      <c r="D20623" s="4" t="s">
        <v>10</v>
      </c>
      <c r="E20623" s="4" t="s">
        <v>10</v>
      </c>
      <c r="F20623" s="4" t="s">
        <v>10</v>
      </c>
      <c r="G20623" s="4" t="s">
        <v>10</v>
      </c>
      <c r="H20623" s="4" t="s">
        <v>10</v>
      </c>
      <c r="I20623" s="4" t="s">
        <v>6</v>
      </c>
      <c r="J20623" s="4" t="s">
        <v>21</v>
      </c>
      <c r="K20623" s="4" t="s">
        <v>21</v>
      </c>
      <c r="L20623" s="4" t="s">
        <v>21</v>
      </c>
      <c r="M20623" s="4" t="s">
        <v>9</v>
      </c>
      <c r="N20623" s="4" t="s">
        <v>9</v>
      </c>
      <c r="O20623" s="4" t="s">
        <v>21</v>
      </c>
      <c r="P20623" s="4" t="s">
        <v>21</v>
      </c>
      <c r="Q20623" s="4" t="s">
        <v>21</v>
      </c>
      <c r="R20623" s="4" t="s">
        <v>21</v>
      </c>
      <c r="S20623" s="4" t="s">
        <v>14</v>
      </c>
    </row>
    <row r="20624" spans="1:9">
      <c r="A20624" t="n">
        <v>159822</v>
      </c>
      <c r="B20624" s="31" t="n">
        <v>39</v>
      </c>
      <c r="C20624" s="7" t="n">
        <v>12</v>
      </c>
      <c r="D20624" s="7" t="n">
        <v>65533</v>
      </c>
      <c r="E20624" s="7" t="n">
        <v>206</v>
      </c>
      <c r="F20624" s="7" t="n">
        <v>0</v>
      </c>
      <c r="G20624" s="7" t="n">
        <v>7033</v>
      </c>
      <c r="H20624" s="7" t="n">
        <v>259</v>
      </c>
      <c r="I20624" s="7" t="s">
        <v>340</v>
      </c>
      <c r="J20624" s="7" t="n">
        <v>0</v>
      </c>
      <c r="K20624" s="7" t="n">
        <v>0</v>
      </c>
      <c r="L20624" s="7" t="n">
        <v>0</v>
      </c>
      <c r="M20624" s="7" t="n">
        <v>0</v>
      </c>
      <c r="N20624" s="7" t="n">
        <v>0</v>
      </c>
      <c r="O20624" s="7" t="n">
        <v>0</v>
      </c>
      <c r="P20624" s="7" t="n">
        <v>1</v>
      </c>
      <c r="Q20624" s="7" t="n">
        <v>1</v>
      </c>
      <c r="R20624" s="7" t="n">
        <v>1</v>
      </c>
      <c r="S20624" s="7" t="n">
        <v>106</v>
      </c>
    </row>
    <row r="20625" spans="1:19">
      <c r="A20625" t="s">
        <v>4</v>
      </c>
      <c r="B20625" s="4" t="s">
        <v>5</v>
      </c>
      <c r="C20625" s="4" t="s">
        <v>14</v>
      </c>
      <c r="D20625" s="4" t="s">
        <v>10</v>
      </c>
      <c r="E20625" s="4" t="s">
        <v>10</v>
      </c>
      <c r="F20625" s="4" t="s">
        <v>10</v>
      </c>
      <c r="G20625" s="4" t="s">
        <v>10</v>
      </c>
      <c r="H20625" s="4" t="s">
        <v>10</v>
      </c>
      <c r="I20625" s="4" t="s">
        <v>6</v>
      </c>
      <c r="J20625" s="4" t="s">
        <v>21</v>
      </c>
      <c r="K20625" s="4" t="s">
        <v>21</v>
      </c>
      <c r="L20625" s="4" t="s">
        <v>21</v>
      </c>
      <c r="M20625" s="4" t="s">
        <v>9</v>
      </c>
      <c r="N20625" s="4" t="s">
        <v>9</v>
      </c>
      <c r="O20625" s="4" t="s">
        <v>21</v>
      </c>
      <c r="P20625" s="4" t="s">
        <v>21</v>
      </c>
      <c r="Q20625" s="4" t="s">
        <v>21</v>
      </c>
      <c r="R20625" s="4" t="s">
        <v>21</v>
      </c>
      <c r="S20625" s="4" t="s">
        <v>14</v>
      </c>
    </row>
    <row r="20626" spans="1:19">
      <c r="A20626" t="n">
        <v>159884</v>
      </c>
      <c r="B20626" s="31" t="n">
        <v>39</v>
      </c>
      <c r="C20626" s="7" t="n">
        <v>12</v>
      </c>
      <c r="D20626" s="7" t="n">
        <v>65533</v>
      </c>
      <c r="E20626" s="7" t="n">
        <v>206</v>
      </c>
      <c r="F20626" s="7" t="n">
        <v>0</v>
      </c>
      <c r="G20626" s="7" t="n">
        <v>7033</v>
      </c>
      <c r="H20626" s="7" t="n">
        <v>259</v>
      </c>
      <c r="I20626" s="7" t="s">
        <v>341</v>
      </c>
      <c r="J20626" s="7" t="n">
        <v>0</v>
      </c>
      <c r="K20626" s="7" t="n">
        <v>0</v>
      </c>
      <c r="L20626" s="7" t="n">
        <v>0</v>
      </c>
      <c r="M20626" s="7" t="n">
        <v>0</v>
      </c>
      <c r="N20626" s="7" t="n">
        <v>0</v>
      </c>
      <c r="O20626" s="7" t="n">
        <v>0</v>
      </c>
      <c r="P20626" s="7" t="n">
        <v>1</v>
      </c>
      <c r="Q20626" s="7" t="n">
        <v>1</v>
      </c>
      <c r="R20626" s="7" t="n">
        <v>1</v>
      </c>
      <c r="S20626" s="7" t="n">
        <v>107</v>
      </c>
    </row>
    <row r="20627" spans="1:19">
      <c r="A20627" t="s">
        <v>4</v>
      </c>
      <c r="B20627" s="4" t="s">
        <v>5</v>
      </c>
      <c r="C20627" s="4" t="s">
        <v>14</v>
      </c>
      <c r="D20627" s="4" t="s">
        <v>10</v>
      </c>
      <c r="E20627" s="4" t="s">
        <v>10</v>
      </c>
      <c r="F20627" s="4" t="s">
        <v>10</v>
      </c>
      <c r="G20627" s="4" t="s">
        <v>10</v>
      </c>
      <c r="H20627" s="4" t="s">
        <v>10</v>
      </c>
      <c r="I20627" s="4" t="s">
        <v>6</v>
      </c>
      <c r="J20627" s="4" t="s">
        <v>21</v>
      </c>
      <c r="K20627" s="4" t="s">
        <v>21</v>
      </c>
      <c r="L20627" s="4" t="s">
        <v>21</v>
      </c>
      <c r="M20627" s="4" t="s">
        <v>9</v>
      </c>
      <c r="N20627" s="4" t="s">
        <v>9</v>
      </c>
      <c r="O20627" s="4" t="s">
        <v>21</v>
      </c>
      <c r="P20627" s="4" t="s">
        <v>21</v>
      </c>
      <c r="Q20627" s="4" t="s">
        <v>21</v>
      </c>
      <c r="R20627" s="4" t="s">
        <v>21</v>
      </c>
      <c r="S20627" s="4" t="s">
        <v>14</v>
      </c>
    </row>
    <row r="20628" spans="1:19">
      <c r="A20628" t="n">
        <v>159946</v>
      </c>
      <c r="B20628" s="31" t="n">
        <v>39</v>
      </c>
      <c r="C20628" s="7" t="n">
        <v>12</v>
      </c>
      <c r="D20628" s="7" t="n">
        <v>65533</v>
      </c>
      <c r="E20628" s="7" t="n">
        <v>207</v>
      </c>
      <c r="F20628" s="7" t="n">
        <v>0</v>
      </c>
      <c r="G20628" s="7" t="n">
        <v>7033</v>
      </c>
      <c r="H20628" s="7" t="n">
        <v>259</v>
      </c>
      <c r="I20628" s="7" t="s">
        <v>340</v>
      </c>
      <c r="J20628" s="7" t="n">
        <v>0</v>
      </c>
      <c r="K20628" s="7" t="n">
        <v>0</v>
      </c>
      <c r="L20628" s="7" t="n">
        <v>0</v>
      </c>
      <c r="M20628" s="7" t="n">
        <v>0</v>
      </c>
      <c r="N20628" s="7" t="n">
        <v>0</v>
      </c>
      <c r="O20628" s="7" t="n">
        <v>0</v>
      </c>
      <c r="P20628" s="7" t="n">
        <v>1</v>
      </c>
      <c r="Q20628" s="7" t="n">
        <v>1</v>
      </c>
      <c r="R20628" s="7" t="n">
        <v>1</v>
      </c>
      <c r="S20628" s="7" t="n">
        <v>255</v>
      </c>
    </row>
    <row r="20629" spans="1:19">
      <c r="A20629" t="s">
        <v>4</v>
      </c>
      <c r="B20629" s="4" t="s">
        <v>5</v>
      </c>
      <c r="C20629" s="4" t="s">
        <v>14</v>
      </c>
      <c r="D20629" s="4" t="s">
        <v>10</v>
      </c>
      <c r="E20629" s="4" t="s">
        <v>10</v>
      </c>
      <c r="F20629" s="4" t="s">
        <v>10</v>
      </c>
      <c r="G20629" s="4" t="s">
        <v>10</v>
      </c>
      <c r="H20629" s="4" t="s">
        <v>10</v>
      </c>
      <c r="I20629" s="4" t="s">
        <v>6</v>
      </c>
      <c r="J20629" s="4" t="s">
        <v>21</v>
      </c>
      <c r="K20629" s="4" t="s">
        <v>21</v>
      </c>
      <c r="L20629" s="4" t="s">
        <v>21</v>
      </c>
      <c r="M20629" s="4" t="s">
        <v>9</v>
      </c>
      <c r="N20629" s="4" t="s">
        <v>9</v>
      </c>
      <c r="O20629" s="4" t="s">
        <v>21</v>
      </c>
      <c r="P20629" s="4" t="s">
        <v>21</v>
      </c>
      <c r="Q20629" s="4" t="s">
        <v>21</v>
      </c>
      <c r="R20629" s="4" t="s">
        <v>21</v>
      </c>
      <c r="S20629" s="4" t="s">
        <v>14</v>
      </c>
    </row>
    <row r="20630" spans="1:19">
      <c r="A20630" t="n">
        <v>160008</v>
      </c>
      <c r="B20630" s="31" t="n">
        <v>39</v>
      </c>
      <c r="C20630" s="7" t="n">
        <v>12</v>
      </c>
      <c r="D20630" s="7" t="n">
        <v>65533</v>
      </c>
      <c r="E20630" s="7" t="n">
        <v>207</v>
      </c>
      <c r="F20630" s="7" t="n">
        <v>0</v>
      </c>
      <c r="G20630" s="7" t="n">
        <v>7033</v>
      </c>
      <c r="H20630" s="7" t="n">
        <v>259</v>
      </c>
      <c r="I20630" s="7" t="s">
        <v>341</v>
      </c>
      <c r="J20630" s="7" t="n">
        <v>0</v>
      </c>
      <c r="K20630" s="7" t="n">
        <v>0</v>
      </c>
      <c r="L20630" s="7" t="n">
        <v>0</v>
      </c>
      <c r="M20630" s="7" t="n">
        <v>0</v>
      </c>
      <c r="N20630" s="7" t="n">
        <v>0</v>
      </c>
      <c r="O20630" s="7" t="n">
        <v>0</v>
      </c>
      <c r="P20630" s="7" t="n">
        <v>1</v>
      </c>
      <c r="Q20630" s="7" t="n">
        <v>1</v>
      </c>
      <c r="R20630" s="7" t="n">
        <v>1</v>
      </c>
      <c r="S20630" s="7" t="n">
        <v>255</v>
      </c>
    </row>
    <row r="20631" spans="1:19">
      <c r="A20631" t="s">
        <v>4</v>
      </c>
      <c r="B20631" s="4" t="s">
        <v>5</v>
      </c>
      <c r="C20631" s="4" t="s">
        <v>14</v>
      </c>
      <c r="D20631" s="4" t="s">
        <v>10</v>
      </c>
      <c r="E20631" s="4" t="s">
        <v>21</v>
      </c>
      <c r="F20631" s="4" t="s">
        <v>10</v>
      </c>
      <c r="G20631" s="4" t="s">
        <v>9</v>
      </c>
      <c r="H20631" s="4" t="s">
        <v>9</v>
      </c>
      <c r="I20631" s="4" t="s">
        <v>10</v>
      </c>
      <c r="J20631" s="4" t="s">
        <v>10</v>
      </c>
      <c r="K20631" s="4" t="s">
        <v>9</v>
      </c>
      <c r="L20631" s="4" t="s">
        <v>9</v>
      </c>
      <c r="M20631" s="4" t="s">
        <v>9</v>
      </c>
      <c r="N20631" s="4" t="s">
        <v>9</v>
      </c>
      <c r="O20631" s="4" t="s">
        <v>6</v>
      </c>
    </row>
    <row r="20632" spans="1:19">
      <c r="A20632" t="n">
        <v>160070</v>
      </c>
      <c r="B20632" s="14" t="n">
        <v>50</v>
      </c>
      <c r="C20632" s="7" t="n">
        <v>0</v>
      </c>
      <c r="D20632" s="7" t="n">
        <v>2119</v>
      </c>
      <c r="E20632" s="7" t="n">
        <v>1</v>
      </c>
      <c r="F20632" s="7" t="n">
        <v>0</v>
      </c>
      <c r="G20632" s="7" t="n">
        <v>0</v>
      </c>
      <c r="H20632" s="7" t="n">
        <v>0</v>
      </c>
      <c r="I20632" s="7" t="n">
        <v>0</v>
      </c>
      <c r="J20632" s="7" t="n">
        <v>65533</v>
      </c>
      <c r="K20632" s="7" t="n">
        <v>0</v>
      </c>
      <c r="L20632" s="7" t="n">
        <v>0</v>
      </c>
      <c r="M20632" s="7" t="n">
        <v>0</v>
      </c>
      <c r="N20632" s="7" t="n">
        <v>0</v>
      </c>
      <c r="O20632" s="7" t="s">
        <v>13</v>
      </c>
    </row>
    <row r="20633" spans="1:19">
      <c r="A20633" t="s">
        <v>4</v>
      </c>
      <c r="B20633" s="4" t="s">
        <v>5</v>
      </c>
      <c r="C20633" s="4" t="s">
        <v>14</v>
      </c>
      <c r="D20633" s="4" t="s">
        <v>10</v>
      </c>
      <c r="E20633" s="4" t="s">
        <v>21</v>
      </c>
      <c r="F20633" s="4" t="s">
        <v>10</v>
      </c>
      <c r="G20633" s="4" t="s">
        <v>9</v>
      </c>
      <c r="H20633" s="4" t="s">
        <v>9</v>
      </c>
      <c r="I20633" s="4" t="s">
        <v>10</v>
      </c>
      <c r="J20633" s="4" t="s">
        <v>10</v>
      </c>
      <c r="K20633" s="4" t="s">
        <v>9</v>
      </c>
      <c r="L20633" s="4" t="s">
        <v>9</v>
      </c>
      <c r="M20633" s="4" t="s">
        <v>9</v>
      </c>
      <c r="N20633" s="4" t="s">
        <v>9</v>
      </c>
      <c r="O20633" s="4" t="s">
        <v>6</v>
      </c>
    </row>
    <row r="20634" spans="1:19">
      <c r="A20634" t="n">
        <v>160109</v>
      </c>
      <c r="B20634" s="14" t="n">
        <v>50</v>
      </c>
      <c r="C20634" s="7" t="n">
        <v>0</v>
      </c>
      <c r="D20634" s="7" t="n">
        <v>4525</v>
      </c>
      <c r="E20634" s="7" t="n">
        <v>0.600000023841858</v>
      </c>
      <c r="F20634" s="7" t="n">
        <v>2000</v>
      </c>
      <c r="G20634" s="7" t="n">
        <v>0</v>
      </c>
      <c r="H20634" s="7" t="n">
        <v>0</v>
      </c>
      <c r="I20634" s="7" t="n">
        <v>0</v>
      </c>
      <c r="J20634" s="7" t="n">
        <v>65533</v>
      </c>
      <c r="K20634" s="7" t="n">
        <v>0</v>
      </c>
      <c r="L20634" s="7" t="n">
        <v>0</v>
      </c>
      <c r="M20634" s="7" t="n">
        <v>0</v>
      </c>
      <c r="N20634" s="7" t="n">
        <v>0</v>
      </c>
      <c r="O20634" s="7" t="s">
        <v>13</v>
      </c>
    </row>
    <row r="20635" spans="1:19">
      <c r="A20635" t="s">
        <v>4</v>
      </c>
      <c r="B20635" s="4" t="s">
        <v>5</v>
      </c>
      <c r="C20635" s="4" t="s">
        <v>14</v>
      </c>
      <c r="D20635" s="4" t="s">
        <v>9</v>
      </c>
      <c r="E20635" s="4" t="s">
        <v>9</v>
      </c>
      <c r="F20635" s="4" t="s">
        <v>9</v>
      </c>
    </row>
    <row r="20636" spans="1:19">
      <c r="A20636" t="n">
        <v>160148</v>
      </c>
      <c r="B20636" s="14" t="n">
        <v>50</v>
      </c>
      <c r="C20636" s="7" t="n">
        <v>255</v>
      </c>
      <c r="D20636" s="7" t="n">
        <v>1050253722</v>
      </c>
      <c r="E20636" s="7" t="n">
        <v>1065353216</v>
      </c>
      <c r="F20636" s="7" t="n">
        <v>1045220557</v>
      </c>
    </row>
    <row r="20637" spans="1:19">
      <c r="A20637" t="s">
        <v>4</v>
      </c>
      <c r="B20637" s="4" t="s">
        <v>5</v>
      </c>
      <c r="C20637" s="4" t="s">
        <v>14</v>
      </c>
      <c r="D20637" s="4" t="s">
        <v>10</v>
      </c>
    </row>
    <row r="20638" spans="1:19">
      <c r="A20638" t="n">
        <v>160162</v>
      </c>
      <c r="B20638" s="45" t="n">
        <v>45</v>
      </c>
      <c r="C20638" s="7" t="n">
        <v>7</v>
      </c>
      <c r="D20638" s="7" t="n">
        <v>255</v>
      </c>
    </row>
    <row r="20639" spans="1:19">
      <c r="A20639" t="s">
        <v>4</v>
      </c>
      <c r="B20639" s="4" t="s">
        <v>5</v>
      </c>
      <c r="C20639" s="4" t="s">
        <v>14</v>
      </c>
      <c r="D20639" s="4" t="s">
        <v>10</v>
      </c>
      <c r="E20639" s="4" t="s">
        <v>21</v>
      </c>
    </row>
    <row r="20640" spans="1:19">
      <c r="A20640" t="n">
        <v>160166</v>
      </c>
      <c r="B20640" s="21" t="n">
        <v>58</v>
      </c>
      <c r="C20640" s="7" t="n">
        <v>101</v>
      </c>
      <c r="D20640" s="7" t="n">
        <v>1000</v>
      </c>
      <c r="E20640" s="7" t="n">
        <v>1</v>
      </c>
    </row>
    <row r="20641" spans="1:19">
      <c r="A20641" t="s">
        <v>4</v>
      </c>
      <c r="B20641" s="4" t="s">
        <v>5</v>
      </c>
      <c r="C20641" s="4" t="s">
        <v>14</v>
      </c>
      <c r="D20641" s="4" t="s">
        <v>10</v>
      </c>
    </row>
    <row r="20642" spans="1:19">
      <c r="A20642" t="n">
        <v>160174</v>
      </c>
      <c r="B20642" s="21" t="n">
        <v>58</v>
      </c>
      <c r="C20642" s="7" t="n">
        <v>254</v>
      </c>
      <c r="D20642" s="7" t="n">
        <v>0</v>
      </c>
    </row>
    <row r="20643" spans="1:19">
      <c r="A20643" t="s">
        <v>4</v>
      </c>
      <c r="B20643" s="4" t="s">
        <v>5</v>
      </c>
      <c r="C20643" s="4" t="s">
        <v>10</v>
      </c>
      <c r="D20643" s="4" t="s">
        <v>14</v>
      </c>
    </row>
    <row r="20644" spans="1:19">
      <c r="A20644" t="n">
        <v>160178</v>
      </c>
      <c r="B20644" s="53" t="n">
        <v>56</v>
      </c>
      <c r="C20644" s="7" t="n">
        <v>7033</v>
      </c>
      <c r="D20644" s="7" t="n">
        <v>1</v>
      </c>
    </row>
    <row r="20645" spans="1:19">
      <c r="A20645" t="s">
        <v>4</v>
      </c>
      <c r="B20645" s="4" t="s">
        <v>5</v>
      </c>
      <c r="C20645" s="4" t="s">
        <v>14</v>
      </c>
      <c r="D20645" s="4" t="s">
        <v>14</v>
      </c>
      <c r="E20645" s="4" t="s">
        <v>21</v>
      </c>
      <c r="F20645" s="4" t="s">
        <v>21</v>
      </c>
      <c r="G20645" s="4" t="s">
        <v>21</v>
      </c>
      <c r="H20645" s="4" t="s">
        <v>10</v>
      </c>
    </row>
    <row r="20646" spans="1:19">
      <c r="A20646" t="n">
        <v>160182</v>
      </c>
      <c r="B20646" s="45" t="n">
        <v>45</v>
      </c>
      <c r="C20646" s="7" t="n">
        <v>2</v>
      </c>
      <c r="D20646" s="7" t="n">
        <v>3</v>
      </c>
      <c r="E20646" s="7" t="n">
        <v>755</v>
      </c>
      <c r="F20646" s="7" t="n">
        <v>5.80000019073486</v>
      </c>
      <c r="G20646" s="7" t="n">
        <v>0</v>
      </c>
      <c r="H20646" s="7" t="n">
        <v>0</v>
      </c>
    </row>
    <row r="20647" spans="1:19">
      <c r="A20647" t="s">
        <v>4</v>
      </c>
      <c r="B20647" s="4" t="s">
        <v>5</v>
      </c>
      <c r="C20647" s="4" t="s">
        <v>14</v>
      </c>
      <c r="D20647" s="4" t="s">
        <v>14</v>
      </c>
      <c r="E20647" s="4" t="s">
        <v>21</v>
      </c>
      <c r="F20647" s="4" t="s">
        <v>21</v>
      </c>
      <c r="G20647" s="4" t="s">
        <v>21</v>
      </c>
      <c r="H20647" s="4" t="s">
        <v>10</v>
      </c>
      <c r="I20647" s="4" t="s">
        <v>14</v>
      </c>
    </row>
    <row r="20648" spans="1:19">
      <c r="A20648" t="n">
        <v>160199</v>
      </c>
      <c r="B20648" s="45" t="n">
        <v>45</v>
      </c>
      <c r="C20648" s="7" t="n">
        <v>4</v>
      </c>
      <c r="D20648" s="7" t="n">
        <v>3</v>
      </c>
      <c r="E20648" s="7" t="n">
        <v>-65</v>
      </c>
      <c r="F20648" s="7" t="n">
        <v>120</v>
      </c>
      <c r="G20648" s="7" t="n">
        <v>330</v>
      </c>
      <c r="H20648" s="7" t="n">
        <v>0</v>
      </c>
      <c r="I20648" s="7" t="n">
        <v>0</v>
      </c>
    </row>
    <row r="20649" spans="1:19">
      <c r="A20649" t="s">
        <v>4</v>
      </c>
      <c r="B20649" s="4" t="s">
        <v>5</v>
      </c>
      <c r="C20649" s="4" t="s">
        <v>14</v>
      </c>
      <c r="D20649" s="4" t="s">
        <v>14</v>
      </c>
      <c r="E20649" s="4" t="s">
        <v>21</v>
      </c>
      <c r="F20649" s="4" t="s">
        <v>10</v>
      </c>
    </row>
    <row r="20650" spans="1:19">
      <c r="A20650" t="n">
        <v>160217</v>
      </c>
      <c r="B20650" s="45" t="n">
        <v>45</v>
      </c>
      <c r="C20650" s="7" t="n">
        <v>5</v>
      </c>
      <c r="D20650" s="7" t="n">
        <v>3</v>
      </c>
      <c r="E20650" s="7" t="n">
        <v>20</v>
      </c>
      <c r="F20650" s="7" t="n">
        <v>0</v>
      </c>
    </row>
    <row r="20651" spans="1:19">
      <c r="A20651" t="s">
        <v>4</v>
      </c>
      <c r="B20651" s="4" t="s">
        <v>5</v>
      </c>
      <c r="C20651" s="4" t="s">
        <v>14</v>
      </c>
      <c r="D20651" s="4" t="s">
        <v>14</v>
      </c>
      <c r="E20651" s="4" t="s">
        <v>21</v>
      </c>
      <c r="F20651" s="4" t="s">
        <v>10</v>
      </c>
    </row>
    <row r="20652" spans="1:19">
      <c r="A20652" t="n">
        <v>160226</v>
      </c>
      <c r="B20652" s="45" t="n">
        <v>45</v>
      </c>
      <c r="C20652" s="7" t="n">
        <v>11</v>
      </c>
      <c r="D20652" s="7" t="n">
        <v>3</v>
      </c>
      <c r="E20652" s="7" t="n">
        <v>39.7999992370605</v>
      </c>
      <c r="F20652" s="7" t="n">
        <v>0</v>
      </c>
    </row>
    <row r="20653" spans="1:19">
      <c r="A20653" t="s">
        <v>4</v>
      </c>
      <c r="B20653" s="4" t="s">
        <v>5</v>
      </c>
      <c r="C20653" s="4" t="s">
        <v>14</v>
      </c>
      <c r="D20653" s="4" t="s">
        <v>10</v>
      </c>
      <c r="E20653" s="4" t="s">
        <v>10</v>
      </c>
      <c r="F20653" s="4" t="s">
        <v>9</v>
      </c>
    </row>
    <row r="20654" spans="1:19">
      <c r="A20654" t="n">
        <v>160235</v>
      </c>
      <c r="B20654" s="46" t="n">
        <v>84</v>
      </c>
      <c r="C20654" s="7" t="n">
        <v>0</v>
      </c>
      <c r="D20654" s="7" t="n">
        <v>0</v>
      </c>
      <c r="E20654" s="7" t="n">
        <v>0</v>
      </c>
      <c r="F20654" s="7" t="n">
        <v>1045220557</v>
      </c>
    </row>
    <row r="20655" spans="1:19">
      <c r="A20655" t="s">
        <v>4</v>
      </c>
      <c r="B20655" s="4" t="s">
        <v>5</v>
      </c>
      <c r="C20655" s="4" t="s">
        <v>10</v>
      </c>
      <c r="D20655" s="4" t="s">
        <v>21</v>
      </c>
      <c r="E20655" s="4" t="s">
        <v>21</v>
      </c>
      <c r="F20655" s="4" t="s">
        <v>21</v>
      </c>
      <c r="G20655" s="4" t="s">
        <v>21</v>
      </c>
    </row>
    <row r="20656" spans="1:19">
      <c r="A20656" t="n">
        <v>160245</v>
      </c>
      <c r="B20656" s="36" t="n">
        <v>46</v>
      </c>
      <c r="C20656" s="7" t="n">
        <v>7033</v>
      </c>
      <c r="D20656" s="7" t="n">
        <v>755</v>
      </c>
      <c r="E20656" s="7" t="n">
        <v>0</v>
      </c>
      <c r="F20656" s="7" t="n">
        <v>0</v>
      </c>
      <c r="G20656" s="7" t="n">
        <v>0</v>
      </c>
    </row>
    <row r="20657" spans="1:9">
      <c r="A20657" t="s">
        <v>4</v>
      </c>
      <c r="B20657" s="4" t="s">
        <v>5</v>
      </c>
      <c r="C20657" s="4" t="s">
        <v>10</v>
      </c>
      <c r="D20657" s="4" t="s">
        <v>14</v>
      </c>
      <c r="E20657" s="4" t="s">
        <v>6</v>
      </c>
      <c r="F20657" s="4" t="s">
        <v>21</v>
      </c>
      <c r="G20657" s="4" t="s">
        <v>21</v>
      </c>
      <c r="H20657" s="4" t="s">
        <v>21</v>
      </c>
    </row>
    <row r="20658" spans="1:9">
      <c r="A20658" t="n">
        <v>160264</v>
      </c>
      <c r="B20658" s="37" t="n">
        <v>48</v>
      </c>
      <c r="C20658" s="7" t="n">
        <v>7033</v>
      </c>
      <c r="D20658" s="7" t="n">
        <v>0</v>
      </c>
      <c r="E20658" s="7" t="s">
        <v>333</v>
      </c>
      <c r="F20658" s="7" t="n">
        <v>-1</v>
      </c>
      <c r="G20658" s="7" t="n">
        <v>1</v>
      </c>
      <c r="H20658" s="7" t="n">
        <v>0</v>
      </c>
    </row>
    <row r="20659" spans="1:9">
      <c r="A20659" t="s">
        <v>4</v>
      </c>
      <c r="B20659" s="4" t="s">
        <v>5</v>
      </c>
      <c r="C20659" s="4" t="s">
        <v>14</v>
      </c>
      <c r="D20659" s="4" t="s">
        <v>14</v>
      </c>
      <c r="E20659" s="4" t="s">
        <v>21</v>
      </c>
      <c r="F20659" s="4" t="s">
        <v>21</v>
      </c>
      <c r="G20659" s="4" t="s">
        <v>21</v>
      </c>
      <c r="H20659" s="4" t="s">
        <v>10</v>
      </c>
    </row>
    <row r="20660" spans="1:9">
      <c r="A20660" t="n">
        <v>160291</v>
      </c>
      <c r="B20660" s="45" t="n">
        <v>45</v>
      </c>
      <c r="C20660" s="7" t="n">
        <v>2</v>
      </c>
      <c r="D20660" s="7" t="n">
        <v>3</v>
      </c>
      <c r="E20660" s="7" t="n">
        <v>755</v>
      </c>
      <c r="F20660" s="7" t="n">
        <v>6.80000019073486</v>
      </c>
      <c r="G20660" s="7" t="n">
        <v>-0.100000001490116</v>
      </c>
      <c r="H20660" s="7" t="n">
        <v>11000</v>
      </c>
    </row>
    <row r="20661" spans="1:9">
      <c r="A20661" t="s">
        <v>4</v>
      </c>
      <c r="B20661" s="4" t="s">
        <v>5</v>
      </c>
      <c r="C20661" s="4" t="s">
        <v>14</v>
      </c>
      <c r="D20661" s="4" t="s">
        <v>14</v>
      </c>
      <c r="E20661" s="4" t="s">
        <v>21</v>
      </c>
      <c r="F20661" s="4" t="s">
        <v>21</v>
      </c>
      <c r="G20661" s="4" t="s">
        <v>21</v>
      </c>
      <c r="H20661" s="4" t="s">
        <v>10</v>
      </c>
      <c r="I20661" s="4" t="s">
        <v>14</v>
      </c>
    </row>
    <row r="20662" spans="1:9">
      <c r="A20662" t="n">
        <v>160308</v>
      </c>
      <c r="B20662" s="45" t="n">
        <v>45</v>
      </c>
      <c r="C20662" s="7" t="n">
        <v>4</v>
      </c>
      <c r="D20662" s="7" t="n">
        <v>3</v>
      </c>
      <c r="E20662" s="7" t="n">
        <v>35</v>
      </c>
      <c r="F20662" s="7" t="n">
        <v>-315</v>
      </c>
      <c r="G20662" s="7" t="n">
        <v>315</v>
      </c>
      <c r="H20662" s="7" t="n">
        <v>11000</v>
      </c>
      <c r="I20662" s="7" t="n">
        <v>0</v>
      </c>
    </row>
    <row r="20663" spans="1:9">
      <c r="A20663" t="s">
        <v>4</v>
      </c>
      <c r="B20663" s="4" t="s">
        <v>5</v>
      </c>
      <c r="C20663" s="4" t="s">
        <v>14</v>
      </c>
      <c r="D20663" s="4" t="s">
        <v>14</v>
      </c>
      <c r="E20663" s="4" t="s">
        <v>21</v>
      </c>
      <c r="F20663" s="4" t="s">
        <v>10</v>
      </c>
    </row>
    <row r="20664" spans="1:9">
      <c r="A20664" t="n">
        <v>160326</v>
      </c>
      <c r="B20664" s="45" t="n">
        <v>45</v>
      </c>
      <c r="C20664" s="7" t="n">
        <v>5</v>
      </c>
      <c r="D20664" s="7" t="n">
        <v>3</v>
      </c>
      <c r="E20664" s="7" t="n">
        <v>3.5</v>
      </c>
      <c r="F20664" s="7" t="n">
        <v>11000</v>
      </c>
    </row>
    <row r="20665" spans="1:9">
      <c r="A20665" t="s">
        <v>4</v>
      </c>
      <c r="B20665" s="4" t="s">
        <v>5</v>
      </c>
      <c r="C20665" s="4" t="s">
        <v>14</v>
      </c>
      <c r="D20665" s="4" t="s">
        <v>10</v>
      </c>
    </row>
    <row r="20666" spans="1:9">
      <c r="A20666" t="n">
        <v>160335</v>
      </c>
      <c r="B20666" s="45" t="n">
        <v>45</v>
      </c>
      <c r="C20666" s="7" t="n">
        <v>7</v>
      </c>
      <c r="D20666" s="7" t="n">
        <v>255</v>
      </c>
    </row>
    <row r="20667" spans="1:9">
      <c r="A20667" t="s">
        <v>4</v>
      </c>
      <c r="B20667" s="4" t="s">
        <v>5</v>
      </c>
      <c r="C20667" s="4" t="s">
        <v>10</v>
      </c>
    </row>
    <row r="20668" spans="1:9">
      <c r="A20668" t="n">
        <v>160339</v>
      </c>
      <c r="B20668" s="28" t="n">
        <v>16</v>
      </c>
      <c r="C20668" s="7" t="n">
        <v>1500</v>
      </c>
    </row>
    <row r="20669" spans="1:9">
      <c r="A20669" t="s">
        <v>4</v>
      </c>
      <c r="B20669" s="4" t="s">
        <v>5</v>
      </c>
      <c r="C20669" s="4" t="s">
        <v>14</v>
      </c>
      <c r="D20669" s="4" t="s">
        <v>14</v>
      </c>
      <c r="E20669" s="4" t="s">
        <v>21</v>
      </c>
      <c r="F20669" s="4" t="s">
        <v>21</v>
      </c>
      <c r="G20669" s="4" t="s">
        <v>21</v>
      </c>
      <c r="H20669" s="4" t="s">
        <v>10</v>
      </c>
    </row>
    <row r="20670" spans="1:9">
      <c r="A20670" t="n">
        <v>160342</v>
      </c>
      <c r="B20670" s="45" t="n">
        <v>45</v>
      </c>
      <c r="C20670" s="7" t="n">
        <v>2</v>
      </c>
      <c r="D20670" s="7" t="n">
        <v>3</v>
      </c>
      <c r="E20670" s="7" t="n">
        <v>755</v>
      </c>
      <c r="F20670" s="7" t="n">
        <v>7.80000019073486</v>
      </c>
      <c r="G20670" s="7" t="n">
        <v>-1.5</v>
      </c>
      <c r="H20670" s="7" t="n">
        <v>1500</v>
      </c>
    </row>
    <row r="20671" spans="1:9">
      <c r="A20671" t="s">
        <v>4</v>
      </c>
      <c r="B20671" s="4" t="s">
        <v>5</v>
      </c>
      <c r="C20671" s="4" t="s">
        <v>14</v>
      </c>
      <c r="D20671" s="4" t="s">
        <v>14</v>
      </c>
      <c r="E20671" s="4" t="s">
        <v>21</v>
      </c>
      <c r="F20671" s="4" t="s">
        <v>21</v>
      </c>
      <c r="G20671" s="4" t="s">
        <v>21</v>
      </c>
      <c r="H20671" s="4" t="s">
        <v>10</v>
      </c>
      <c r="I20671" s="4" t="s">
        <v>14</v>
      </c>
    </row>
    <row r="20672" spans="1:9">
      <c r="A20672" t="n">
        <v>160359</v>
      </c>
      <c r="B20672" s="45" t="n">
        <v>45</v>
      </c>
      <c r="C20672" s="7" t="n">
        <v>4</v>
      </c>
      <c r="D20672" s="7" t="n">
        <v>3</v>
      </c>
      <c r="E20672" s="7" t="n">
        <v>-75</v>
      </c>
      <c r="F20672" s="7" t="n">
        <v>-255</v>
      </c>
      <c r="G20672" s="7" t="n">
        <v>315</v>
      </c>
      <c r="H20672" s="7" t="n">
        <v>1500</v>
      </c>
      <c r="I20672" s="7" t="n">
        <v>0</v>
      </c>
    </row>
    <row r="20673" spans="1:9">
      <c r="A20673" t="s">
        <v>4</v>
      </c>
      <c r="B20673" s="4" t="s">
        <v>5</v>
      </c>
      <c r="C20673" s="4" t="s">
        <v>14</v>
      </c>
      <c r="D20673" s="4" t="s">
        <v>14</v>
      </c>
      <c r="E20673" s="4" t="s">
        <v>21</v>
      </c>
      <c r="F20673" s="4" t="s">
        <v>10</v>
      </c>
    </row>
    <row r="20674" spans="1:9">
      <c r="A20674" t="n">
        <v>160377</v>
      </c>
      <c r="B20674" s="45" t="n">
        <v>45</v>
      </c>
      <c r="C20674" s="7" t="n">
        <v>5</v>
      </c>
      <c r="D20674" s="7" t="n">
        <v>3</v>
      </c>
      <c r="E20674" s="7" t="n">
        <v>24</v>
      </c>
      <c r="F20674" s="7" t="n">
        <v>4500</v>
      </c>
    </row>
    <row r="20675" spans="1:9">
      <c r="A20675" t="s">
        <v>4</v>
      </c>
      <c r="B20675" s="4" t="s">
        <v>5</v>
      </c>
      <c r="C20675" s="4" t="s">
        <v>10</v>
      </c>
      <c r="D20675" s="4" t="s">
        <v>21</v>
      </c>
      <c r="E20675" s="4" t="s">
        <v>21</v>
      </c>
      <c r="F20675" s="4" t="s">
        <v>21</v>
      </c>
      <c r="G20675" s="4" t="s">
        <v>21</v>
      </c>
    </row>
    <row r="20676" spans="1:9">
      <c r="A20676" t="n">
        <v>160386</v>
      </c>
      <c r="B20676" s="70" t="n">
        <v>131</v>
      </c>
      <c r="C20676" s="7" t="n">
        <v>7033</v>
      </c>
      <c r="D20676" s="7" t="n">
        <v>1</v>
      </c>
      <c r="E20676" s="7" t="n">
        <v>0</v>
      </c>
      <c r="F20676" s="7" t="n">
        <v>0</v>
      </c>
      <c r="G20676" s="7" t="n">
        <v>0.100000001490116</v>
      </c>
    </row>
    <row r="20677" spans="1:9">
      <c r="A20677" t="s">
        <v>4</v>
      </c>
      <c r="B20677" s="4" t="s">
        <v>5</v>
      </c>
      <c r="C20677" s="4" t="s">
        <v>10</v>
      </c>
      <c r="D20677" s="4" t="s">
        <v>10</v>
      </c>
      <c r="E20677" s="4" t="s">
        <v>21</v>
      </c>
      <c r="F20677" s="4" t="s">
        <v>21</v>
      </c>
      <c r="G20677" s="4" t="s">
        <v>21</v>
      </c>
      <c r="H20677" s="4" t="s">
        <v>21</v>
      </c>
      <c r="I20677" s="4" t="s">
        <v>14</v>
      </c>
      <c r="J20677" s="4" t="s">
        <v>10</v>
      </c>
    </row>
    <row r="20678" spans="1:9">
      <c r="A20678" t="n">
        <v>160405</v>
      </c>
      <c r="B20678" s="52" t="n">
        <v>55</v>
      </c>
      <c r="C20678" s="7" t="n">
        <v>7033</v>
      </c>
      <c r="D20678" s="7" t="n">
        <v>65533</v>
      </c>
      <c r="E20678" s="7" t="n">
        <v>755</v>
      </c>
      <c r="F20678" s="7" t="n">
        <v>200</v>
      </c>
      <c r="G20678" s="7" t="n">
        <v>0</v>
      </c>
      <c r="H20678" s="7" t="n">
        <v>25</v>
      </c>
      <c r="I20678" s="7" t="n">
        <v>0</v>
      </c>
      <c r="J20678" s="7" t="n">
        <v>1</v>
      </c>
    </row>
    <row r="20679" spans="1:9">
      <c r="A20679" t="s">
        <v>4</v>
      </c>
      <c r="B20679" s="4" t="s">
        <v>5</v>
      </c>
      <c r="C20679" s="4" t="s">
        <v>14</v>
      </c>
      <c r="D20679" s="4" t="s">
        <v>10</v>
      </c>
    </row>
    <row r="20680" spans="1:9">
      <c r="A20680" t="n">
        <v>160429</v>
      </c>
      <c r="B20680" s="45" t="n">
        <v>45</v>
      </c>
      <c r="C20680" s="7" t="n">
        <v>7</v>
      </c>
      <c r="D20680" s="7" t="n">
        <v>10</v>
      </c>
    </row>
    <row r="20681" spans="1:9">
      <c r="A20681" t="s">
        <v>4</v>
      </c>
      <c r="B20681" s="4" t="s">
        <v>5</v>
      </c>
      <c r="C20681" s="4" t="s">
        <v>14</v>
      </c>
      <c r="D20681" s="4" t="s">
        <v>21</v>
      </c>
      <c r="E20681" s="4" t="s">
        <v>21</v>
      </c>
      <c r="F20681" s="4" t="s">
        <v>21</v>
      </c>
    </row>
    <row r="20682" spans="1:9">
      <c r="A20682" t="n">
        <v>160433</v>
      </c>
      <c r="B20682" s="45" t="n">
        <v>45</v>
      </c>
      <c r="C20682" s="7" t="n">
        <v>9</v>
      </c>
      <c r="D20682" s="7" t="n">
        <v>0.200000002980232</v>
      </c>
      <c r="E20682" s="7" t="n">
        <v>0.200000002980232</v>
      </c>
      <c r="F20682" s="7" t="n">
        <v>1</v>
      </c>
    </row>
    <row r="20683" spans="1:9">
      <c r="A20683" t="s">
        <v>4</v>
      </c>
      <c r="B20683" s="4" t="s">
        <v>5</v>
      </c>
      <c r="C20683" s="4" t="s">
        <v>14</v>
      </c>
      <c r="D20683" s="4" t="s">
        <v>10</v>
      </c>
      <c r="E20683" s="4" t="s">
        <v>10</v>
      </c>
      <c r="F20683" s="4" t="s">
        <v>10</v>
      </c>
      <c r="G20683" s="4" t="s">
        <v>10</v>
      </c>
      <c r="H20683" s="4" t="s">
        <v>10</v>
      </c>
      <c r="I20683" s="4" t="s">
        <v>6</v>
      </c>
      <c r="J20683" s="4" t="s">
        <v>21</v>
      </c>
      <c r="K20683" s="4" t="s">
        <v>21</v>
      </c>
      <c r="L20683" s="4" t="s">
        <v>21</v>
      </c>
      <c r="M20683" s="4" t="s">
        <v>9</v>
      </c>
      <c r="N20683" s="4" t="s">
        <v>9</v>
      </c>
      <c r="O20683" s="4" t="s">
        <v>21</v>
      </c>
      <c r="P20683" s="4" t="s">
        <v>21</v>
      </c>
      <c r="Q20683" s="4" t="s">
        <v>21</v>
      </c>
      <c r="R20683" s="4" t="s">
        <v>21</v>
      </c>
      <c r="S20683" s="4" t="s">
        <v>14</v>
      </c>
    </row>
    <row r="20684" spans="1:9">
      <c r="A20684" t="n">
        <v>160447</v>
      </c>
      <c r="B20684" s="31" t="n">
        <v>39</v>
      </c>
      <c r="C20684" s="7" t="n">
        <v>12</v>
      </c>
      <c r="D20684" s="7" t="n">
        <v>65533</v>
      </c>
      <c r="E20684" s="7" t="n">
        <v>207</v>
      </c>
      <c r="F20684" s="7" t="n">
        <v>0</v>
      </c>
      <c r="G20684" s="7" t="n">
        <v>7033</v>
      </c>
      <c r="H20684" s="7" t="n">
        <v>259</v>
      </c>
      <c r="I20684" s="7" t="s">
        <v>340</v>
      </c>
      <c r="J20684" s="7" t="n">
        <v>0</v>
      </c>
      <c r="K20684" s="7" t="n">
        <v>0</v>
      </c>
      <c r="L20684" s="7" t="n">
        <v>0</v>
      </c>
      <c r="M20684" s="7" t="n">
        <v>0</v>
      </c>
      <c r="N20684" s="7" t="n">
        <v>0</v>
      </c>
      <c r="O20684" s="7" t="n">
        <v>0</v>
      </c>
      <c r="P20684" s="7" t="n">
        <v>1</v>
      </c>
      <c r="Q20684" s="7" t="n">
        <v>1</v>
      </c>
      <c r="R20684" s="7" t="n">
        <v>1</v>
      </c>
      <c r="S20684" s="7" t="n">
        <v>255</v>
      </c>
    </row>
    <row r="20685" spans="1:9">
      <c r="A20685" t="s">
        <v>4</v>
      </c>
      <c r="B20685" s="4" t="s">
        <v>5</v>
      </c>
      <c r="C20685" s="4" t="s">
        <v>14</v>
      </c>
      <c r="D20685" s="4" t="s">
        <v>10</v>
      </c>
      <c r="E20685" s="4" t="s">
        <v>10</v>
      </c>
      <c r="F20685" s="4" t="s">
        <v>10</v>
      </c>
      <c r="G20685" s="4" t="s">
        <v>10</v>
      </c>
      <c r="H20685" s="4" t="s">
        <v>10</v>
      </c>
      <c r="I20685" s="4" t="s">
        <v>6</v>
      </c>
      <c r="J20685" s="4" t="s">
        <v>21</v>
      </c>
      <c r="K20685" s="4" t="s">
        <v>21</v>
      </c>
      <c r="L20685" s="4" t="s">
        <v>21</v>
      </c>
      <c r="M20685" s="4" t="s">
        <v>9</v>
      </c>
      <c r="N20685" s="4" t="s">
        <v>9</v>
      </c>
      <c r="O20685" s="4" t="s">
        <v>21</v>
      </c>
      <c r="P20685" s="4" t="s">
        <v>21</v>
      </c>
      <c r="Q20685" s="4" t="s">
        <v>21</v>
      </c>
      <c r="R20685" s="4" t="s">
        <v>21</v>
      </c>
      <c r="S20685" s="4" t="s">
        <v>14</v>
      </c>
    </row>
    <row r="20686" spans="1:9">
      <c r="A20686" t="n">
        <v>160509</v>
      </c>
      <c r="B20686" s="31" t="n">
        <v>39</v>
      </c>
      <c r="C20686" s="7" t="n">
        <v>12</v>
      </c>
      <c r="D20686" s="7" t="n">
        <v>65533</v>
      </c>
      <c r="E20686" s="7" t="n">
        <v>207</v>
      </c>
      <c r="F20686" s="7" t="n">
        <v>0</v>
      </c>
      <c r="G20686" s="7" t="n">
        <v>7033</v>
      </c>
      <c r="H20686" s="7" t="n">
        <v>259</v>
      </c>
      <c r="I20686" s="7" t="s">
        <v>341</v>
      </c>
      <c r="J20686" s="7" t="n">
        <v>0</v>
      </c>
      <c r="K20686" s="7" t="n">
        <v>0</v>
      </c>
      <c r="L20686" s="7" t="n">
        <v>0</v>
      </c>
      <c r="M20686" s="7" t="n">
        <v>0</v>
      </c>
      <c r="N20686" s="7" t="n">
        <v>0</v>
      </c>
      <c r="O20686" s="7" t="n">
        <v>0</v>
      </c>
      <c r="P20686" s="7" t="n">
        <v>1</v>
      </c>
      <c r="Q20686" s="7" t="n">
        <v>1</v>
      </c>
      <c r="R20686" s="7" t="n">
        <v>1</v>
      </c>
      <c r="S20686" s="7" t="n">
        <v>255</v>
      </c>
    </row>
    <row r="20687" spans="1:9">
      <c r="A20687" t="s">
        <v>4</v>
      </c>
      <c r="B20687" s="4" t="s">
        <v>5</v>
      </c>
      <c r="C20687" s="4" t="s">
        <v>14</v>
      </c>
      <c r="D20687" s="4" t="s">
        <v>10</v>
      </c>
      <c r="E20687" s="4" t="s">
        <v>21</v>
      </c>
      <c r="F20687" s="4" t="s">
        <v>10</v>
      </c>
      <c r="G20687" s="4" t="s">
        <v>9</v>
      </c>
      <c r="H20687" s="4" t="s">
        <v>9</v>
      </c>
      <c r="I20687" s="4" t="s">
        <v>10</v>
      </c>
      <c r="J20687" s="4" t="s">
        <v>10</v>
      </c>
      <c r="K20687" s="4" t="s">
        <v>9</v>
      </c>
      <c r="L20687" s="4" t="s">
        <v>9</v>
      </c>
      <c r="M20687" s="4" t="s">
        <v>9</v>
      </c>
      <c r="N20687" s="4" t="s">
        <v>9</v>
      </c>
      <c r="O20687" s="4" t="s">
        <v>6</v>
      </c>
    </row>
    <row r="20688" spans="1:9">
      <c r="A20688" t="n">
        <v>160571</v>
      </c>
      <c r="B20688" s="14" t="n">
        <v>50</v>
      </c>
      <c r="C20688" s="7" t="n">
        <v>0</v>
      </c>
      <c r="D20688" s="7" t="n">
        <v>4527</v>
      </c>
      <c r="E20688" s="7" t="n">
        <v>0.699999988079071</v>
      </c>
      <c r="F20688" s="7" t="n">
        <v>0</v>
      </c>
      <c r="G20688" s="7" t="n">
        <v>0</v>
      </c>
      <c r="H20688" s="7" t="n">
        <v>0</v>
      </c>
      <c r="I20688" s="7" t="n">
        <v>0</v>
      </c>
      <c r="J20688" s="7" t="n">
        <v>65533</v>
      </c>
      <c r="K20688" s="7" t="n">
        <v>0</v>
      </c>
      <c r="L20688" s="7" t="n">
        <v>0</v>
      </c>
      <c r="M20688" s="7" t="n">
        <v>0</v>
      </c>
      <c r="N20688" s="7" t="n">
        <v>0</v>
      </c>
      <c r="O20688" s="7" t="s">
        <v>13</v>
      </c>
    </row>
    <row r="20689" spans="1:19">
      <c r="A20689" t="s">
        <v>4</v>
      </c>
      <c r="B20689" s="4" t="s">
        <v>5</v>
      </c>
      <c r="C20689" s="4" t="s">
        <v>10</v>
      </c>
    </row>
    <row r="20690" spans="1:19">
      <c r="A20690" t="n">
        <v>160610</v>
      </c>
      <c r="B20690" s="28" t="n">
        <v>16</v>
      </c>
      <c r="C20690" s="7" t="n">
        <v>1000</v>
      </c>
    </row>
    <row r="20691" spans="1:19">
      <c r="A20691" t="s">
        <v>4</v>
      </c>
      <c r="B20691" s="4" t="s">
        <v>5</v>
      </c>
      <c r="C20691" s="4" t="s">
        <v>14</v>
      </c>
      <c r="D20691" s="4" t="s">
        <v>10</v>
      </c>
      <c r="E20691" s="4" t="s">
        <v>10</v>
      </c>
    </row>
    <row r="20692" spans="1:19">
      <c r="A20692" t="n">
        <v>160613</v>
      </c>
      <c r="B20692" s="14" t="n">
        <v>50</v>
      </c>
      <c r="C20692" s="7" t="n">
        <v>1</v>
      </c>
      <c r="D20692" s="7" t="n">
        <v>4525</v>
      </c>
      <c r="E20692" s="7" t="n">
        <v>2000</v>
      </c>
    </row>
    <row r="20693" spans="1:19">
      <c r="A20693" t="s">
        <v>4</v>
      </c>
      <c r="B20693" s="4" t="s">
        <v>5</v>
      </c>
      <c r="C20693" s="4" t="s">
        <v>14</v>
      </c>
      <c r="D20693" s="4" t="s">
        <v>10</v>
      </c>
      <c r="E20693" s="4" t="s">
        <v>9</v>
      </c>
      <c r="F20693" s="4" t="s">
        <v>10</v>
      </c>
    </row>
    <row r="20694" spans="1:19">
      <c r="A20694" t="n">
        <v>160619</v>
      </c>
      <c r="B20694" s="14" t="n">
        <v>50</v>
      </c>
      <c r="C20694" s="7" t="n">
        <v>3</v>
      </c>
      <c r="D20694" s="7" t="n">
        <v>8200</v>
      </c>
      <c r="E20694" s="7" t="n">
        <v>0</v>
      </c>
      <c r="F20694" s="7" t="n">
        <v>2000</v>
      </c>
    </row>
    <row r="20695" spans="1:19">
      <c r="A20695" t="s">
        <v>4</v>
      </c>
      <c r="B20695" s="4" t="s">
        <v>5</v>
      </c>
      <c r="C20695" s="4" t="s">
        <v>14</v>
      </c>
      <c r="D20695" s="4" t="s">
        <v>10</v>
      </c>
      <c r="E20695" s="4" t="s">
        <v>9</v>
      </c>
      <c r="F20695" s="4" t="s">
        <v>10</v>
      </c>
    </row>
    <row r="20696" spans="1:19">
      <c r="A20696" t="n">
        <v>160629</v>
      </c>
      <c r="B20696" s="14" t="n">
        <v>50</v>
      </c>
      <c r="C20696" s="7" t="n">
        <v>3</v>
      </c>
      <c r="D20696" s="7" t="n">
        <v>5042</v>
      </c>
      <c r="E20696" s="7" t="n">
        <v>0</v>
      </c>
      <c r="F20696" s="7" t="n">
        <v>2000</v>
      </c>
    </row>
    <row r="20697" spans="1:19">
      <c r="A20697" t="s">
        <v>4</v>
      </c>
      <c r="B20697" s="4" t="s">
        <v>5</v>
      </c>
      <c r="C20697" s="4" t="s">
        <v>14</v>
      </c>
      <c r="D20697" s="4" t="s">
        <v>10</v>
      </c>
      <c r="E20697" s="4" t="s">
        <v>21</v>
      </c>
    </row>
    <row r="20698" spans="1:19">
      <c r="A20698" t="n">
        <v>160639</v>
      </c>
      <c r="B20698" s="21" t="n">
        <v>58</v>
      </c>
      <c r="C20698" s="7" t="n">
        <v>0</v>
      </c>
      <c r="D20698" s="7" t="n">
        <v>2000</v>
      </c>
      <c r="E20698" s="7" t="n">
        <v>1</v>
      </c>
    </row>
    <row r="20699" spans="1:19">
      <c r="A20699" t="s">
        <v>4</v>
      </c>
      <c r="B20699" s="4" t="s">
        <v>5</v>
      </c>
      <c r="C20699" s="4" t="s">
        <v>14</v>
      </c>
      <c r="D20699" s="4" t="s">
        <v>10</v>
      </c>
    </row>
    <row r="20700" spans="1:19">
      <c r="A20700" t="n">
        <v>160647</v>
      </c>
      <c r="B20700" s="21" t="n">
        <v>58</v>
      </c>
      <c r="C20700" s="7" t="n">
        <v>255</v>
      </c>
      <c r="D20700" s="7" t="n">
        <v>0</v>
      </c>
    </row>
    <row r="20701" spans="1:19">
      <c r="A20701" t="s">
        <v>4</v>
      </c>
      <c r="B20701" s="4" t="s">
        <v>5</v>
      </c>
      <c r="C20701" s="4" t="s">
        <v>14</v>
      </c>
      <c r="D20701" s="4" t="s">
        <v>10</v>
      </c>
    </row>
    <row r="20702" spans="1:19">
      <c r="A20702" t="n">
        <v>160651</v>
      </c>
      <c r="B20702" s="45" t="n">
        <v>45</v>
      </c>
      <c r="C20702" s="7" t="n">
        <v>7</v>
      </c>
      <c r="D20702" s="7" t="n">
        <v>255</v>
      </c>
    </row>
    <row r="20703" spans="1:19">
      <c r="A20703" t="s">
        <v>4</v>
      </c>
      <c r="B20703" s="4" t="s">
        <v>5</v>
      </c>
      <c r="C20703" s="4" t="s">
        <v>10</v>
      </c>
      <c r="D20703" s="4" t="s">
        <v>14</v>
      </c>
    </row>
    <row r="20704" spans="1:19">
      <c r="A20704" t="n">
        <v>160655</v>
      </c>
      <c r="B20704" s="53" t="n">
        <v>56</v>
      </c>
      <c r="C20704" s="7" t="n">
        <v>7033</v>
      </c>
      <c r="D20704" s="7" t="n">
        <v>1</v>
      </c>
    </row>
    <row r="20705" spans="1:6">
      <c r="A20705" t="s">
        <v>4</v>
      </c>
      <c r="B20705" s="4" t="s">
        <v>5</v>
      </c>
      <c r="C20705" s="4" t="s">
        <v>14</v>
      </c>
      <c r="D20705" s="4" t="s">
        <v>10</v>
      </c>
      <c r="E20705" s="4" t="s">
        <v>10</v>
      </c>
      <c r="F20705" s="4" t="s">
        <v>9</v>
      </c>
    </row>
    <row r="20706" spans="1:6">
      <c r="A20706" t="n">
        <v>160659</v>
      </c>
      <c r="B20706" s="46" t="n">
        <v>84</v>
      </c>
      <c r="C20706" s="7" t="n">
        <v>1</v>
      </c>
      <c r="D20706" s="7" t="n">
        <v>0</v>
      </c>
      <c r="E20706" s="7" t="n">
        <v>0</v>
      </c>
      <c r="F20706" s="7" t="n">
        <v>0</v>
      </c>
    </row>
    <row r="20707" spans="1:6">
      <c r="A20707" t="s">
        <v>4</v>
      </c>
      <c r="B20707" s="4" t="s">
        <v>5</v>
      </c>
      <c r="C20707" s="4" t="s">
        <v>14</v>
      </c>
      <c r="D20707" s="4" t="s">
        <v>10</v>
      </c>
      <c r="E20707" s="4" t="s">
        <v>14</v>
      </c>
    </row>
    <row r="20708" spans="1:6">
      <c r="A20708" t="n">
        <v>160669</v>
      </c>
      <c r="B20708" s="31" t="n">
        <v>39</v>
      </c>
      <c r="C20708" s="7" t="n">
        <v>14</v>
      </c>
      <c r="D20708" s="7" t="n">
        <v>65533</v>
      </c>
      <c r="E20708" s="7" t="n">
        <v>106</v>
      </c>
    </row>
    <row r="20709" spans="1:6">
      <c r="A20709" t="s">
        <v>4</v>
      </c>
      <c r="B20709" s="4" t="s">
        <v>5</v>
      </c>
      <c r="C20709" s="4" t="s">
        <v>14</v>
      </c>
      <c r="D20709" s="4" t="s">
        <v>10</v>
      </c>
      <c r="E20709" s="4" t="s">
        <v>14</v>
      </c>
    </row>
    <row r="20710" spans="1:6">
      <c r="A20710" t="n">
        <v>160674</v>
      </c>
      <c r="B20710" s="31" t="n">
        <v>39</v>
      </c>
      <c r="C20710" s="7" t="n">
        <v>14</v>
      </c>
      <c r="D20710" s="7" t="n">
        <v>65533</v>
      </c>
      <c r="E20710" s="7" t="n">
        <v>107</v>
      </c>
    </row>
    <row r="20711" spans="1:6">
      <c r="A20711" t="s">
        <v>4</v>
      </c>
      <c r="B20711" s="4" t="s">
        <v>5</v>
      </c>
      <c r="C20711" s="4" t="s">
        <v>14</v>
      </c>
      <c r="D20711" s="4" t="s">
        <v>6</v>
      </c>
      <c r="E20711" s="4" t="s">
        <v>10</v>
      </c>
    </row>
    <row r="20712" spans="1:6">
      <c r="A20712" t="n">
        <v>160679</v>
      </c>
      <c r="B20712" s="43" t="n">
        <v>94</v>
      </c>
      <c r="C20712" s="7" t="n">
        <v>1</v>
      </c>
      <c r="D20712" s="7" t="s">
        <v>1182</v>
      </c>
      <c r="E20712" s="7" t="n">
        <v>1</v>
      </c>
    </row>
    <row r="20713" spans="1:6">
      <c r="A20713" t="s">
        <v>4</v>
      </c>
      <c r="B20713" s="4" t="s">
        <v>5</v>
      </c>
      <c r="C20713" s="4" t="s">
        <v>14</v>
      </c>
      <c r="D20713" s="4" t="s">
        <v>6</v>
      </c>
      <c r="E20713" s="4" t="s">
        <v>10</v>
      </c>
    </row>
    <row r="20714" spans="1:6">
      <c r="A20714" t="n">
        <v>160692</v>
      </c>
      <c r="B20714" s="43" t="n">
        <v>94</v>
      </c>
      <c r="C20714" s="7" t="n">
        <v>1</v>
      </c>
      <c r="D20714" s="7" t="s">
        <v>1182</v>
      </c>
      <c r="E20714" s="7" t="n">
        <v>2</v>
      </c>
    </row>
    <row r="20715" spans="1:6">
      <c r="A20715" t="s">
        <v>4</v>
      </c>
      <c r="B20715" s="4" t="s">
        <v>5</v>
      </c>
      <c r="C20715" s="4" t="s">
        <v>14</v>
      </c>
      <c r="D20715" s="4" t="s">
        <v>6</v>
      </c>
      <c r="E20715" s="4" t="s">
        <v>10</v>
      </c>
    </row>
    <row r="20716" spans="1:6">
      <c r="A20716" t="n">
        <v>160705</v>
      </c>
      <c r="B20716" s="43" t="n">
        <v>94</v>
      </c>
      <c r="C20716" s="7" t="n">
        <v>0</v>
      </c>
      <c r="D20716" s="7" t="s">
        <v>1182</v>
      </c>
      <c r="E20716" s="7" t="n">
        <v>4</v>
      </c>
    </row>
    <row r="20717" spans="1:6">
      <c r="A20717" t="s">
        <v>4</v>
      </c>
      <c r="B20717" s="4" t="s">
        <v>5</v>
      </c>
      <c r="C20717" s="4" t="s">
        <v>14</v>
      </c>
      <c r="D20717" s="4" t="s">
        <v>6</v>
      </c>
    </row>
    <row r="20718" spans="1:6">
      <c r="A20718" t="n">
        <v>160718</v>
      </c>
      <c r="B20718" s="43" t="n">
        <v>94</v>
      </c>
      <c r="C20718" s="7" t="n">
        <v>6</v>
      </c>
      <c r="D20718" s="7" t="s">
        <v>1182</v>
      </c>
    </row>
    <row r="20719" spans="1:6">
      <c r="A20719" t="s">
        <v>4</v>
      </c>
      <c r="B20719" s="4" t="s">
        <v>5</v>
      </c>
      <c r="C20719" s="4" t="s">
        <v>14</v>
      </c>
      <c r="D20719" s="4" t="s">
        <v>10</v>
      </c>
    </row>
    <row r="20720" spans="1:6">
      <c r="A20720" t="n">
        <v>160729</v>
      </c>
      <c r="B20720" s="9" t="n">
        <v>162</v>
      </c>
      <c r="C20720" s="7" t="n">
        <v>1</v>
      </c>
      <c r="D20720" s="7" t="n">
        <v>0</v>
      </c>
    </row>
    <row r="20721" spans="1:6">
      <c r="A20721" t="s">
        <v>4</v>
      </c>
      <c r="B20721" s="4" t="s">
        <v>5</v>
      </c>
    </row>
    <row r="20722" spans="1:6">
      <c r="A20722" t="n">
        <v>160733</v>
      </c>
      <c r="B20722" s="5" t="n">
        <v>1</v>
      </c>
    </row>
    <row r="20723" spans="1:6" s="3" customFormat="1" customHeight="0">
      <c r="A20723" s="3" t="s">
        <v>2</v>
      </c>
      <c r="B20723" s="3" t="s">
        <v>1183</v>
      </c>
    </row>
    <row r="20724" spans="1:6">
      <c r="A20724" t="s">
        <v>4</v>
      </c>
      <c r="B20724" s="4" t="s">
        <v>5</v>
      </c>
      <c r="C20724" s="4" t="s">
        <v>10</v>
      </c>
      <c r="D20724" s="4" t="s">
        <v>10</v>
      </c>
      <c r="E20724" s="4" t="s">
        <v>21</v>
      </c>
      <c r="F20724" s="4" t="s">
        <v>21</v>
      </c>
      <c r="G20724" s="4" t="s">
        <v>21</v>
      </c>
      <c r="H20724" s="4" t="s">
        <v>21</v>
      </c>
      <c r="I20724" s="4" t="s">
        <v>14</v>
      </c>
      <c r="J20724" s="4" t="s">
        <v>10</v>
      </c>
    </row>
    <row r="20725" spans="1:6">
      <c r="A20725" t="n">
        <v>160736</v>
      </c>
      <c r="B20725" s="52" t="n">
        <v>55</v>
      </c>
      <c r="C20725" s="7" t="n">
        <v>7013</v>
      </c>
      <c r="D20725" s="7" t="n">
        <v>65533</v>
      </c>
      <c r="E20725" s="7" t="n">
        <v>0</v>
      </c>
      <c r="F20725" s="7" t="n">
        <v>18.3700008392334</v>
      </c>
      <c r="G20725" s="7" t="n">
        <v>42</v>
      </c>
      <c r="H20725" s="7" t="n">
        <v>1.20000004768372</v>
      </c>
      <c r="I20725" s="7" t="n">
        <v>1</v>
      </c>
      <c r="J20725" s="7" t="n">
        <v>0</v>
      </c>
    </row>
    <row r="20726" spans="1:6">
      <c r="A20726" t="s">
        <v>4</v>
      </c>
      <c r="B20726" s="4" t="s">
        <v>5</v>
      </c>
      <c r="C20726" s="4" t="s">
        <v>10</v>
      </c>
      <c r="D20726" s="4" t="s">
        <v>14</v>
      </c>
    </row>
    <row r="20727" spans="1:6">
      <c r="A20727" t="n">
        <v>160760</v>
      </c>
      <c r="B20727" s="53" t="n">
        <v>56</v>
      </c>
      <c r="C20727" s="7" t="n">
        <v>7013</v>
      </c>
      <c r="D20727" s="7" t="n">
        <v>0</v>
      </c>
    </row>
    <row r="20728" spans="1:6">
      <c r="A20728" t="s">
        <v>4</v>
      </c>
      <c r="B20728" s="4" t="s">
        <v>5</v>
      </c>
      <c r="C20728" s="4" t="s">
        <v>10</v>
      </c>
      <c r="D20728" s="4" t="s">
        <v>10</v>
      </c>
      <c r="E20728" s="4" t="s">
        <v>21</v>
      </c>
      <c r="F20728" s="4" t="s">
        <v>14</v>
      </c>
    </row>
    <row r="20729" spans="1:6">
      <c r="A20729" t="n">
        <v>160764</v>
      </c>
      <c r="B20729" s="60" t="n">
        <v>53</v>
      </c>
      <c r="C20729" s="7" t="n">
        <v>65534</v>
      </c>
      <c r="D20729" s="7" t="n">
        <v>19</v>
      </c>
      <c r="E20729" s="7" t="n">
        <v>10</v>
      </c>
      <c r="F20729" s="7" t="n">
        <v>0</v>
      </c>
    </row>
    <row r="20730" spans="1:6">
      <c r="A20730" t="s">
        <v>4</v>
      </c>
      <c r="B20730" s="4" t="s">
        <v>5</v>
      </c>
      <c r="C20730" s="4" t="s">
        <v>10</v>
      </c>
    </row>
    <row r="20731" spans="1:6">
      <c r="A20731" t="n">
        <v>160774</v>
      </c>
      <c r="B20731" s="56" t="n">
        <v>54</v>
      </c>
      <c r="C20731" s="7" t="n">
        <v>65534</v>
      </c>
    </row>
    <row r="20732" spans="1:6">
      <c r="A20732" t="s">
        <v>4</v>
      </c>
      <c r="B20732" s="4" t="s">
        <v>5</v>
      </c>
    </row>
    <row r="20733" spans="1:6">
      <c r="A20733" t="n">
        <v>160777</v>
      </c>
      <c r="B20733" s="5" t="n">
        <v>1</v>
      </c>
    </row>
    <row r="20734" spans="1:6" s="3" customFormat="1" customHeight="0">
      <c r="A20734" s="3" t="s">
        <v>2</v>
      </c>
      <c r="B20734" s="3" t="s">
        <v>1184</v>
      </c>
    </row>
    <row r="20735" spans="1:6">
      <c r="A20735" t="s">
        <v>4</v>
      </c>
      <c r="B20735" s="4" t="s">
        <v>5</v>
      </c>
      <c r="C20735" s="4" t="s">
        <v>10</v>
      </c>
    </row>
    <row r="20736" spans="1:6">
      <c r="A20736" t="n">
        <v>160780</v>
      </c>
      <c r="B20736" s="28" t="n">
        <v>16</v>
      </c>
      <c r="C20736" s="7" t="n">
        <v>500</v>
      </c>
    </row>
    <row r="20737" spans="1:10">
      <c r="A20737" t="s">
        <v>4</v>
      </c>
      <c r="B20737" s="4" t="s">
        <v>5</v>
      </c>
      <c r="C20737" s="4" t="s">
        <v>10</v>
      </c>
      <c r="D20737" s="4" t="s">
        <v>10</v>
      </c>
      <c r="E20737" s="4" t="s">
        <v>21</v>
      </c>
      <c r="F20737" s="4" t="s">
        <v>21</v>
      </c>
      <c r="G20737" s="4" t="s">
        <v>21</v>
      </c>
      <c r="H20737" s="4" t="s">
        <v>21</v>
      </c>
      <c r="I20737" s="4" t="s">
        <v>14</v>
      </c>
      <c r="J20737" s="4" t="s">
        <v>10</v>
      </c>
    </row>
    <row r="20738" spans="1:10">
      <c r="A20738" t="n">
        <v>160783</v>
      </c>
      <c r="B20738" s="52" t="n">
        <v>55</v>
      </c>
      <c r="C20738" s="7" t="n">
        <v>7012</v>
      </c>
      <c r="D20738" s="7" t="n">
        <v>65533</v>
      </c>
      <c r="E20738" s="7" t="n">
        <v>0.699999988079071</v>
      </c>
      <c r="F20738" s="7" t="n">
        <v>18.3700008392334</v>
      </c>
      <c r="G20738" s="7" t="n">
        <v>42.7999992370605</v>
      </c>
      <c r="H20738" s="7" t="n">
        <v>1.20000004768372</v>
      </c>
      <c r="I20738" s="7" t="n">
        <v>1</v>
      </c>
      <c r="J20738" s="7" t="n">
        <v>0</v>
      </c>
    </row>
    <row r="20739" spans="1:10">
      <c r="A20739" t="s">
        <v>4</v>
      </c>
      <c r="B20739" s="4" t="s">
        <v>5</v>
      </c>
      <c r="C20739" s="4" t="s">
        <v>10</v>
      </c>
      <c r="D20739" s="4" t="s">
        <v>14</v>
      </c>
    </row>
    <row r="20740" spans="1:10">
      <c r="A20740" t="n">
        <v>160807</v>
      </c>
      <c r="B20740" s="53" t="n">
        <v>56</v>
      </c>
      <c r="C20740" s="7" t="n">
        <v>7012</v>
      </c>
      <c r="D20740" s="7" t="n">
        <v>0</v>
      </c>
    </row>
    <row r="20741" spans="1:10">
      <c r="A20741" t="s">
        <v>4</v>
      </c>
      <c r="B20741" s="4" t="s">
        <v>5</v>
      </c>
      <c r="C20741" s="4" t="s">
        <v>10</v>
      </c>
      <c r="D20741" s="4" t="s">
        <v>10</v>
      </c>
      <c r="E20741" s="4" t="s">
        <v>21</v>
      </c>
      <c r="F20741" s="4" t="s">
        <v>14</v>
      </c>
    </row>
    <row r="20742" spans="1:10">
      <c r="A20742" t="n">
        <v>160811</v>
      </c>
      <c r="B20742" s="60" t="n">
        <v>53</v>
      </c>
      <c r="C20742" s="7" t="n">
        <v>65534</v>
      </c>
      <c r="D20742" s="7" t="n">
        <v>19</v>
      </c>
      <c r="E20742" s="7" t="n">
        <v>10</v>
      </c>
      <c r="F20742" s="7" t="n">
        <v>0</v>
      </c>
    </row>
    <row r="20743" spans="1:10">
      <c r="A20743" t="s">
        <v>4</v>
      </c>
      <c r="B20743" s="4" t="s">
        <v>5</v>
      </c>
      <c r="C20743" s="4" t="s">
        <v>10</v>
      </c>
    </row>
    <row r="20744" spans="1:10">
      <c r="A20744" t="n">
        <v>160821</v>
      </c>
      <c r="B20744" s="56" t="n">
        <v>54</v>
      </c>
      <c r="C20744" s="7" t="n">
        <v>65534</v>
      </c>
    </row>
    <row r="20745" spans="1:10">
      <c r="A20745" t="s">
        <v>4</v>
      </c>
      <c r="B20745" s="4" t="s">
        <v>5</v>
      </c>
    </row>
    <row r="20746" spans="1:10">
      <c r="A20746" t="n">
        <v>160824</v>
      </c>
      <c r="B20746" s="5" t="n">
        <v>1</v>
      </c>
    </row>
    <row r="20747" spans="1:10" s="3" customFormat="1" customHeight="0">
      <c r="A20747" s="3" t="s">
        <v>2</v>
      </c>
      <c r="B20747" s="3" t="s">
        <v>1185</v>
      </c>
    </row>
    <row r="20748" spans="1:10">
      <c r="A20748" t="s">
        <v>4</v>
      </c>
      <c r="B20748" s="4" t="s">
        <v>5</v>
      </c>
      <c r="C20748" s="4" t="s">
        <v>10</v>
      </c>
    </row>
    <row r="20749" spans="1:10">
      <c r="A20749" t="n">
        <v>160828</v>
      </c>
      <c r="B20749" s="28" t="n">
        <v>16</v>
      </c>
      <c r="C20749" s="7" t="n">
        <v>800</v>
      </c>
    </row>
    <row r="20750" spans="1:10">
      <c r="A20750" t="s">
        <v>4</v>
      </c>
      <c r="B20750" s="4" t="s">
        <v>5</v>
      </c>
      <c r="C20750" s="4" t="s">
        <v>10</v>
      </c>
      <c r="D20750" s="4" t="s">
        <v>10</v>
      </c>
      <c r="E20750" s="4" t="s">
        <v>21</v>
      </c>
      <c r="F20750" s="4" t="s">
        <v>21</v>
      </c>
      <c r="G20750" s="4" t="s">
        <v>21</v>
      </c>
      <c r="H20750" s="4" t="s">
        <v>21</v>
      </c>
      <c r="I20750" s="4" t="s">
        <v>14</v>
      </c>
      <c r="J20750" s="4" t="s">
        <v>10</v>
      </c>
    </row>
    <row r="20751" spans="1:10">
      <c r="A20751" t="n">
        <v>160831</v>
      </c>
      <c r="B20751" s="52" t="n">
        <v>55</v>
      </c>
      <c r="C20751" s="7" t="n">
        <v>22</v>
      </c>
      <c r="D20751" s="7" t="n">
        <v>65533</v>
      </c>
      <c r="E20751" s="7" t="n">
        <v>-0.699999988079071</v>
      </c>
      <c r="F20751" s="7" t="n">
        <v>18.3700008392334</v>
      </c>
      <c r="G20751" s="7" t="n">
        <v>43.2000007629395</v>
      </c>
      <c r="H20751" s="7" t="n">
        <v>1.20000004768372</v>
      </c>
      <c r="I20751" s="7" t="n">
        <v>1</v>
      </c>
      <c r="J20751" s="7" t="n">
        <v>0</v>
      </c>
    </row>
    <row r="20752" spans="1:10">
      <c r="A20752" t="s">
        <v>4</v>
      </c>
      <c r="B20752" s="4" t="s">
        <v>5</v>
      </c>
      <c r="C20752" s="4" t="s">
        <v>10</v>
      </c>
      <c r="D20752" s="4" t="s">
        <v>14</v>
      </c>
    </row>
    <row r="20753" spans="1:10">
      <c r="A20753" t="n">
        <v>160855</v>
      </c>
      <c r="B20753" s="53" t="n">
        <v>56</v>
      </c>
      <c r="C20753" s="7" t="n">
        <v>22</v>
      </c>
      <c r="D20753" s="7" t="n">
        <v>0</v>
      </c>
    </row>
    <row r="20754" spans="1:10">
      <c r="A20754" t="s">
        <v>4</v>
      </c>
      <c r="B20754" s="4" t="s">
        <v>5</v>
      </c>
      <c r="C20754" s="4" t="s">
        <v>10</v>
      </c>
      <c r="D20754" s="4" t="s">
        <v>10</v>
      </c>
      <c r="E20754" s="4" t="s">
        <v>21</v>
      </c>
      <c r="F20754" s="4" t="s">
        <v>14</v>
      </c>
    </row>
    <row r="20755" spans="1:10">
      <c r="A20755" t="n">
        <v>160859</v>
      </c>
      <c r="B20755" s="60" t="n">
        <v>53</v>
      </c>
      <c r="C20755" s="7" t="n">
        <v>65534</v>
      </c>
      <c r="D20755" s="7" t="n">
        <v>19</v>
      </c>
      <c r="E20755" s="7" t="n">
        <v>10</v>
      </c>
      <c r="F20755" s="7" t="n">
        <v>0</v>
      </c>
    </row>
    <row r="20756" spans="1:10">
      <c r="A20756" t="s">
        <v>4</v>
      </c>
      <c r="B20756" s="4" t="s">
        <v>5</v>
      </c>
      <c r="C20756" s="4" t="s">
        <v>10</v>
      </c>
    </row>
    <row r="20757" spans="1:10">
      <c r="A20757" t="n">
        <v>160869</v>
      </c>
      <c r="B20757" s="56" t="n">
        <v>54</v>
      </c>
      <c r="C20757" s="7" t="n">
        <v>65534</v>
      </c>
    </row>
    <row r="20758" spans="1:10">
      <c r="A20758" t="s">
        <v>4</v>
      </c>
      <c r="B20758" s="4" t="s">
        <v>5</v>
      </c>
    </row>
    <row r="20759" spans="1:10">
      <c r="A20759" t="n">
        <v>160872</v>
      </c>
      <c r="B20759" s="5" t="n">
        <v>1</v>
      </c>
    </row>
    <row r="20760" spans="1:10" s="3" customFormat="1" customHeight="0">
      <c r="A20760" s="3" t="s">
        <v>2</v>
      </c>
      <c r="B20760" s="3" t="s">
        <v>1186</v>
      </c>
    </row>
    <row r="20761" spans="1:10">
      <c r="A20761" t="s">
        <v>4</v>
      </c>
      <c r="B20761" s="4" t="s">
        <v>5</v>
      </c>
      <c r="C20761" s="4" t="s">
        <v>14</v>
      </c>
      <c r="D20761" s="4" t="s">
        <v>14</v>
      </c>
      <c r="E20761" s="4" t="s">
        <v>14</v>
      </c>
      <c r="F20761" s="4" t="s">
        <v>14</v>
      </c>
    </row>
    <row r="20762" spans="1:10">
      <c r="A20762" t="n">
        <v>160876</v>
      </c>
      <c r="B20762" s="19" t="n">
        <v>14</v>
      </c>
      <c r="C20762" s="7" t="n">
        <v>2</v>
      </c>
      <c r="D20762" s="7" t="n">
        <v>0</v>
      </c>
      <c r="E20762" s="7" t="n">
        <v>0</v>
      </c>
      <c r="F20762" s="7" t="n">
        <v>0</v>
      </c>
    </row>
    <row r="20763" spans="1:10">
      <c r="A20763" t="s">
        <v>4</v>
      </c>
      <c r="B20763" s="4" t="s">
        <v>5</v>
      </c>
      <c r="C20763" s="4" t="s">
        <v>14</v>
      </c>
      <c r="D20763" s="20" t="s">
        <v>28</v>
      </c>
      <c r="E20763" s="4" t="s">
        <v>5</v>
      </c>
      <c r="F20763" s="4" t="s">
        <v>14</v>
      </c>
      <c r="G20763" s="4" t="s">
        <v>10</v>
      </c>
      <c r="H20763" s="20" t="s">
        <v>29</v>
      </c>
      <c r="I20763" s="4" t="s">
        <v>14</v>
      </c>
      <c r="J20763" s="4" t="s">
        <v>9</v>
      </c>
      <c r="K20763" s="4" t="s">
        <v>14</v>
      </c>
      <c r="L20763" s="4" t="s">
        <v>14</v>
      </c>
      <c r="M20763" s="20" t="s">
        <v>28</v>
      </c>
      <c r="N20763" s="4" t="s">
        <v>5</v>
      </c>
      <c r="O20763" s="4" t="s">
        <v>14</v>
      </c>
      <c r="P20763" s="4" t="s">
        <v>10</v>
      </c>
      <c r="Q20763" s="20" t="s">
        <v>29</v>
      </c>
      <c r="R20763" s="4" t="s">
        <v>14</v>
      </c>
      <c r="S20763" s="4" t="s">
        <v>9</v>
      </c>
      <c r="T20763" s="4" t="s">
        <v>14</v>
      </c>
      <c r="U20763" s="4" t="s">
        <v>14</v>
      </c>
      <c r="V20763" s="4" t="s">
        <v>14</v>
      </c>
      <c r="W20763" s="4" t="s">
        <v>19</v>
      </c>
    </row>
    <row r="20764" spans="1:10">
      <c r="A20764" t="n">
        <v>160881</v>
      </c>
      <c r="B20764" s="10" t="n">
        <v>5</v>
      </c>
      <c r="C20764" s="7" t="n">
        <v>28</v>
      </c>
      <c r="D20764" s="20" t="s">
        <v>3</v>
      </c>
      <c r="E20764" s="9" t="n">
        <v>162</v>
      </c>
      <c r="F20764" s="7" t="n">
        <v>3</v>
      </c>
      <c r="G20764" s="7" t="n">
        <v>12393</v>
      </c>
      <c r="H20764" s="20" t="s">
        <v>3</v>
      </c>
      <c r="I20764" s="7" t="n">
        <v>0</v>
      </c>
      <c r="J20764" s="7" t="n">
        <v>1</v>
      </c>
      <c r="K20764" s="7" t="n">
        <v>2</v>
      </c>
      <c r="L20764" s="7" t="n">
        <v>28</v>
      </c>
      <c r="M20764" s="20" t="s">
        <v>3</v>
      </c>
      <c r="N20764" s="9" t="n">
        <v>162</v>
      </c>
      <c r="O20764" s="7" t="n">
        <v>3</v>
      </c>
      <c r="P20764" s="7" t="n">
        <v>12393</v>
      </c>
      <c r="Q20764" s="20" t="s">
        <v>3</v>
      </c>
      <c r="R20764" s="7" t="n">
        <v>0</v>
      </c>
      <c r="S20764" s="7" t="n">
        <v>2</v>
      </c>
      <c r="T20764" s="7" t="n">
        <v>2</v>
      </c>
      <c r="U20764" s="7" t="n">
        <v>11</v>
      </c>
      <c r="V20764" s="7" t="n">
        <v>1</v>
      </c>
      <c r="W20764" s="11" t="n">
        <f t="normal" ca="1">A20768</f>
        <v>0</v>
      </c>
    </row>
    <row r="20765" spans="1:10">
      <c r="A20765" t="s">
        <v>4</v>
      </c>
      <c r="B20765" s="4" t="s">
        <v>5</v>
      </c>
      <c r="C20765" s="4" t="s">
        <v>14</v>
      </c>
      <c r="D20765" s="4" t="s">
        <v>10</v>
      </c>
      <c r="E20765" s="4" t="s">
        <v>21</v>
      </c>
    </row>
    <row r="20766" spans="1:10">
      <c r="A20766" t="n">
        <v>160910</v>
      </c>
      <c r="B20766" s="21" t="n">
        <v>58</v>
      </c>
      <c r="C20766" s="7" t="n">
        <v>0</v>
      </c>
      <c r="D20766" s="7" t="n">
        <v>0</v>
      </c>
      <c r="E20766" s="7" t="n">
        <v>1</v>
      </c>
    </row>
    <row r="20767" spans="1:10">
      <c r="A20767" t="s">
        <v>4</v>
      </c>
      <c r="B20767" s="4" t="s">
        <v>5</v>
      </c>
      <c r="C20767" s="4" t="s">
        <v>14</v>
      </c>
      <c r="D20767" s="20" t="s">
        <v>28</v>
      </c>
      <c r="E20767" s="4" t="s">
        <v>5</v>
      </c>
      <c r="F20767" s="4" t="s">
        <v>14</v>
      </c>
      <c r="G20767" s="4" t="s">
        <v>10</v>
      </c>
      <c r="H20767" s="20" t="s">
        <v>29</v>
      </c>
      <c r="I20767" s="4" t="s">
        <v>14</v>
      </c>
      <c r="J20767" s="4" t="s">
        <v>9</v>
      </c>
      <c r="K20767" s="4" t="s">
        <v>14</v>
      </c>
      <c r="L20767" s="4" t="s">
        <v>14</v>
      </c>
      <c r="M20767" s="20" t="s">
        <v>28</v>
      </c>
      <c r="N20767" s="4" t="s">
        <v>5</v>
      </c>
      <c r="O20767" s="4" t="s">
        <v>14</v>
      </c>
      <c r="P20767" s="4" t="s">
        <v>10</v>
      </c>
      <c r="Q20767" s="20" t="s">
        <v>29</v>
      </c>
      <c r="R20767" s="4" t="s">
        <v>14</v>
      </c>
      <c r="S20767" s="4" t="s">
        <v>9</v>
      </c>
      <c r="T20767" s="4" t="s">
        <v>14</v>
      </c>
      <c r="U20767" s="4" t="s">
        <v>14</v>
      </c>
      <c r="V20767" s="4" t="s">
        <v>14</v>
      </c>
      <c r="W20767" s="4" t="s">
        <v>19</v>
      </c>
    </row>
    <row r="20768" spans="1:10">
      <c r="A20768" t="n">
        <v>160918</v>
      </c>
      <c r="B20768" s="10" t="n">
        <v>5</v>
      </c>
      <c r="C20768" s="7" t="n">
        <v>28</v>
      </c>
      <c r="D20768" s="20" t="s">
        <v>3</v>
      </c>
      <c r="E20768" s="9" t="n">
        <v>162</v>
      </c>
      <c r="F20768" s="7" t="n">
        <v>3</v>
      </c>
      <c r="G20768" s="7" t="n">
        <v>12393</v>
      </c>
      <c r="H20768" s="20" t="s">
        <v>3</v>
      </c>
      <c r="I20768" s="7" t="n">
        <v>0</v>
      </c>
      <c r="J20768" s="7" t="n">
        <v>1</v>
      </c>
      <c r="K20768" s="7" t="n">
        <v>3</v>
      </c>
      <c r="L20768" s="7" t="n">
        <v>28</v>
      </c>
      <c r="M20768" s="20" t="s">
        <v>3</v>
      </c>
      <c r="N20768" s="9" t="n">
        <v>162</v>
      </c>
      <c r="O20768" s="7" t="n">
        <v>3</v>
      </c>
      <c r="P20768" s="7" t="n">
        <v>12393</v>
      </c>
      <c r="Q20768" s="20" t="s">
        <v>3</v>
      </c>
      <c r="R20768" s="7" t="n">
        <v>0</v>
      </c>
      <c r="S20768" s="7" t="n">
        <v>2</v>
      </c>
      <c r="T20768" s="7" t="n">
        <v>3</v>
      </c>
      <c r="U20768" s="7" t="n">
        <v>9</v>
      </c>
      <c r="V20768" s="7" t="n">
        <v>1</v>
      </c>
      <c r="W20768" s="11" t="n">
        <f t="normal" ca="1">A20778</f>
        <v>0</v>
      </c>
    </row>
    <row r="20769" spans="1:23">
      <c r="A20769" t="s">
        <v>4</v>
      </c>
      <c r="B20769" s="4" t="s">
        <v>5</v>
      </c>
      <c r="C20769" s="4" t="s">
        <v>14</v>
      </c>
      <c r="D20769" s="20" t="s">
        <v>28</v>
      </c>
      <c r="E20769" s="4" t="s">
        <v>5</v>
      </c>
      <c r="F20769" s="4" t="s">
        <v>10</v>
      </c>
      <c r="G20769" s="4" t="s">
        <v>14</v>
      </c>
      <c r="H20769" s="4" t="s">
        <v>14</v>
      </c>
      <c r="I20769" s="4" t="s">
        <v>6</v>
      </c>
      <c r="J20769" s="20" t="s">
        <v>29</v>
      </c>
      <c r="K20769" s="4" t="s">
        <v>14</v>
      </c>
      <c r="L20769" s="4" t="s">
        <v>14</v>
      </c>
      <c r="M20769" s="20" t="s">
        <v>28</v>
      </c>
      <c r="N20769" s="4" t="s">
        <v>5</v>
      </c>
      <c r="O20769" s="4" t="s">
        <v>14</v>
      </c>
      <c r="P20769" s="20" t="s">
        <v>29</v>
      </c>
      <c r="Q20769" s="4" t="s">
        <v>14</v>
      </c>
      <c r="R20769" s="4" t="s">
        <v>9</v>
      </c>
      <c r="S20769" s="4" t="s">
        <v>14</v>
      </c>
      <c r="T20769" s="4" t="s">
        <v>14</v>
      </c>
      <c r="U20769" s="4" t="s">
        <v>14</v>
      </c>
      <c r="V20769" s="20" t="s">
        <v>28</v>
      </c>
      <c r="W20769" s="4" t="s">
        <v>5</v>
      </c>
      <c r="X20769" s="4" t="s">
        <v>14</v>
      </c>
      <c r="Y20769" s="20" t="s">
        <v>29</v>
      </c>
      <c r="Z20769" s="4" t="s">
        <v>14</v>
      </c>
      <c r="AA20769" s="4" t="s">
        <v>9</v>
      </c>
      <c r="AB20769" s="4" t="s">
        <v>14</v>
      </c>
      <c r="AC20769" s="4" t="s">
        <v>14</v>
      </c>
      <c r="AD20769" s="4" t="s">
        <v>14</v>
      </c>
      <c r="AE20769" s="4" t="s">
        <v>19</v>
      </c>
    </row>
    <row r="20770" spans="1:23">
      <c r="A20770" t="n">
        <v>160947</v>
      </c>
      <c r="B20770" s="10" t="n">
        <v>5</v>
      </c>
      <c r="C20770" s="7" t="n">
        <v>28</v>
      </c>
      <c r="D20770" s="20" t="s">
        <v>3</v>
      </c>
      <c r="E20770" s="22" t="n">
        <v>47</v>
      </c>
      <c r="F20770" s="7" t="n">
        <v>61456</v>
      </c>
      <c r="G20770" s="7" t="n">
        <v>2</v>
      </c>
      <c r="H20770" s="7" t="n">
        <v>0</v>
      </c>
      <c r="I20770" s="7" t="s">
        <v>30</v>
      </c>
      <c r="J20770" s="20" t="s">
        <v>3</v>
      </c>
      <c r="K20770" s="7" t="n">
        <v>8</v>
      </c>
      <c r="L20770" s="7" t="n">
        <v>28</v>
      </c>
      <c r="M20770" s="20" t="s">
        <v>3</v>
      </c>
      <c r="N20770" s="23" t="n">
        <v>74</v>
      </c>
      <c r="O20770" s="7" t="n">
        <v>65</v>
      </c>
      <c r="P20770" s="20" t="s">
        <v>3</v>
      </c>
      <c r="Q20770" s="7" t="n">
        <v>0</v>
      </c>
      <c r="R20770" s="7" t="n">
        <v>1</v>
      </c>
      <c r="S20770" s="7" t="n">
        <v>3</v>
      </c>
      <c r="T20770" s="7" t="n">
        <v>9</v>
      </c>
      <c r="U20770" s="7" t="n">
        <v>28</v>
      </c>
      <c r="V20770" s="20" t="s">
        <v>3</v>
      </c>
      <c r="W20770" s="23" t="n">
        <v>74</v>
      </c>
      <c r="X20770" s="7" t="n">
        <v>65</v>
      </c>
      <c r="Y20770" s="20" t="s">
        <v>3</v>
      </c>
      <c r="Z20770" s="7" t="n">
        <v>0</v>
      </c>
      <c r="AA20770" s="7" t="n">
        <v>2</v>
      </c>
      <c r="AB20770" s="7" t="n">
        <v>3</v>
      </c>
      <c r="AC20770" s="7" t="n">
        <v>9</v>
      </c>
      <c r="AD20770" s="7" t="n">
        <v>1</v>
      </c>
      <c r="AE20770" s="11" t="n">
        <f t="normal" ca="1">A20774</f>
        <v>0</v>
      </c>
    </row>
    <row r="20771" spans="1:23">
      <c r="A20771" t="s">
        <v>4</v>
      </c>
      <c r="B20771" s="4" t="s">
        <v>5</v>
      </c>
      <c r="C20771" s="4" t="s">
        <v>10</v>
      </c>
      <c r="D20771" s="4" t="s">
        <v>14</v>
      </c>
      <c r="E20771" s="4" t="s">
        <v>14</v>
      </c>
      <c r="F20771" s="4" t="s">
        <v>6</v>
      </c>
    </row>
    <row r="20772" spans="1:23">
      <c r="A20772" t="n">
        <v>160995</v>
      </c>
      <c r="B20772" s="22" t="n">
        <v>47</v>
      </c>
      <c r="C20772" s="7" t="n">
        <v>61456</v>
      </c>
      <c r="D20772" s="7" t="n">
        <v>0</v>
      </c>
      <c r="E20772" s="7" t="n">
        <v>0</v>
      </c>
      <c r="F20772" s="7" t="s">
        <v>31</v>
      </c>
    </row>
    <row r="20773" spans="1:23">
      <c r="A20773" t="s">
        <v>4</v>
      </c>
      <c r="B20773" s="4" t="s">
        <v>5</v>
      </c>
      <c r="C20773" s="4" t="s">
        <v>14</v>
      </c>
      <c r="D20773" s="4" t="s">
        <v>10</v>
      </c>
      <c r="E20773" s="4" t="s">
        <v>21</v>
      </c>
    </row>
    <row r="20774" spans="1:23">
      <c r="A20774" t="n">
        <v>161008</v>
      </c>
      <c r="B20774" s="21" t="n">
        <v>58</v>
      </c>
      <c r="C20774" s="7" t="n">
        <v>0</v>
      </c>
      <c r="D20774" s="7" t="n">
        <v>300</v>
      </c>
      <c r="E20774" s="7" t="n">
        <v>1</v>
      </c>
    </row>
    <row r="20775" spans="1:23">
      <c r="A20775" t="s">
        <v>4</v>
      </c>
      <c r="B20775" s="4" t="s">
        <v>5</v>
      </c>
      <c r="C20775" s="4" t="s">
        <v>14</v>
      </c>
      <c r="D20775" s="4" t="s">
        <v>10</v>
      </c>
    </row>
    <row r="20776" spans="1:23">
      <c r="A20776" t="n">
        <v>161016</v>
      </c>
      <c r="B20776" s="21" t="n">
        <v>58</v>
      </c>
      <c r="C20776" s="7" t="n">
        <v>255</v>
      </c>
      <c r="D20776" s="7" t="n">
        <v>0</v>
      </c>
    </row>
    <row r="20777" spans="1:23">
      <c r="A20777" t="s">
        <v>4</v>
      </c>
      <c r="B20777" s="4" t="s">
        <v>5</v>
      </c>
      <c r="C20777" s="4" t="s">
        <v>14</v>
      </c>
      <c r="D20777" s="4" t="s">
        <v>14</v>
      </c>
      <c r="E20777" s="4" t="s">
        <v>14</v>
      </c>
      <c r="F20777" s="4" t="s">
        <v>14</v>
      </c>
    </row>
    <row r="20778" spans="1:23">
      <c r="A20778" t="n">
        <v>161020</v>
      </c>
      <c r="B20778" s="19" t="n">
        <v>14</v>
      </c>
      <c r="C20778" s="7" t="n">
        <v>0</v>
      </c>
      <c r="D20778" s="7" t="n">
        <v>0</v>
      </c>
      <c r="E20778" s="7" t="n">
        <v>0</v>
      </c>
      <c r="F20778" s="7" t="n">
        <v>64</v>
      </c>
    </row>
    <row r="20779" spans="1:23">
      <c r="A20779" t="s">
        <v>4</v>
      </c>
      <c r="B20779" s="4" t="s">
        <v>5</v>
      </c>
      <c r="C20779" s="4" t="s">
        <v>14</v>
      </c>
      <c r="D20779" s="4" t="s">
        <v>10</v>
      </c>
    </row>
    <row r="20780" spans="1:23">
      <c r="A20780" t="n">
        <v>161025</v>
      </c>
      <c r="B20780" s="24" t="n">
        <v>22</v>
      </c>
      <c r="C20780" s="7" t="n">
        <v>0</v>
      </c>
      <c r="D20780" s="7" t="n">
        <v>12393</v>
      </c>
    </row>
    <row r="20781" spans="1:23">
      <c r="A20781" t="s">
        <v>4</v>
      </c>
      <c r="B20781" s="4" t="s">
        <v>5</v>
      </c>
      <c r="C20781" s="4" t="s">
        <v>14</v>
      </c>
      <c r="D20781" s="4" t="s">
        <v>10</v>
      </c>
    </row>
    <row r="20782" spans="1:23">
      <c r="A20782" t="n">
        <v>161029</v>
      </c>
      <c r="B20782" s="21" t="n">
        <v>58</v>
      </c>
      <c r="C20782" s="7" t="n">
        <v>5</v>
      </c>
      <c r="D20782" s="7" t="n">
        <v>300</v>
      </c>
    </row>
    <row r="20783" spans="1:23">
      <c r="A20783" t="s">
        <v>4</v>
      </c>
      <c r="B20783" s="4" t="s">
        <v>5</v>
      </c>
      <c r="C20783" s="4" t="s">
        <v>21</v>
      </c>
      <c r="D20783" s="4" t="s">
        <v>10</v>
      </c>
    </row>
    <row r="20784" spans="1:23">
      <c r="A20784" t="n">
        <v>161033</v>
      </c>
      <c r="B20784" s="25" t="n">
        <v>103</v>
      </c>
      <c r="C20784" s="7" t="n">
        <v>0</v>
      </c>
      <c r="D20784" s="7" t="n">
        <v>300</v>
      </c>
    </row>
    <row r="20785" spans="1:31">
      <c r="A20785" t="s">
        <v>4</v>
      </c>
      <c r="B20785" s="4" t="s">
        <v>5</v>
      </c>
      <c r="C20785" s="4" t="s">
        <v>14</v>
      </c>
    </row>
    <row r="20786" spans="1:31">
      <c r="A20786" t="n">
        <v>161040</v>
      </c>
      <c r="B20786" s="26" t="n">
        <v>64</v>
      </c>
      <c r="C20786" s="7" t="n">
        <v>7</v>
      </c>
    </row>
    <row r="20787" spans="1:31">
      <c r="A20787" t="s">
        <v>4</v>
      </c>
      <c r="B20787" s="4" t="s">
        <v>5</v>
      </c>
      <c r="C20787" s="4" t="s">
        <v>14</v>
      </c>
      <c r="D20787" s="4" t="s">
        <v>10</v>
      </c>
    </row>
    <row r="20788" spans="1:31">
      <c r="A20788" t="n">
        <v>161042</v>
      </c>
      <c r="B20788" s="27" t="n">
        <v>72</v>
      </c>
      <c r="C20788" s="7" t="n">
        <v>5</v>
      </c>
      <c r="D20788" s="7" t="n">
        <v>0</v>
      </c>
    </row>
    <row r="20789" spans="1:31">
      <c r="A20789" t="s">
        <v>4</v>
      </c>
      <c r="B20789" s="4" t="s">
        <v>5</v>
      </c>
      <c r="C20789" s="4" t="s">
        <v>14</v>
      </c>
      <c r="D20789" s="20" t="s">
        <v>28</v>
      </c>
      <c r="E20789" s="4" t="s">
        <v>5</v>
      </c>
      <c r="F20789" s="4" t="s">
        <v>14</v>
      </c>
      <c r="G20789" s="4" t="s">
        <v>10</v>
      </c>
      <c r="H20789" s="20" t="s">
        <v>29</v>
      </c>
      <c r="I20789" s="4" t="s">
        <v>14</v>
      </c>
      <c r="J20789" s="4" t="s">
        <v>9</v>
      </c>
      <c r="K20789" s="4" t="s">
        <v>14</v>
      </c>
      <c r="L20789" s="4" t="s">
        <v>14</v>
      </c>
      <c r="M20789" s="4" t="s">
        <v>19</v>
      </c>
    </row>
    <row r="20790" spans="1:31">
      <c r="A20790" t="n">
        <v>161046</v>
      </c>
      <c r="B20790" s="10" t="n">
        <v>5</v>
      </c>
      <c r="C20790" s="7" t="n">
        <v>28</v>
      </c>
      <c r="D20790" s="20" t="s">
        <v>3</v>
      </c>
      <c r="E20790" s="9" t="n">
        <v>162</v>
      </c>
      <c r="F20790" s="7" t="n">
        <v>4</v>
      </c>
      <c r="G20790" s="7" t="n">
        <v>12393</v>
      </c>
      <c r="H20790" s="20" t="s">
        <v>3</v>
      </c>
      <c r="I20790" s="7" t="n">
        <v>0</v>
      </c>
      <c r="J20790" s="7" t="n">
        <v>1</v>
      </c>
      <c r="K20790" s="7" t="n">
        <v>2</v>
      </c>
      <c r="L20790" s="7" t="n">
        <v>1</v>
      </c>
      <c r="M20790" s="11" t="n">
        <f t="normal" ca="1">A20796</f>
        <v>0</v>
      </c>
    </row>
    <row r="20791" spans="1:31">
      <c r="A20791" t="s">
        <v>4</v>
      </c>
      <c r="B20791" s="4" t="s">
        <v>5</v>
      </c>
      <c r="C20791" s="4" t="s">
        <v>14</v>
      </c>
      <c r="D20791" s="4" t="s">
        <v>6</v>
      </c>
    </row>
    <row r="20792" spans="1:31">
      <c r="A20792" t="n">
        <v>161063</v>
      </c>
      <c r="B20792" s="8" t="n">
        <v>2</v>
      </c>
      <c r="C20792" s="7" t="n">
        <v>10</v>
      </c>
      <c r="D20792" s="7" t="s">
        <v>32</v>
      </c>
    </row>
    <row r="20793" spans="1:31">
      <c r="A20793" t="s">
        <v>4</v>
      </c>
      <c r="B20793" s="4" t="s">
        <v>5</v>
      </c>
      <c r="C20793" s="4" t="s">
        <v>10</v>
      </c>
    </row>
    <row r="20794" spans="1:31">
      <c r="A20794" t="n">
        <v>161080</v>
      </c>
      <c r="B20794" s="28" t="n">
        <v>16</v>
      </c>
      <c r="C20794" s="7" t="n">
        <v>0</v>
      </c>
    </row>
    <row r="20795" spans="1:31">
      <c r="A20795" t="s">
        <v>4</v>
      </c>
      <c r="B20795" s="4" t="s">
        <v>5</v>
      </c>
      <c r="C20795" s="4" t="s">
        <v>14</v>
      </c>
      <c r="D20795" s="4" t="s">
        <v>10</v>
      </c>
      <c r="E20795" s="4" t="s">
        <v>10</v>
      </c>
      <c r="F20795" s="4" t="s">
        <v>10</v>
      </c>
      <c r="G20795" s="4" t="s">
        <v>10</v>
      </c>
      <c r="H20795" s="4" t="s">
        <v>10</v>
      </c>
      <c r="I20795" s="4" t="s">
        <v>10</v>
      </c>
      <c r="J20795" s="4" t="s">
        <v>10</v>
      </c>
      <c r="K20795" s="4" t="s">
        <v>10</v>
      </c>
      <c r="L20795" s="4" t="s">
        <v>10</v>
      </c>
      <c r="M20795" s="4" t="s">
        <v>10</v>
      </c>
      <c r="N20795" s="4" t="s">
        <v>9</v>
      </c>
      <c r="O20795" s="4" t="s">
        <v>9</v>
      </c>
      <c r="P20795" s="4" t="s">
        <v>9</v>
      </c>
      <c r="Q20795" s="4" t="s">
        <v>9</v>
      </c>
      <c r="R20795" s="4" t="s">
        <v>14</v>
      </c>
      <c r="S20795" s="4" t="s">
        <v>6</v>
      </c>
    </row>
    <row r="20796" spans="1:31">
      <c r="A20796" t="n">
        <v>161083</v>
      </c>
      <c r="B20796" s="29" t="n">
        <v>75</v>
      </c>
      <c r="C20796" s="7" t="n">
        <v>0</v>
      </c>
      <c r="D20796" s="7" t="n">
        <v>0</v>
      </c>
      <c r="E20796" s="7" t="n">
        <v>0</v>
      </c>
      <c r="F20796" s="7" t="n">
        <v>1024</v>
      </c>
      <c r="G20796" s="7" t="n">
        <v>720</v>
      </c>
      <c r="H20796" s="7" t="n">
        <v>0</v>
      </c>
      <c r="I20796" s="7" t="n">
        <v>0</v>
      </c>
      <c r="J20796" s="7" t="n">
        <v>0</v>
      </c>
      <c r="K20796" s="7" t="n">
        <v>0</v>
      </c>
      <c r="L20796" s="7" t="n">
        <v>1024</v>
      </c>
      <c r="M20796" s="7" t="n">
        <v>720</v>
      </c>
      <c r="N20796" s="7" t="n">
        <v>1065353216</v>
      </c>
      <c r="O20796" s="7" t="n">
        <v>1065353216</v>
      </c>
      <c r="P20796" s="7" t="n">
        <v>1065353216</v>
      </c>
      <c r="Q20796" s="7" t="n">
        <v>0</v>
      </c>
      <c r="R20796" s="7" t="n">
        <v>0</v>
      </c>
      <c r="S20796" s="7" t="s">
        <v>1187</v>
      </c>
    </row>
    <row r="20797" spans="1:31">
      <c r="A20797" t="s">
        <v>4</v>
      </c>
      <c r="B20797" s="4" t="s">
        <v>5</v>
      </c>
      <c r="C20797" s="4" t="s">
        <v>14</v>
      </c>
      <c r="D20797" s="4" t="s">
        <v>14</v>
      </c>
      <c r="E20797" s="4" t="s">
        <v>14</v>
      </c>
      <c r="F20797" s="4" t="s">
        <v>21</v>
      </c>
      <c r="G20797" s="4" t="s">
        <v>21</v>
      </c>
      <c r="H20797" s="4" t="s">
        <v>21</v>
      </c>
      <c r="I20797" s="4" t="s">
        <v>21</v>
      </c>
      <c r="J20797" s="4" t="s">
        <v>21</v>
      </c>
    </row>
    <row r="20798" spans="1:31">
      <c r="A20798" t="n">
        <v>161131</v>
      </c>
      <c r="B20798" s="30" t="n">
        <v>76</v>
      </c>
      <c r="C20798" s="7" t="n">
        <v>0</v>
      </c>
      <c r="D20798" s="7" t="n">
        <v>9</v>
      </c>
      <c r="E20798" s="7" t="n">
        <v>2</v>
      </c>
      <c r="F20798" s="7" t="n">
        <v>0</v>
      </c>
      <c r="G20798" s="7" t="n">
        <v>0</v>
      </c>
      <c r="H20798" s="7" t="n">
        <v>0</v>
      </c>
      <c r="I20798" s="7" t="n">
        <v>0</v>
      </c>
      <c r="J20798" s="7" t="n">
        <v>0</v>
      </c>
    </row>
    <row r="20799" spans="1:31">
      <c r="A20799" t="s">
        <v>4</v>
      </c>
      <c r="B20799" s="4" t="s">
        <v>5</v>
      </c>
      <c r="C20799" s="4" t="s">
        <v>14</v>
      </c>
      <c r="D20799" s="4" t="s">
        <v>10</v>
      </c>
      <c r="E20799" s="4" t="s">
        <v>10</v>
      </c>
      <c r="F20799" s="4" t="s">
        <v>10</v>
      </c>
      <c r="G20799" s="4" t="s">
        <v>10</v>
      </c>
      <c r="H20799" s="4" t="s">
        <v>10</v>
      </c>
      <c r="I20799" s="4" t="s">
        <v>10</v>
      </c>
      <c r="J20799" s="4" t="s">
        <v>10</v>
      </c>
      <c r="K20799" s="4" t="s">
        <v>10</v>
      </c>
      <c r="L20799" s="4" t="s">
        <v>10</v>
      </c>
      <c r="M20799" s="4" t="s">
        <v>10</v>
      </c>
      <c r="N20799" s="4" t="s">
        <v>9</v>
      </c>
      <c r="O20799" s="4" t="s">
        <v>9</v>
      </c>
      <c r="P20799" s="4" t="s">
        <v>9</v>
      </c>
      <c r="Q20799" s="4" t="s">
        <v>9</v>
      </c>
      <c r="R20799" s="4" t="s">
        <v>14</v>
      </c>
      <c r="S20799" s="4" t="s">
        <v>6</v>
      </c>
    </row>
    <row r="20800" spans="1:31">
      <c r="A20800" t="n">
        <v>161155</v>
      </c>
      <c r="B20800" s="29" t="n">
        <v>75</v>
      </c>
      <c r="C20800" s="7" t="n">
        <v>1</v>
      </c>
      <c r="D20800" s="7" t="n">
        <v>334</v>
      </c>
      <c r="E20800" s="7" t="n">
        <v>328</v>
      </c>
      <c r="F20800" s="7" t="n">
        <v>846</v>
      </c>
      <c r="G20800" s="7" t="n">
        <v>392</v>
      </c>
      <c r="H20800" s="7" t="n">
        <v>0</v>
      </c>
      <c r="I20800" s="7" t="n">
        <v>0</v>
      </c>
      <c r="J20800" s="7" t="n">
        <v>0</v>
      </c>
      <c r="K20800" s="7" t="n">
        <v>128</v>
      </c>
      <c r="L20800" s="7" t="n">
        <v>512</v>
      </c>
      <c r="M20800" s="7" t="n">
        <v>192</v>
      </c>
      <c r="N20800" s="7" t="n">
        <v>1065353216</v>
      </c>
      <c r="O20800" s="7" t="n">
        <v>1065353216</v>
      </c>
      <c r="P20800" s="7" t="n">
        <v>1065353216</v>
      </c>
      <c r="Q20800" s="7" t="n">
        <v>0</v>
      </c>
      <c r="R20800" s="7" t="n">
        <v>0</v>
      </c>
      <c r="S20800" s="7" t="s">
        <v>1188</v>
      </c>
    </row>
    <row r="20801" spans="1:19">
      <c r="A20801" t="s">
        <v>4</v>
      </c>
      <c r="B20801" s="4" t="s">
        <v>5</v>
      </c>
      <c r="C20801" s="4" t="s">
        <v>10</v>
      </c>
      <c r="D20801" s="4" t="s">
        <v>9</v>
      </c>
    </row>
    <row r="20802" spans="1:19">
      <c r="A20802" t="n">
        <v>161204</v>
      </c>
      <c r="B20802" s="33" t="n">
        <v>43</v>
      </c>
      <c r="C20802" s="7" t="n">
        <v>61456</v>
      </c>
      <c r="D20802" s="7" t="n">
        <v>1</v>
      </c>
    </row>
    <row r="20803" spans="1:19">
      <c r="A20803" t="s">
        <v>4</v>
      </c>
      <c r="B20803" s="4" t="s">
        <v>5</v>
      </c>
      <c r="C20803" s="4" t="s">
        <v>10</v>
      </c>
      <c r="D20803" s="4" t="s">
        <v>6</v>
      </c>
      <c r="E20803" s="4" t="s">
        <v>6</v>
      </c>
      <c r="F20803" s="4" t="s">
        <v>6</v>
      </c>
      <c r="G20803" s="4" t="s">
        <v>14</v>
      </c>
      <c r="H20803" s="4" t="s">
        <v>9</v>
      </c>
      <c r="I20803" s="4" t="s">
        <v>21</v>
      </c>
      <c r="J20803" s="4" t="s">
        <v>21</v>
      </c>
      <c r="K20803" s="4" t="s">
        <v>21</v>
      </c>
      <c r="L20803" s="4" t="s">
        <v>21</v>
      </c>
      <c r="M20803" s="4" t="s">
        <v>21</v>
      </c>
      <c r="N20803" s="4" t="s">
        <v>21</v>
      </c>
      <c r="O20803" s="4" t="s">
        <v>21</v>
      </c>
      <c r="P20803" s="4" t="s">
        <v>6</v>
      </c>
      <c r="Q20803" s="4" t="s">
        <v>6</v>
      </c>
      <c r="R20803" s="4" t="s">
        <v>9</v>
      </c>
      <c r="S20803" s="4" t="s">
        <v>14</v>
      </c>
      <c r="T20803" s="4" t="s">
        <v>9</v>
      </c>
      <c r="U20803" s="4" t="s">
        <v>9</v>
      </c>
      <c r="V20803" s="4" t="s">
        <v>10</v>
      </c>
    </row>
    <row r="20804" spans="1:19">
      <c r="A20804" t="n">
        <v>161211</v>
      </c>
      <c r="B20804" s="32" t="n">
        <v>19</v>
      </c>
      <c r="C20804" s="7" t="n">
        <v>7012</v>
      </c>
      <c r="D20804" s="7" t="s">
        <v>67</v>
      </c>
      <c r="E20804" s="7" t="s">
        <v>68</v>
      </c>
      <c r="F20804" s="7" t="s">
        <v>13</v>
      </c>
      <c r="G20804" s="7" t="n">
        <v>0</v>
      </c>
      <c r="H20804" s="7" t="n">
        <v>1</v>
      </c>
      <c r="I20804" s="7" t="n">
        <v>0</v>
      </c>
      <c r="J20804" s="7" t="n">
        <v>0</v>
      </c>
      <c r="K20804" s="7" t="n">
        <v>0</v>
      </c>
      <c r="L20804" s="7" t="n">
        <v>0</v>
      </c>
      <c r="M20804" s="7" t="n">
        <v>1</v>
      </c>
      <c r="N20804" s="7" t="n">
        <v>1.60000002384186</v>
      </c>
      <c r="O20804" s="7" t="n">
        <v>0.0900000035762787</v>
      </c>
      <c r="P20804" s="7" t="s">
        <v>13</v>
      </c>
      <c r="Q20804" s="7" t="s">
        <v>13</v>
      </c>
      <c r="R20804" s="7" t="n">
        <v>-1</v>
      </c>
      <c r="S20804" s="7" t="n">
        <v>0</v>
      </c>
      <c r="T20804" s="7" t="n">
        <v>0</v>
      </c>
      <c r="U20804" s="7" t="n">
        <v>0</v>
      </c>
      <c r="V20804" s="7" t="n">
        <v>0</v>
      </c>
    </row>
    <row r="20805" spans="1:19">
      <c r="A20805" t="s">
        <v>4</v>
      </c>
      <c r="B20805" s="4" t="s">
        <v>5</v>
      </c>
      <c r="C20805" s="4" t="s">
        <v>10</v>
      </c>
      <c r="D20805" s="4" t="s">
        <v>6</v>
      </c>
      <c r="E20805" s="4" t="s">
        <v>6</v>
      </c>
      <c r="F20805" s="4" t="s">
        <v>6</v>
      </c>
      <c r="G20805" s="4" t="s">
        <v>14</v>
      </c>
      <c r="H20805" s="4" t="s">
        <v>9</v>
      </c>
      <c r="I20805" s="4" t="s">
        <v>21</v>
      </c>
      <c r="J20805" s="4" t="s">
        <v>21</v>
      </c>
      <c r="K20805" s="4" t="s">
        <v>21</v>
      </c>
      <c r="L20805" s="4" t="s">
        <v>21</v>
      </c>
      <c r="M20805" s="4" t="s">
        <v>21</v>
      </c>
      <c r="N20805" s="4" t="s">
        <v>21</v>
      </c>
      <c r="O20805" s="4" t="s">
        <v>21</v>
      </c>
      <c r="P20805" s="4" t="s">
        <v>6</v>
      </c>
      <c r="Q20805" s="4" t="s">
        <v>6</v>
      </c>
      <c r="R20805" s="4" t="s">
        <v>9</v>
      </c>
      <c r="S20805" s="4" t="s">
        <v>14</v>
      </c>
      <c r="T20805" s="4" t="s">
        <v>9</v>
      </c>
      <c r="U20805" s="4" t="s">
        <v>9</v>
      </c>
      <c r="V20805" s="4" t="s">
        <v>10</v>
      </c>
    </row>
    <row r="20806" spans="1:19">
      <c r="A20806" t="n">
        <v>161294</v>
      </c>
      <c r="B20806" s="32" t="n">
        <v>19</v>
      </c>
      <c r="C20806" s="7" t="n">
        <v>19</v>
      </c>
      <c r="D20806" s="7" t="s">
        <v>69</v>
      </c>
      <c r="E20806" s="7" t="s">
        <v>70</v>
      </c>
      <c r="F20806" s="7" t="s">
        <v>13</v>
      </c>
      <c r="G20806" s="7" t="n">
        <v>0</v>
      </c>
      <c r="H20806" s="7" t="n">
        <v>1</v>
      </c>
      <c r="I20806" s="7" t="n">
        <v>0</v>
      </c>
      <c r="J20806" s="7" t="n">
        <v>0</v>
      </c>
      <c r="K20806" s="7" t="n">
        <v>0</v>
      </c>
      <c r="L20806" s="7" t="n">
        <v>0</v>
      </c>
      <c r="M20806" s="7" t="n">
        <v>1</v>
      </c>
      <c r="N20806" s="7" t="n">
        <v>1.60000002384186</v>
      </c>
      <c r="O20806" s="7" t="n">
        <v>0.0900000035762787</v>
      </c>
      <c r="P20806" s="7" t="s">
        <v>13</v>
      </c>
      <c r="Q20806" s="7" t="s">
        <v>13</v>
      </c>
      <c r="R20806" s="7" t="n">
        <v>-1</v>
      </c>
      <c r="S20806" s="7" t="n">
        <v>0</v>
      </c>
      <c r="T20806" s="7" t="n">
        <v>0</v>
      </c>
      <c r="U20806" s="7" t="n">
        <v>0</v>
      </c>
      <c r="V20806" s="7" t="n">
        <v>0</v>
      </c>
    </row>
    <row r="20807" spans="1:19">
      <c r="A20807" t="s">
        <v>4</v>
      </c>
      <c r="B20807" s="4" t="s">
        <v>5</v>
      </c>
      <c r="C20807" s="4" t="s">
        <v>10</v>
      </c>
      <c r="D20807" s="4" t="s">
        <v>6</v>
      </c>
      <c r="E20807" s="4" t="s">
        <v>6</v>
      </c>
      <c r="F20807" s="4" t="s">
        <v>6</v>
      </c>
      <c r="G20807" s="4" t="s">
        <v>14</v>
      </c>
      <c r="H20807" s="4" t="s">
        <v>9</v>
      </c>
      <c r="I20807" s="4" t="s">
        <v>21</v>
      </c>
      <c r="J20807" s="4" t="s">
        <v>21</v>
      </c>
      <c r="K20807" s="4" t="s">
        <v>21</v>
      </c>
      <c r="L20807" s="4" t="s">
        <v>21</v>
      </c>
      <c r="M20807" s="4" t="s">
        <v>21</v>
      </c>
      <c r="N20807" s="4" t="s">
        <v>21</v>
      </c>
      <c r="O20807" s="4" t="s">
        <v>21</v>
      </c>
      <c r="P20807" s="4" t="s">
        <v>6</v>
      </c>
      <c r="Q20807" s="4" t="s">
        <v>6</v>
      </c>
      <c r="R20807" s="4" t="s">
        <v>9</v>
      </c>
      <c r="S20807" s="4" t="s">
        <v>14</v>
      </c>
      <c r="T20807" s="4" t="s">
        <v>9</v>
      </c>
      <c r="U20807" s="4" t="s">
        <v>9</v>
      </c>
      <c r="V20807" s="4" t="s">
        <v>10</v>
      </c>
    </row>
    <row r="20808" spans="1:19">
      <c r="A20808" t="n">
        <v>161371</v>
      </c>
      <c r="B20808" s="32" t="n">
        <v>19</v>
      </c>
      <c r="C20808" s="7" t="n">
        <v>7013</v>
      </c>
      <c r="D20808" s="7" t="s">
        <v>65</v>
      </c>
      <c r="E20808" s="7" t="s">
        <v>66</v>
      </c>
      <c r="F20808" s="7" t="s">
        <v>13</v>
      </c>
      <c r="G20808" s="7" t="n">
        <v>0</v>
      </c>
      <c r="H20808" s="7" t="n">
        <v>1</v>
      </c>
      <c r="I20808" s="7" t="n">
        <v>0</v>
      </c>
      <c r="J20808" s="7" t="n">
        <v>0</v>
      </c>
      <c r="K20808" s="7" t="n">
        <v>0</v>
      </c>
      <c r="L20808" s="7" t="n">
        <v>0</v>
      </c>
      <c r="M20808" s="7" t="n">
        <v>1</v>
      </c>
      <c r="N20808" s="7" t="n">
        <v>1.60000002384186</v>
      </c>
      <c r="O20808" s="7" t="n">
        <v>0.0900000035762787</v>
      </c>
      <c r="P20808" s="7" t="s">
        <v>13</v>
      </c>
      <c r="Q20808" s="7" t="s">
        <v>13</v>
      </c>
      <c r="R20808" s="7" t="n">
        <v>-1</v>
      </c>
      <c r="S20808" s="7" t="n">
        <v>0</v>
      </c>
      <c r="T20808" s="7" t="n">
        <v>0</v>
      </c>
      <c r="U20808" s="7" t="n">
        <v>0</v>
      </c>
      <c r="V20808" s="7" t="n">
        <v>0</v>
      </c>
    </row>
    <row r="20809" spans="1:19">
      <c r="A20809" t="s">
        <v>4</v>
      </c>
      <c r="B20809" s="4" t="s">
        <v>5</v>
      </c>
      <c r="C20809" s="4" t="s">
        <v>10</v>
      </c>
      <c r="D20809" s="4" t="s">
        <v>6</v>
      </c>
      <c r="E20809" s="4" t="s">
        <v>6</v>
      </c>
      <c r="F20809" s="4" t="s">
        <v>6</v>
      </c>
      <c r="G20809" s="4" t="s">
        <v>14</v>
      </c>
      <c r="H20809" s="4" t="s">
        <v>9</v>
      </c>
      <c r="I20809" s="4" t="s">
        <v>21</v>
      </c>
      <c r="J20809" s="4" t="s">
        <v>21</v>
      </c>
      <c r="K20809" s="4" t="s">
        <v>21</v>
      </c>
      <c r="L20809" s="4" t="s">
        <v>21</v>
      </c>
      <c r="M20809" s="4" t="s">
        <v>21</v>
      </c>
      <c r="N20809" s="4" t="s">
        <v>21</v>
      </c>
      <c r="O20809" s="4" t="s">
        <v>21</v>
      </c>
      <c r="P20809" s="4" t="s">
        <v>6</v>
      </c>
      <c r="Q20809" s="4" t="s">
        <v>6</v>
      </c>
      <c r="R20809" s="4" t="s">
        <v>9</v>
      </c>
      <c r="S20809" s="4" t="s">
        <v>14</v>
      </c>
      <c r="T20809" s="4" t="s">
        <v>9</v>
      </c>
      <c r="U20809" s="4" t="s">
        <v>9</v>
      </c>
      <c r="V20809" s="4" t="s">
        <v>10</v>
      </c>
    </row>
    <row r="20810" spans="1:19">
      <c r="A20810" t="n">
        <v>161447</v>
      </c>
      <c r="B20810" s="32" t="n">
        <v>19</v>
      </c>
      <c r="C20810" s="7" t="n">
        <v>22</v>
      </c>
      <c r="D20810" s="7" t="s">
        <v>754</v>
      </c>
      <c r="E20810" s="7" t="s">
        <v>755</v>
      </c>
      <c r="F20810" s="7" t="s">
        <v>13</v>
      </c>
      <c r="G20810" s="7" t="n">
        <v>0</v>
      </c>
      <c r="H20810" s="7" t="n">
        <v>1</v>
      </c>
      <c r="I20810" s="7" t="n">
        <v>0</v>
      </c>
      <c r="J20810" s="7" t="n">
        <v>0</v>
      </c>
      <c r="K20810" s="7" t="n">
        <v>0</v>
      </c>
      <c r="L20810" s="7" t="n">
        <v>0</v>
      </c>
      <c r="M20810" s="7" t="n">
        <v>1</v>
      </c>
      <c r="N20810" s="7" t="n">
        <v>1.60000002384186</v>
      </c>
      <c r="O20810" s="7" t="n">
        <v>0.0900000035762787</v>
      </c>
      <c r="P20810" s="7" t="s">
        <v>13</v>
      </c>
      <c r="Q20810" s="7" t="s">
        <v>13</v>
      </c>
      <c r="R20810" s="7" t="n">
        <v>-1</v>
      </c>
      <c r="S20810" s="7" t="n">
        <v>0</v>
      </c>
      <c r="T20810" s="7" t="n">
        <v>0</v>
      </c>
      <c r="U20810" s="7" t="n">
        <v>0</v>
      </c>
      <c r="V20810" s="7" t="n">
        <v>0</v>
      </c>
    </row>
    <row r="20811" spans="1:19">
      <c r="A20811" t="s">
        <v>4</v>
      </c>
      <c r="B20811" s="4" t="s">
        <v>5</v>
      </c>
      <c r="C20811" s="4" t="s">
        <v>10</v>
      </c>
      <c r="D20811" s="4" t="s">
        <v>14</v>
      </c>
      <c r="E20811" s="4" t="s">
        <v>14</v>
      </c>
      <c r="F20811" s="4" t="s">
        <v>6</v>
      </c>
    </row>
    <row r="20812" spans="1:19">
      <c r="A20812" t="n">
        <v>161517</v>
      </c>
      <c r="B20812" s="18" t="n">
        <v>20</v>
      </c>
      <c r="C20812" s="7" t="n">
        <v>7012</v>
      </c>
      <c r="D20812" s="7" t="n">
        <v>3</v>
      </c>
      <c r="E20812" s="7" t="n">
        <v>10</v>
      </c>
      <c r="F20812" s="7" t="s">
        <v>73</v>
      </c>
    </row>
    <row r="20813" spans="1:19">
      <c r="A20813" t="s">
        <v>4</v>
      </c>
      <c r="B20813" s="4" t="s">
        <v>5</v>
      </c>
      <c r="C20813" s="4" t="s">
        <v>10</v>
      </c>
    </row>
    <row r="20814" spans="1:19">
      <c r="A20814" t="n">
        <v>161535</v>
      </c>
      <c r="B20814" s="28" t="n">
        <v>16</v>
      </c>
      <c r="C20814" s="7" t="n">
        <v>0</v>
      </c>
    </row>
    <row r="20815" spans="1:19">
      <c r="A20815" t="s">
        <v>4</v>
      </c>
      <c r="B20815" s="4" t="s">
        <v>5</v>
      </c>
      <c r="C20815" s="4" t="s">
        <v>10</v>
      </c>
      <c r="D20815" s="4" t="s">
        <v>14</v>
      </c>
      <c r="E20815" s="4" t="s">
        <v>14</v>
      </c>
      <c r="F20815" s="4" t="s">
        <v>6</v>
      </c>
    </row>
    <row r="20816" spans="1:19">
      <c r="A20816" t="n">
        <v>161538</v>
      </c>
      <c r="B20816" s="18" t="n">
        <v>20</v>
      </c>
      <c r="C20816" s="7" t="n">
        <v>19</v>
      </c>
      <c r="D20816" s="7" t="n">
        <v>3</v>
      </c>
      <c r="E20816" s="7" t="n">
        <v>10</v>
      </c>
      <c r="F20816" s="7" t="s">
        <v>73</v>
      </c>
    </row>
    <row r="20817" spans="1:22">
      <c r="A20817" t="s">
        <v>4</v>
      </c>
      <c r="B20817" s="4" t="s">
        <v>5</v>
      </c>
      <c r="C20817" s="4" t="s">
        <v>10</v>
      </c>
    </row>
    <row r="20818" spans="1:22">
      <c r="A20818" t="n">
        <v>161556</v>
      </c>
      <c r="B20818" s="28" t="n">
        <v>16</v>
      </c>
      <c r="C20818" s="7" t="n">
        <v>0</v>
      </c>
    </row>
    <row r="20819" spans="1:22">
      <c r="A20819" t="s">
        <v>4</v>
      </c>
      <c r="B20819" s="4" t="s">
        <v>5</v>
      </c>
      <c r="C20819" s="4" t="s">
        <v>10</v>
      </c>
      <c r="D20819" s="4" t="s">
        <v>14</v>
      </c>
      <c r="E20819" s="4" t="s">
        <v>14</v>
      </c>
      <c r="F20819" s="4" t="s">
        <v>6</v>
      </c>
    </row>
    <row r="20820" spans="1:22">
      <c r="A20820" t="n">
        <v>161559</v>
      </c>
      <c r="B20820" s="18" t="n">
        <v>20</v>
      </c>
      <c r="C20820" s="7" t="n">
        <v>7013</v>
      </c>
      <c r="D20820" s="7" t="n">
        <v>3</v>
      </c>
      <c r="E20820" s="7" t="n">
        <v>10</v>
      </c>
      <c r="F20820" s="7" t="s">
        <v>73</v>
      </c>
    </row>
    <row r="20821" spans="1:22">
      <c r="A20821" t="s">
        <v>4</v>
      </c>
      <c r="B20821" s="4" t="s">
        <v>5</v>
      </c>
      <c r="C20821" s="4" t="s">
        <v>10</v>
      </c>
    </row>
    <row r="20822" spans="1:22">
      <c r="A20822" t="n">
        <v>161577</v>
      </c>
      <c r="B20822" s="28" t="n">
        <v>16</v>
      </c>
      <c r="C20822" s="7" t="n">
        <v>0</v>
      </c>
    </row>
    <row r="20823" spans="1:22">
      <c r="A20823" t="s">
        <v>4</v>
      </c>
      <c r="B20823" s="4" t="s">
        <v>5</v>
      </c>
      <c r="C20823" s="4" t="s">
        <v>10</v>
      </c>
      <c r="D20823" s="4" t="s">
        <v>14</v>
      </c>
      <c r="E20823" s="4" t="s">
        <v>14</v>
      </c>
      <c r="F20823" s="4" t="s">
        <v>6</v>
      </c>
    </row>
    <row r="20824" spans="1:22">
      <c r="A20824" t="n">
        <v>161580</v>
      </c>
      <c r="B20824" s="18" t="n">
        <v>20</v>
      </c>
      <c r="C20824" s="7" t="n">
        <v>22</v>
      </c>
      <c r="D20824" s="7" t="n">
        <v>3</v>
      </c>
      <c r="E20824" s="7" t="n">
        <v>10</v>
      </c>
      <c r="F20824" s="7" t="s">
        <v>73</v>
      </c>
    </row>
    <row r="20825" spans="1:22">
      <c r="A20825" t="s">
        <v>4</v>
      </c>
      <c r="B20825" s="4" t="s">
        <v>5</v>
      </c>
      <c r="C20825" s="4" t="s">
        <v>10</v>
      </c>
    </row>
    <row r="20826" spans="1:22">
      <c r="A20826" t="n">
        <v>161598</v>
      </c>
      <c r="B20826" s="28" t="n">
        <v>16</v>
      </c>
      <c r="C20826" s="7" t="n">
        <v>0</v>
      </c>
    </row>
    <row r="20827" spans="1:22">
      <c r="A20827" t="s">
        <v>4</v>
      </c>
      <c r="B20827" s="4" t="s">
        <v>5</v>
      </c>
      <c r="C20827" s="4" t="s">
        <v>14</v>
      </c>
      <c r="D20827" s="4" t="s">
        <v>10</v>
      </c>
      <c r="E20827" s="4" t="s">
        <v>14</v>
      </c>
      <c r="F20827" s="4" t="s">
        <v>6</v>
      </c>
      <c r="G20827" s="4" t="s">
        <v>6</v>
      </c>
      <c r="H20827" s="4" t="s">
        <v>6</v>
      </c>
      <c r="I20827" s="4" t="s">
        <v>6</v>
      </c>
      <c r="J20827" s="4" t="s">
        <v>6</v>
      </c>
      <c r="K20827" s="4" t="s">
        <v>6</v>
      </c>
      <c r="L20827" s="4" t="s">
        <v>6</v>
      </c>
      <c r="M20827" s="4" t="s">
        <v>6</v>
      </c>
      <c r="N20827" s="4" t="s">
        <v>6</v>
      </c>
      <c r="O20827" s="4" t="s">
        <v>6</v>
      </c>
      <c r="P20827" s="4" t="s">
        <v>6</v>
      </c>
      <c r="Q20827" s="4" t="s">
        <v>6</v>
      </c>
      <c r="R20827" s="4" t="s">
        <v>6</v>
      </c>
      <c r="S20827" s="4" t="s">
        <v>6</v>
      </c>
      <c r="T20827" s="4" t="s">
        <v>6</v>
      </c>
      <c r="U20827" s="4" t="s">
        <v>6</v>
      </c>
    </row>
    <row r="20828" spans="1:22">
      <c r="A20828" t="n">
        <v>161601</v>
      </c>
      <c r="B20828" s="34" t="n">
        <v>36</v>
      </c>
      <c r="C20828" s="7" t="n">
        <v>8</v>
      </c>
      <c r="D20828" s="7" t="n">
        <v>7012</v>
      </c>
      <c r="E20828" s="7" t="n">
        <v>0</v>
      </c>
      <c r="F20828" s="7" t="s">
        <v>1189</v>
      </c>
      <c r="G20828" s="7" t="s">
        <v>434</v>
      </c>
      <c r="H20828" s="7" t="s">
        <v>281</v>
      </c>
      <c r="I20828" s="7" t="s">
        <v>13</v>
      </c>
      <c r="J20828" s="7" t="s">
        <v>13</v>
      </c>
      <c r="K20828" s="7" t="s">
        <v>13</v>
      </c>
      <c r="L20828" s="7" t="s">
        <v>13</v>
      </c>
      <c r="M20828" s="7" t="s">
        <v>13</v>
      </c>
      <c r="N20828" s="7" t="s">
        <v>13</v>
      </c>
      <c r="O20828" s="7" t="s">
        <v>13</v>
      </c>
      <c r="P20828" s="7" t="s">
        <v>13</v>
      </c>
      <c r="Q20828" s="7" t="s">
        <v>13</v>
      </c>
      <c r="R20828" s="7" t="s">
        <v>13</v>
      </c>
      <c r="S20828" s="7" t="s">
        <v>13</v>
      </c>
      <c r="T20828" s="7" t="s">
        <v>13</v>
      </c>
      <c r="U20828" s="7" t="s">
        <v>13</v>
      </c>
    </row>
    <row r="20829" spans="1:22">
      <c r="A20829" t="s">
        <v>4</v>
      </c>
      <c r="B20829" s="4" t="s">
        <v>5</v>
      </c>
      <c r="C20829" s="4" t="s">
        <v>14</v>
      </c>
      <c r="D20829" s="4" t="s">
        <v>10</v>
      </c>
      <c r="E20829" s="4" t="s">
        <v>14</v>
      </c>
      <c r="F20829" s="4" t="s">
        <v>6</v>
      </c>
      <c r="G20829" s="4" t="s">
        <v>6</v>
      </c>
      <c r="H20829" s="4" t="s">
        <v>6</v>
      </c>
      <c r="I20829" s="4" t="s">
        <v>6</v>
      </c>
      <c r="J20829" s="4" t="s">
        <v>6</v>
      </c>
      <c r="K20829" s="4" t="s">
        <v>6</v>
      </c>
      <c r="L20829" s="4" t="s">
        <v>6</v>
      </c>
      <c r="M20829" s="4" t="s">
        <v>6</v>
      </c>
      <c r="N20829" s="4" t="s">
        <v>6</v>
      </c>
      <c r="O20829" s="4" t="s">
        <v>6</v>
      </c>
      <c r="P20829" s="4" t="s">
        <v>6</v>
      </c>
      <c r="Q20829" s="4" t="s">
        <v>6</v>
      </c>
      <c r="R20829" s="4" t="s">
        <v>6</v>
      </c>
      <c r="S20829" s="4" t="s">
        <v>6</v>
      </c>
      <c r="T20829" s="4" t="s">
        <v>6</v>
      </c>
      <c r="U20829" s="4" t="s">
        <v>6</v>
      </c>
    </row>
    <row r="20830" spans="1:22">
      <c r="A20830" t="n">
        <v>161656</v>
      </c>
      <c r="B20830" s="34" t="n">
        <v>36</v>
      </c>
      <c r="C20830" s="7" t="n">
        <v>8</v>
      </c>
      <c r="D20830" s="7" t="n">
        <v>19</v>
      </c>
      <c r="E20830" s="7" t="n">
        <v>0</v>
      </c>
      <c r="F20830" s="7" t="s">
        <v>83</v>
      </c>
      <c r="G20830" s="7" t="s">
        <v>13</v>
      </c>
      <c r="H20830" s="7" t="s">
        <v>13</v>
      </c>
      <c r="I20830" s="7" t="s">
        <v>13</v>
      </c>
      <c r="J20830" s="7" t="s">
        <v>13</v>
      </c>
      <c r="K20830" s="7" t="s">
        <v>13</v>
      </c>
      <c r="L20830" s="7" t="s">
        <v>13</v>
      </c>
      <c r="M20830" s="7" t="s">
        <v>13</v>
      </c>
      <c r="N20830" s="7" t="s">
        <v>13</v>
      </c>
      <c r="O20830" s="7" t="s">
        <v>13</v>
      </c>
      <c r="P20830" s="7" t="s">
        <v>13</v>
      </c>
      <c r="Q20830" s="7" t="s">
        <v>13</v>
      </c>
      <c r="R20830" s="7" t="s">
        <v>13</v>
      </c>
      <c r="S20830" s="7" t="s">
        <v>13</v>
      </c>
      <c r="T20830" s="7" t="s">
        <v>13</v>
      </c>
      <c r="U20830" s="7" t="s">
        <v>13</v>
      </c>
    </row>
    <row r="20831" spans="1:22">
      <c r="A20831" t="s">
        <v>4</v>
      </c>
      <c r="B20831" s="4" t="s">
        <v>5</v>
      </c>
      <c r="C20831" s="4" t="s">
        <v>14</v>
      </c>
      <c r="D20831" s="4" t="s">
        <v>10</v>
      </c>
      <c r="E20831" s="4" t="s">
        <v>14</v>
      </c>
      <c r="F20831" s="4" t="s">
        <v>6</v>
      </c>
      <c r="G20831" s="4" t="s">
        <v>6</v>
      </c>
      <c r="H20831" s="4" t="s">
        <v>6</v>
      </c>
      <c r="I20831" s="4" t="s">
        <v>6</v>
      </c>
      <c r="J20831" s="4" t="s">
        <v>6</v>
      </c>
      <c r="K20831" s="4" t="s">
        <v>6</v>
      </c>
      <c r="L20831" s="4" t="s">
        <v>6</v>
      </c>
      <c r="M20831" s="4" t="s">
        <v>6</v>
      </c>
      <c r="N20831" s="4" t="s">
        <v>6</v>
      </c>
      <c r="O20831" s="4" t="s">
        <v>6</v>
      </c>
      <c r="P20831" s="4" t="s">
        <v>6</v>
      </c>
      <c r="Q20831" s="4" t="s">
        <v>6</v>
      </c>
      <c r="R20831" s="4" t="s">
        <v>6</v>
      </c>
      <c r="S20831" s="4" t="s">
        <v>6</v>
      </c>
      <c r="T20831" s="4" t="s">
        <v>6</v>
      </c>
      <c r="U20831" s="4" t="s">
        <v>6</v>
      </c>
    </row>
    <row r="20832" spans="1:22">
      <c r="A20832" t="n">
        <v>161690</v>
      </c>
      <c r="B20832" s="34" t="n">
        <v>36</v>
      </c>
      <c r="C20832" s="7" t="n">
        <v>8</v>
      </c>
      <c r="D20832" s="7" t="n">
        <v>7013</v>
      </c>
      <c r="E20832" s="7" t="n">
        <v>0</v>
      </c>
      <c r="F20832" s="7" t="s">
        <v>84</v>
      </c>
      <c r="G20832" s="7" t="s">
        <v>87</v>
      </c>
      <c r="H20832" s="7" t="s">
        <v>792</v>
      </c>
      <c r="I20832" s="7" t="s">
        <v>77</v>
      </c>
      <c r="J20832" s="7" t="s">
        <v>13</v>
      </c>
      <c r="K20832" s="7" t="s">
        <v>13</v>
      </c>
      <c r="L20832" s="7" t="s">
        <v>13</v>
      </c>
      <c r="M20832" s="7" t="s">
        <v>13</v>
      </c>
      <c r="N20832" s="7" t="s">
        <v>13</v>
      </c>
      <c r="O20832" s="7" t="s">
        <v>13</v>
      </c>
      <c r="P20832" s="7" t="s">
        <v>13</v>
      </c>
      <c r="Q20832" s="7" t="s">
        <v>13</v>
      </c>
      <c r="R20832" s="7" t="s">
        <v>13</v>
      </c>
      <c r="S20832" s="7" t="s">
        <v>13</v>
      </c>
      <c r="T20832" s="7" t="s">
        <v>13</v>
      </c>
      <c r="U20832" s="7" t="s">
        <v>13</v>
      </c>
    </row>
    <row r="20833" spans="1:21">
      <c r="A20833" t="s">
        <v>4</v>
      </c>
      <c r="B20833" s="4" t="s">
        <v>5</v>
      </c>
      <c r="C20833" s="4" t="s">
        <v>14</v>
      </c>
      <c r="D20833" s="4" t="s">
        <v>10</v>
      </c>
      <c r="E20833" s="4" t="s">
        <v>14</v>
      </c>
      <c r="F20833" s="4" t="s">
        <v>6</v>
      </c>
      <c r="G20833" s="4" t="s">
        <v>6</v>
      </c>
      <c r="H20833" s="4" t="s">
        <v>6</v>
      </c>
      <c r="I20833" s="4" t="s">
        <v>6</v>
      </c>
      <c r="J20833" s="4" t="s">
        <v>6</v>
      </c>
      <c r="K20833" s="4" t="s">
        <v>6</v>
      </c>
      <c r="L20833" s="4" t="s">
        <v>6</v>
      </c>
      <c r="M20833" s="4" t="s">
        <v>6</v>
      </c>
      <c r="N20833" s="4" t="s">
        <v>6</v>
      </c>
      <c r="O20833" s="4" t="s">
        <v>6</v>
      </c>
      <c r="P20833" s="4" t="s">
        <v>6</v>
      </c>
      <c r="Q20833" s="4" t="s">
        <v>6</v>
      </c>
      <c r="R20833" s="4" t="s">
        <v>6</v>
      </c>
      <c r="S20833" s="4" t="s">
        <v>6</v>
      </c>
      <c r="T20833" s="4" t="s">
        <v>6</v>
      </c>
      <c r="U20833" s="4" t="s">
        <v>6</v>
      </c>
    </row>
    <row r="20834" spans="1:21">
      <c r="A20834" t="n">
        <v>161756</v>
      </c>
      <c r="B20834" s="34" t="n">
        <v>36</v>
      </c>
      <c r="C20834" s="7" t="n">
        <v>8</v>
      </c>
      <c r="D20834" s="7" t="n">
        <v>22</v>
      </c>
      <c r="E20834" s="7" t="n">
        <v>0</v>
      </c>
      <c r="F20834" s="7" t="s">
        <v>438</v>
      </c>
      <c r="G20834" s="7" t="s">
        <v>13</v>
      </c>
      <c r="H20834" s="7" t="s">
        <v>13</v>
      </c>
      <c r="I20834" s="7" t="s">
        <v>13</v>
      </c>
      <c r="J20834" s="7" t="s">
        <v>13</v>
      </c>
      <c r="K20834" s="7" t="s">
        <v>13</v>
      </c>
      <c r="L20834" s="7" t="s">
        <v>13</v>
      </c>
      <c r="M20834" s="7" t="s">
        <v>13</v>
      </c>
      <c r="N20834" s="7" t="s">
        <v>13</v>
      </c>
      <c r="O20834" s="7" t="s">
        <v>13</v>
      </c>
      <c r="P20834" s="7" t="s">
        <v>13</v>
      </c>
      <c r="Q20834" s="7" t="s">
        <v>13</v>
      </c>
      <c r="R20834" s="7" t="s">
        <v>13</v>
      </c>
      <c r="S20834" s="7" t="s">
        <v>13</v>
      </c>
      <c r="T20834" s="7" t="s">
        <v>13</v>
      </c>
      <c r="U20834" s="7" t="s">
        <v>13</v>
      </c>
    </row>
    <row r="20835" spans="1:21">
      <c r="A20835" t="s">
        <v>4</v>
      </c>
      <c r="B20835" s="4" t="s">
        <v>5</v>
      </c>
      <c r="C20835" s="4" t="s">
        <v>14</v>
      </c>
      <c r="D20835" s="4" t="s">
        <v>6</v>
      </c>
      <c r="E20835" s="4" t="s">
        <v>10</v>
      </c>
    </row>
    <row r="20836" spans="1:21">
      <c r="A20836" t="n">
        <v>161791</v>
      </c>
      <c r="B20836" s="43" t="n">
        <v>94</v>
      </c>
      <c r="C20836" s="7" t="n">
        <v>0</v>
      </c>
      <c r="D20836" s="7" t="s">
        <v>1190</v>
      </c>
      <c r="E20836" s="7" t="n">
        <v>1</v>
      </c>
    </row>
    <row r="20837" spans="1:21">
      <c r="A20837" t="s">
        <v>4</v>
      </c>
      <c r="B20837" s="4" t="s">
        <v>5</v>
      </c>
      <c r="C20837" s="4" t="s">
        <v>14</v>
      </c>
      <c r="D20837" s="4" t="s">
        <v>6</v>
      </c>
      <c r="E20837" s="4" t="s">
        <v>10</v>
      </c>
    </row>
    <row r="20838" spans="1:21">
      <c r="A20838" t="n">
        <v>161806</v>
      </c>
      <c r="B20838" s="43" t="n">
        <v>94</v>
      </c>
      <c r="C20838" s="7" t="n">
        <v>0</v>
      </c>
      <c r="D20838" s="7" t="s">
        <v>1190</v>
      </c>
      <c r="E20838" s="7" t="n">
        <v>2</v>
      </c>
    </row>
    <row r="20839" spans="1:21">
      <c r="A20839" t="s">
        <v>4</v>
      </c>
      <c r="B20839" s="4" t="s">
        <v>5</v>
      </c>
      <c r="C20839" s="4" t="s">
        <v>14</v>
      </c>
      <c r="D20839" s="4" t="s">
        <v>6</v>
      </c>
      <c r="E20839" s="4" t="s">
        <v>10</v>
      </c>
    </row>
    <row r="20840" spans="1:21">
      <c r="A20840" t="n">
        <v>161821</v>
      </c>
      <c r="B20840" s="43" t="n">
        <v>94</v>
      </c>
      <c r="C20840" s="7" t="n">
        <v>1</v>
      </c>
      <c r="D20840" s="7" t="s">
        <v>1190</v>
      </c>
      <c r="E20840" s="7" t="n">
        <v>4</v>
      </c>
    </row>
    <row r="20841" spans="1:21">
      <c r="A20841" t="s">
        <v>4</v>
      </c>
      <c r="B20841" s="4" t="s">
        <v>5</v>
      </c>
      <c r="C20841" s="4" t="s">
        <v>14</v>
      </c>
      <c r="D20841" s="4" t="s">
        <v>6</v>
      </c>
    </row>
    <row r="20842" spans="1:21">
      <c r="A20842" t="n">
        <v>161836</v>
      </c>
      <c r="B20842" s="43" t="n">
        <v>94</v>
      </c>
      <c r="C20842" s="7" t="n">
        <v>5</v>
      </c>
      <c r="D20842" s="7" t="s">
        <v>1190</v>
      </c>
    </row>
    <row r="20843" spans="1:21">
      <c r="A20843" t="s">
        <v>4</v>
      </c>
      <c r="B20843" s="4" t="s">
        <v>5</v>
      </c>
      <c r="C20843" s="4" t="s">
        <v>14</v>
      </c>
      <c r="D20843" s="4" t="s">
        <v>14</v>
      </c>
      <c r="E20843" s="4" t="s">
        <v>9</v>
      </c>
      <c r="F20843" s="4" t="s">
        <v>14</v>
      </c>
      <c r="G20843" s="4" t="s">
        <v>14</v>
      </c>
    </row>
    <row r="20844" spans="1:21">
      <c r="A20844" t="n">
        <v>161849</v>
      </c>
      <c r="B20844" s="71" t="n">
        <v>8</v>
      </c>
      <c r="C20844" s="7" t="n">
        <v>5</v>
      </c>
      <c r="D20844" s="7" t="n">
        <v>0</v>
      </c>
      <c r="E20844" s="7" t="n">
        <v>2</v>
      </c>
      <c r="F20844" s="7" t="n">
        <v>19</v>
      </c>
      <c r="G20844" s="7" t="n">
        <v>1</v>
      </c>
    </row>
    <row r="20845" spans="1:21">
      <c r="A20845" t="s">
        <v>4</v>
      </c>
      <c r="B20845" s="4" t="s">
        <v>5</v>
      </c>
      <c r="C20845" s="4" t="s">
        <v>10</v>
      </c>
      <c r="D20845" s="4" t="s">
        <v>21</v>
      </c>
      <c r="E20845" s="4" t="s">
        <v>21</v>
      </c>
      <c r="F20845" s="4" t="s">
        <v>21</v>
      </c>
      <c r="G20845" s="4" t="s">
        <v>21</v>
      </c>
    </row>
    <row r="20846" spans="1:21">
      <c r="A20846" t="n">
        <v>161858</v>
      </c>
      <c r="B20846" s="36" t="n">
        <v>46</v>
      </c>
      <c r="C20846" s="7" t="n">
        <v>7012</v>
      </c>
      <c r="D20846" s="7" t="n">
        <v>754.080017089844</v>
      </c>
      <c r="E20846" s="7" t="n">
        <v>0</v>
      </c>
      <c r="F20846" s="7" t="n">
        <v>-146.800003051758</v>
      </c>
      <c r="G20846" s="7" t="n">
        <v>330</v>
      </c>
    </row>
    <row r="20847" spans="1:21">
      <c r="A20847" t="s">
        <v>4</v>
      </c>
      <c r="B20847" s="4" t="s">
        <v>5</v>
      </c>
      <c r="C20847" s="4" t="s">
        <v>10</v>
      </c>
      <c r="D20847" s="4" t="s">
        <v>14</v>
      </c>
      <c r="E20847" s="4" t="s">
        <v>6</v>
      </c>
      <c r="F20847" s="4" t="s">
        <v>21</v>
      </c>
      <c r="G20847" s="4" t="s">
        <v>21</v>
      </c>
      <c r="H20847" s="4" t="s">
        <v>21</v>
      </c>
    </row>
    <row r="20848" spans="1:21">
      <c r="A20848" t="n">
        <v>161877</v>
      </c>
      <c r="B20848" s="37" t="n">
        <v>48</v>
      </c>
      <c r="C20848" s="7" t="n">
        <v>7012</v>
      </c>
      <c r="D20848" s="7" t="n">
        <v>0</v>
      </c>
      <c r="E20848" s="7" t="s">
        <v>434</v>
      </c>
      <c r="F20848" s="7" t="n">
        <v>-1</v>
      </c>
      <c r="G20848" s="7" t="n">
        <v>1</v>
      </c>
      <c r="H20848" s="7" t="n">
        <v>1.40129846432482e-45</v>
      </c>
    </row>
    <row r="20849" spans="1:21">
      <c r="A20849" t="s">
        <v>4</v>
      </c>
      <c r="B20849" s="4" t="s">
        <v>5</v>
      </c>
      <c r="C20849" s="4" t="s">
        <v>10</v>
      </c>
      <c r="D20849" s="4" t="s">
        <v>21</v>
      </c>
      <c r="E20849" s="4" t="s">
        <v>21</v>
      </c>
      <c r="F20849" s="4" t="s">
        <v>21</v>
      </c>
      <c r="G20849" s="4" t="s">
        <v>10</v>
      </c>
      <c r="H20849" s="4" t="s">
        <v>10</v>
      </c>
    </row>
    <row r="20850" spans="1:21">
      <c r="A20850" t="n">
        <v>161907</v>
      </c>
      <c r="B20850" s="54" t="n">
        <v>60</v>
      </c>
      <c r="C20850" s="7" t="n">
        <v>7012</v>
      </c>
      <c r="D20850" s="7" t="n">
        <v>-20</v>
      </c>
      <c r="E20850" s="7" t="n">
        <v>10</v>
      </c>
      <c r="F20850" s="7" t="n">
        <v>0</v>
      </c>
      <c r="G20850" s="7" t="n">
        <v>300</v>
      </c>
      <c r="H20850" s="7" t="n">
        <v>0</v>
      </c>
    </row>
    <row r="20851" spans="1:21">
      <c r="A20851" t="s">
        <v>4</v>
      </c>
      <c r="B20851" s="4" t="s">
        <v>5</v>
      </c>
      <c r="C20851" s="4" t="s">
        <v>14</v>
      </c>
      <c r="D20851" s="4" t="s">
        <v>10</v>
      </c>
      <c r="E20851" s="4" t="s">
        <v>6</v>
      </c>
      <c r="F20851" s="4" t="s">
        <v>6</v>
      </c>
      <c r="G20851" s="4" t="s">
        <v>6</v>
      </c>
      <c r="H20851" s="4" t="s">
        <v>6</v>
      </c>
    </row>
    <row r="20852" spans="1:21">
      <c r="A20852" t="n">
        <v>161926</v>
      </c>
      <c r="B20852" s="41" t="n">
        <v>51</v>
      </c>
      <c r="C20852" s="7" t="n">
        <v>3</v>
      </c>
      <c r="D20852" s="7" t="n">
        <v>7012</v>
      </c>
      <c r="E20852" s="7" t="s">
        <v>174</v>
      </c>
      <c r="F20852" s="7" t="s">
        <v>174</v>
      </c>
      <c r="G20852" s="7" t="s">
        <v>96</v>
      </c>
      <c r="H20852" s="7" t="s">
        <v>97</v>
      </c>
    </row>
    <row r="20853" spans="1:21">
      <c r="A20853" t="s">
        <v>4</v>
      </c>
      <c r="B20853" s="4" t="s">
        <v>5</v>
      </c>
      <c r="C20853" s="4" t="s">
        <v>10</v>
      </c>
      <c r="D20853" s="4" t="s">
        <v>21</v>
      </c>
      <c r="E20853" s="4" t="s">
        <v>21</v>
      </c>
      <c r="F20853" s="4" t="s">
        <v>21</v>
      </c>
      <c r="G20853" s="4" t="s">
        <v>21</v>
      </c>
    </row>
    <row r="20854" spans="1:21">
      <c r="A20854" t="n">
        <v>161939</v>
      </c>
      <c r="B20854" s="36" t="n">
        <v>46</v>
      </c>
      <c r="C20854" s="7" t="n">
        <v>7013</v>
      </c>
      <c r="D20854" s="7" t="n">
        <v>754.679992675781</v>
      </c>
      <c r="E20854" s="7" t="n">
        <v>0</v>
      </c>
      <c r="F20854" s="7" t="n">
        <v>-145.5</v>
      </c>
      <c r="G20854" s="7" t="n">
        <v>0</v>
      </c>
    </row>
    <row r="20855" spans="1:21">
      <c r="A20855" t="s">
        <v>4</v>
      </c>
      <c r="B20855" s="4" t="s">
        <v>5</v>
      </c>
      <c r="C20855" s="4" t="s">
        <v>10</v>
      </c>
      <c r="D20855" s="4" t="s">
        <v>21</v>
      </c>
      <c r="E20855" s="4" t="s">
        <v>21</v>
      </c>
      <c r="F20855" s="4" t="s">
        <v>21</v>
      </c>
      <c r="G20855" s="4" t="s">
        <v>21</v>
      </c>
    </row>
    <row r="20856" spans="1:21">
      <c r="A20856" t="n">
        <v>161958</v>
      </c>
      <c r="B20856" s="36" t="n">
        <v>46</v>
      </c>
      <c r="C20856" s="7" t="n">
        <v>22</v>
      </c>
      <c r="D20856" s="7" t="n">
        <v>755.280029296875</v>
      </c>
      <c r="E20856" s="7" t="n">
        <v>0</v>
      </c>
      <c r="F20856" s="7" t="n">
        <v>-146.800003051758</v>
      </c>
      <c r="G20856" s="7" t="n">
        <v>0</v>
      </c>
    </row>
    <row r="20857" spans="1:21">
      <c r="A20857" t="s">
        <v>4</v>
      </c>
      <c r="B20857" s="4" t="s">
        <v>5</v>
      </c>
      <c r="C20857" s="4" t="s">
        <v>10</v>
      </c>
      <c r="D20857" s="4" t="s">
        <v>14</v>
      </c>
      <c r="E20857" s="4" t="s">
        <v>6</v>
      </c>
      <c r="F20857" s="4" t="s">
        <v>21</v>
      </c>
      <c r="G20857" s="4" t="s">
        <v>21</v>
      </c>
      <c r="H20857" s="4" t="s">
        <v>21</v>
      </c>
    </row>
    <row r="20858" spans="1:21">
      <c r="A20858" t="n">
        <v>161977</v>
      </c>
      <c r="B20858" s="37" t="n">
        <v>48</v>
      </c>
      <c r="C20858" s="7" t="n">
        <v>22</v>
      </c>
      <c r="D20858" s="7" t="n">
        <v>0</v>
      </c>
      <c r="E20858" s="7" t="s">
        <v>438</v>
      </c>
      <c r="F20858" s="7" t="n">
        <v>-1</v>
      </c>
      <c r="G20858" s="7" t="n">
        <v>1</v>
      </c>
      <c r="H20858" s="7" t="n">
        <v>1.40129846432482e-45</v>
      </c>
    </row>
    <row r="20859" spans="1:21">
      <c r="A20859" t="s">
        <v>4</v>
      </c>
      <c r="B20859" s="4" t="s">
        <v>5</v>
      </c>
      <c r="C20859" s="4" t="s">
        <v>10</v>
      </c>
      <c r="D20859" s="4" t="s">
        <v>14</v>
      </c>
      <c r="E20859" s="4" t="s">
        <v>6</v>
      </c>
      <c r="F20859" s="4" t="s">
        <v>21</v>
      </c>
      <c r="G20859" s="4" t="s">
        <v>21</v>
      </c>
      <c r="H20859" s="4" t="s">
        <v>21</v>
      </c>
    </row>
    <row r="20860" spans="1:21">
      <c r="A20860" t="n">
        <v>162008</v>
      </c>
      <c r="B20860" s="37" t="n">
        <v>48</v>
      </c>
      <c r="C20860" s="7" t="n">
        <v>19</v>
      </c>
      <c r="D20860" s="7" t="n">
        <v>0</v>
      </c>
      <c r="E20860" s="7" t="s">
        <v>83</v>
      </c>
      <c r="F20860" s="7" t="n">
        <v>-1</v>
      </c>
      <c r="G20860" s="7" t="n">
        <v>1</v>
      </c>
      <c r="H20860" s="7" t="n">
        <v>1.40129846432482e-45</v>
      </c>
    </row>
    <row r="20861" spans="1:21">
      <c r="A20861" t="s">
        <v>4</v>
      </c>
      <c r="B20861" s="4" t="s">
        <v>5</v>
      </c>
      <c r="C20861" s="4" t="s">
        <v>14</v>
      </c>
      <c r="D20861" s="4" t="s">
        <v>10</v>
      </c>
      <c r="E20861" s="4" t="s">
        <v>6</v>
      </c>
      <c r="F20861" s="4" t="s">
        <v>6</v>
      </c>
      <c r="G20861" s="4" t="s">
        <v>14</v>
      </c>
    </row>
    <row r="20862" spans="1:21">
      <c r="A20862" t="n">
        <v>162038</v>
      </c>
      <c r="B20862" s="40" t="n">
        <v>32</v>
      </c>
      <c r="C20862" s="7" t="n">
        <v>0</v>
      </c>
      <c r="D20862" s="7" t="n">
        <v>65533</v>
      </c>
      <c r="E20862" s="7" t="s">
        <v>99</v>
      </c>
      <c r="F20862" s="7" t="s">
        <v>100</v>
      </c>
      <c r="G20862" s="7" t="n">
        <v>0</v>
      </c>
    </row>
    <row r="20863" spans="1:21">
      <c r="A20863" t="s">
        <v>4</v>
      </c>
      <c r="B20863" s="4" t="s">
        <v>5</v>
      </c>
      <c r="C20863" s="4" t="s">
        <v>14</v>
      </c>
      <c r="D20863" s="4" t="s">
        <v>10</v>
      </c>
      <c r="E20863" s="4" t="s">
        <v>6</v>
      </c>
      <c r="F20863" s="4" t="s">
        <v>6</v>
      </c>
      <c r="G20863" s="4" t="s">
        <v>14</v>
      </c>
    </row>
    <row r="20864" spans="1:21">
      <c r="A20864" t="n">
        <v>162060</v>
      </c>
      <c r="B20864" s="40" t="n">
        <v>32</v>
      </c>
      <c r="C20864" s="7" t="n">
        <v>0</v>
      </c>
      <c r="D20864" s="7" t="n">
        <v>65533</v>
      </c>
      <c r="E20864" s="7" t="s">
        <v>99</v>
      </c>
      <c r="F20864" s="7" t="s">
        <v>101</v>
      </c>
      <c r="G20864" s="7" t="n">
        <v>0</v>
      </c>
    </row>
    <row r="20865" spans="1:8">
      <c r="A20865" t="s">
        <v>4</v>
      </c>
      <c r="B20865" s="4" t="s">
        <v>5</v>
      </c>
      <c r="C20865" s="4" t="s">
        <v>14</v>
      </c>
      <c r="D20865" s="4" t="s">
        <v>10</v>
      </c>
      <c r="E20865" s="4" t="s">
        <v>6</v>
      </c>
      <c r="F20865" s="4" t="s">
        <v>6</v>
      </c>
      <c r="G20865" s="4" t="s">
        <v>14</v>
      </c>
    </row>
    <row r="20866" spans="1:8">
      <c r="A20866" t="n">
        <v>162082</v>
      </c>
      <c r="B20866" s="40" t="n">
        <v>32</v>
      </c>
      <c r="C20866" s="7" t="n">
        <v>0</v>
      </c>
      <c r="D20866" s="7" t="n">
        <v>65533</v>
      </c>
      <c r="E20866" s="7" t="s">
        <v>99</v>
      </c>
      <c r="F20866" s="7" t="s">
        <v>102</v>
      </c>
      <c r="G20866" s="7" t="n">
        <v>0</v>
      </c>
    </row>
    <row r="20867" spans="1:8">
      <c r="A20867" t="s">
        <v>4</v>
      </c>
      <c r="B20867" s="4" t="s">
        <v>5</v>
      </c>
      <c r="C20867" s="4" t="s">
        <v>14</v>
      </c>
      <c r="D20867" s="4" t="s">
        <v>10</v>
      </c>
      <c r="E20867" s="4" t="s">
        <v>6</v>
      </c>
      <c r="F20867" s="4" t="s">
        <v>6</v>
      </c>
      <c r="G20867" s="4" t="s">
        <v>14</v>
      </c>
    </row>
    <row r="20868" spans="1:8">
      <c r="A20868" t="n">
        <v>162106</v>
      </c>
      <c r="B20868" s="40" t="n">
        <v>32</v>
      </c>
      <c r="C20868" s="7" t="n">
        <v>0</v>
      </c>
      <c r="D20868" s="7" t="n">
        <v>65533</v>
      </c>
      <c r="E20868" s="7" t="s">
        <v>99</v>
      </c>
      <c r="F20868" s="7" t="s">
        <v>103</v>
      </c>
      <c r="G20868" s="7" t="n">
        <v>0</v>
      </c>
    </row>
    <row r="20869" spans="1:8">
      <c r="A20869" t="s">
        <v>4</v>
      </c>
      <c r="B20869" s="4" t="s">
        <v>5</v>
      </c>
      <c r="C20869" s="4" t="s">
        <v>14</v>
      </c>
      <c r="D20869" s="4" t="s">
        <v>10</v>
      </c>
      <c r="E20869" s="4" t="s">
        <v>6</v>
      </c>
      <c r="F20869" s="4" t="s">
        <v>6</v>
      </c>
      <c r="G20869" s="4" t="s">
        <v>14</v>
      </c>
    </row>
    <row r="20870" spans="1:8">
      <c r="A20870" t="n">
        <v>162130</v>
      </c>
      <c r="B20870" s="40" t="n">
        <v>32</v>
      </c>
      <c r="C20870" s="7" t="n">
        <v>0</v>
      </c>
      <c r="D20870" s="7" t="n">
        <v>65533</v>
      </c>
      <c r="E20870" s="7" t="s">
        <v>99</v>
      </c>
      <c r="F20870" s="7" t="s">
        <v>104</v>
      </c>
      <c r="G20870" s="7" t="n">
        <v>0</v>
      </c>
    </row>
    <row r="20871" spans="1:8">
      <c r="A20871" t="s">
        <v>4</v>
      </c>
      <c r="B20871" s="4" t="s">
        <v>5</v>
      </c>
      <c r="C20871" s="4" t="s">
        <v>14</v>
      </c>
      <c r="D20871" s="4" t="s">
        <v>6</v>
      </c>
      <c r="E20871" s="4" t="s">
        <v>10</v>
      </c>
    </row>
    <row r="20872" spans="1:8">
      <c r="A20872" t="n">
        <v>162154</v>
      </c>
      <c r="B20872" s="43" t="n">
        <v>94</v>
      </c>
      <c r="C20872" s="7" t="n">
        <v>1</v>
      </c>
      <c r="D20872" s="7" t="s">
        <v>105</v>
      </c>
      <c r="E20872" s="7" t="n">
        <v>1</v>
      </c>
    </row>
    <row r="20873" spans="1:8">
      <c r="A20873" t="s">
        <v>4</v>
      </c>
      <c r="B20873" s="4" t="s">
        <v>5</v>
      </c>
      <c r="C20873" s="4" t="s">
        <v>14</v>
      </c>
      <c r="D20873" s="4" t="s">
        <v>6</v>
      </c>
      <c r="E20873" s="4" t="s">
        <v>10</v>
      </c>
    </row>
    <row r="20874" spans="1:8">
      <c r="A20874" t="n">
        <v>162162</v>
      </c>
      <c r="B20874" s="43" t="n">
        <v>94</v>
      </c>
      <c r="C20874" s="7" t="n">
        <v>1</v>
      </c>
      <c r="D20874" s="7" t="s">
        <v>105</v>
      </c>
      <c r="E20874" s="7" t="n">
        <v>2</v>
      </c>
    </row>
    <row r="20875" spans="1:8">
      <c r="A20875" t="s">
        <v>4</v>
      </c>
      <c r="B20875" s="4" t="s">
        <v>5</v>
      </c>
      <c r="C20875" s="4" t="s">
        <v>14</v>
      </c>
      <c r="D20875" s="4" t="s">
        <v>6</v>
      </c>
      <c r="E20875" s="4" t="s">
        <v>10</v>
      </c>
    </row>
    <row r="20876" spans="1:8">
      <c r="A20876" t="n">
        <v>162170</v>
      </c>
      <c r="B20876" s="43" t="n">
        <v>94</v>
      </c>
      <c r="C20876" s="7" t="n">
        <v>0</v>
      </c>
      <c r="D20876" s="7" t="s">
        <v>105</v>
      </c>
      <c r="E20876" s="7" t="n">
        <v>4</v>
      </c>
    </row>
    <row r="20877" spans="1:8">
      <c r="A20877" t="s">
        <v>4</v>
      </c>
      <c r="B20877" s="4" t="s">
        <v>5</v>
      </c>
      <c r="C20877" s="4" t="s">
        <v>14</v>
      </c>
      <c r="D20877" s="4" t="s">
        <v>14</v>
      </c>
      <c r="E20877" s="4" t="s">
        <v>6</v>
      </c>
    </row>
    <row r="20878" spans="1:8">
      <c r="A20878" t="n">
        <v>162178</v>
      </c>
      <c r="B20878" s="31" t="n">
        <v>39</v>
      </c>
      <c r="C20878" s="7" t="n">
        <v>21</v>
      </c>
      <c r="D20878" s="7" t="n">
        <v>0</v>
      </c>
      <c r="E20878" s="7" t="s">
        <v>580</v>
      </c>
    </row>
    <row r="20879" spans="1:8">
      <c r="A20879" t="s">
        <v>4</v>
      </c>
      <c r="B20879" s="4" t="s">
        <v>5</v>
      </c>
      <c r="C20879" s="4" t="s">
        <v>14</v>
      </c>
      <c r="D20879" s="4" t="s">
        <v>10</v>
      </c>
      <c r="E20879" s="4" t="s">
        <v>10</v>
      </c>
      <c r="F20879" s="4" t="s">
        <v>9</v>
      </c>
    </row>
    <row r="20880" spans="1:8">
      <c r="A20880" t="n">
        <v>162190</v>
      </c>
      <c r="B20880" s="46" t="n">
        <v>84</v>
      </c>
      <c r="C20880" s="7" t="n">
        <v>0</v>
      </c>
      <c r="D20880" s="7" t="n">
        <v>0</v>
      </c>
      <c r="E20880" s="7" t="n">
        <v>0</v>
      </c>
      <c r="F20880" s="7" t="n">
        <v>1045220557</v>
      </c>
    </row>
    <row r="20881" spans="1:7">
      <c r="A20881" t="s">
        <v>4</v>
      </c>
      <c r="B20881" s="4" t="s">
        <v>5</v>
      </c>
      <c r="C20881" s="4" t="s">
        <v>14</v>
      </c>
      <c r="D20881" s="4" t="s">
        <v>14</v>
      </c>
      <c r="E20881" s="4" t="s">
        <v>21</v>
      </c>
      <c r="F20881" s="4" t="s">
        <v>21</v>
      </c>
      <c r="G20881" s="4" t="s">
        <v>21</v>
      </c>
      <c r="H20881" s="4" t="s">
        <v>10</v>
      </c>
    </row>
    <row r="20882" spans="1:7">
      <c r="A20882" t="n">
        <v>162200</v>
      </c>
      <c r="B20882" s="45" t="n">
        <v>45</v>
      </c>
      <c r="C20882" s="7" t="n">
        <v>2</v>
      </c>
      <c r="D20882" s="7" t="n">
        <v>3</v>
      </c>
      <c r="E20882" s="7" t="n">
        <v>754.679992675781</v>
      </c>
      <c r="F20882" s="7" t="n">
        <v>-9.39999961853027</v>
      </c>
      <c r="G20882" s="7" t="n">
        <v>-146.5</v>
      </c>
      <c r="H20882" s="7" t="n">
        <v>0</v>
      </c>
    </row>
    <row r="20883" spans="1:7">
      <c r="A20883" t="s">
        <v>4</v>
      </c>
      <c r="B20883" s="4" t="s">
        <v>5</v>
      </c>
      <c r="C20883" s="4" t="s">
        <v>14</v>
      </c>
      <c r="D20883" s="4" t="s">
        <v>14</v>
      </c>
      <c r="E20883" s="4" t="s">
        <v>21</v>
      </c>
      <c r="F20883" s="4" t="s">
        <v>21</v>
      </c>
      <c r="G20883" s="4" t="s">
        <v>21</v>
      </c>
      <c r="H20883" s="4" t="s">
        <v>10</v>
      </c>
      <c r="I20883" s="4" t="s">
        <v>14</v>
      </c>
    </row>
    <row r="20884" spans="1:7">
      <c r="A20884" t="n">
        <v>162217</v>
      </c>
      <c r="B20884" s="45" t="n">
        <v>45</v>
      </c>
      <c r="C20884" s="7" t="n">
        <v>4</v>
      </c>
      <c r="D20884" s="7" t="n">
        <v>3</v>
      </c>
      <c r="E20884" s="7" t="n">
        <v>19</v>
      </c>
      <c r="F20884" s="7" t="n">
        <v>360</v>
      </c>
      <c r="G20884" s="7" t="n">
        <v>0</v>
      </c>
      <c r="H20884" s="7" t="n">
        <v>0</v>
      </c>
      <c r="I20884" s="7" t="n">
        <v>0</v>
      </c>
    </row>
    <row r="20885" spans="1:7">
      <c r="A20885" t="s">
        <v>4</v>
      </c>
      <c r="B20885" s="4" t="s">
        <v>5</v>
      </c>
      <c r="C20885" s="4" t="s">
        <v>14</v>
      </c>
      <c r="D20885" s="4" t="s">
        <v>14</v>
      </c>
      <c r="E20885" s="4" t="s">
        <v>21</v>
      </c>
      <c r="F20885" s="4" t="s">
        <v>10</v>
      </c>
    </row>
    <row r="20886" spans="1:7">
      <c r="A20886" t="n">
        <v>162235</v>
      </c>
      <c r="B20886" s="45" t="n">
        <v>45</v>
      </c>
      <c r="C20886" s="7" t="n">
        <v>5</v>
      </c>
      <c r="D20886" s="7" t="n">
        <v>3</v>
      </c>
      <c r="E20886" s="7" t="n">
        <v>14.5</v>
      </c>
      <c r="F20886" s="7" t="n">
        <v>0</v>
      </c>
    </row>
    <row r="20887" spans="1:7">
      <c r="A20887" t="s">
        <v>4</v>
      </c>
      <c r="B20887" s="4" t="s">
        <v>5</v>
      </c>
      <c r="C20887" s="4" t="s">
        <v>14</v>
      </c>
      <c r="D20887" s="4" t="s">
        <v>14</v>
      </c>
      <c r="E20887" s="4" t="s">
        <v>21</v>
      </c>
      <c r="F20887" s="4" t="s">
        <v>10</v>
      </c>
    </row>
    <row r="20888" spans="1:7">
      <c r="A20888" t="n">
        <v>162244</v>
      </c>
      <c r="B20888" s="45" t="n">
        <v>45</v>
      </c>
      <c r="C20888" s="7" t="n">
        <v>11</v>
      </c>
      <c r="D20888" s="7" t="n">
        <v>3</v>
      </c>
      <c r="E20888" s="7" t="n">
        <v>46</v>
      </c>
      <c r="F20888" s="7" t="n">
        <v>0</v>
      </c>
    </row>
    <row r="20889" spans="1:7">
      <c r="A20889" t="s">
        <v>4</v>
      </c>
      <c r="B20889" s="4" t="s">
        <v>5</v>
      </c>
      <c r="C20889" s="4" t="s">
        <v>14</v>
      </c>
      <c r="D20889" s="4" t="s">
        <v>14</v>
      </c>
      <c r="E20889" s="4" t="s">
        <v>14</v>
      </c>
      <c r="F20889" s="4" t="s">
        <v>21</v>
      </c>
      <c r="G20889" s="4" t="s">
        <v>21</v>
      </c>
      <c r="H20889" s="4" t="s">
        <v>21</v>
      </c>
      <c r="I20889" s="4" t="s">
        <v>21</v>
      </c>
      <c r="J20889" s="4" t="s">
        <v>21</v>
      </c>
    </row>
    <row r="20890" spans="1:7">
      <c r="A20890" t="n">
        <v>162253</v>
      </c>
      <c r="B20890" s="30" t="n">
        <v>76</v>
      </c>
      <c r="C20890" s="7" t="n">
        <v>1</v>
      </c>
      <c r="D20890" s="7" t="n">
        <v>3</v>
      </c>
      <c r="E20890" s="7" t="n">
        <v>2</v>
      </c>
      <c r="F20890" s="7" t="n">
        <v>1</v>
      </c>
      <c r="G20890" s="7" t="n">
        <v>1</v>
      </c>
      <c r="H20890" s="7" t="n">
        <v>1</v>
      </c>
      <c r="I20890" s="7" t="n">
        <v>1</v>
      </c>
      <c r="J20890" s="7" t="n">
        <v>2000</v>
      </c>
    </row>
    <row r="20891" spans="1:7">
      <c r="A20891" t="s">
        <v>4</v>
      </c>
      <c r="B20891" s="4" t="s">
        <v>5</v>
      </c>
      <c r="C20891" s="4" t="s">
        <v>14</v>
      </c>
      <c r="D20891" s="4" t="s">
        <v>14</v>
      </c>
      <c r="E20891" s="4" t="s">
        <v>14</v>
      </c>
      <c r="F20891" s="4" t="s">
        <v>21</v>
      </c>
      <c r="G20891" s="4" t="s">
        <v>21</v>
      </c>
      <c r="H20891" s="4" t="s">
        <v>21</v>
      </c>
      <c r="I20891" s="4" t="s">
        <v>21</v>
      </c>
      <c r="J20891" s="4" t="s">
        <v>21</v>
      </c>
    </row>
    <row r="20892" spans="1:7">
      <c r="A20892" t="n">
        <v>162277</v>
      </c>
      <c r="B20892" s="30" t="n">
        <v>76</v>
      </c>
      <c r="C20892" s="7" t="n">
        <v>1</v>
      </c>
      <c r="D20892" s="7" t="n">
        <v>0</v>
      </c>
      <c r="E20892" s="7" t="n">
        <v>2</v>
      </c>
      <c r="F20892" s="7" t="n">
        <v>64</v>
      </c>
      <c r="G20892" s="7" t="n">
        <v>0</v>
      </c>
      <c r="H20892" s="7" t="n">
        <v>2000</v>
      </c>
      <c r="I20892" s="7" t="n">
        <v>0</v>
      </c>
      <c r="J20892" s="7" t="n">
        <v>0</v>
      </c>
    </row>
    <row r="20893" spans="1:7">
      <c r="A20893" t="s">
        <v>4</v>
      </c>
      <c r="B20893" s="4" t="s">
        <v>5</v>
      </c>
      <c r="C20893" s="4" t="s">
        <v>14</v>
      </c>
      <c r="D20893" s="4" t="s">
        <v>14</v>
      </c>
    </row>
    <row r="20894" spans="1:7">
      <c r="A20894" t="n">
        <v>162301</v>
      </c>
      <c r="B20894" s="58" t="n">
        <v>77</v>
      </c>
      <c r="C20894" s="7" t="n">
        <v>1</v>
      </c>
      <c r="D20894" s="7" t="n">
        <v>3</v>
      </c>
    </row>
    <row r="20895" spans="1:7">
      <c r="A20895" t="s">
        <v>4</v>
      </c>
      <c r="B20895" s="4" t="s">
        <v>5</v>
      </c>
      <c r="C20895" s="4" t="s">
        <v>14</v>
      </c>
      <c r="D20895" s="4" t="s">
        <v>14</v>
      </c>
    </row>
    <row r="20896" spans="1:7">
      <c r="A20896" t="n">
        <v>162304</v>
      </c>
      <c r="B20896" s="58" t="n">
        <v>77</v>
      </c>
      <c r="C20896" s="7" t="n">
        <v>1</v>
      </c>
      <c r="D20896" s="7" t="n">
        <v>0</v>
      </c>
    </row>
    <row r="20897" spans="1:10">
      <c r="A20897" t="s">
        <v>4</v>
      </c>
      <c r="B20897" s="4" t="s">
        <v>5</v>
      </c>
      <c r="C20897" s="4" t="s">
        <v>10</v>
      </c>
    </row>
    <row r="20898" spans="1:10">
      <c r="A20898" t="n">
        <v>162307</v>
      </c>
      <c r="B20898" s="28" t="n">
        <v>16</v>
      </c>
      <c r="C20898" s="7" t="n">
        <v>2000</v>
      </c>
    </row>
    <row r="20899" spans="1:10">
      <c r="A20899" t="s">
        <v>4</v>
      </c>
      <c r="B20899" s="4" t="s">
        <v>5</v>
      </c>
      <c r="C20899" s="4" t="s">
        <v>14</v>
      </c>
      <c r="D20899" s="4" t="s">
        <v>14</v>
      </c>
      <c r="E20899" s="4" t="s">
        <v>14</v>
      </c>
      <c r="F20899" s="4" t="s">
        <v>21</v>
      </c>
      <c r="G20899" s="4" t="s">
        <v>21</v>
      </c>
      <c r="H20899" s="4" t="s">
        <v>21</v>
      </c>
      <c r="I20899" s="4" t="s">
        <v>21</v>
      </c>
      <c r="J20899" s="4" t="s">
        <v>21</v>
      </c>
    </row>
    <row r="20900" spans="1:10">
      <c r="A20900" t="n">
        <v>162310</v>
      </c>
      <c r="B20900" s="30" t="n">
        <v>76</v>
      </c>
      <c r="C20900" s="7" t="n">
        <v>1</v>
      </c>
      <c r="D20900" s="7" t="n">
        <v>3</v>
      </c>
      <c r="E20900" s="7" t="n">
        <v>1</v>
      </c>
      <c r="F20900" s="7" t="n">
        <v>1</v>
      </c>
      <c r="G20900" s="7" t="n">
        <v>1</v>
      </c>
      <c r="H20900" s="7" t="n">
        <v>1</v>
      </c>
      <c r="I20900" s="7" t="n">
        <v>0</v>
      </c>
      <c r="J20900" s="7" t="n">
        <v>2000</v>
      </c>
    </row>
    <row r="20901" spans="1:10">
      <c r="A20901" t="s">
        <v>4</v>
      </c>
      <c r="B20901" s="4" t="s">
        <v>5</v>
      </c>
      <c r="C20901" s="4" t="s">
        <v>14</v>
      </c>
      <c r="D20901" s="4" t="s">
        <v>14</v>
      </c>
      <c r="E20901" s="4" t="s">
        <v>14</v>
      </c>
      <c r="F20901" s="4" t="s">
        <v>21</v>
      </c>
      <c r="G20901" s="4" t="s">
        <v>21</v>
      </c>
      <c r="H20901" s="4" t="s">
        <v>21</v>
      </c>
      <c r="I20901" s="4" t="s">
        <v>21</v>
      </c>
      <c r="J20901" s="4" t="s">
        <v>21</v>
      </c>
    </row>
    <row r="20902" spans="1:10">
      <c r="A20902" t="n">
        <v>162334</v>
      </c>
      <c r="B20902" s="30" t="n">
        <v>76</v>
      </c>
      <c r="C20902" s="7" t="n">
        <v>1</v>
      </c>
      <c r="D20902" s="7" t="n">
        <v>0</v>
      </c>
      <c r="E20902" s="7" t="n">
        <v>1</v>
      </c>
      <c r="F20902" s="7" t="n">
        <v>128</v>
      </c>
      <c r="G20902" s="7" t="n">
        <v>0</v>
      </c>
      <c r="H20902" s="7" t="n">
        <v>2000</v>
      </c>
      <c r="I20902" s="7" t="n">
        <v>0</v>
      </c>
      <c r="J20902" s="7" t="n">
        <v>0</v>
      </c>
    </row>
    <row r="20903" spans="1:10">
      <c r="A20903" t="s">
        <v>4</v>
      </c>
      <c r="B20903" s="4" t="s">
        <v>5</v>
      </c>
      <c r="C20903" s="4" t="s">
        <v>14</v>
      </c>
      <c r="D20903" s="4" t="s">
        <v>14</v>
      </c>
    </row>
    <row r="20904" spans="1:10">
      <c r="A20904" t="n">
        <v>162358</v>
      </c>
      <c r="B20904" s="58" t="n">
        <v>77</v>
      </c>
      <c r="C20904" s="7" t="n">
        <v>1</v>
      </c>
      <c r="D20904" s="7" t="n">
        <v>3</v>
      </c>
    </row>
    <row r="20905" spans="1:10">
      <c r="A20905" t="s">
        <v>4</v>
      </c>
      <c r="B20905" s="4" t="s">
        <v>5</v>
      </c>
      <c r="C20905" s="4" t="s">
        <v>14</v>
      </c>
      <c r="D20905" s="4" t="s">
        <v>14</v>
      </c>
    </row>
    <row r="20906" spans="1:10">
      <c r="A20906" t="n">
        <v>162361</v>
      </c>
      <c r="B20906" s="58" t="n">
        <v>77</v>
      </c>
      <c r="C20906" s="7" t="n">
        <v>1</v>
      </c>
      <c r="D20906" s="7" t="n">
        <v>0</v>
      </c>
    </row>
    <row r="20907" spans="1:10">
      <c r="A20907" t="s">
        <v>4</v>
      </c>
      <c r="B20907" s="4" t="s">
        <v>5</v>
      </c>
      <c r="C20907" s="4" t="s">
        <v>14</v>
      </c>
      <c r="D20907" s="4" t="s">
        <v>10</v>
      </c>
      <c r="E20907" s="4" t="s">
        <v>9</v>
      </c>
      <c r="F20907" s="4" t="s">
        <v>10</v>
      </c>
      <c r="G20907" s="4" t="s">
        <v>9</v>
      </c>
      <c r="H20907" s="4" t="s">
        <v>14</v>
      </c>
    </row>
    <row r="20908" spans="1:10">
      <c r="A20908" t="n">
        <v>162364</v>
      </c>
      <c r="B20908" s="16" t="n">
        <v>49</v>
      </c>
      <c r="C20908" s="7" t="n">
        <v>0</v>
      </c>
      <c r="D20908" s="7" t="n">
        <v>528</v>
      </c>
      <c r="E20908" s="7" t="n">
        <v>1065353216</v>
      </c>
      <c r="F20908" s="7" t="n">
        <v>0</v>
      </c>
      <c r="G20908" s="7" t="n">
        <v>0</v>
      </c>
      <c r="H20908" s="7" t="n">
        <v>0</v>
      </c>
    </row>
    <row r="20909" spans="1:10">
      <c r="A20909" t="s">
        <v>4</v>
      </c>
      <c r="B20909" s="4" t="s">
        <v>5</v>
      </c>
      <c r="C20909" s="4" t="s">
        <v>14</v>
      </c>
      <c r="D20909" s="4" t="s">
        <v>14</v>
      </c>
      <c r="E20909" s="4" t="s">
        <v>21</v>
      </c>
      <c r="F20909" s="4" t="s">
        <v>21</v>
      </c>
      <c r="G20909" s="4" t="s">
        <v>21</v>
      </c>
      <c r="H20909" s="4" t="s">
        <v>10</v>
      </c>
    </row>
    <row r="20910" spans="1:10">
      <c r="A20910" t="n">
        <v>162379</v>
      </c>
      <c r="B20910" s="45" t="n">
        <v>45</v>
      </c>
      <c r="C20910" s="7" t="n">
        <v>2</v>
      </c>
      <c r="D20910" s="7" t="n">
        <v>3</v>
      </c>
      <c r="E20910" s="7" t="n">
        <v>754.679992675781</v>
      </c>
      <c r="F20910" s="7" t="n">
        <v>0.600000023841858</v>
      </c>
      <c r="G20910" s="7" t="n">
        <v>-146.5</v>
      </c>
      <c r="H20910" s="7" t="n">
        <v>10000</v>
      </c>
    </row>
    <row r="20911" spans="1:10">
      <c r="A20911" t="s">
        <v>4</v>
      </c>
      <c r="B20911" s="4" t="s">
        <v>5</v>
      </c>
      <c r="C20911" s="4" t="s">
        <v>14</v>
      </c>
      <c r="D20911" s="4" t="s">
        <v>14</v>
      </c>
      <c r="E20911" s="4" t="s">
        <v>21</v>
      </c>
      <c r="F20911" s="4" t="s">
        <v>21</v>
      </c>
      <c r="G20911" s="4" t="s">
        <v>21</v>
      </c>
      <c r="H20911" s="4" t="s">
        <v>10</v>
      </c>
      <c r="I20911" s="4" t="s">
        <v>14</v>
      </c>
    </row>
    <row r="20912" spans="1:10">
      <c r="A20912" t="n">
        <v>162396</v>
      </c>
      <c r="B20912" s="45" t="n">
        <v>45</v>
      </c>
      <c r="C20912" s="7" t="n">
        <v>4</v>
      </c>
      <c r="D20912" s="7" t="n">
        <v>3</v>
      </c>
      <c r="E20912" s="7" t="n">
        <v>19</v>
      </c>
      <c r="F20912" s="7" t="n">
        <v>310</v>
      </c>
      <c r="G20912" s="7" t="n">
        <v>0</v>
      </c>
      <c r="H20912" s="7" t="n">
        <v>10000</v>
      </c>
      <c r="I20912" s="7" t="n">
        <v>0</v>
      </c>
    </row>
    <row r="20913" spans="1:10">
      <c r="A20913" t="s">
        <v>4</v>
      </c>
      <c r="B20913" s="4" t="s">
        <v>5</v>
      </c>
      <c r="C20913" s="4" t="s">
        <v>14</v>
      </c>
      <c r="D20913" s="4" t="s">
        <v>14</v>
      </c>
      <c r="E20913" s="4" t="s">
        <v>21</v>
      </c>
      <c r="F20913" s="4" t="s">
        <v>10</v>
      </c>
    </row>
    <row r="20914" spans="1:10">
      <c r="A20914" t="n">
        <v>162414</v>
      </c>
      <c r="B20914" s="45" t="n">
        <v>45</v>
      </c>
      <c r="C20914" s="7" t="n">
        <v>5</v>
      </c>
      <c r="D20914" s="7" t="n">
        <v>3</v>
      </c>
      <c r="E20914" s="7" t="n">
        <v>7.5</v>
      </c>
      <c r="F20914" s="7" t="n">
        <v>10000</v>
      </c>
    </row>
    <row r="20915" spans="1:10">
      <c r="A20915" t="s">
        <v>4</v>
      </c>
      <c r="B20915" s="4" t="s">
        <v>5</v>
      </c>
      <c r="C20915" s="4" t="s">
        <v>14</v>
      </c>
      <c r="D20915" s="4" t="s">
        <v>10</v>
      </c>
      <c r="E20915" s="4" t="s">
        <v>21</v>
      </c>
    </row>
    <row r="20916" spans="1:10">
      <c r="A20916" t="n">
        <v>162423</v>
      </c>
      <c r="B20916" s="21" t="n">
        <v>58</v>
      </c>
      <c r="C20916" s="7" t="n">
        <v>100</v>
      </c>
      <c r="D20916" s="7" t="n">
        <v>2000</v>
      </c>
      <c r="E20916" s="7" t="n">
        <v>1</v>
      </c>
    </row>
    <row r="20917" spans="1:10">
      <c r="A20917" t="s">
        <v>4</v>
      </c>
      <c r="B20917" s="4" t="s">
        <v>5</v>
      </c>
      <c r="C20917" s="4" t="s">
        <v>14</v>
      </c>
      <c r="D20917" s="4" t="s">
        <v>10</v>
      </c>
      <c r="E20917" s="4" t="s">
        <v>9</v>
      </c>
      <c r="F20917" s="4" t="s">
        <v>10</v>
      </c>
    </row>
    <row r="20918" spans="1:10">
      <c r="A20918" t="n">
        <v>162431</v>
      </c>
      <c r="B20918" s="14" t="n">
        <v>50</v>
      </c>
      <c r="C20918" s="7" t="n">
        <v>3</v>
      </c>
      <c r="D20918" s="7" t="n">
        <v>8200</v>
      </c>
      <c r="E20918" s="7" t="n">
        <v>1045220557</v>
      </c>
      <c r="F20918" s="7" t="n">
        <v>2000</v>
      </c>
    </row>
    <row r="20919" spans="1:10">
      <c r="A20919" t="s">
        <v>4</v>
      </c>
      <c r="B20919" s="4" t="s">
        <v>5</v>
      </c>
      <c r="C20919" s="4" t="s">
        <v>14</v>
      </c>
      <c r="D20919" s="4" t="s">
        <v>10</v>
      </c>
      <c r="E20919" s="4" t="s">
        <v>9</v>
      </c>
      <c r="F20919" s="4" t="s">
        <v>10</v>
      </c>
    </row>
    <row r="20920" spans="1:10">
      <c r="A20920" t="n">
        <v>162441</v>
      </c>
      <c r="B20920" s="14" t="n">
        <v>50</v>
      </c>
      <c r="C20920" s="7" t="n">
        <v>3</v>
      </c>
      <c r="D20920" s="7" t="n">
        <v>5042</v>
      </c>
      <c r="E20920" s="7" t="n">
        <v>1050253722</v>
      </c>
      <c r="F20920" s="7" t="n">
        <v>2000</v>
      </c>
    </row>
    <row r="20921" spans="1:10">
      <c r="A20921" t="s">
        <v>4</v>
      </c>
      <c r="B20921" s="4" t="s">
        <v>5</v>
      </c>
      <c r="C20921" s="4" t="s">
        <v>14</v>
      </c>
      <c r="D20921" s="4" t="s">
        <v>10</v>
      </c>
      <c r="E20921" s="4" t="s">
        <v>21</v>
      </c>
      <c r="F20921" s="4" t="s">
        <v>10</v>
      </c>
      <c r="G20921" s="4" t="s">
        <v>9</v>
      </c>
      <c r="H20921" s="4" t="s">
        <v>9</v>
      </c>
      <c r="I20921" s="4" t="s">
        <v>10</v>
      </c>
      <c r="J20921" s="4" t="s">
        <v>10</v>
      </c>
      <c r="K20921" s="4" t="s">
        <v>9</v>
      </c>
      <c r="L20921" s="4" t="s">
        <v>9</v>
      </c>
      <c r="M20921" s="4" t="s">
        <v>9</v>
      </c>
      <c r="N20921" s="4" t="s">
        <v>9</v>
      </c>
      <c r="O20921" s="4" t="s">
        <v>6</v>
      </c>
    </row>
    <row r="20922" spans="1:10">
      <c r="A20922" t="n">
        <v>162451</v>
      </c>
      <c r="B20922" s="14" t="n">
        <v>50</v>
      </c>
      <c r="C20922" s="7" t="n">
        <v>0</v>
      </c>
      <c r="D20922" s="7" t="n">
        <v>5043</v>
      </c>
      <c r="E20922" s="7" t="n">
        <v>0.699999988079071</v>
      </c>
      <c r="F20922" s="7" t="n">
        <v>2000</v>
      </c>
      <c r="G20922" s="7" t="n">
        <v>0</v>
      </c>
      <c r="H20922" s="7" t="n">
        <v>0</v>
      </c>
      <c r="I20922" s="7" t="n">
        <v>1</v>
      </c>
      <c r="J20922" s="7" t="n">
        <v>65533</v>
      </c>
      <c r="K20922" s="7" t="n">
        <v>0</v>
      </c>
      <c r="L20922" s="7" t="n">
        <v>0</v>
      </c>
      <c r="M20922" s="7" t="n">
        <v>0</v>
      </c>
      <c r="N20922" s="7" t="n">
        <v>1092616192</v>
      </c>
      <c r="O20922" s="7" t="s">
        <v>1190</v>
      </c>
    </row>
    <row r="20923" spans="1:10">
      <c r="A20923" t="s">
        <v>4</v>
      </c>
      <c r="B20923" s="4" t="s">
        <v>5</v>
      </c>
      <c r="C20923" s="4" t="s">
        <v>14</v>
      </c>
      <c r="D20923" s="4" t="s">
        <v>10</v>
      </c>
    </row>
    <row r="20924" spans="1:10">
      <c r="A20924" t="n">
        <v>162500</v>
      </c>
      <c r="B20924" s="21" t="n">
        <v>58</v>
      </c>
      <c r="C20924" s="7" t="n">
        <v>255</v>
      </c>
      <c r="D20924" s="7" t="n">
        <v>0</v>
      </c>
    </row>
    <row r="20925" spans="1:10">
      <c r="A20925" t="s">
        <v>4</v>
      </c>
      <c r="B20925" s="4" t="s">
        <v>5</v>
      </c>
      <c r="C20925" s="4" t="s">
        <v>14</v>
      </c>
      <c r="D20925" s="4" t="s">
        <v>10</v>
      </c>
    </row>
    <row r="20926" spans="1:10">
      <c r="A20926" t="n">
        <v>162504</v>
      </c>
      <c r="B20926" s="45" t="n">
        <v>45</v>
      </c>
      <c r="C20926" s="7" t="n">
        <v>7</v>
      </c>
      <c r="D20926" s="7" t="n">
        <v>255</v>
      </c>
    </row>
    <row r="20927" spans="1:10">
      <c r="A20927" t="s">
        <v>4</v>
      </c>
      <c r="B20927" s="4" t="s">
        <v>5</v>
      </c>
      <c r="C20927" s="4" t="s">
        <v>14</v>
      </c>
      <c r="D20927" s="4" t="s">
        <v>10</v>
      </c>
      <c r="E20927" s="4" t="s">
        <v>21</v>
      </c>
    </row>
    <row r="20928" spans="1:10">
      <c r="A20928" t="n">
        <v>162508</v>
      </c>
      <c r="B20928" s="21" t="n">
        <v>58</v>
      </c>
      <c r="C20928" s="7" t="n">
        <v>101</v>
      </c>
      <c r="D20928" s="7" t="n">
        <v>500</v>
      </c>
      <c r="E20928" s="7" t="n">
        <v>1</v>
      </c>
    </row>
    <row r="20929" spans="1:15">
      <c r="A20929" t="s">
        <v>4</v>
      </c>
      <c r="B20929" s="4" t="s">
        <v>5</v>
      </c>
      <c r="C20929" s="4" t="s">
        <v>14</v>
      </c>
      <c r="D20929" s="4" t="s">
        <v>10</v>
      </c>
    </row>
    <row r="20930" spans="1:15">
      <c r="A20930" t="n">
        <v>162516</v>
      </c>
      <c r="B20930" s="21" t="n">
        <v>58</v>
      </c>
      <c r="C20930" s="7" t="n">
        <v>254</v>
      </c>
      <c r="D20930" s="7" t="n">
        <v>0</v>
      </c>
    </row>
    <row r="20931" spans="1:15">
      <c r="A20931" t="s">
        <v>4</v>
      </c>
      <c r="B20931" s="4" t="s">
        <v>5</v>
      </c>
      <c r="C20931" s="4" t="s">
        <v>14</v>
      </c>
      <c r="D20931" s="4" t="s">
        <v>14</v>
      </c>
      <c r="E20931" s="4" t="s">
        <v>21</v>
      </c>
      <c r="F20931" s="4" t="s">
        <v>21</v>
      </c>
      <c r="G20931" s="4" t="s">
        <v>21</v>
      </c>
      <c r="H20931" s="4" t="s">
        <v>10</v>
      </c>
    </row>
    <row r="20932" spans="1:15">
      <c r="A20932" t="n">
        <v>162520</v>
      </c>
      <c r="B20932" s="45" t="n">
        <v>45</v>
      </c>
      <c r="C20932" s="7" t="n">
        <v>2</v>
      </c>
      <c r="D20932" s="7" t="n">
        <v>3</v>
      </c>
      <c r="E20932" s="7" t="n">
        <v>754</v>
      </c>
      <c r="F20932" s="7" t="n">
        <v>1.17999994754791</v>
      </c>
      <c r="G20932" s="7" t="n">
        <v>-146.779998779297</v>
      </c>
      <c r="H20932" s="7" t="n">
        <v>0</v>
      </c>
    </row>
    <row r="20933" spans="1:15">
      <c r="A20933" t="s">
        <v>4</v>
      </c>
      <c r="B20933" s="4" t="s">
        <v>5</v>
      </c>
      <c r="C20933" s="4" t="s">
        <v>14</v>
      </c>
      <c r="D20933" s="4" t="s">
        <v>14</v>
      </c>
      <c r="E20933" s="4" t="s">
        <v>21</v>
      </c>
      <c r="F20933" s="4" t="s">
        <v>21</v>
      </c>
      <c r="G20933" s="4" t="s">
        <v>21</v>
      </c>
      <c r="H20933" s="4" t="s">
        <v>10</v>
      </c>
      <c r="I20933" s="4" t="s">
        <v>14</v>
      </c>
    </row>
    <row r="20934" spans="1:15">
      <c r="A20934" t="n">
        <v>162537</v>
      </c>
      <c r="B20934" s="45" t="n">
        <v>45</v>
      </c>
      <c r="C20934" s="7" t="n">
        <v>4</v>
      </c>
      <c r="D20934" s="7" t="n">
        <v>3</v>
      </c>
      <c r="E20934" s="7" t="n">
        <v>-7</v>
      </c>
      <c r="F20934" s="7" t="n">
        <v>330</v>
      </c>
      <c r="G20934" s="7" t="n">
        <v>0</v>
      </c>
      <c r="H20934" s="7" t="n">
        <v>0</v>
      </c>
      <c r="I20934" s="7" t="n">
        <v>0</v>
      </c>
    </row>
    <row r="20935" spans="1:15">
      <c r="A20935" t="s">
        <v>4</v>
      </c>
      <c r="B20935" s="4" t="s">
        <v>5</v>
      </c>
      <c r="C20935" s="4" t="s">
        <v>14</v>
      </c>
      <c r="D20935" s="4" t="s">
        <v>14</v>
      </c>
      <c r="E20935" s="4" t="s">
        <v>21</v>
      </c>
      <c r="F20935" s="4" t="s">
        <v>10</v>
      </c>
    </row>
    <row r="20936" spans="1:15">
      <c r="A20936" t="n">
        <v>162555</v>
      </c>
      <c r="B20936" s="45" t="n">
        <v>45</v>
      </c>
      <c r="C20936" s="7" t="n">
        <v>5</v>
      </c>
      <c r="D20936" s="7" t="n">
        <v>3</v>
      </c>
      <c r="E20936" s="7" t="n">
        <v>1.20000004768372</v>
      </c>
      <c r="F20936" s="7" t="n">
        <v>0</v>
      </c>
    </row>
    <row r="20937" spans="1:15">
      <c r="A20937" t="s">
        <v>4</v>
      </c>
      <c r="B20937" s="4" t="s">
        <v>5</v>
      </c>
      <c r="C20937" s="4" t="s">
        <v>14</v>
      </c>
      <c r="D20937" s="4" t="s">
        <v>14</v>
      </c>
      <c r="E20937" s="4" t="s">
        <v>21</v>
      </c>
      <c r="F20937" s="4" t="s">
        <v>10</v>
      </c>
    </row>
    <row r="20938" spans="1:15">
      <c r="A20938" t="n">
        <v>162564</v>
      </c>
      <c r="B20938" s="45" t="n">
        <v>45</v>
      </c>
      <c r="C20938" s="7" t="n">
        <v>11</v>
      </c>
      <c r="D20938" s="7" t="n">
        <v>3</v>
      </c>
      <c r="E20938" s="7" t="n">
        <v>40.2999992370605</v>
      </c>
      <c r="F20938" s="7" t="n">
        <v>0</v>
      </c>
    </row>
    <row r="20939" spans="1:15">
      <c r="A20939" t="s">
        <v>4</v>
      </c>
      <c r="B20939" s="4" t="s">
        <v>5</v>
      </c>
      <c r="C20939" s="4" t="s">
        <v>14</v>
      </c>
      <c r="D20939" s="4" t="s">
        <v>14</v>
      </c>
      <c r="E20939" s="4" t="s">
        <v>21</v>
      </c>
      <c r="F20939" s="4" t="s">
        <v>21</v>
      </c>
      <c r="G20939" s="4" t="s">
        <v>21</v>
      </c>
      <c r="H20939" s="4" t="s">
        <v>10</v>
      </c>
    </row>
    <row r="20940" spans="1:15">
      <c r="A20940" t="n">
        <v>162573</v>
      </c>
      <c r="B20940" s="45" t="n">
        <v>45</v>
      </c>
      <c r="C20940" s="7" t="n">
        <v>2</v>
      </c>
      <c r="D20940" s="7" t="n">
        <v>3</v>
      </c>
      <c r="E20940" s="7" t="n">
        <v>754</v>
      </c>
      <c r="F20940" s="7" t="n">
        <v>1.37999999523163</v>
      </c>
      <c r="G20940" s="7" t="n">
        <v>-146.779998779297</v>
      </c>
      <c r="H20940" s="7" t="n">
        <v>7000</v>
      </c>
    </row>
    <row r="20941" spans="1:15">
      <c r="A20941" t="s">
        <v>4</v>
      </c>
      <c r="B20941" s="4" t="s">
        <v>5</v>
      </c>
      <c r="C20941" s="4" t="s">
        <v>14</v>
      </c>
      <c r="D20941" s="4" t="s">
        <v>14</v>
      </c>
      <c r="E20941" s="4" t="s">
        <v>21</v>
      </c>
      <c r="F20941" s="4" t="s">
        <v>21</v>
      </c>
      <c r="G20941" s="4" t="s">
        <v>21</v>
      </c>
      <c r="H20941" s="4" t="s">
        <v>10</v>
      </c>
      <c r="I20941" s="4" t="s">
        <v>14</v>
      </c>
    </row>
    <row r="20942" spans="1:15">
      <c r="A20942" t="n">
        <v>162590</v>
      </c>
      <c r="B20942" s="45" t="n">
        <v>45</v>
      </c>
      <c r="C20942" s="7" t="n">
        <v>4</v>
      </c>
      <c r="D20942" s="7" t="n">
        <v>3</v>
      </c>
      <c r="E20942" s="7" t="n">
        <v>15</v>
      </c>
      <c r="F20942" s="7" t="n">
        <v>290</v>
      </c>
      <c r="G20942" s="7" t="n">
        <v>-5</v>
      </c>
      <c r="H20942" s="7" t="n">
        <v>7000</v>
      </c>
      <c r="I20942" s="7" t="n">
        <v>0</v>
      </c>
    </row>
    <row r="20943" spans="1:15">
      <c r="A20943" t="s">
        <v>4</v>
      </c>
      <c r="B20943" s="4" t="s">
        <v>5</v>
      </c>
      <c r="C20943" s="4" t="s">
        <v>14</v>
      </c>
      <c r="D20943" s="4" t="s">
        <v>14</v>
      </c>
      <c r="E20943" s="4" t="s">
        <v>21</v>
      </c>
      <c r="F20943" s="4" t="s">
        <v>10</v>
      </c>
    </row>
    <row r="20944" spans="1:15">
      <c r="A20944" t="n">
        <v>162608</v>
      </c>
      <c r="B20944" s="45" t="n">
        <v>45</v>
      </c>
      <c r="C20944" s="7" t="n">
        <v>5</v>
      </c>
      <c r="D20944" s="7" t="n">
        <v>3</v>
      </c>
      <c r="E20944" s="7" t="n">
        <v>1</v>
      </c>
      <c r="F20944" s="7" t="n">
        <v>7000</v>
      </c>
    </row>
    <row r="20945" spans="1:9">
      <c r="A20945" t="s">
        <v>4</v>
      </c>
      <c r="B20945" s="4" t="s">
        <v>5</v>
      </c>
      <c r="C20945" s="4" t="s">
        <v>10</v>
      </c>
    </row>
    <row r="20946" spans="1:9">
      <c r="A20946" t="n">
        <v>162617</v>
      </c>
      <c r="B20946" s="28" t="n">
        <v>16</v>
      </c>
      <c r="C20946" s="7" t="n">
        <v>3000</v>
      </c>
    </row>
    <row r="20947" spans="1:9">
      <c r="A20947" t="s">
        <v>4</v>
      </c>
      <c r="B20947" s="4" t="s">
        <v>5</v>
      </c>
      <c r="C20947" s="4" t="s">
        <v>10</v>
      </c>
      <c r="D20947" s="4" t="s">
        <v>10</v>
      </c>
      <c r="E20947" s="4" t="s">
        <v>6</v>
      </c>
      <c r="F20947" s="4" t="s">
        <v>14</v>
      </c>
      <c r="G20947" s="4" t="s">
        <v>10</v>
      </c>
    </row>
    <row r="20948" spans="1:9">
      <c r="A20948" t="n">
        <v>162620</v>
      </c>
      <c r="B20948" s="47" t="n">
        <v>80</v>
      </c>
      <c r="C20948" s="7" t="n">
        <v>744</v>
      </c>
      <c r="D20948" s="7" t="n">
        <v>508</v>
      </c>
      <c r="E20948" s="7" t="s">
        <v>1191</v>
      </c>
      <c r="F20948" s="7" t="n">
        <v>1</v>
      </c>
      <c r="G20948" s="7" t="n">
        <v>0</v>
      </c>
    </row>
    <row r="20949" spans="1:9">
      <c r="A20949" t="s">
        <v>4</v>
      </c>
      <c r="B20949" s="4" t="s">
        <v>5</v>
      </c>
      <c r="C20949" s="4" t="s">
        <v>10</v>
      </c>
    </row>
    <row r="20950" spans="1:9">
      <c r="A20950" t="n">
        <v>162638</v>
      </c>
      <c r="B20950" s="28" t="n">
        <v>16</v>
      </c>
      <c r="C20950" s="7" t="n">
        <v>4000</v>
      </c>
    </row>
    <row r="20951" spans="1:9">
      <c r="A20951" t="s">
        <v>4</v>
      </c>
      <c r="B20951" s="4" t="s">
        <v>5</v>
      </c>
      <c r="C20951" s="4" t="s">
        <v>14</v>
      </c>
      <c r="D20951" s="4" t="s">
        <v>10</v>
      </c>
    </row>
    <row r="20952" spans="1:9">
      <c r="A20952" t="n">
        <v>162641</v>
      </c>
      <c r="B20952" s="45" t="n">
        <v>45</v>
      </c>
      <c r="C20952" s="7" t="n">
        <v>7</v>
      </c>
      <c r="D20952" s="7" t="n">
        <v>255</v>
      </c>
    </row>
    <row r="20953" spans="1:9">
      <c r="A20953" t="s">
        <v>4</v>
      </c>
      <c r="B20953" s="4" t="s">
        <v>5</v>
      </c>
      <c r="C20953" s="4" t="s">
        <v>14</v>
      </c>
      <c r="D20953" s="4" t="s">
        <v>21</v>
      </c>
      <c r="E20953" s="4" t="s">
        <v>10</v>
      </c>
      <c r="F20953" s="4" t="s">
        <v>14</v>
      </c>
    </row>
    <row r="20954" spans="1:9">
      <c r="A20954" t="n">
        <v>162645</v>
      </c>
      <c r="B20954" s="16" t="n">
        <v>49</v>
      </c>
      <c r="C20954" s="7" t="n">
        <v>3</v>
      </c>
      <c r="D20954" s="7" t="n">
        <v>0.699999988079071</v>
      </c>
      <c r="E20954" s="7" t="n">
        <v>500</v>
      </c>
      <c r="F20954" s="7" t="n">
        <v>0</v>
      </c>
    </row>
    <row r="20955" spans="1:9">
      <c r="A20955" t="s">
        <v>4</v>
      </c>
      <c r="B20955" s="4" t="s">
        <v>5</v>
      </c>
      <c r="C20955" s="4" t="s">
        <v>14</v>
      </c>
      <c r="D20955" s="4" t="s">
        <v>10</v>
      </c>
      <c r="E20955" s="4" t="s">
        <v>6</v>
      </c>
    </row>
    <row r="20956" spans="1:9">
      <c r="A20956" t="n">
        <v>162654</v>
      </c>
      <c r="B20956" s="41" t="n">
        <v>51</v>
      </c>
      <c r="C20956" s="7" t="n">
        <v>4</v>
      </c>
      <c r="D20956" s="7" t="n">
        <v>7012</v>
      </c>
      <c r="E20956" s="7" t="s">
        <v>167</v>
      </c>
    </row>
    <row r="20957" spans="1:9">
      <c r="A20957" t="s">
        <v>4</v>
      </c>
      <c r="B20957" s="4" t="s">
        <v>5</v>
      </c>
      <c r="C20957" s="4" t="s">
        <v>10</v>
      </c>
    </row>
    <row r="20958" spans="1:9">
      <c r="A20958" t="n">
        <v>162667</v>
      </c>
      <c r="B20958" s="28" t="n">
        <v>16</v>
      </c>
      <c r="C20958" s="7" t="n">
        <v>0</v>
      </c>
    </row>
    <row r="20959" spans="1:9">
      <c r="A20959" t="s">
        <v>4</v>
      </c>
      <c r="B20959" s="4" t="s">
        <v>5</v>
      </c>
      <c r="C20959" s="4" t="s">
        <v>10</v>
      </c>
      <c r="D20959" s="4" t="s">
        <v>14</v>
      </c>
      <c r="E20959" s="4" t="s">
        <v>9</v>
      </c>
      <c r="F20959" s="4" t="s">
        <v>112</v>
      </c>
      <c r="G20959" s="4" t="s">
        <v>14</v>
      </c>
      <c r="H20959" s="4" t="s">
        <v>14</v>
      </c>
    </row>
    <row r="20960" spans="1:9">
      <c r="A20960" t="n">
        <v>162670</v>
      </c>
      <c r="B20960" s="49" t="n">
        <v>26</v>
      </c>
      <c r="C20960" s="7" t="n">
        <v>7012</v>
      </c>
      <c r="D20960" s="7" t="n">
        <v>17</v>
      </c>
      <c r="E20960" s="7" t="n">
        <v>19300</v>
      </c>
      <c r="F20960" s="7" t="s">
        <v>1192</v>
      </c>
      <c r="G20960" s="7" t="n">
        <v>2</v>
      </c>
      <c r="H20960" s="7" t="n">
        <v>0</v>
      </c>
    </row>
    <row r="20961" spans="1:8">
      <c r="A20961" t="s">
        <v>4</v>
      </c>
      <c r="B20961" s="4" t="s">
        <v>5</v>
      </c>
    </row>
    <row r="20962" spans="1:8">
      <c r="A20962" t="n">
        <v>162736</v>
      </c>
      <c r="B20962" s="50" t="n">
        <v>28</v>
      </c>
    </row>
    <row r="20963" spans="1:8">
      <c r="A20963" t="s">
        <v>4</v>
      </c>
      <c r="B20963" s="4" t="s">
        <v>5</v>
      </c>
      <c r="C20963" s="4" t="s">
        <v>14</v>
      </c>
      <c r="D20963" s="4" t="s">
        <v>10</v>
      </c>
      <c r="E20963" s="4" t="s">
        <v>6</v>
      </c>
      <c r="F20963" s="4" t="s">
        <v>6</v>
      </c>
      <c r="G20963" s="4" t="s">
        <v>6</v>
      </c>
      <c r="H20963" s="4" t="s">
        <v>6</v>
      </c>
    </row>
    <row r="20964" spans="1:8">
      <c r="A20964" t="n">
        <v>162737</v>
      </c>
      <c r="B20964" s="41" t="n">
        <v>51</v>
      </c>
      <c r="C20964" s="7" t="n">
        <v>3</v>
      </c>
      <c r="D20964" s="7" t="n">
        <v>7012</v>
      </c>
      <c r="E20964" s="7" t="s">
        <v>94</v>
      </c>
      <c r="F20964" s="7" t="s">
        <v>95</v>
      </c>
      <c r="G20964" s="7" t="s">
        <v>96</v>
      </c>
      <c r="H20964" s="7" t="s">
        <v>97</v>
      </c>
    </row>
    <row r="20965" spans="1:8">
      <c r="A20965" t="s">
        <v>4</v>
      </c>
      <c r="B20965" s="4" t="s">
        <v>5</v>
      </c>
      <c r="C20965" s="4" t="s">
        <v>10</v>
      </c>
      <c r="D20965" s="4" t="s">
        <v>21</v>
      </c>
      <c r="E20965" s="4" t="s">
        <v>21</v>
      </c>
      <c r="F20965" s="4" t="s">
        <v>21</v>
      </c>
      <c r="G20965" s="4" t="s">
        <v>10</v>
      </c>
      <c r="H20965" s="4" t="s">
        <v>10</v>
      </c>
    </row>
    <row r="20966" spans="1:8">
      <c r="A20966" t="n">
        <v>162750</v>
      </c>
      <c r="B20966" s="54" t="n">
        <v>60</v>
      </c>
      <c r="C20966" s="7" t="n">
        <v>7012</v>
      </c>
      <c r="D20966" s="7" t="n">
        <v>0</v>
      </c>
      <c r="E20966" s="7" t="n">
        <v>0</v>
      </c>
      <c r="F20966" s="7" t="n">
        <v>0</v>
      </c>
      <c r="G20966" s="7" t="n">
        <v>1000</v>
      </c>
      <c r="H20966" s="7" t="n">
        <v>0</v>
      </c>
    </row>
    <row r="20967" spans="1:8">
      <c r="A20967" t="s">
        <v>4</v>
      </c>
      <c r="B20967" s="4" t="s">
        <v>5</v>
      </c>
      <c r="C20967" s="4" t="s">
        <v>10</v>
      </c>
      <c r="D20967" s="4" t="s">
        <v>10</v>
      </c>
      <c r="E20967" s="4" t="s">
        <v>10</v>
      </c>
    </row>
    <row r="20968" spans="1:8">
      <c r="A20968" t="n">
        <v>162769</v>
      </c>
      <c r="B20968" s="42" t="n">
        <v>61</v>
      </c>
      <c r="C20968" s="7" t="n">
        <v>7012</v>
      </c>
      <c r="D20968" s="7" t="n">
        <v>7013</v>
      </c>
      <c r="E20968" s="7" t="n">
        <v>1000</v>
      </c>
    </row>
    <row r="20969" spans="1:8">
      <c r="A20969" t="s">
        <v>4</v>
      </c>
      <c r="B20969" s="4" t="s">
        <v>5</v>
      </c>
      <c r="C20969" s="4" t="s">
        <v>10</v>
      </c>
    </row>
    <row r="20970" spans="1:8">
      <c r="A20970" t="n">
        <v>162776</v>
      </c>
      <c r="B20970" s="28" t="n">
        <v>16</v>
      </c>
      <c r="C20970" s="7" t="n">
        <v>300</v>
      </c>
    </row>
    <row r="20971" spans="1:8">
      <c r="A20971" t="s">
        <v>4</v>
      </c>
      <c r="B20971" s="4" t="s">
        <v>5</v>
      </c>
      <c r="C20971" s="4" t="s">
        <v>14</v>
      </c>
      <c r="D20971" s="4" t="s">
        <v>10</v>
      </c>
      <c r="E20971" s="4" t="s">
        <v>6</v>
      </c>
    </row>
    <row r="20972" spans="1:8">
      <c r="A20972" t="n">
        <v>162779</v>
      </c>
      <c r="B20972" s="41" t="n">
        <v>51</v>
      </c>
      <c r="C20972" s="7" t="n">
        <v>4</v>
      </c>
      <c r="D20972" s="7" t="n">
        <v>7012</v>
      </c>
      <c r="E20972" s="7" t="s">
        <v>181</v>
      </c>
    </row>
    <row r="20973" spans="1:8">
      <c r="A20973" t="s">
        <v>4</v>
      </c>
      <c r="B20973" s="4" t="s">
        <v>5</v>
      </c>
      <c r="C20973" s="4" t="s">
        <v>10</v>
      </c>
    </row>
    <row r="20974" spans="1:8">
      <c r="A20974" t="n">
        <v>162792</v>
      </c>
      <c r="B20974" s="28" t="n">
        <v>16</v>
      </c>
      <c r="C20974" s="7" t="n">
        <v>0</v>
      </c>
    </row>
    <row r="20975" spans="1:8">
      <c r="A20975" t="s">
        <v>4</v>
      </c>
      <c r="B20975" s="4" t="s">
        <v>5</v>
      </c>
      <c r="C20975" s="4" t="s">
        <v>10</v>
      </c>
      <c r="D20975" s="4" t="s">
        <v>14</v>
      </c>
      <c r="E20975" s="4" t="s">
        <v>9</v>
      </c>
      <c r="F20975" s="4" t="s">
        <v>112</v>
      </c>
      <c r="G20975" s="4" t="s">
        <v>14</v>
      </c>
      <c r="H20975" s="4" t="s">
        <v>14</v>
      </c>
    </row>
    <row r="20976" spans="1:8">
      <c r="A20976" t="n">
        <v>162795</v>
      </c>
      <c r="B20976" s="49" t="n">
        <v>26</v>
      </c>
      <c r="C20976" s="7" t="n">
        <v>7012</v>
      </c>
      <c r="D20976" s="7" t="n">
        <v>17</v>
      </c>
      <c r="E20976" s="7" t="n">
        <v>19301</v>
      </c>
      <c r="F20976" s="7" t="s">
        <v>1193</v>
      </c>
      <c r="G20976" s="7" t="n">
        <v>2</v>
      </c>
      <c r="H20976" s="7" t="n">
        <v>0</v>
      </c>
    </row>
    <row r="20977" spans="1:8">
      <c r="A20977" t="s">
        <v>4</v>
      </c>
      <c r="B20977" s="4" t="s">
        <v>5</v>
      </c>
    </row>
    <row r="20978" spans="1:8">
      <c r="A20978" t="n">
        <v>162855</v>
      </c>
      <c r="B20978" s="50" t="n">
        <v>28</v>
      </c>
    </row>
    <row r="20979" spans="1:8">
      <c r="A20979" t="s">
        <v>4</v>
      </c>
      <c r="B20979" s="4" t="s">
        <v>5</v>
      </c>
      <c r="C20979" s="4" t="s">
        <v>10</v>
      </c>
      <c r="D20979" s="4" t="s">
        <v>14</v>
      </c>
    </row>
    <row r="20980" spans="1:8">
      <c r="A20980" t="n">
        <v>162856</v>
      </c>
      <c r="B20980" s="51" t="n">
        <v>89</v>
      </c>
      <c r="C20980" s="7" t="n">
        <v>65533</v>
      </c>
      <c r="D20980" s="7" t="n">
        <v>1</v>
      </c>
    </row>
    <row r="20981" spans="1:8">
      <c r="A20981" t="s">
        <v>4</v>
      </c>
      <c r="B20981" s="4" t="s">
        <v>5</v>
      </c>
      <c r="C20981" s="4" t="s">
        <v>14</v>
      </c>
      <c r="D20981" s="4" t="s">
        <v>10</v>
      </c>
      <c r="E20981" s="4" t="s">
        <v>21</v>
      </c>
    </row>
    <row r="20982" spans="1:8">
      <c r="A20982" t="n">
        <v>162860</v>
      </c>
      <c r="B20982" s="21" t="n">
        <v>58</v>
      </c>
      <c r="C20982" s="7" t="n">
        <v>101</v>
      </c>
      <c r="D20982" s="7" t="n">
        <v>300</v>
      </c>
      <c r="E20982" s="7" t="n">
        <v>1</v>
      </c>
    </row>
    <row r="20983" spans="1:8">
      <c r="A20983" t="s">
        <v>4</v>
      </c>
      <c r="B20983" s="4" t="s">
        <v>5</v>
      </c>
      <c r="C20983" s="4" t="s">
        <v>14</v>
      </c>
      <c r="D20983" s="4" t="s">
        <v>10</v>
      </c>
    </row>
    <row r="20984" spans="1:8">
      <c r="A20984" t="n">
        <v>162868</v>
      </c>
      <c r="B20984" s="21" t="n">
        <v>58</v>
      </c>
      <c r="C20984" s="7" t="n">
        <v>254</v>
      </c>
      <c r="D20984" s="7" t="n">
        <v>0</v>
      </c>
    </row>
    <row r="20985" spans="1:8">
      <c r="A20985" t="s">
        <v>4</v>
      </c>
      <c r="B20985" s="4" t="s">
        <v>5</v>
      </c>
      <c r="C20985" s="4" t="s">
        <v>14</v>
      </c>
      <c r="D20985" s="4" t="s">
        <v>10</v>
      </c>
      <c r="E20985" s="4" t="s">
        <v>10</v>
      </c>
      <c r="F20985" s="4" t="s">
        <v>9</v>
      </c>
    </row>
    <row r="20986" spans="1:8">
      <c r="A20986" t="n">
        <v>162872</v>
      </c>
      <c r="B20986" s="46" t="n">
        <v>84</v>
      </c>
      <c r="C20986" s="7" t="n">
        <v>1</v>
      </c>
      <c r="D20986" s="7" t="n">
        <v>0</v>
      </c>
      <c r="E20986" s="7" t="n">
        <v>0</v>
      </c>
      <c r="F20986" s="7" t="n">
        <v>0</v>
      </c>
    </row>
    <row r="20987" spans="1:8">
      <c r="A20987" t="s">
        <v>4</v>
      </c>
      <c r="B20987" s="4" t="s">
        <v>5</v>
      </c>
      <c r="C20987" s="4" t="s">
        <v>14</v>
      </c>
      <c r="D20987" s="4" t="s">
        <v>14</v>
      </c>
      <c r="E20987" s="4" t="s">
        <v>21</v>
      </c>
      <c r="F20987" s="4" t="s">
        <v>21</v>
      </c>
      <c r="G20987" s="4" t="s">
        <v>21</v>
      </c>
      <c r="H20987" s="4" t="s">
        <v>10</v>
      </c>
    </row>
    <row r="20988" spans="1:8">
      <c r="A20988" t="n">
        <v>162882</v>
      </c>
      <c r="B20988" s="45" t="n">
        <v>45</v>
      </c>
      <c r="C20988" s="7" t="n">
        <v>2</v>
      </c>
      <c r="D20988" s="7" t="n">
        <v>3</v>
      </c>
      <c r="E20988" s="7" t="n">
        <v>754.580017089844</v>
      </c>
      <c r="F20988" s="7" t="n">
        <v>1.36000001430511</v>
      </c>
      <c r="G20988" s="7" t="n">
        <v>-146.339996337891</v>
      </c>
      <c r="H20988" s="7" t="n">
        <v>0</v>
      </c>
    </row>
    <row r="20989" spans="1:8">
      <c r="A20989" t="s">
        <v>4</v>
      </c>
      <c r="B20989" s="4" t="s">
        <v>5</v>
      </c>
      <c r="C20989" s="4" t="s">
        <v>14</v>
      </c>
      <c r="D20989" s="4" t="s">
        <v>14</v>
      </c>
      <c r="E20989" s="4" t="s">
        <v>21</v>
      </c>
      <c r="F20989" s="4" t="s">
        <v>21</v>
      </c>
      <c r="G20989" s="4" t="s">
        <v>21</v>
      </c>
      <c r="H20989" s="4" t="s">
        <v>10</v>
      </c>
      <c r="I20989" s="4" t="s">
        <v>14</v>
      </c>
    </row>
    <row r="20990" spans="1:8">
      <c r="A20990" t="n">
        <v>162899</v>
      </c>
      <c r="B20990" s="45" t="n">
        <v>45</v>
      </c>
      <c r="C20990" s="7" t="n">
        <v>4</v>
      </c>
      <c r="D20990" s="7" t="n">
        <v>3</v>
      </c>
      <c r="E20990" s="7" t="n">
        <v>359.399993896484</v>
      </c>
      <c r="F20990" s="7" t="n">
        <v>238.119995117188</v>
      </c>
      <c r="G20990" s="7" t="n">
        <v>3</v>
      </c>
      <c r="H20990" s="7" t="n">
        <v>0</v>
      </c>
      <c r="I20990" s="7" t="n">
        <v>0</v>
      </c>
    </row>
    <row r="20991" spans="1:8">
      <c r="A20991" t="s">
        <v>4</v>
      </c>
      <c r="B20991" s="4" t="s">
        <v>5</v>
      </c>
      <c r="C20991" s="4" t="s">
        <v>14</v>
      </c>
      <c r="D20991" s="4" t="s">
        <v>14</v>
      </c>
      <c r="E20991" s="4" t="s">
        <v>21</v>
      </c>
      <c r="F20991" s="4" t="s">
        <v>10</v>
      </c>
    </row>
    <row r="20992" spans="1:8">
      <c r="A20992" t="n">
        <v>162917</v>
      </c>
      <c r="B20992" s="45" t="n">
        <v>45</v>
      </c>
      <c r="C20992" s="7" t="n">
        <v>5</v>
      </c>
      <c r="D20992" s="7" t="n">
        <v>3</v>
      </c>
      <c r="E20992" s="7" t="n">
        <v>2.09999990463257</v>
      </c>
      <c r="F20992" s="7" t="n">
        <v>0</v>
      </c>
    </row>
    <row r="20993" spans="1:9">
      <c r="A20993" t="s">
        <v>4</v>
      </c>
      <c r="B20993" s="4" t="s">
        <v>5</v>
      </c>
      <c r="C20993" s="4" t="s">
        <v>14</v>
      </c>
      <c r="D20993" s="4" t="s">
        <v>14</v>
      </c>
      <c r="E20993" s="4" t="s">
        <v>21</v>
      </c>
      <c r="F20993" s="4" t="s">
        <v>10</v>
      </c>
    </row>
    <row r="20994" spans="1:9">
      <c r="A20994" t="n">
        <v>162926</v>
      </c>
      <c r="B20994" s="45" t="n">
        <v>45</v>
      </c>
      <c r="C20994" s="7" t="n">
        <v>5</v>
      </c>
      <c r="D20994" s="7" t="n">
        <v>3</v>
      </c>
      <c r="E20994" s="7" t="n">
        <v>1.89999997615814</v>
      </c>
      <c r="F20994" s="7" t="n">
        <v>3000</v>
      </c>
    </row>
    <row r="20995" spans="1:9">
      <c r="A20995" t="s">
        <v>4</v>
      </c>
      <c r="B20995" s="4" t="s">
        <v>5</v>
      </c>
      <c r="C20995" s="4" t="s">
        <v>14</v>
      </c>
      <c r="D20995" s="4" t="s">
        <v>14</v>
      </c>
      <c r="E20995" s="4" t="s">
        <v>21</v>
      </c>
      <c r="F20995" s="4" t="s">
        <v>10</v>
      </c>
    </row>
    <row r="20996" spans="1:9">
      <c r="A20996" t="n">
        <v>162935</v>
      </c>
      <c r="B20996" s="45" t="n">
        <v>45</v>
      </c>
      <c r="C20996" s="7" t="n">
        <v>11</v>
      </c>
      <c r="D20996" s="7" t="n">
        <v>3</v>
      </c>
      <c r="E20996" s="7" t="n">
        <v>38</v>
      </c>
      <c r="F20996" s="7" t="n">
        <v>0</v>
      </c>
    </row>
    <row r="20997" spans="1:9">
      <c r="A20997" t="s">
        <v>4</v>
      </c>
      <c r="B20997" s="4" t="s">
        <v>5</v>
      </c>
      <c r="C20997" s="4" t="s">
        <v>14</v>
      </c>
      <c r="D20997" s="4" t="s">
        <v>10</v>
      </c>
    </row>
    <row r="20998" spans="1:9">
      <c r="A20998" t="n">
        <v>162944</v>
      </c>
      <c r="B20998" s="21" t="n">
        <v>58</v>
      </c>
      <c r="C20998" s="7" t="n">
        <v>255</v>
      </c>
      <c r="D20998" s="7" t="n">
        <v>0</v>
      </c>
    </row>
    <row r="20999" spans="1:9">
      <c r="A20999" t="s">
        <v>4</v>
      </c>
      <c r="B20999" s="4" t="s">
        <v>5</v>
      </c>
      <c r="C20999" s="4" t="s">
        <v>10</v>
      </c>
      <c r="D20999" s="4" t="s">
        <v>10</v>
      </c>
      <c r="E20999" s="4" t="s">
        <v>21</v>
      </c>
      <c r="F20999" s="4" t="s">
        <v>14</v>
      </c>
    </row>
    <row r="21000" spans="1:9">
      <c r="A21000" t="n">
        <v>162948</v>
      </c>
      <c r="B21000" s="60" t="n">
        <v>53</v>
      </c>
      <c r="C21000" s="7" t="n">
        <v>7013</v>
      </c>
      <c r="D21000" s="7" t="n">
        <v>7012</v>
      </c>
      <c r="E21000" s="7" t="n">
        <v>5</v>
      </c>
      <c r="F21000" s="7" t="n">
        <v>0</v>
      </c>
    </row>
    <row r="21001" spans="1:9">
      <c r="A21001" t="s">
        <v>4</v>
      </c>
      <c r="B21001" s="4" t="s">
        <v>5</v>
      </c>
      <c r="C21001" s="4" t="s">
        <v>10</v>
      </c>
    </row>
    <row r="21002" spans="1:9">
      <c r="A21002" t="n">
        <v>162958</v>
      </c>
      <c r="B21002" s="56" t="n">
        <v>54</v>
      </c>
      <c r="C21002" s="7" t="n">
        <v>7013</v>
      </c>
    </row>
    <row r="21003" spans="1:9">
      <c r="A21003" t="s">
        <v>4</v>
      </c>
      <c r="B21003" s="4" t="s">
        <v>5</v>
      </c>
      <c r="C21003" s="4" t="s">
        <v>10</v>
      </c>
      <c r="D21003" s="4" t="s">
        <v>10</v>
      </c>
      <c r="E21003" s="4" t="s">
        <v>10</v>
      </c>
    </row>
    <row r="21004" spans="1:9">
      <c r="A21004" t="n">
        <v>162961</v>
      </c>
      <c r="B21004" s="42" t="n">
        <v>61</v>
      </c>
      <c r="C21004" s="7" t="n">
        <v>7013</v>
      </c>
      <c r="D21004" s="7" t="n">
        <v>7012</v>
      </c>
      <c r="E21004" s="7" t="n">
        <v>1000</v>
      </c>
    </row>
    <row r="21005" spans="1:9">
      <c r="A21005" t="s">
        <v>4</v>
      </c>
      <c r="B21005" s="4" t="s">
        <v>5</v>
      </c>
      <c r="C21005" s="4" t="s">
        <v>10</v>
      </c>
      <c r="D21005" s="4" t="s">
        <v>14</v>
      </c>
      <c r="E21005" s="4" t="s">
        <v>6</v>
      </c>
      <c r="F21005" s="4" t="s">
        <v>21</v>
      </c>
      <c r="G21005" s="4" t="s">
        <v>21</v>
      </c>
      <c r="H21005" s="4" t="s">
        <v>21</v>
      </c>
    </row>
    <row r="21006" spans="1:9">
      <c r="A21006" t="n">
        <v>162968</v>
      </c>
      <c r="B21006" s="37" t="n">
        <v>48</v>
      </c>
      <c r="C21006" s="7" t="n">
        <v>7013</v>
      </c>
      <c r="D21006" s="7" t="n">
        <v>0</v>
      </c>
      <c r="E21006" s="7" t="s">
        <v>77</v>
      </c>
      <c r="F21006" s="7" t="n">
        <v>-1</v>
      </c>
      <c r="G21006" s="7" t="n">
        <v>1</v>
      </c>
      <c r="H21006" s="7" t="n">
        <v>0</v>
      </c>
    </row>
    <row r="21007" spans="1:9">
      <c r="A21007" t="s">
        <v>4</v>
      </c>
      <c r="B21007" s="4" t="s">
        <v>5</v>
      </c>
      <c r="C21007" s="4" t="s">
        <v>14</v>
      </c>
      <c r="D21007" s="4" t="s">
        <v>10</v>
      </c>
      <c r="E21007" s="4" t="s">
        <v>6</v>
      </c>
    </row>
    <row r="21008" spans="1:9">
      <c r="A21008" t="n">
        <v>162999</v>
      </c>
      <c r="B21008" s="41" t="n">
        <v>51</v>
      </c>
      <c r="C21008" s="7" t="n">
        <v>4</v>
      </c>
      <c r="D21008" s="7" t="n">
        <v>7013</v>
      </c>
      <c r="E21008" s="7" t="s">
        <v>149</v>
      </c>
    </row>
    <row r="21009" spans="1:8">
      <c r="A21009" t="s">
        <v>4</v>
      </c>
      <c r="B21009" s="4" t="s">
        <v>5</v>
      </c>
      <c r="C21009" s="4" t="s">
        <v>10</v>
      </c>
    </row>
    <row r="21010" spans="1:8">
      <c r="A21010" t="n">
        <v>163012</v>
      </c>
      <c r="B21010" s="28" t="n">
        <v>16</v>
      </c>
      <c r="C21010" s="7" t="n">
        <v>0</v>
      </c>
    </row>
    <row r="21011" spans="1:8">
      <c r="A21011" t="s">
        <v>4</v>
      </c>
      <c r="B21011" s="4" t="s">
        <v>5</v>
      </c>
      <c r="C21011" s="4" t="s">
        <v>10</v>
      </c>
      <c r="D21011" s="4" t="s">
        <v>14</v>
      </c>
      <c r="E21011" s="4" t="s">
        <v>9</v>
      </c>
      <c r="F21011" s="4" t="s">
        <v>112</v>
      </c>
      <c r="G21011" s="4" t="s">
        <v>14</v>
      </c>
      <c r="H21011" s="4" t="s">
        <v>14</v>
      </c>
      <c r="I21011" s="4" t="s">
        <v>14</v>
      </c>
      <c r="J21011" s="4" t="s">
        <v>9</v>
      </c>
      <c r="K21011" s="4" t="s">
        <v>112</v>
      </c>
      <c r="L21011" s="4" t="s">
        <v>14</v>
      </c>
      <c r="M21011" s="4" t="s">
        <v>14</v>
      </c>
      <c r="N21011" s="4" t="s">
        <v>14</v>
      </c>
      <c r="O21011" s="4" t="s">
        <v>9</v>
      </c>
      <c r="P21011" s="4" t="s">
        <v>112</v>
      </c>
      <c r="Q21011" s="4" t="s">
        <v>14</v>
      </c>
      <c r="R21011" s="4" t="s">
        <v>14</v>
      </c>
    </row>
    <row r="21012" spans="1:8">
      <c r="A21012" t="n">
        <v>163015</v>
      </c>
      <c r="B21012" s="49" t="n">
        <v>26</v>
      </c>
      <c r="C21012" s="7" t="n">
        <v>7013</v>
      </c>
      <c r="D21012" s="7" t="n">
        <v>17</v>
      </c>
      <c r="E21012" s="7" t="n">
        <v>37362</v>
      </c>
      <c r="F21012" s="7" t="s">
        <v>1194</v>
      </c>
      <c r="G21012" s="7" t="n">
        <v>2</v>
      </c>
      <c r="H21012" s="7" t="n">
        <v>3</v>
      </c>
      <c r="I21012" s="7" t="n">
        <v>17</v>
      </c>
      <c r="J21012" s="7" t="n">
        <v>37363</v>
      </c>
      <c r="K21012" s="7" t="s">
        <v>1195</v>
      </c>
      <c r="L21012" s="7" t="n">
        <v>2</v>
      </c>
      <c r="M21012" s="7" t="n">
        <v>3</v>
      </c>
      <c r="N21012" s="7" t="n">
        <v>17</v>
      </c>
      <c r="O21012" s="7" t="n">
        <v>37364</v>
      </c>
      <c r="P21012" s="7" t="s">
        <v>1196</v>
      </c>
      <c r="Q21012" s="7" t="n">
        <v>2</v>
      </c>
      <c r="R21012" s="7" t="n">
        <v>0</v>
      </c>
    </row>
    <row r="21013" spans="1:8">
      <c r="A21013" t="s">
        <v>4</v>
      </c>
      <c r="B21013" s="4" t="s">
        <v>5</v>
      </c>
    </row>
    <row r="21014" spans="1:8">
      <c r="A21014" t="n">
        <v>163282</v>
      </c>
      <c r="B21014" s="50" t="n">
        <v>28</v>
      </c>
    </row>
    <row r="21015" spans="1:8">
      <c r="A21015" t="s">
        <v>4</v>
      </c>
      <c r="B21015" s="4" t="s">
        <v>5</v>
      </c>
      <c r="C21015" s="4" t="s">
        <v>14</v>
      </c>
      <c r="D21015" s="4" t="s">
        <v>10</v>
      </c>
      <c r="E21015" s="4" t="s">
        <v>6</v>
      </c>
    </row>
    <row r="21016" spans="1:8">
      <c r="A21016" t="n">
        <v>163283</v>
      </c>
      <c r="B21016" s="41" t="n">
        <v>51</v>
      </c>
      <c r="C21016" s="7" t="n">
        <v>4</v>
      </c>
      <c r="D21016" s="7" t="n">
        <v>7012</v>
      </c>
      <c r="E21016" s="7" t="s">
        <v>351</v>
      </c>
    </row>
    <row r="21017" spans="1:8">
      <c r="A21017" t="s">
        <v>4</v>
      </c>
      <c r="B21017" s="4" t="s">
        <v>5</v>
      </c>
      <c r="C21017" s="4" t="s">
        <v>10</v>
      </c>
    </row>
    <row r="21018" spans="1:8">
      <c r="A21018" t="n">
        <v>163296</v>
      </c>
      <c r="B21018" s="28" t="n">
        <v>16</v>
      </c>
      <c r="C21018" s="7" t="n">
        <v>0</v>
      </c>
    </row>
    <row r="21019" spans="1:8">
      <c r="A21019" t="s">
        <v>4</v>
      </c>
      <c r="B21019" s="4" t="s">
        <v>5</v>
      </c>
      <c r="C21019" s="4" t="s">
        <v>10</v>
      </c>
      <c r="D21019" s="4" t="s">
        <v>14</v>
      </c>
      <c r="E21019" s="4" t="s">
        <v>9</v>
      </c>
      <c r="F21019" s="4" t="s">
        <v>112</v>
      </c>
      <c r="G21019" s="4" t="s">
        <v>14</v>
      </c>
      <c r="H21019" s="4" t="s">
        <v>14</v>
      </c>
    </row>
    <row r="21020" spans="1:8">
      <c r="A21020" t="n">
        <v>163299</v>
      </c>
      <c r="B21020" s="49" t="n">
        <v>26</v>
      </c>
      <c r="C21020" s="7" t="n">
        <v>7012</v>
      </c>
      <c r="D21020" s="7" t="n">
        <v>17</v>
      </c>
      <c r="E21020" s="7" t="n">
        <v>19302</v>
      </c>
      <c r="F21020" s="7" t="s">
        <v>1197</v>
      </c>
      <c r="G21020" s="7" t="n">
        <v>2</v>
      </c>
      <c r="H21020" s="7" t="n">
        <v>0</v>
      </c>
    </row>
    <row r="21021" spans="1:8">
      <c r="A21021" t="s">
        <v>4</v>
      </c>
      <c r="B21021" s="4" t="s">
        <v>5</v>
      </c>
    </row>
    <row r="21022" spans="1:8">
      <c r="A21022" t="n">
        <v>163354</v>
      </c>
      <c r="B21022" s="50" t="n">
        <v>28</v>
      </c>
    </row>
    <row r="21023" spans="1:8">
      <c r="A21023" t="s">
        <v>4</v>
      </c>
      <c r="B21023" s="4" t="s">
        <v>5</v>
      </c>
      <c r="C21023" s="4" t="s">
        <v>10</v>
      </c>
      <c r="D21023" s="4" t="s">
        <v>10</v>
      </c>
      <c r="E21023" s="4" t="s">
        <v>10</v>
      </c>
    </row>
    <row r="21024" spans="1:8">
      <c r="A21024" t="n">
        <v>163355</v>
      </c>
      <c r="B21024" s="42" t="n">
        <v>61</v>
      </c>
      <c r="C21024" s="7" t="n">
        <v>22</v>
      </c>
      <c r="D21024" s="7" t="n">
        <v>7012</v>
      </c>
      <c r="E21024" s="7" t="n">
        <v>1000</v>
      </c>
    </row>
    <row r="21025" spans="1:18">
      <c r="A21025" t="s">
        <v>4</v>
      </c>
      <c r="B21025" s="4" t="s">
        <v>5</v>
      </c>
      <c r="C21025" s="4" t="s">
        <v>10</v>
      </c>
      <c r="D21025" s="4" t="s">
        <v>21</v>
      </c>
      <c r="E21025" s="4" t="s">
        <v>21</v>
      </c>
      <c r="F21025" s="4" t="s">
        <v>14</v>
      </c>
    </row>
    <row r="21026" spans="1:18">
      <c r="A21026" t="n">
        <v>163362</v>
      </c>
      <c r="B21026" s="55" t="n">
        <v>52</v>
      </c>
      <c r="C21026" s="7" t="n">
        <v>22</v>
      </c>
      <c r="D21026" s="7" t="n">
        <v>320</v>
      </c>
      <c r="E21026" s="7" t="n">
        <v>5</v>
      </c>
      <c r="F21026" s="7" t="n">
        <v>0</v>
      </c>
    </row>
    <row r="21027" spans="1:18">
      <c r="A21027" t="s">
        <v>4</v>
      </c>
      <c r="B21027" s="4" t="s">
        <v>5</v>
      </c>
      <c r="C21027" s="4" t="s">
        <v>10</v>
      </c>
    </row>
    <row r="21028" spans="1:18">
      <c r="A21028" t="n">
        <v>163374</v>
      </c>
      <c r="B21028" s="56" t="n">
        <v>54</v>
      </c>
      <c r="C21028" s="7" t="n">
        <v>22</v>
      </c>
    </row>
    <row r="21029" spans="1:18">
      <c r="A21029" t="s">
        <v>4</v>
      </c>
      <c r="B21029" s="4" t="s">
        <v>5</v>
      </c>
      <c r="C21029" s="4" t="s">
        <v>14</v>
      </c>
      <c r="D21029" s="4" t="s">
        <v>10</v>
      </c>
      <c r="E21029" s="4" t="s">
        <v>6</v>
      </c>
    </row>
    <row r="21030" spans="1:18">
      <c r="A21030" t="n">
        <v>163377</v>
      </c>
      <c r="B21030" s="41" t="n">
        <v>51</v>
      </c>
      <c r="C21030" s="7" t="n">
        <v>4</v>
      </c>
      <c r="D21030" s="7" t="n">
        <v>22</v>
      </c>
      <c r="E21030" s="7" t="s">
        <v>114</v>
      </c>
    </row>
    <row r="21031" spans="1:18">
      <c r="A21031" t="s">
        <v>4</v>
      </c>
      <c r="B21031" s="4" t="s">
        <v>5</v>
      </c>
      <c r="C21031" s="4" t="s">
        <v>10</v>
      </c>
    </row>
    <row r="21032" spans="1:18">
      <c r="A21032" t="n">
        <v>163391</v>
      </c>
      <c r="B21032" s="28" t="n">
        <v>16</v>
      </c>
      <c r="C21032" s="7" t="n">
        <v>0</v>
      </c>
    </row>
    <row r="21033" spans="1:18">
      <c r="A21033" t="s">
        <v>4</v>
      </c>
      <c r="B21033" s="4" t="s">
        <v>5</v>
      </c>
      <c r="C21033" s="4" t="s">
        <v>10</v>
      </c>
      <c r="D21033" s="4" t="s">
        <v>14</v>
      </c>
      <c r="E21033" s="4" t="s">
        <v>9</v>
      </c>
      <c r="F21033" s="4" t="s">
        <v>112</v>
      </c>
      <c r="G21033" s="4" t="s">
        <v>14</v>
      </c>
      <c r="H21033" s="4" t="s">
        <v>14</v>
      </c>
      <c r="I21033" s="4" t="s">
        <v>14</v>
      </c>
      <c r="J21033" s="4" t="s">
        <v>9</v>
      </c>
      <c r="K21033" s="4" t="s">
        <v>112</v>
      </c>
      <c r="L21033" s="4" t="s">
        <v>14</v>
      </c>
      <c r="M21033" s="4" t="s">
        <v>14</v>
      </c>
    </row>
    <row r="21034" spans="1:18">
      <c r="A21034" t="n">
        <v>163394</v>
      </c>
      <c r="B21034" s="49" t="n">
        <v>26</v>
      </c>
      <c r="C21034" s="7" t="n">
        <v>22</v>
      </c>
      <c r="D21034" s="7" t="n">
        <v>17</v>
      </c>
      <c r="E21034" s="7" t="n">
        <v>30380</v>
      </c>
      <c r="F21034" s="7" t="s">
        <v>1198</v>
      </c>
      <c r="G21034" s="7" t="n">
        <v>2</v>
      </c>
      <c r="H21034" s="7" t="n">
        <v>3</v>
      </c>
      <c r="I21034" s="7" t="n">
        <v>17</v>
      </c>
      <c r="J21034" s="7" t="n">
        <v>30381</v>
      </c>
      <c r="K21034" s="7" t="s">
        <v>1199</v>
      </c>
      <c r="L21034" s="7" t="n">
        <v>2</v>
      </c>
      <c r="M21034" s="7" t="n">
        <v>0</v>
      </c>
    </row>
    <row r="21035" spans="1:18">
      <c r="A21035" t="s">
        <v>4</v>
      </c>
      <c r="B21035" s="4" t="s">
        <v>5</v>
      </c>
    </row>
    <row r="21036" spans="1:18">
      <c r="A21036" t="n">
        <v>163539</v>
      </c>
      <c r="B21036" s="50" t="n">
        <v>28</v>
      </c>
    </row>
    <row r="21037" spans="1:18">
      <c r="A21037" t="s">
        <v>4</v>
      </c>
      <c r="B21037" s="4" t="s">
        <v>5</v>
      </c>
      <c r="C21037" s="4" t="s">
        <v>10</v>
      </c>
      <c r="D21037" s="4" t="s">
        <v>10</v>
      </c>
      <c r="E21037" s="4" t="s">
        <v>10</v>
      </c>
    </row>
    <row r="21038" spans="1:18">
      <c r="A21038" t="n">
        <v>163540</v>
      </c>
      <c r="B21038" s="42" t="n">
        <v>61</v>
      </c>
      <c r="C21038" s="7" t="n">
        <v>7012</v>
      </c>
      <c r="D21038" s="7" t="n">
        <v>22</v>
      </c>
      <c r="E21038" s="7" t="n">
        <v>1000</v>
      </c>
    </row>
    <row r="21039" spans="1:18">
      <c r="A21039" t="s">
        <v>4</v>
      </c>
      <c r="B21039" s="4" t="s">
        <v>5</v>
      </c>
      <c r="C21039" s="4" t="s">
        <v>10</v>
      </c>
      <c r="D21039" s="4" t="s">
        <v>14</v>
      </c>
      <c r="E21039" s="4" t="s">
        <v>6</v>
      </c>
      <c r="F21039" s="4" t="s">
        <v>21</v>
      </c>
      <c r="G21039" s="4" t="s">
        <v>21</v>
      </c>
      <c r="H21039" s="4" t="s">
        <v>21</v>
      </c>
    </row>
    <row r="21040" spans="1:18">
      <c r="A21040" t="n">
        <v>163547</v>
      </c>
      <c r="B21040" s="37" t="n">
        <v>48</v>
      </c>
      <c r="C21040" s="7" t="n">
        <v>7012</v>
      </c>
      <c r="D21040" s="7" t="n">
        <v>0</v>
      </c>
      <c r="E21040" s="7" t="s">
        <v>281</v>
      </c>
      <c r="F21040" s="7" t="n">
        <v>-1</v>
      </c>
      <c r="G21040" s="7" t="n">
        <v>1</v>
      </c>
      <c r="H21040" s="7" t="n">
        <v>1.12103877145985e-44</v>
      </c>
    </row>
    <row r="21041" spans="1:13">
      <c r="A21041" t="s">
        <v>4</v>
      </c>
      <c r="B21041" s="4" t="s">
        <v>5</v>
      </c>
      <c r="C21041" s="4" t="s">
        <v>10</v>
      </c>
      <c r="D21041" s="4" t="s">
        <v>21</v>
      </c>
      <c r="E21041" s="4" t="s">
        <v>21</v>
      </c>
      <c r="F21041" s="4" t="s">
        <v>14</v>
      </c>
    </row>
    <row r="21042" spans="1:13">
      <c r="A21042" t="n">
        <v>163576</v>
      </c>
      <c r="B21042" s="55" t="n">
        <v>52</v>
      </c>
      <c r="C21042" s="7" t="n">
        <v>7012</v>
      </c>
      <c r="D21042" s="7" t="n">
        <v>38.7999992370605</v>
      </c>
      <c r="E21042" s="7" t="n">
        <v>10</v>
      </c>
      <c r="F21042" s="7" t="n">
        <v>1</v>
      </c>
    </row>
    <row r="21043" spans="1:13">
      <c r="A21043" t="s">
        <v>4</v>
      </c>
      <c r="B21043" s="4" t="s">
        <v>5</v>
      </c>
      <c r="C21043" s="4" t="s">
        <v>14</v>
      </c>
      <c r="D21043" s="4" t="s">
        <v>10</v>
      </c>
      <c r="E21043" s="4" t="s">
        <v>6</v>
      </c>
    </row>
    <row r="21044" spans="1:13">
      <c r="A21044" t="n">
        <v>163588</v>
      </c>
      <c r="B21044" s="41" t="n">
        <v>51</v>
      </c>
      <c r="C21044" s="7" t="n">
        <v>4</v>
      </c>
      <c r="D21044" s="7" t="n">
        <v>7012</v>
      </c>
      <c r="E21044" s="7" t="s">
        <v>167</v>
      </c>
    </row>
    <row r="21045" spans="1:13">
      <c r="A21045" t="s">
        <v>4</v>
      </c>
      <c r="B21045" s="4" t="s">
        <v>5</v>
      </c>
      <c r="C21045" s="4" t="s">
        <v>10</v>
      </c>
    </row>
    <row r="21046" spans="1:13">
      <c r="A21046" t="n">
        <v>163601</v>
      </c>
      <c r="B21046" s="28" t="n">
        <v>16</v>
      </c>
      <c r="C21046" s="7" t="n">
        <v>0</v>
      </c>
    </row>
    <row r="21047" spans="1:13">
      <c r="A21047" t="s">
        <v>4</v>
      </c>
      <c r="B21047" s="4" t="s">
        <v>5</v>
      </c>
      <c r="C21047" s="4" t="s">
        <v>10</v>
      </c>
      <c r="D21047" s="4" t="s">
        <v>14</v>
      </c>
      <c r="E21047" s="4" t="s">
        <v>9</v>
      </c>
      <c r="F21047" s="4" t="s">
        <v>112</v>
      </c>
      <c r="G21047" s="4" t="s">
        <v>14</v>
      </c>
      <c r="H21047" s="4" t="s">
        <v>14</v>
      </c>
    </row>
    <row r="21048" spans="1:13">
      <c r="A21048" t="n">
        <v>163604</v>
      </c>
      <c r="B21048" s="49" t="n">
        <v>26</v>
      </c>
      <c r="C21048" s="7" t="n">
        <v>7012</v>
      </c>
      <c r="D21048" s="7" t="n">
        <v>17</v>
      </c>
      <c r="E21048" s="7" t="n">
        <v>19303</v>
      </c>
      <c r="F21048" s="7" t="s">
        <v>1200</v>
      </c>
      <c r="G21048" s="7" t="n">
        <v>2</v>
      </c>
      <c r="H21048" s="7" t="n">
        <v>0</v>
      </c>
    </row>
    <row r="21049" spans="1:13">
      <c r="A21049" t="s">
        <v>4</v>
      </c>
      <c r="B21049" s="4" t="s">
        <v>5</v>
      </c>
    </row>
    <row r="21050" spans="1:13">
      <c r="A21050" t="n">
        <v>163624</v>
      </c>
      <c r="B21050" s="50" t="n">
        <v>28</v>
      </c>
    </row>
    <row r="21051" spans="1:13">
      <c r="A21051" t="s">
        <v>4</v>
      </c>
      <c r="B21051" s="4" t="s">
        <v>5</v>
      </c>
      <c r="C21051" s="4" t="s">
        <v>10</v>
      </c>
      <c r="D21051" s="4" t="s">
        <v>14</v>
      </c>
    </row>
    <row r="21052" spans="1:13">
      <c r="A21052" t="n">
        <v>163625</v>
      </c>
      <c r="B21052" s="51" t="n">
        <v>89</v>
      </c>
      <c r="C21052" s="7" t="n">
        <v>65533</v>
      </c>
      <c r="D21052" s="7" t="n">
        <v>1</v>
      </c>
    </row>
    <row r="21053" spans="1:13">
      <c r="A21053" t="s">
        <v>4</v>
      </c>
      <c r="B21053" s="4" t="s">
        <v>5</v>
      </c>
      <c r="C21053" s="4" t="s">
        <v>10</v>
      </c>
      <c r="D21053" s="4" t="s">
        <v>14</v>
      </c>
      <c r="E21053" s="4" t="s">
        <v>6</v>
      </c>
      <c r="F21053" s="4" t="s">
        <v>21</v>
      </c>
      <c r="G21053" s="4" t="s">
        <v>21</v>
      </c>
      <c r="H21053" s="4" t="s">
        <v>21</v>
      </c>
    </row>
    <row r="21054" spans="1:13">
      <c r="A21054" t="n">
        <v>163629</v>
      </c>
      <c r="B21054" s="37" t="n">
        <v>48</v>
      </c>
      <c r="C21054" s="7" t="n">
        <v>7013</v>
      </c>
      <c r="D21054" s="7" t="n">
        <v>0</v>
      </c>
      <c r="E21054" s="7" t="s">
        <v>87</v>
      </c>
      <c r="F21054" s="7" t="n">
        <v>-1</v>
      </c>
      <c r="G21054" s="7" t="n">
        <v>1</v>
      </c>
      <c r="H21054" s="7" t="n">
        <v>5.60519385729927e-45</v>
      </c>
    </row>
    <row r="21055" spans="1:13">
      <c r="A21055" t="s">
        <v>4</v>
      </c>
      <c r="B21055" s="4" t="s">
        <v>5</v>
      </c>
      <c r="C21055" s="4" t="s">
        <v>10</v>
      </c>
      <c r="D21055" s="4" t="s">
        <v>10</v>
      </c>
      <c r="E21055" s="4" t="s">
        <v>10</v>
      </c>
    </row>
    <row r="21056" spans="1:13">
      <c r="A21056" t="n">
        <v>163657</v>
      </c>
      <c r="B21056" s="42" t="n">
        <v>61</v>
      </c>
      <c r="C21056" s="7" t="n">
        <v>7013</v>
      </c>
      <c r="D21056" s="7" t="n">
        <v>22</v>
      </c>
      <c r="E21056" s="7" t="n">
        <v>1000</v>
      </c>
    </row>
    <row r="21057" spans="1:8">
      <c r="A21057" t="s">
        <v>4</v>
      </c>
      <c r="B21057" s="4" t="s">
        <v>5</v>
      </c>
      <c r="C21057" s="4" t="s">
        <v>14</v>
      </c>
      <c r="D21057" s="4" t="s">
        <v>10</v>
      </c>
      <c r="E21057" s="4" t="s">
        <v>6</v>
      </c>
    </row>
    <row r="21058" spans="1:8">
      <c r="A21058" t="n">
        <v>163664</v>
      </c>
      <c r="B21058" s="41" t="n">
        <v>51</v>
      </c>
      <c r="C21058" s="7" t="n">
        <v>4</v>
      </c>
      <c r="D21058" s="7" t="n">
        <v>7013</v>
      </c>
      <c r="E21058" s="7" t="s">
        <v>137</v>
      </c>
    </row>
    <row r="21059" spans="1:8">
      <c r="A21059" t="s">
        <v>4</v>
      </c>
      <c r="B21059" s="4" t="s">
        <v>5</v>
      </c>
      <c r="C21059" s="4" t="s">
        <v>10</v>
      </c>
    </row>
    <row r="21060" spans="1:8">
      <c r="A21060" t="n">
        <v>163678</v>
      </c>
      <c r="B21060" s="28" t="n">
        <v>16</v>
      </c>
      <c r="C21060" s="7" t="n">
        <v>0</v>
      </c>
    </row>
    <row r="21061" spans="1:8">
      <c r="A21061" t="s">
        <v>4</v>
      </c>
      <c r="B21061" s="4" t="s">
        <v>5</v>
      </c>
      <c r="C21061" s="4" t="s">
        <v>10</v>
      </c>
      <c r="D21061" s="4" t="s">
        <v>14</v>
      </c>
      <c r="E21061" s="4" t="s">
        <v>9</v>
      </c>
      <c r="F21061" s="4" t="s">
        <v>112</v>
      </c>
      <c r="G21061" s="4" t="s">
        <v>14</v>
      </c>
      <c r="H21061" s="4" t="s">
        <v>14</v>
      </c>
      <c r="I21061" s="4" t="s">
        <v>14</v>
      </c>
      <c r="J21061" s="4" t="s">
        <v>9</v>
      </c>
      <c r="K21061" s="4" t="s">
        <v>112</v>
      </c>
      <c r="L21061" s="4" t="s">
        <v>14</v>
      </c>
      <c r="M21061" s="4" t="s">
        <v>14</v>
      </c>
    </row>
    <row r="21062" spans="1:8">
      <c r="A21062" t="n">
        <v>163681</v>
      </c>
      <c r="B21062" s="49" t="n">
        <v>26</v>
      </c>
      <c r="C21062" s="7" t="n">
        <v>7013</v>
      </c>
      <c r="D21062" s="7" t="n">
        <v>17</v>
      </c>
      <c r="E21062" s="7" t="n">
        <v>37365</v>
      </c>
      <c r="F21062" s="7" t="s">
        <v>1201</v>
      </c>
      <c r="G21062" s="7" t="n">
        <v>2</v>
      </c>
      <c r="H21062" s="7" t="n">
        <v>3</v>
      </c>
      <c r="I21062" s="7" t="n">
        <v>17</v>
      </c>
      <c r="J21062" s="7" t="n">
        <v>37366</v>
      </c>
      <c r="K21062" s="7" t="s">
        <v>1202</v>
      </c>
      <c r="L21062" s="7" t="n">
        <v>2</v>
      </c>
      <c r="M21062" s="7" t="n">
        <v>0</v>
      </c>
    </row>
    <row r="21063" spans="1:8">
      <c r="A21063" t="s">
        <v>4</v>
      </c>
      <c r="B21063" s="4" t="s">
        <v>5</v>
      </c>
    </row>
    <row r="21064" spans="1:8">
      <c r="A21064" t="n">
        <v>163819</v>
      </c>
      <c r="B21064" s="50" t="n">
        <v>28</v>
      </c>
    </row>
    <row r="21065" spans="1:8">
      <c r="A21065" t="s">
        <v>4</v>
      </c>
      <c r="B21065" s="4" t="s">
        <v>5</v>
      </c>
      <c r="C21065" s="4" t="s">
        <v>14</v>
      </c>
      <c r="D21065" s="4" t="s">
        <v>10</v>
      </c>
      <c r="E21065" s="4" t="s">
        <v>6</v>
      </c>
    </row>
    <row r="21066" spans="1:8">
      <c r="A21066" t="n">
        <v>163820</v>
      </c>
      <c r="B21066" s="41" t="n">
        <v>51</v>
      </c>
      <c r="C21066" s="7" t="n">
        <v>4</v>
      </c>
      <c r="D21066" s="7" t="n">
        <v>22</v>
      </c>
      <c r="E21066" s="7" t="s">
        <v>114</v>
      </c>
    </row>
    <row r="21067" spans="1:8">
      <c r="A21067" t="s">
        <v>4</v>
      </c>
      <c r="B21067" s="4" t="s">
        <v>5</v>
      </c>
      <c r="C21067" s="4" t="s">
        <v>10</v>
      </c>
    </row>
    <row r="21068" spans="1:8">
      <c r="A21068" t="n">
        <v>163834</v>
      </c>
      <c r="B21068" s="28" t="n">
        <v>16</v>
      </c>
      <c r="C21068" s="7" t="n">
        <v>0</v>
      </c>
    </row>
    <row r="21069" spans="1:8">
      <c r="A21069" t="s">
        <v>4</v>
      </c>
      <c r="B21069" s="4" t="s">
        <v>5</v>
      </c>
      <c r="C21069" s="4" t="s">
        <v>10</v>
      </c>
      <c r="D21069" s="4" t="s">
        <v>14</v>
      </c>
      <c r="E21069" s="4" t="s">
        <v>9</v>
      </c>
      <c r="F21069" s="4" t="s">
        <v>112</v>
      </c>
      <c r="G21069" s="4" t="s">
        <v>14</v>
      </c>
      <c r="H21069" s="4" t="s">
        <v>14</v>
      </c>
      <c r="I21069" s="4" t="s">
        <v>14</v>
      </c>
      <c r="J21069" s="4" t="s">
        <v>9</v>
      </c>
      <c r="K21069" s="4" t="s">
        <v>112</v>
      </c>
      <c r="L21069" s="4" t="s">
        <v>14</v>
      </c>
      <c r="M21069" s="4" t="s">
        <v>14</v>
      </c>
    </row>
    <row r="21070" spans="1:8">
      <c r="A21070" t="n">
        <v>163837</v>
      </c>
      <c r="B21070" s="49" t="n">
        <v>26</v>
      </c>
      <c r="C21070" s="7" t="n">
        <v>22</v>
      </c>
      <c r="D21070" s="7" t="n">
        <v>17</v>
      </c>
      <c r="E21070" s="7" t="n">
        <v>30382</v>
      </c>
      <c r="F21070" s="7" t="s">
        <v>1203</v>
      </c>
      <c r="G21070" s="7" t="n">
        <v>2</v>
      </c>
      <c r="H21070" s="7" t="n">
        <v>3</v>
      </c>
      <c r="I21070" s="7" t="n">
        <v>17</v>
      </c>
      <c r="J21070" s="7" t="n">
        <v>30383</v>
      </c>
      <c r="K21070" s="7" t="s">
        <v>1204</v>
      </c>
      <c r="L21070" s="7" t="n">
        <v>2</v>
      </c>
      <c r="M21070" s="7" t="n">
        <v>0</v>
      </c>
    </row>
    <row r="21071" spans="1:8">
      <c r="A21071" t="s">
        <v>4</v>
      </c>
      <c r="B21071" s="4" t="s">
        <v>5</v>
      </c>
    </row>
    <row r="21072" spans="1:8">
      <c r="A21072" t="n">
        <v>163907</v>
      </c>
      <c r="B21072" s="50" t="n">
        <v>28</v>
      </c>
    </row>
    <row r="21073" spans="1:13">
      <c r="A21073" t="s">
        <v>4</v>
      </c>
      <c r="B21073" s="4" t="s">
        <v>5</v>
      </c>
      <c r="C21073" s="4" t="s">
        <v>10</v>
      </c>
      <c r="D21073" s="4" t="s">
        <v>14</v>
      </c>
    </row>
    <row r="21074" spans="1:13">
      <c r="A21074" t="n">
        <v>163908</v>
      </c>
      <c r="B21074" s="51" t="n">
        <v>89</v>
      </c>
      <c r="C21074" s="7" t="n">
        <v>65533</v>
      </c>
      <c r="D21074" s="7" t="n">
        <v>1</v>
      </c>
    </row>
    <row r="21075" spans="1:13">
      <c r="A21075" t="s">
        <v>4</v>
      </c>
      <c r="B21075" s="4" t="s">
        <v>5</v>
      </c>
      <c r="C21075" s="4" t="s">
        <v>14</v>
      </c>
      <c r="D21075" s="4" t="s">
        <v>10</v>
      </c>
      <c r="E21075" s="4" t="s">
        <v>14</v>
      </c>
    </row>
    <row r="21076" spans="1:13">
      <c r="A21076" t="n">
        <v>163912</v>
      </c>
      <c r="B21076" s="16" t="n">
        <v>49</v>
      </c>
      <c r="C21076" s="7" t="n">
        <v>1</v>
      </c>
      <c r="D21076" s="7" t="n">
        <v>10000</v>
      </c>
      <c r="E21076" s="7" t="n">
        <v>0</v>
      </c>
    </row>
    <row r="21077" spans="1:13">
      <c r="A21077" t="s">
        <v>4</v>
      </c>
      <c r="B21077" s="4" t="s">
        <v>5</v>
      </c>
      <c r="C21077" s="4" t="s">
        <v>14</v>
      </c>
      <c r="D21077" s="4" t="s">
        <v>10</v>
      </c>
      <c r="E21077" s="4" t="s">
        <v>21</v>
      </c>
    </row>
    <row r="21078" spans="1:13">
      <c r="A21078" t="n">
        <v>163917</v>
      </c>
      <c r="B21078" s="21" t="n">
        <v>58</v>
      </c>
      <c r="C21078" s="7" t="n">
        <v>101</v>
      </c>
      <c r="D21078" s="7" t="n">
        <v>1000</v>
      </c>
      <c r="E21078" s="7" t="n">
        <v>1</v>
      </c>
    </row>
    <row r="21079" spans="1:13">
      <c r="A21079" t="s">
        <v>4</v>
      </c>
      <c r="B21079" s="4" t="s">
        <v>5</v>
      </c>
      <c r="C21079" s="4" t="s">
        <v>14</v>
      </c>
      <c r="D21079" s="4" t="s">
        <v>10</v>
      </c>
    </row>
    <row r="21080" spans="1:13">
      <c r="A21080" t="n">
        <v>163925</v>
      </c>
      <c r="B21080" s="21" t="n">
        <v>58</v>
      </c>
      <c r="C21080" s="7" t="n">
        <v>254</v>
      </c>
      <c r="D21080" s="7" t="n">
        <v>0</v>
      </c>
    </row>
    <row r="21081" spans="1:13">
      <c r="A21081" t="s">
        <v>4</v>
      </c>
      <c r="B21081" s="4" t="s">
        <v>5</v>
      </c>
      <c r="C21081" s="4" t="s">
        <v>14</v>
      </c>
      <c r="D21081" s="4" t="s">
        <v>14</v>
      </c>
      <c r="E21081" s="4" t="s">
        <v>21</v>
      </c>
      <c r="F21081" s="4" t="s">
        <v>21</v>
      </c>
      <c r="G21081" s="4" t="s">
        <v>21</v>
      </c>
      <c r="H21081" s="4" t="s">
        <v>10</v>
      </c>
    </row>
    <row r="21082" spans="1:13">
      <c r="A21082" t="n">
        <v>163929</v>
      </c>
      <c r="B21082" s="45" t="n">
        <v>45</v>
      </c>
      <c r="C21082" s="7" t="n">
        <v>2</v>
      </c>
      <c r="D21082" s="7" t="n">
        <v>3</v>
      </c>
      <c r="E21082" s="7" t="n">
        <v>754.679992675781</v>
      </c>
      <c r="F21082" s="7" t="n">
        <v>0</v>
      </c>
      <c r="G21082" s="7" t="n">
        <v>-146</v>
      </c>
      <c r="H21082" s="7" t="n">
        <v>0</v>
      </c>
    </row>
    <row r="21083" spans="1:13">
      <c r="A21083" t="s">
        <v>4</v>
      </c>
      <c r="B21083" s="4" t="s">
        <v>5</v>
      </c>
      <c r="C21083" s="4" t="s">
        <v>14</v>
      </c>
      <c r="D21083" s="4" t="s">
        <v>14</v>
      </c>
      <c r="E21083" s="4" t="s">
        <v>21</v>
      </c>
      <c r="F21083" s="4" t="s">
        <v>21</v>
      </c>
      <c r="G21083" s="4" t="s">
        <v>21</v>
      </c>
      <c r="H21083" s="4" t="s">
        <v>10</v>
      </c>
      <c r="I21083" s="4" t="s">
        <v>14</v>
      </c>
    </row>
    <row r="21084" spans="1:13">
      <c r="A21084" t="n">
        <v>163946</v>
      </c>
      <c r="B21084" s="45" t="n">
        <v>45</v>
      </c>
      <c r="C21084" s="7" t="n">
        <v>4</v>
      </c>
      <c r="D21084" s="7" t="n">
        <v>3</v>
      </c>
      <c r="E21084" s="7" t="n">
        <v>40</v>
      </c>
      <c r="F21084" s="7" t="n">
        <v>200</v>
      </c>
      <c r="G21084" s="7" t="n">
        <v>0</v>
      </c>
      <c r="H21084" s="7" t="n">
        <v>0</v>
      </c>
      <c r="I21084" s="7" t="n">
        <v>0</v>
      </c>
    </row>
    <row r="21085" spans="1:13">
      <c r="A21085" t="s">
        <v>4</v>
      </c>
      <c r="B21085" s="4" t="s">
        <v>5</v>
      </c>
      <c r="C21085" s="4" t="s">
        <v>14</v>
      </c>
      <c r="D21085" s="4" t="s">
        <v>14</v>
      </c>
      <c r="E21085" s="4" t="s">
        <v>21</v>
      </c>
      <c r="F21085" s="4" t="s">
        <v>10</v>
      </c>
    </row>
    <row r="21086" spans="1:13">
      <c r="A21086" t="n">
        <v>163964</v>
      </c>
      <c r="B21086" s="45" t="n">
        <v>45</v>
      </c>
      <c r="C21086" s="7" t="n">
        <v>5</v>
      </c>
      <c r="D21086" s="7" t="n">
        <v>3</v>
      </c>
      <c r="E21086" s="7" t="n">
        <v>10</v>
      </c>
      <c r="F21086" s="7" t="n">
        <v>0</v>
      </c>
    </row>
    <row r="21087" spans="1:13">
      <c r="A21087" t="s">
        <v>4</v>
      </c>
      <c r="B21087" s="4" t="s">
        <v>5</v>
      </c>
      <c r="C21087" s="4" t="s">
        <v>14</v>
      </c>
      <c r="D21087" s="4" t="s">
        <v>14</v>
      </c>
      <c r="E21087" s="4" t="s">
        <v>21</v>
      </c>
      <c r="F21087" s="4" t="s">
        <v>10</v>
      </c>
    </row>
    <row r="21088" spans="1:13">
      <c r="A21088" t="n">
        <v>163973</v>
      </c>
      <c r="B21088" s="45" t="n">
        <v>45</v>
      </c>
      <c r="C21088" s="7" t="n">
        <v>11</v>
      </c>
      <c r="D21088" s="7" t="n">
        <v>3</v>
      </c>
      <c r="E21088" s="7" t="n">
        <v>46</v>
      </c>
      <c r="F21088" s="7" t="n">
        <v>0</v>
      </c>
    </row>
    <row r="21089" spans="1:9">
      <c r="A21089" t="s">
        <v>4</v>
      </c>
      <c r="B21089" s="4" t="s">
        <v>5</v>
      </c>
      <c r="C21089" s="4" t="s">
        <v>14</v>
      </c>
      <c r="D21089" s="4" t="s">
        <v>14</v>
      </c>
      <c r="E21089" s="4" t="s">
        <v>21</v>
      </c>
      <c r="F21089" s="4" t="s">
        <v>21</v>
      </c>
      <c r="G21089" s="4" t="s">
        <v>21</v>
      </c>
      <c r="H21089" s="4" t="s">
        <v>10</v>
      </c>
    </row>
    <row r="21090" spans="1:9">
      <c r="A21090" t="n">
        <v>163982</v>
      </c>
      <c r="B21090" s="45" t="n">
        <v>45</v>
      </c>
      <c r="C21090" s="7" t="n">
        <v>2</v>
      </c>
      <c r="D21090" s="7" t="n">
        <v>3</v>
      </c>
      <c r="E21090" s="7" t="n">
        <v>754.679992675781</v>
      </c>
      <c r="F21090" s="7" t="n">
        <v>11</v>
      </c>
      <c r="G21090" s="7" t="n">
        <v>-146</v>
      </c>
      <c r="H21090" s="7" t="n">
        <v>7000</v>
      </c>
    </row>
    <row r="21091" spans="1:9">
      <c r="A21091" t="s">
        <v>4</v>
      </c>
      <c r="B21091" s="4" t="s">
        <v>5</v>
      </c>
      <c r="C21091" s="4" t="s">
        <v>14</v>
      </c>
      <c r="D21091" s="4" t="s">
        <v>14</v>
      </c>
      <c r="E21091" s="4" t="s">
        <v>21</v>
      </c>
      <c r="F21091" s="4" t="s">
        <v>21</v>
      </c>
      <c r="G21091" s="4" t="s">
        <v>21</v>
      </c>
      <c r="H21091" s="4" t="s">
        <v>10</v>
      </c>
      <c r="I21091" s="4" t="s">
        <v>14</v>
      </c>
    </row>
    <row r="21092" spans="1:9">
      <c r="A21092" t="n">
        <v>163999</v>
      </c>
      <c r="B21092" s="45" t="n">
        <v>45</v>
      </c>
      <c r="C21092" s="7" t="n">
        <v>4</v>
      </c>
      <c r="D21092" s="7" t="n">
        <v>3</v>
      </c>
      <c r="E21092" s="7" t="n">
        <v>60</v>
      </c>
      <c r="F21092" s="7" t="n">
        <v>150</v>
      </c>
      <c r="G21092" s="7" t="n">
        <v>0</v>
      </c>
      <c r="H21092" s="7" t="n">
        <v>7000</v>
      </c>
      <c r="I21092" s="7" t="n">
        <v>0</v>
      </c>
    </row>
    <row r="21093" spans="1:9">
      <c r="A21093" t="s">
        <v>4</v>
      </c>
      <c r="B21093" s="4" t="s">
        <v>5</v>
      </c>
      <c r="C21093" s="4" t="s">
        <v>14</v>
      </c>
      <c r="D21093" s="4" t="s">
        <v>14</v>
      </c>
      <c r="E21093" s="4" t="s">
        <v>21</v>
      </c>
      <c r="F21093" s="4" t="s">
        <v>10</v>
      </c>
    </row>
    <row r="21094" spans="1:9">
      <c r="A21094" t="n">
        <v>164017</v>
      </c>
      <c r="B21094" s="45" t="n">
        <v>45</v>
      </c>
      <c r="C21094" s="7" t="n">
        <v>5</v>
      </c>
      <c r="D21094" s="7" t="n">
        <v>3</v>
      </c>
      <c r="E21094" s="7" t="n">
        <v>17</v>
      </c>
      <c r="F21094" s="7" t="n">
        <v>7000</v>
      </c>
    </row>
    <row r="21095" spans="1:9">
      <c r="A21095" t="s">
        <v>4</v>
      </c>
      <c r="B21095" s="4" t="s">
        <v>5</v>
      </c>
      <c r="C21095" s="4" t="s">
        <v>14</v>
      </c>
      <c r="D21095" s="4" t="s">
        <v>10</v>
      </c>
      <c r="E21095" s="4" t="s">
        <v>10</v>
      </c>
      <c r="F21095" s="4" t="s">
        <v>9</v>
      </c>
    </row>
    <row r="21096" spans="1:9">
      <c r="A21096" t="n">
        <v>164026</v>
      </c>
      <c r="B21096" s="46" t="n">
        <v>84</v>
      </c>
      <c r="C21096" s="7" t="n">
        <v>0</v>
      </c>
      <c r="D21096" s="7" t="n">
        <v>0</v>
      </c>
      <c r="E21096" s="7" t="n">
        <v>0</v>
      </c>
      <c r="F21096" s="7" t="n">
        <v>1045220557</v>
      </c>
    </row>
    <row r="21097" spans="1:9">
      <c r="A21097" t="s">
        <v>4</v>
      </c>
      <c r="B21097" s="4" t="s">
        <v>5</v>
      </c>
      <c r="C21097" s="4" t="s">
        <v>10</v>
      </c>
      <c r="D21097" s="4" t="s">
        <v>10</v>
      </c>
      <c r="E21097" s="4" t="s">
        <v>10</v>
      </c>
    </row>
    <row r="21098" spans="1:9">
      <c r="A21098" t="n">
        <v>164036</v>
      </c>
      <c r="B21098" s="42" t="n">
        <v>61</v>
      </c>
      <c r="C21098" s="7" t="n">
        <v>7013</v>
      </c>
      <c r="D21098" s="7" t="n">
        <v>65533</v>
      </c>
      <c r="E21098" s="7" t="n">
        <v>1000</v>
      </c>
    </row>
    <row r="21099" spans="1:9">
      <c r="A21099" t="s">
        <v>4</v>
      </c>
      <c r="B21099" s="4" t="s">
        <v>5</v>
      </c>
      <c r="C21099" s="4" t="s">
        <v>10</v>
      </c>
    </row>
    <row r="21100" spans="1:9">
      <c r="A21100" t="n">
        <v>164043</v>
      </c>
      <c r="B21100" s="28" t="n">
        <v>16</v>
      </c>
      <c r="C21100" s="7" t="n">
        <v>5000</v>
      </c>
    </row>
    <row r="21101" spans="1:9">
      <c r="A21101" t="s">
        <v>4</v>
      </c>
      <c r="B21101" s="4" t="s">
        <v>5</v>
      </c>
      <c r="C21101" s="4" t="s">
        <v>14</v>
      </c>
      <c r="D21101" s="4" t="s">
        <v>10</v>
      </c>
      <c r="E21101" s="4" t="s">
        <v>21</v>
      </c>
    </row>
    <row r="21102" spans="1:9">
      <c r="A21102" t="n">
        <v>164046</v>
      </c>
      <c r="B21102" s="21" t="n">
        <v>58</v>
      </c>
      <c r="C21102" s="7" t="n">
        <v>0</v>
      </c>
      <c r="D21102" s="7" t="n">
        <v>2000</v>
      </c>
      <c r="E21102" s="7" t="n">
        <v>1</v>
      </c>
    </row>
    <row r="21103" spans="1:9">
      <c r="A21103" t="s">
        <v>4</v>
      </c>
      <c r="B21103" s="4" t="s">
        <v>5</v>
      </c>
      <c r="C21103" s="4" t="s">
        <v>14</v>
      </c>
      <c r="D21103" s="4" t="s">
        <v>10</v>
      </c>
      <c r="E21103" s="4" t="s">
        <v>10</v>
      </c>
    </row>
    <row r="21104" spans="1:9">
      <c r="A21104" t="n">
        <v>164054</v>
      </c>
      <c r="B21104" s="14" t="n">
        <v>50</v>
      </c>
      <c r="C21104" s="7" t="n">
        <v>1</v>
      </c>
      <c r="D21104" s="7" t="n">
        <v>5043</v>
      </c>
      <c r="E21104" s="7" t="n">
        <v>2000</v>
      </c>
    </row>
    <row r="21105" spans="1:9">
      <c r="A21105" t="s">
        <v>4</v>
      </c>
      <c r="B21105" s="4" t="s">
        <v>5</v>
      </c>
      <c r="C21105" s="4" t="s">
        <v>14</v>
      </c>
      <c r="D21105" s="4" t="s">
        <v>10</v>
      </c>
    </row>
    <row r="21106" spans="1:9">
      <c r="A21106" t="n">
        <v>164060</v>
      </c>
      <c r="B21106" s="21" t="n">
        <v>58</v>
      </c>
      <c r="C21106" s="7" t="n">
        <v>255</v>
      </c>
      <c r="D21106" s="7" t="n">
        <v>0</v>
      </c>
    </row>
    <row r="21107" spans="1:9">
      <c r="A21107" t="s">
        <v>4</v>
      </c>
      <c r="B21107" s="4" t="s">
        <v>5</v>
      </c>
      <c r="C21107" s="4" t="s">
        <v>14</v>
      </c>
      <c r="D21107" s="4" t="s">
        <v>10</v>
      </c>
    </row>
    <row r="21108" spans="1:9">
      <c r="A21108" t="n">
        <v>164064</v>
      </c>
      <c r="B21108" s="45" t="n">
        <v>45</v>
      </c>
      <c r="C21108" s="7" t="n">
        <v>7</v>
      </c>
      <c r="D21108" s="7" t="n">
        <v>255</v>
      </c>
    </row>
    <row r="21109" spans="1:9">
      <c r="A21109" t="s">
        <v>4</v>
      </c>
      <c r="B21109" s="4" t="s">
        <v>5</v>
      </c>
      <c r="C21109" s="4" t="s">
        <v>14</v>
      </c>
      <c r="D21109" s="4" t="s">
        <v>6</v>
      </c>
      <c r="E21109" s="4" t="s">
        <v>10</v>
      </c>
    </row>
    <row r="21110" spans="1:9">
      <c r="A21110" t="n">
        <v>164068</v>
      </c>
      <c r="B21110" s="43" t="n">
        <v>94</v>
      </c>
      <c r="C21110" s="7" t="n">
        <v>1</v>
      </c>
      <c r="D21110" s="7" t="s">
        <v>1190</v>
      </c>
      <c r="E21110" s="7" t="n">
        <v>1</v>
      </c>
    </row>
    <row r="21111" spans="1:9">
      <c r="A21111" t="s">
        <v>4</v>
      </c>
      <c r="B21111" s="4" t="s">
        <v>5</v>
      </c>
      <c r="C21111" s="4" t="s">
        <v>14</v>
      </c>
      <c r="D21111" s="4" t="s">
        <v>6</v>
      </c>
      <c r="E21111" s="4" t="s">
        <v>10</v>
      </c>
    </row>
    <row r="21112" spans="1:9">
      <c r="A21112" t="n">
        <v>164083</v>
      </c>
      <c r="B21112" s="43" t="n">
        <v>94</v>
      </c>
      <c r="C21112" s="7" t="n">
        <v>1</v>
      </c>
      <c r="D21112" s="7" t="s">
        <v>1190</v>
      </c>
      <c r="E21112" s="7" t="n">
        <v>2</v>
      </c>
    </row>
    <row r="21113" spans="1:9">
      <c r="A21113" t="s">
        <v>4</v>
      </c>
      <c r="B21113" s="4" t="s">
        <v>5</v>
      </c>
      <c r="C21113" s="4" t="s">
        <v>14</v>
      </c>
      <c r="D21113" s="4" t="s">
        <v>6</v>
      </c>
      <c r="E21113" s="4" t="s">
        <v>10</v>
      </c>
    </row>
    <row r="21114" spans="1:9">
      <c r="A21114" t="n">
        <v>164098</v>
      </c>
      <c r="B21114" s="43" t="n">
        <v>94</v>
      </c>
      <c r="C21114" s="7" t="n">
        <v>0</v>
      </c>
      <c r="D21114" s="7" t="s">
        <v>1190</v>
      </c>
      <c r="E21114" s="7" t="n">
        <v>4</v>
      </c>
    </row>
    <row r="21115" spans="1:9">
      <c r="A21115" t="s">
        <v>4</v>
      </c>
      <c r="B21115" s="4" t="s">
        <v>5</v>
      </c>
      <c r="C21115" s="4" t="s">
        <v>14</v>
      </c>
      <c r="D21115" s="4" t="s">
        <v>6</v>
      </c>
    </row>
    <row r="21116" spans="1:9">
      <c r="A21116" t="n">
        <v>164113</v>
      </c>
      <c r="B21116" s="43" t="n">
        <v>94</v>
      </c>
      <c r="C21116" s="7" t="n">
        <v>6</v>
      </c>
      <c r="D21116" s="7" t="s">
        <v>1190</v>
      </c>
    </row>
    <row r="21117" spans="1:9">
      <c r="A21117" t="s">
        <v>4</v>
      </c>
      <c r="B21117" s="4" t="s">
        <v>5</v>
      </c>
      <c r="C21117" s="4" t="s">
        <v>10</v>
      </c>
      <c r="D21117" s="4" t="s">
        <v>21</v>
      </c>
      <c r="E21117" s="4" t="s">
        <v>21</v>
      </c>
      <c r="F21117" s="4" t="s">
        <v>21</v>
      </c>
      <c r="G21117" s="4" t="s">
        <v>21</v>
      </c>
    </row>
    <row r="21118" spans="1:9">
      <c r="A21118" t="n">
        <v>164126</v>
      </c>
      <c r="B21118" s="36" t="n">
        <v>46</v>
      </c>
      <c r="C21118" s="7" t="n">
        <v>7013</v>
      </c>
      <c r="D21118" s="7" t="n">
        <v>0</v>
      </c>
      <c r="E21118" s="7" t="n">
        <v>48.6500015258789</v>
      </c>
      <c r="F21118" s="7" t="n">
        <v>86.5999984741211</v>
      </c>
      <c r="G21118" s="7" t="n">
        <v>180</v>
      </c>
    </row>
    <row r="21119" spans="1:9">
      <c r="A21119" t="s">
        <v>4</v>
      </c>
      <c r="B21119" s="4" t="s">
        <v>5</v>
      </c>
      <c r="C21119" s="4" t="s">
        <v>10</v>
      </c>
      <c r="D21119" s="4" t="s">
        <v>21</v>
      </c>
      <c r="E21119" s="4" t="s">
        <v>21</v>
      </c>
      <c r="F21119" s="4" t="s">
        <v>21</v>
      </c>
      <c r="G21119" s="4" t="s">
        <v>21</v>
      </c>
    </row>
    <row r="21120" spans="1:9">
      <c r="A21120" t="n">
        <v>164145</v>
      </c>
      <c r="B21120" s="36" t="n">
        <v>46</v>
      </c>
      <c r="C21120" s="7" t="n">
        <v>7012</v>
      </c>
      <c r="D21120" s="7" t="n">
        <v>0.699999988079071</v>
      </c>
      <c r="E21120" s="7" t="n">
        <v>48.6500015258789</v>
      </c>
      <c r="F21120" s="7" t="n">
        <v>88.3000030517578</v>
      </c>
      <c r="G21120" s="7" t="n">
        <v>180</v>
      </c>
    </row>
    <row r="21121" spans="1:7">
      <c r="A21121" t="s">
        <v>4</v>
      </c>
      <c r="B21121" s="4" t="s">
        <v>5</v>
      </c>
      <c r="C21121" s="4" t="s">
        <v>10</v>
      </c>
      <c r="D21121" s="4" t="s">
        <v>21</v>
      </c>
      <c r="E21121" s="4" t="s">
        <v>21</v>
      </c>
      <c r="F21121" s="4" t="s">
        <v>21</v>
      </c>
      <c r="G21121" s="4" t="s">
        <v>21</v>
      </c>
    </row>
    <row r="21122" spans="1:7">
      <c r="A21122" t="n">
        <v>164164</v>
      </c>
      <c r="B21122" s="36" t="n">
        <v>46</v>
      </c>
      <c r="C21122" s="7" t="n">
        <v>22</v>
      </c>
      <c r="D21122" s="7" t="n">
        <v>-0.699999988079071</v>
      </c>
      <c r="E21122" s="7" t="n">
        <v>48.6500015258789</v>
      </c>
      <c r="F21122" s="7" t="n">
        <v>88.3000030517578</v>
      </c>
      <c r="G21122" s="7" t="n">
        <v>180</v>
      </c>
    </row>
    <row r="21123" spans="1:7">
      <c r="A21123" t="s">
        <v>4</v>
      </c>
      <c r="B21123" s="4" t="s">
        <v>5</v>
      </c>
      <c r="C21123" s="4" t="s">
        <v>14</v>
      </c>
      <c r="D21123" s="4" t="s">
        <v>10</v>
      </c>
      <c r="E21123" s="4" t="s">
        <v>6</v>
      </c>
      <c r="F21123" s="4" t="s">
        <v>6</v>
      </c>
      <c r="G21123" s="4" t="s">
        <v>6</v>
      </c>
      <c r="H21123" s="4" t="s">
        <v>6</v>
      </c>
    </row>
    <row r="21124" spans="1:7">
      <c r="A21124" t="n">
        <v>164183</v>
      </c>
      <c r="B21124" s="41" t="n">
        <v>51</v>
      </c>
      <c r="C21124" s="7" t="n">
        <v>3</v>
      </c>
      <c r="D21124" s="7" t="n">
        <v>7013</v>
      </c>
      <c r="E21124" s="7" t="s">
        <v>498</v>
      </c>
      <c r="F21124" s="7" t="s">
        <v>97</v>
      </c>
      <c r="G21124" s="7" t="s">
        <v>96</v>
      </c>
      <c r="H21124" s="7" t="s">
        <v>97</v>
      </c>
    </row>
    <row r="21125" spans="1:7">
      <c r="A21125" t="s">
        <v>4</v>
      </c>
      <c r="B21125" s="4" t="s">
        <v>5</v>
      </c>
      <c r="C21125" s="4" t="s">
        <v>14</v>
      </c>
      <c r="D21125" s="4" t="s">
        <v>10</v>
      </c>
      <c r="E21125" s="4" t="s">
        <v>6</v>
      </c>
      <c r="F21125" s="4" t="s">
        <v>6</v>
      </c>
      <c r="G21125" s="4" t="s">
        <v>6</v>
      </c>
      <c r="H21125" s="4" t="s">
        <v>6</v>
      </c>
    </row>
    <row r="21126" spans="1:7">
      <c r="A21126" t="n">
        <v>164204</v>
      </c>
      <c r="B21126" s="41" t="n">
        <v>51</v>
      </c>
      <c r="C21126" s="7" t="n">
        <v>3</v>
      </c>
      <c r="D21126" s="7" t="n">
        <v>7012</v>
      </c>
      <c r="E21126" s="7" t="s">
        <v>513</v>
      </c>
      <c r="F21126" s="7" t="s">
        <v>95</v>
      </c>
      <c r="G21126" s="7" t="s">
        <v>96</v>
      </c>
      <c r="H21126" s="7" t="s">
        <v>97</v>
      </c>
    </row>
    <row r="21127" spans="1:7">
      <c r="A21127" t="s">
        <v>4</v>
      </c>
      <c r="B21127" s="4" t="s">
        <v>5</v>
      </c>
      <c r="C21127" s="4" t="s">
        <v>14</v>
      </c>
      <c r="D21127" s="4" t="s">
        <v>10</v>
      </c>
      <c r="E21127" s="4" t="s">
        <v>6</v>
      </c>
      <c r="F21127" s="4" t="s">
        <v>6</v>
      </c>
      <c r="G21127" s="4" t="s">
        <v>6</v>
      </c>
      <c r="H21127" s="4" t="s">
        <v>6</v>
      </c>
    </row>
    <row r="21128" spans="1:7">
      <c r="A21128" t="n">
        <v>164225</v>
      </c>
      <c r="B21128" s="41" t="n">
        <v>51</v>
      </c>
      <c r="C21128" s="7" t="n">
        <v>3</v>
      </c>
      <c r="D21128" s="7" t="n">
        <v>22</v>
      </c>
      <c r="E21128" s="7" t="s">
        <v>498</v>
      </c>
      <c r="F21128" s="7" t="s">
        <v>97</v>
      </c>
      <c r="G21128" s="7" t="s">
        <v>96</v>
      </c>
      <c r="H21128" s="7" t="s">
        <v>97</v>
      </c>
    </row>
    <row r="21129" spans="1:7">
      <c r="A21129" t="s">
        <v>4</v>
      </c>
      <c r="B21129" s="4" t="s">
        <v>5</v>
      </c>
      <c r="C21129" s="4" t="s">
        <v>10</v>
      </c>
      <c r="D21129" s="4" t="s">
        <v>21</v>
      </c>
      <c r="E21129" s="4" t="s">
        <v>21</v>
      </c>
      <c r="F21129" s="4" t="s">
        <v>21</v>
      </c>
      <c r="G21129" s="4" t="s">
        <v>10</v>
      </c>
      <c r="H21129" s="4" t="s">
        <v>10</v>
      </c>
    </row>
    <row r="21130" spans="1:7">
      <c r="A21130" t="n">
        <v>164246</v>
      </c>
      <c r="B21130" s="54" t="n">
        <v>60</v>
      </c>
      <c r="C21130" s="7" t="n">
        <v>7013</v>
      </c>
      <c r="D21130" s="7" t="n">
        <v>0</v>
      </c>
      <c r="E21130" s="7" t="n">
        <v>0</v>
      </c>
      <c r="F21130" s="7" t="n">
        <v>0</v>
      </c>
      <c r="G21130" s="7" t="n">
        <v>0</v>
      </c>
      <c r="H21130" s="7" t="n">
        <v>1</v>
      </c>
    </row>
    <row r="21131" spans="1:7">
      <c r="A21131" t="s">
        <v>4</v>
      </c>
      <c r="B21131" s="4" t="s">
        <v>5</v>
      </c>
      <c r="C21131" s="4" t="s">
        <v>10</v>
      </c>
      <c r="D21131" s="4" t="s">
        <v>21</v>
      </c>
      <c r="E21131" s="4" t="s">
        <v>21</v>
      </c>
      <c r="F21131" s="4" t="s">
        <v>21</v>
      </c>
      <c r="G21131" s="4" t="s">
        <v>10</v>
      </c>
      <c r="H21131" s="4" t="s">
        <v>10</v>
      </c>
    </row>
    <row r="21132" spans="1:7">
      <c r="A21132" t="n">
        <v>164265</v>
      </c>
      <c r="B21132" s="54" t="n">
        <v>60</v>
      </c>
      <c r="C21132" s="7" t="n">
        <v>7013</v>
      </c>
      <c r="D21132" s="7" t="n">
        <v>0</v>
      </c>
      <c r="E21132" s="7" t="n">
        <v>0</v>
      </c>
      <c r="F21132" s="7" t="n">
        <v>0</v>
      </c>
      <c r="G21132" s="7" t="n">
        <v>0</v>
      </c>
      <c r="H21132" s="7" t="n">
        <v>0</v>
      </c>
    </row>
    <row r="21133" spans="1:7">
      <c r="A21133" t="s">
        <v>4</v>
      </c>
      <c r="B21133" s="4" t="s">
        <v>5</v>
      </c>
      <c r="C21133" s="4" t="s">
        <v>10</v>
      </c>
      <c r="D21133" s="4" t="s">
        <v>10</v>
      </c>
      <c r="E21133" s="4" t="s">
        <v>10</v>
      </c>
    </row>
    <row r="21134" spans="1:7">
      <c r="A21134" t="n">
        <v>164284</v>
      </c>
      <c r="B21134" s="42" t="n">
        <v>61</v>
      </c>
      <c r="C21134" s="7" t="n">
        <v>7013</v>
      </c>
      <c r="D21134" s="7" t="n">
        <v>65533</v>
      </c>
      <c r="E21134" s="7" t="n">
        <v>0</v>
      </c>
    </row>
    <row r="21135" spans="1:7">
      <c r="A21135" t="s">
        <v>4</v>
      </c>
      <c r="B21135" s="4" t="s">
        <v>5</v>
      </c>
      <c r="C21135" s="4" t="s">
        <v>10</v>
      </c>
      <c r="D21135" s="4" t="s">
        <v>21</v>
      </c>
      <c r="E21135" s="4" t="s">
        <v>21</v>
      </c>
      <c r="F21135" s="4" t="s">
        <v>21</v>
      </c>
      <c r="G21135" s="4" t="s">
        <v>10</v>
      </c>
      <c r="H21135" s="4" t="s">
        <v>10</v>
      </c>
    </row>
    <row r="21136" spans="1:7">
      <c r="A21136" t="n">
        <v>164291</v>
      </c>
      <c r="B21136" s="54" t="n">
        <v>60</v>
      </c>
      <c r="C21136" s="7" t="n">
        <v>7012</v>
      </c>
      <c r="D21136" s="7" t="n">
        <v>0</v>
      </c>
      <c r="E21136" s="7" t="n">
        <v>0</v>
      </c>
      <c r="F21136" s="7" t="n">
        <v>0</v>
      </c>
      <c r="G21136" s="7" t="n">
        <v>0</v>
      </c>
      <c r="H21136" s="7" t="n">
        <v>1</v>
      </c>
    </row>
    <row r="21137" spans="1:8">
      <c r="A21137" t="s">
        <v>4</v>
      </c>
      <c r="B21137" s="4" t="s">
        <v>5</v>
      </c>
      <c r="C21137" s="4" t="s">
        <v>10</v>
      </c>
      <c r="D21137" s="4" t="s">
        <v>21</v>
      </c>
      <c r="E21137" s="4" t="s">
        <v>21</v>
      </c>
      <c r="F21137" s="4" t="s">
        <v>21</v>
      </c>
      <c r="G21137" s="4" t="s">
        <v>10</v>
      </c>
      <c r="H21137" s="4" t="s">
        <v>10</v>
      </c>
    </row>
    <row r="21138" spans="1:8">
      <c r="A21138" t="n">
        <v>164310</v>
      </c>
      <c r="B21138" s="54" t="n">
        <v>60</v>
      </c>
      <c r="C21138" s="7" t="n">
        <v>7012</v>
      </c>
      <c r="D21138" s="7" t="n">
        <v>0</v>
      </c>
      <c r="E21138" s="7" t="n">
        <v>0</v>
      </c>
      <c r="F21138" s="7" t="n">
        <v>0</v>
      </c>
      <c r="G21138" s="7" t="n">
        <v>0</v>
      </c>
      <c r="H21138" s="7" t="n">
        <v>0</v>
      </c>
    </row>
    <row r="21139" spans="1:8">
      <c r="A21139" t="s">
        <v>4</v>
      </c>
      <c r="B21139" s="4" t="s">
        <v>5</v>
      </c>
      <c r="C21139" s="4" t="s">
        <v>10</v>
      </c>
      <c r="D21139" s="4" t="s">
        <v>10</v>
      </c>
      <c r="E21139" s="4" t="s">
        <v>10</v>
      </c>
    </row>
    <row r="21140" spans="1:8">
      <c r="A21140" t="n">
        <v>164329</v>
      </c>
      <c r="B21140" s="42" t="n">
        <v>61</v>
      </c>
      <c r="C21140" s="7" t="n">
        <v>7012</v>
      </c>
      <c r="D21140" s="7" t="n">
        <v>65533</v>
      </c>
      <c r="E21140" s="7" t="n">
        <v>0</v>
      </c>
    </row>
    <row r="21141" spans="1:8">
      <c r="A21141" t="s">
        <v>4</v>
      </c>
      <c r="B21141" s="4" t="s">
        <v>5</v>
      </c>
      <c r="C21141" s="4" t="s">
        <v>10</v>
      </c>
      <c r="D21141" s="4" t="s">
        <v>21</v>
      </c>
      <c r="E21141" s="4" t="s">
        <v>21</v>
      </c>
      <c r="F21141" s="4" t="s">
        <v>21</v>
      </c>
      <c r="G21141" s="4" t="s">
        <v>10</v>
      </c>
      <c r="H21141" s="4" t="s">
        <v>10</v>
      </c>
    </row>
    <row r="21142" spans="1:8">
      <c r="A21142" t="n">
        <v>164336</v>
      </c>
      <c r="B21142" s="54" t="n">
        <v>60</v>
      </c>
      <c r="C21142" s="7" t="n">
        <v>22</v>
      </c>
      <c r="D21142" s="7" t="n">
        <v>0</v>
      </c>
      <c r="E21142" s="7" t="n">
        <v>0</v>
      </c>
      <c r="F21142" s="7" t="n">
        <v>0</v>
      </c>
      <c r="G21142" s="7" t="n">
        <v>0</v>
      </c>
      <c r="H21142" s="7" t="n">
        <v>1</v>
      </c>
    </row>
    <row r="21143" spans="1:8">
      <c r="A21143" t="s">
        <v>4</v>
      </c>
      <c r="B21143" s="4" t="s">
        <v>5</v>
      </c>
      <c r="C21143" s="4" t="s">
        <v>10</v>
      </c>
      <c r="D21143" s="4" t="s">
        <v>21</v>
      </c>
      <c r="E21143" s="4" t="s">
        <v>21</v>
      </c>
      <c r="F21143" s="4" t="s">
        <v>21</v>
      </c>
      <c r="G21143" s="4" t="s">
        <v>10</v>
      </c>
      <c r="H21143" s="4" t="s">
        <v>10</v>
      </c>
    </row>
    <row r="21144" spans="1:8">
      <c r="A21144" t="n">
        <v>164355</v>
      </c>
      <c r="B21144" s="54" t="n">
        <v>60</v>
      </c>
      <c r="C21144" s="7" t="n">
        <v>22</v>
      </c>
      <c r="D21144" s="7" t="n">
        <v>0</v>
      </c>
      <c r="E21144" s="7" t="n">
        <v>0</v>
      </c>
      <c r="F21144" s="7" t="n">
        <v>0</v>
      </c>
      <c r="G21144" s="7" t="n">
        <v>0</v>
      </c>
      <c r="H21144" s="7" t="n">
        <v>0</v>
      </c>
    </row>
    <row r="21145" spans="1:8">
      <c r="A21145" t="s">
        <v>4</v>
      </c>
      <c r="B21145" s="4" t="s">
        <v>5</v>
      </c>
      <c r="C21145" s="4" t="s">
        <v>10</v>
      </c>
      <c r="D21145" s="4" t="s">
        <v>10</v>
      </c>
      <c r="E21145" s="4" t="s">
        <v>10</v>
      </c>
    </row>
    <row r="21146" spans="1:8">
      <c r="A21146" t="n">
        <v>164374</v>
      </c>
      <c r="B21146" s="42" t="n">
        <v>61</v>
      </c>
      <c r="C21146" s="7" t="n">
        <v>22</v>
      </c>
      <c r="D21146" s="7" t="n">
        <v>65533</v>
      </c>
      <c r="E21146" s="7" t="n">
        <v>0</v>
      </c>
    </row>
    <row r="21147" spans="1:8">
      <c r="A21147" t="s">
        <v>4</v>
      </c>
      <c r="B21147" s="4" t="s">
        <v>5</v>
      </c>
      <c r="C21147" s="4" t="s">
        <v>10</v>
      </c>
      <c r="D21147" s="4" t="s">
        <v>9</v>
      </c>
    </row>
    <row r="21148" spans="1:8">
      <c r="A21148" t="n">
        <v>164381</v>
      </c>
      <c r="B21148" s="33" t="n">
        <v>43</v>
      </c>
      <c r="C21148" s="7" t="n">
        <v>7013</v>
      </c>
      <c r="D21148" s="7" t="n">
        <v>2048</v>
      </c>
    </row>
    <row r="21149" spans="1:8">
      <c r="A21149" t="s">
        <v>4</v>
      </c>
      <c r="B21149" s="4" t="s">
        <v>5</v>
      </c>
      <c r="C21149" s="4" t="s">
        <v>10</v>
      </c>
      <c r="D21149" s="4" t="s">
        <v>9</v>
      </c>
    </row>
    <row r="21150" spans="1:8">
      <c r="A21150" t="n">
        <v>164388</v>
      </c>
      <c r="B21150" s="33" t="n">
        <v>43</v>
      </c>
      <c r="C21150" s="7" t="n">
        <v>7012</v>
      </c>
      <c r="D21150" s="7" t="n">
        <v>2048</v>
      </c>
    </row>
    <row r="21151" spans="1:8">
      <c r="A21151" t="s">
        <v>4</v>
      </c>
      <c r="B21151" s="4" t="s">
        <v>5</v>
      </c>
      <c r="C21151" s="4" t="s">
        <v>10</v>
      </c>
      <c r="D21151" s="4" t="s">
        <v>9</v>
      </c>
    </row>
    <row r="21152" spans="1:8">
      <c r="A21152" t="n">
        <v>164395</v>
      </c>
      <c r="B21152" s="33" t="n">
        <v>43</v>
      </c>
      <c r="C21152" s="7" t="n">
        <v>22</v>
      </c>
      <c r="D21152" s="7" t="n">
        <v>2048</v>
      </c>
    </row>
    <row r="21153" spans="1:8">
      <c r="A21153" t="s">
        <v>4</v>
      </c>
      <c r="B21153" s="4" t="s">
        <v>5</v>
      </c>
      <c r="C21153" s="4" t="s">
        <v>10</v>
      </c>
      <c r="D21153" s="4" t="s">
        <v>9</v>
      </c>
    </row>
    <row r="21154" spans="1:8">
      <c r="A21154" t="n">
        <v>164402</v>
      </c>
      <c r="B21154" s="33" t="n">
        <v>43</v>
      </c>
      <c r="C21154" s="7" t="n">
        <v>7013</v>
      </c>
      <c r="D21154" s="7" t="n">
        <v>256</v>
      </c>
    </row>
    <row r="21155" spans="1:8">
      <c r="A21155" t="s">
        <v>4</v>
      </c>
      <c r="B21155" s="4" t="s">
        <v>5</v>
      </c>
      <c r="C21155" s="4" t="s">
        <v>10</v>
      </c>
      <c r="D21155" s="4" t="s">
        <v>9</v>
      </c>
    </row>
    <row r="21156" spans="1:8">
      <c r="A21156" t="n">
        <v>164409</v>
      </c>
      <c r="B21156" s="33" t="n">
        <v>43</v>
      </c>
      <c r="C21156" s="7" t="n">
        <v>7012</v>
      </c>
      <c r="D21156" s="7" t="n">
        <v>256</v>
      </c>
    </row>
    <row r="21157" spans="1:8">
      <c r="A21157" t="s">
        <v>4</v>
      </c>
      <c r="B21157" s="4" t="s">
        <v>5</v>
      </c>
      <c r="C21157" s="4" t="s">
        <v>10</v>
      </c>
      <c r="D21157" s="4" t="s">
        <v>9</v>
      </c>
    </row>
    <row r="21158" spans="1:8">
      <c r="A21158" t="n">
        <v>164416</v>
      </c>
      <c r="B21158" s="33" t="n">
        <v>43</v>
      </c>
      <c r="C21158" s="7" t="n">
        <v>22</v>
      </c>
      <c r="D21158" s="7" t="n">
        <v>256</v>
      </c>
    </row>
    <row r="21159" spans="1:8">
      <c r="A21159" t="s">
        <v>4</v>
      </c>
      <c r="B21159" s="4" t="s">
        <v>5</v>
      </c>
      <c r="C21159" s="4" t="s">
        <v>10</v>
      </c>
      <c r="D21159" s="4" t="s">
        <v>9</v>
      </c>
    </row>
    <row r="21160" spans="1:8">
      <c r="A21160" t="n">
        <v>164423</v>
      </c>
      <c r="B21160" s="33" t="n">
        <v>43</v>
      </c>
      <c r="C21160" s="7" t="n">
        <v>7013</v>
      </c>
      <c r="D21160" s="7" t="n">
        <v>8388608</v>
      </c>
    </row>
    <row r="21161" spans="1:8">
      <c r="A21161" t="s">
        <v>4</v>
      </c>
      <c r="B21161" s="4" t="s">
        <v>5</v>
      </c>
      <c r="C21161" s="4" t="s">
        <v>10</v>
      </c>
      <c r="D21161" s="4" t="s">
        <v>9</v>
      </c>
    </row>
    <row r="21162" spans="1:8">
      <c r="A21162" t="n">
        <v>164430</v>
      </c>
      <c r="B21162" s="33" t="n">
        <v>43</v>
      </c>
      <c r="C21162" s="7" t="n">
        <v>7012</v>
      </c>
      <c r="D21162" s="7" t="n">
        <v>8388608</v>
      </c>
    </row>
    <row r="21163" spans="1:8">
      <c r="A21163" t="s">
        <v>4</v>
      </c>
      <c r="B21163" s="4" t="s">
        <v>5</v>
      </c>
      <c r="C21163" s="4" t="s">
        <v>10</v>
      </c>
      <c r="D21163" s="4" t="s">
        <v>9</v>
      </c>
    </row>
    <row r="21164" spans="1:8">
      <c r="A21164" t="n">
        <v>164437</v>
      </c>
      <c r="B21164" s="33" t="n">
        <v>43</v>
      </c>
      <c r="C21164" s="7" t="n">
        <v>22</v>
      </c>
      <c r="D21164" s="7" t="n">
        <v>8388608</v>
      </c>
    </row>
    <row r="21165" spans="1:8">
      <c r="A21165" t="s">
        <v>4</v>
      </c>
      <c r="B21165" s="4" t="s">
        <v>5</v>
      </c>
      <c r="C21165" s="4" t="s">
        <v>10</v>
      </c>
      <c r="D21165" s="4" t="s">
        <v>14</v>
      </c>
      <c r="E21165" s="4" t="s">
        <v>6</v>
      </c>
      <c r="F21165" s="4" t="s">
        <v>21</v>
      </c>
      <c r="G21165" s="4" t="s">
        <v>21</v>
      </c>
      <c r="H21165" s="4" t="s">
        <v>21</v>
      </c>
    </row>
    <row r="21166" spans="1:8">
      <c r="A21166" t="n">
        <v>164444</v>
      </c>
      <c r="B21166" s="37" t="n">
        <v>48</v>
      </c>
      <c r="C21166" s="7" t="n">
        <v>7012</v>
      </c>
      <c r="D21166" s="7" t="n">
        <v>0</v>
      </c>
      <c r="E21166" s="7" t="s">
        <v>31</v>
      </c>
      <c r="F21166" s="7" t="n">
        <v>-1</v>
      </c>
      <c r="G21166" s="7" t="n">
        <v>1</v>
      </c>
      <c r="H21166" s="7" t="n">
        <v>0</v>
      </c>
    </row>
    <row r="21167" spans="1:8">
      <c r="A21167" t="s">
        <v>4</v>
      </c>
      <c r="B21167" s="4" t="s">
        <v>5</v>
      </c>
      <c r="C21167" s="4" t="s">
        <v>10</v>
      </c>
      <c r="D21167" s="4" t="s">
        <v>21</v>
      </c>
      <c r="E21167" s="4" t="s">
        <v>21</v>
      </c>
      <c r="F21167" s="4" t="s">
        <v>21</v>
      </c>
      <c r="G21167" s="4" t="s">
        <v>21</v>
      </c>
    </row>
    <row r="21168" spans="1:8">
      <c r="A21168" t="n">
        <v>164468</v>
      </c>
      <c r="B21168" s="36" t="n">
        <v>46</v>
      </c>
      <c r="C21168" s="7" t="n">
        <v>19</v>
      </c>
      <c r="D21168" s="7" t="n">
        <v>1.39999997615814</v>
      </c>
      <c r="E21168" s="7" t="n">
        <v>18.3700008392334</v>
      </c>
      <c r="F21168" s="7" t="n">
        <v>40</v>
      </c>
      <c r="G21168" s="7" t="n">
        <v>325</v>
      </c>
    </row>
    <row r="21169" spans="1:8">
      <c r="A21169" t="s">
        <v>4</v>
      </c>
      <c r="B21169" s="4" t="s">
        <v>5</v>
      </c>
      <c r="C21169" s="4" t="s">
        <v>14</v>
      </c>
      <c r="D21169" s="4" t="s">
        <v>10</v>
      </c>
      <c r="E21169" s="4" t="s">
        <v>6</v>
      </c>
      <c r="F21169" s="4" t="s">
        <v>6</v>
      </c>
      <c r="G21169" s="4" t="s">
        <v>6</v>
      </c>
      <c r="H21169" s="4" t="s">
        <v>6</v>
      </c>
    </row>
    <row r="21170" spans="1:8">
      <c r="A21170" t="n">
        <v>164487</v>
      </c>
      <c r="B21170" s="41" t="n">
        <v>51</v>
      </c>
      <c r="C21170" s="7" t="n">
        <v>3</v>
      </c>
      <c r="D21170" s="7" t="n">
        <v>19</v>
      </c>
      <c r="E21170" s="7" t="s">
        <v>142</v>
      </c>
      <c r="F21170" s="7" t="s">
        <v>97</v>
      </c>
      <c r="G21170" s="7" t="s">
        <v>96</v>
      </c>
      <c r="H21170" s="7" t="s">
        <v>97</v>
      </c>
    </row>
    <row r="21171" spans="1:8">
      <c r="A21171" t="s">
        <v>4</v>
      </c>
      <c r="B21171" s="4" t="s">
        <v>5</v>
      </c>
      <c r="C21171" s="4" t="s">
        <v>14</v>
      </c>
      <c r="D21171" s="4" t="s">
        <v>10</v>
      </c>
      <c r="E21171" s="4" t="s">
        <v>10</v>
      </c>
      <c r="F21171" s="4" t="s">
        <v>9</v>
      </c>
    </row>
    <row r="21172" spans="1:8">
      <c r="A21172" t="n">
        <v>164500</v>
      </c>
      <c r="B21172" s="46" t="n">
        <v>84</v>
      </c>
      <c r="C21172" s="7" t="n">
        <v>1</v>
      </c>
      <c r="D21172" s="7" t="n">
        <v>0</v>
      </c>
      <c r="E21172" s="7" t="n">
        <v>0</v>
      </c>
      <c r="F21172" s="7" t="n">
        <v>0</v>
      </c>
    </row>
    <row r="21173" spans="1:8">
      <c r="A21173" t="s">
        <v>4</v>
      </c>
      <c r="B21173" s="4" t="s">
        <v>5</v>
      </c>
      <c r="C21173" s="4" t="s">
        <v>14</v>
      </c>
    </row>
    <row r="21174" spans="1:8">
      <c r="A21174" t="n">
        <v>164510</v>
      </c>
      <c r="B21174" s="35" t="n">
        <v>116</v>
      </c>
      <c r="C21174" s="7" t="n">
        <v>0</v>
      </c>
    </row>
    <row r="21175" spans="1:8">
      <c r="A21175" t="s">
        <v>4</v>
      </c>
      <c r="B21175" s="4" t="s">
        <v>5</v>
      </c>
      <c r="C21175" s="4" t="s">
        <v>14</v>
      </c>
      <c r="D21175" s="4" t="s">
        <v>10</v>
      </c>
    </row>
    <row r="21176" spans="1:8">
      <c r="A21176" t="n">
        <v>164512</v>
      </c>
      <c r="B21176" s="35" t="n">
        <v>116</v>
      </c>
      <c r="C21176" s="7" t="n">
        <v>2</v>
      </c>
      <c r="D21176" s="7" t="n">
        <v>1</v>
      </c>
    </row>
    <row r="21177" spans="1:8">
      <c r="A21177" t="s">
        <v>4</v>
      </c>
      <c r="B21177" s="4" t="s">
        <v>5</v>
      </c>
      <c r="C21177" s="4" t="s">
        <v>14</v>
      </c>
      <c r="D21177" s="4" t="s">
        <v>9</v>
      </c>
    </row>
    <row r="21178" spans="1:8">
      <c r="A21178" t="n">
        <v>164516</v>
      </c>
      <c r="B21178" s="35" t="n">
        <v>116</v>
      </c>
      <c r="C21178" s="7" t="n">
        <v>5</v>
      </c>
      <c r="D21178" s="7" t="n">
        <v>1116471296</v>
      </c>
    </row>
    <row r="21179" spans="1:8">
      <c r="A21179" t="s">
        <v>4</v>
      </c>
      <c r="B21179" s="4" t="s">
        <v>5</v>
      </c>
      <c r="C21179" s="4" t="s">
        <v>14</v>
      </c>
      <c r="D21179" s="4" t="s">
        <v>10</v>
      </c>
    </row>
    <row r="21180" spans="1:8">
      <c r="A21180" t="n">
        <v>164522</v>
      </c>
      <c r="B21180" s="35" t="n">
        <v>116</v>
      </c>
      <c r="C21180" s="7" t="n">
        <v>6</v>
      </c>
      <c r="D21180" s="7" t="n">
        <v>1</v>
      </c>
    </row>
    <row r="21181" spans="1:8">
      <c r="A21181" t="s">
        <v>4</v>
      </c>
      <c r="B21181" s="4" t="s">
        <v>5</v>
      </c>
      <c r="C21181" s="4" t="s">
        <v>14</v>
      </c>
      <c r="D21181" s="4" t="s">
        <v>14</v>
      </c>
      <c r="E21181" s="4" t="s">
        <v>21</v>
      </c>
      <c r="F21181" s="4" t="s">
        <v>21</v>
      </c>
      <c r="G21181" s="4" t="s">
        <v>21</v>
      </c>
      <c r="H21181" s="4" t="s">
        <v>10</v>
      </c>
    </row>
    <row r="21182" spans="1:8">
      <c r="A21182" t="n">
        <v>164526</v>
      </c>
      <c r="B21182" s="45" t="n">
        <v>45</v>
      </c>
      <c r="C21182" s="7" t="n">
        <v>2</v>
      </c>
      <c r="D21182" s="7" t="n">
        <v>3</v>
      </c>
      <c r="E21182" s="7" t="n">
        <v>0</v>
      </c>
      <c r="F21182" s="7" t="n">
        <v>49</v>
      </c>
      <c r="G21182" s="7" t="n">
        <v>87.4000015258789</v>
      </c>
      <c r="H21182" s="7" t="n">
        <v>0</v>
      </c>
    </row>
    <row r="21183" spans="1:8">
      <c r="A21183" t="s">
        <v>4</v>
      </c>
      <c r="B21183" s="4" t="s">
        <v>5</v>
      </c>
      <c r="C21183" s="4" t="s">
        <v>14</v>
      </c>
      <c r="D21183" s="4" t="s">
        <v>14</v>
      </c>
      <c r="E21183" s="4" t="s">
        <v>21</v>
      </c>
      <c r="F21183" s="4" t="s">
        <v>21</v>
      </c>
      <c r="G21183" s="4" t="s">
        <v>21</v>
      </c>
      <c r="H21183" s="4" t="s">
        <v>10</v>
      </c>
      <c r="I21183" s="4" t="s">
        <v>14</v>
      </c>
    </row>
    <row r="21184" spans="1:8">
      <c r="A21184" t="n">
        <v>164543</v>
      </c>
      <c r="B21184" s="45" t="n">
        <v>45</v>
      </c>
      <c r="C21184" s="7" t="n">
        <v>4</v>
      </c>
      <c r="D21184" s="7" t="n">
        <v>3</v>
      </c>
      <c r="E21184" s="7" t="n">
        <v>0</v>
      </c>
      <c r="F21184" s="7" t="n">
        <v>270</v>
      </c>
      <c r="G21184" s="7" t="n">
        <v>0</v>
      </c>
      <c r="H21184" s="7" t="n">
        <v>0</v>
      </c>
      <c r="I21184" s="7" t="n">
        <v>0</v>
      </c>
    </row>
    <row r="21185" spans="1:9">
      <c r="A21185" t="s">
        <v>4</v>
      </c>
      <c r="B21185" s="4" t="s">
        <v>5</v>
      </c>
      <c r="C21185" s="4" t="s">
        <v>14</v>
      </c>
      <c r="D21185" s="4" t="s">
        <v>14</v>
      </c>
      <c r="E21185" s="4" t="s">
        <v>21</v>
      </c>
      <c r="F21185" s="4" t="s">
        <v>10</v>
      </c>
    </row>
    <row r="21186" spans="1:9">
      <c r="A21186" t="n">
        <v>164561</v>
      </c>
      <c r="B21186" s="45" t="n">
        <v>45</v>
      </c>
      <c r="C21186" s="7" t="n">
        <v>5</v>
      </c>
      <c r="D21186" s="7" t="n">
        <v>3</v>
      </c>
      <c r="E21186" s="7" t="n">
        <v>18</v>
      </c>
      <c r="F21186" s="7" t="n">
        <v>0</v>
      </c>
    </row>
    <row r="21187" spans="1:9">
      <c r="A21187" t="s">
        <v>4</v>
      </c>
      <c r="B21187" s="4" t="s">
        <v>5</v>
      </c>
      <c r="C21187" s="4" t="s">
        <v>14</v>
      </c>
      <c r="D21187" s="4" t="s">
        <v>14</v>
      </c>
      <c r="E21187" s="4" t="s">
        <v>21</v>
      </c>
      <c r="F21187" s="4" t="s">
        <v>10</v>
      </c>
    </row>
    <row r="21188" spans="1:9">
      <c r="A21188" t="n">
        <v>164570</v>
      </c>
      <c r="B21188" s="45" t="n">
        <v>45</v>
      </c>
      <c r="C21188" s="7" t="n">
        <v>11</v>
      </c>
      <c r="D21188" s="7" t="n">
        <v>3</v>
      </c>
      <c r="E21188" s="7" t="n">
        <v>45.9000015258789</v>
      </c>
      <c r="F21188" s="7" t="n">
        <v>0</v>
      </c>
    </row>
    <row r="21189" spans="1:9">
      <c r="A21189" t="s">
        <v>4</v>
      </c>
      <c r="B21189" s="4" t="s">
        <v>5</v>
      </c>
      <c r="C21189" s="4" t="s">
        <v>14</v>
      </c>
      <c r="D21189" s="4" t="s">
        <v>14</v>
      </c>
      <c r="E21189" s="4" t="s">
        <v>21</v>
      </c>
      <c r="F21189" s="4" t="s">
        <v>21</v>
      </c>
      <c r="G21189" s="4" t="s">
        <v>21</v>
      </c>
      <c r="H21189" s="4" t="s">
        <v>10</v>
      </c>
    </row>
    <row r="21190" spans="1:9">
      <c r="A21190" t="n">
        <v>164579</v>
      </c>
      <c r="B21190" s="45" t="n">
        <v>45</v>
      </c>
      <c r="C21190" s="7" t="n">
        <v>2</v>
      </c>
      <c r="D21190" s="7" t="n">
        <v>3</v>
      </c>
      <c r="E21190" s="7" t="n">
        <v>0</v>
      </c>
      <c r="F21190" s="7" t="n">
        <v>19</v>
      </c>
      <c r="G21190" s="7" t="n">
        <v>87.4000015258789</v>
      </c>
      <c r="H21190" s="7" t="n">
        <v>5000</v>
      </c>
    </row>
    <row r="21191" spans="1:9">
      <c r="A21191" t="s">
        <v>4</v>
      </c>
      <c r="B21191" s="4" t="s">
        <v>5</v>
      </c>
      <c r="C21191" s="4" t="s">
        <v>14</v>
      </c>
      <c r="D21191" s="4" t="s">
        <v>14</v>
      </c>
      <c r="E21191" s="4" t="s">
        <v>21</v>
      </c>
      <c r="F21191" s="4" t="s">
        <v>21</v>
      </c>
      <c r="G21191" s="4" t="s">
        <v>21</v>
      </c>
      <c r="H21191" s="4" t="s">
        <v>10</v>
      </c>
      <c r="I21191" s="4" t="s">
        <v>14</v>
      </c>
    </row>
    <row r="21192" spans="1:9">
      <c r="A21192" t="n">
        <v>164596</v>
      </c>
      <c r="B21192" s="45" t="n">
        <v>45</v>
      </c>
      <c r="C21192" s="7" t="n">
        <v>4</v>
      </c>
      <c r="D21192" s="7" t="n">
        <v>3</v>
      </c>
      <c r="E21192" s="7" t="n">
        <v>25</v>
      </c>
      <c r="F21192" s="7" t="n">
        <v>300</v>
      </c>
      <c r="G21192" s="7" t="n">
        <v>0</v>
      </c>
      <c r="H21192" s="7" t="n">
        <v>5000</v>
      </c>
      <c r="I21192" s="7" t="n">
        <v>0</v>
      </c>
    </row>
    <row r="21193" spans="1:9">
      <c r="A21193" t="s">
        <v>4</v>
      </c>
      <c r="B21193" s="4" t="s">
        <v>5</v>
      </c>
      <c r="C21193" s="4" t="s">
        <v>14</v>
      </c>
      <c r="D21193" s="4" t="s">
        <v>14</v>
      </c>
      <c r="E21193" s="4" t="s">
        <v>21</v>
      </c>
      <c r="F21193" s="4" t="s">
        <v>10</v>
      </c>
    </row>
    <row r="21194" spans="1:9">
      <c r="A21194" t="n">
        <v>164614</v>
      </c>
      <c r="B21194" s="45" t="n">
        <v>45</v>
      </c>
      <c r="C21194" s="7" t="n">
        <v>5</v>
      </c>
      <c r="D21194" s="7" t="n">
        <v>3</v>
      </c>
      <c r="E21194" s="7" t="n">
        <v>8</v>
      </c>
      <c r="F21194" s="7" t="n">
        <v>5000</v>
      </c>
    </row>
    <row r="21195" spans="1:9">
      <c r="A21195" t="s">
        <v>4</v>
      </c>
      <c r="B21195" s="4" t="s">
        <v>5</v>
      </c>
      <c r="C21195" s="4" t="s">
        <v>6</v>
      </c>
      <c r="D21195" s="4" t="s">
        <v>6</v>
      </c>
    </row>
    <row r="21196" spans="1:9">
      <c r="A21196" t="n">
        <v>164623</v>
      </c>
      <c r="B21196" s="44" t="n">
        <v>70</v>
      </c>
      <c r="C21196" s="7" t="s">
        <v>106</v>
      </c>
      <c r="D21196" s="7" t="s">
        <v>1205</v>
      </c>
    </row>
    <row r="21197" spans="1:9">
      <c r="A21197" t="s">
        <v>4</v>
      </c>
      <c r="B21197" s="4" t="s">
        <v>5</v>
      </c>
      <c r="C21197" s="4" t="s">
        <v>14</v>
      </c>
      <c r="D21197" s="4" t="s">
        <v>10</v>
      </c>
      <c r="E21197" s="4" t="s">
        <v>21</v>
      </c>
    </row>
    <row r="21198" spans="1:9">
      <c r="A21198" t="n">
        <v>164638</v>
      </c>
      <c r="B21198" s="21" t="n">
        <v>58</v>
      </c>
      <c r="C21198" s="7" t="n">
        <v>100</v>
      </c>
      <c r="D21198" s="7" t="n">
        <v>1000</v>
      </c>
      <c r="E21198" s="7" t="n">
        <v>1</v>
      </c>
    </row>
    <row r="21199" spans="1:9">
      <c r="A21199" t="s">
        <v>4</v>
      </c>
      <c r="B21199" s="4" t="s">
        <v>5</v>
      </c>
      <c r="C21199" s="4" t="s">
        <v>14</v>
      </c>
      <c r="D21199" s="4" t="s">
        <v>10</v>
      </c>
      <c r="E21199" s="4" t="s">
        <v>21</v>
      </c>
      <c r="F21199" s="4" t="s">
        <v>10</v>
      </c>
      <c r="G21199" s="4" t="s">
        <v>9</v>
      </c>
      <c r="H21199" s="4" t="s">
        <v>9</v>
      </c>
      <c r="I21199" s="4" t="s">
        <v>10</v>
      </c>
      <c r="J21199" s="4" t="s">
        <v>10</v>
      </c>
      <c r="K21199" s="4" t="s">
        <v>9</v>
      </c>
      <c r="L21199" s="4" t="s">
        <v>9</v>
      </c>
      <c r="M21199" s="4" t="s">
        <v>9</v>
      </c>
      <c r="N21199" s="4" t="s">
        <v>9</v>
      </c>
      <c r="O21199" s="4" t="s">
        <v>6</v>
      </c>
    </row>
    <row r="21200" spans="1:9">
      <c r="A21200" t="n">
        <v>164646</v>
      </c>
      <c r="B21200" s="14" t="n">
        <v>50</v>
      </c>
      <c r="C21200" s="7" t="n">
        <v>0</v>
      </c>
      <c r="D21200" s="7" t="n">
        <v>5043</v>
      </c>
      <c r="E21200" s="7" t="n">
        <v>0.699999988079071</v>
      </c>
      <c r="F21200" s="7" t="n">
        <v>2000</v>
      </c>
      <c r="G21200" s="7" t="n">
        <v>0</v>
      </c>
      <c r="H21200" s="7" t="n">
        <v>0</v>
      </c>
      <c r="I21200" s="7" t="n">
        <v>1</v>
      </c>
      <c r="J21200" s="7" t="n">
        <v>65533</v>
      </c>
      <c r="K21200" s="7" t="n">
        <v>0</v>
      </c>
      <c r="L21200" s="7" t="n">
        <v>0</v>
      </c>
      <c r="M21200" s="7" t="n">
        <v>0</v>
      </c>
      <c r="N21200" s="7" t="n">
        <v>1106247680</v>
      </c>
      <c r="O21200" s="7" t="s">
        <v>106</v>
      </c>
    </row>
    <row r="21201" spans="1:15">
      <c r="A21201" t="s">
        <v>4</v>
      </c>
      <c r="B21201" s="4" t="s">
        <v>5</v>
      </c>
      <c r="C21201" s="4" t="s">
        <v>14</v>
      </c>
      <c r="D21201" s="4" t="s">
        <v>10</v>
      </c>
    </row>
    <row r="21202" spans="1:15">
      <c r="A21202" t="n">
        <v>164693</v>
      </c>
      <c r="B21202" s="21" t="n">
        <v>58</v>
      </c>
      <c r="C21202" s="7" t="n">
        <v>255</v>
      </c>
      <c r="D21202" s="7" t="n">
        <v>0</v>
      </c>
    </row>
    <row r="21203" spans="1:15">
      <c r="A21203" t="s">
        <v>4</v>
      </c>
      <c r="B21203" s="4" t="s">
        <v>5</v>
      </c>
      <c r="C21203" s="4" t="s">
        <v>14</v>
      </c>
      <c r="D21203" s="4" t="s">
        <v>10</v>
      </c>
    </row>
    <row r="21204" spans="1:15">
      <c r="A21204" t="n">
        <v>164697</v>
      </c>
      <c r="B21204" s="45" t="n">
        <v>45</v>
      </c>
      <c r="C21204" s="7" t="n">
        <v>7</v>
      </c>
      <c r="D21204" s="7" t="n">
        <v>255</v>
      </c>
    </row>
    <row r="21205" spans="1:15">
      <c r="A21205" t="s">
        <v>4</v>
      </c>
      <c r="B21205" s="4" t="s">
        <v>5</v>
      </c>
      <c r="C21205" s="4" t="s">
        <v>14</v>
      </c>
      <c r="D21205" s="4" t="s">
        <v>21</v>
      </c>
      <c r="E21205" s="4" t="s">
        <v>21</v>
      </c>
      <c r="F21205" s="4" t="s">
        <v>21</v>
      </c>
    </row>
    <row r="21206" spans="1:15">
      <c r="A21206" t="n">
        <v>164701</v>
      </c>
      <c r="B21206" s="45" t="n">
        <v>45</v>
      </c>
      <c r="C21206" s="7" t="n">
        <v>9</v>
      </c>
      <c r="D21206" s="7" t="n">
        <v>0.0199999995529652</v>
      </c>
      <c r="E21206" s="7" t="n">
        <v>0.0199999995529652</v>
      </c>
      <c r="F21206" s="7" t="n">
        <v>0.5</v>
      </c>
    </row>
    <row r="21207" spans="1:15">
      <c r="A21207" t="s">
        <v>4</v>
      </c>
      <c r="B21207" s="4" t="s">
        <v>5</v>
      </c>
      <c r="C21207" s="4" t="s">
        <v>14</v>
      </c>
      <c r="D21207" s="4" t="s">
        <v>10</v>
      </c>
      <c r="E21207" s="4" t="s">
        <v>10</v>
      </c>
    </row>
    <row r="21208" spans="1:15">
      <c r="A21208" t="n">
        <v>164715</v>
      </c>
      <c r="B21208" s="14" t="n">
        <v>50</v>
      </c>
      <c r="C21208" s="7" t="n">
        <v>1</v>
      </c>
      <c r="D21208" s="7" t="n">
        <v>5043</v>
      </c>
      <c r="E21208" s="7" t="n">
        <v>1000</v>
      </c>
    </row>
    <row r="21209" spans="1:15">
      <c r="A21209" t="s">
        <v>4</v>
      </c>
      <c r="B21209" s="4" t="s">
        <v>5</v>
      </c>
      <c r="C21209" s="4" t="s">
        <v>14</v>
      </c>
      <c r="D21209" s="4" t="s">
        <v>10</v>
      </c>
      <c r="E21209" s="4" t="s">
        <v>21</v>
      </c>
      <c r="F21209" s="4" t="s">
        <v>10</v>
      </c>
      <c r="G21209" s="4" t="s">
        <v>9</v>
      </c>
      <c r="H21209" s="4" t="s">
        <v>9</v>
      </c>
      <c r="I21209" s="4" t="s">
        <v>10</v>
      </c>
      <c r="J21209" s="4" t="s">
        <v>10</v>
      </c>
      <c r="K21209" s="4" t="s">
        <v>9</v>
      </c>
      <c r="L21209" s="4" t="s">
        <v>9</v>
      </c>
      <c r="M21209" s="4" t="s">
        <v>9</v>
      </c>
      <c r="N21209" s="4" t="s">
        <v>9</v>
      </c>
      <c r="O21209" s="4" t="s">
        <v>6</v>
      </c>
    </row>
    <row r="21210" spans="1:15">
      <c r="A21210" t="n">
        <v>164721</v>
      </c>
      <c r="B21210" s="14" t="n">
        <v>50</v>
      </c>
      <c r="C21210" s="7" t="n">
        <v>0</v>
      </c>
      <c r="D21210" s="7" t="n">
        <v>4441</v>
      </c>
      <c r="E21210" s="7" t="n">
        <v>0.600000023841858</v>
      </c>
      <c r="F21210" s="7" t="n">
        <v>0</v>
      </c>
      <c r="G21210" s="7" t="n">
        <v>0</v>
      </c>
      <c r="H21210" s="7" t="n">
        <v>-1069547520</v>
      </c>
      <c r="I21210" s="7" t="n">
        <v>0</v>
      </c>
      <c r="J21210" s="7" t="n">
        <v>65533</v>
      </c>
      <c r="K21210" s="7" t="n">
        <v>0</v>
      </c>
      <c r="L21210" s="7" t="n">
        <v>0</v>
      </c>
      <c r="M21210" s="7" t="n">
        <v>0</v>
      </c>
      <c r="N21210" s="7" t="n">
        <v>0</v>
      </c>
      <c r="O21210" s="7" t="s">
        <v>13</v>
      </c>
    </row>
    <row r="21211" spans="1:15">
      <c r="A21211" t="s">
        <v>4</v>
      </c>
      <c r="B21211" s="4" t="s">
        <v>5</v>
      </c>
      <c r="C21211" s="4" t="s">
        <v>10</v>
      </c>
    </row>
    <row r="21212" spans="1:15">
      <c r="A21212" t="n">
        <v>164760</v>
      </c>
      <c r="B21212" s="28" t="n">
        <v>16</v>
      </c>
      <c r="C21212" s="7" t="n">
        <v>1500</v>
      </c>
    </row>
    <row r="21213" spans="1:15">
      <c r="A21213" t="s">
        <v>4</v>
      </c>
      <c r="B21213" s="4" t="s">
        <v>5</v>
      </c>
      <c r="C21213" s="4" t="s">
        <v>14</v>
      </c>
      <c r="D21213" s="4" t="s">
        <v>14</v>
      </c>
    </row>
    <row r="21214" spans="1:15">
      <c r="A21214" t="n">
        <v>164763</v>
      </c>
      <c r="B21214" s="16" t="n">
        <v>49</v>
      </c>
      <c r="C21214" s="7" t="n">
        <v>2</v>
      </c>
      <c r="D21214" s="7" t="n">
        <v>0</v>
      </c>
    </row>
    <row r="21215" spans="1:15">
      <c r="A21215" t="s">
        <v>4</v>
      </c>
      <c r="B21215" s="4" t="s">
        <v>5</v>
      </c>
      <c r="C21215" s="4" t="s">
        <v>14</v>
      </c>
      <c r="D21215" s="4" t="s">
        <v>10</v>
      </c>
      <c r="E21215" s="4" t="s">
        <v>9</v>
      </c>
      <c r="F21215" s="4" t="s">
        <v>10</v>
      </c>
      <c r="G21215" s="4" t="s">
        <v>9</v>
      </c>
      <c r="H21215" s="4" t="s">
        <v>14</v>
      </c>
    </row>
    <row r="21216" spans="1:15">
      <c r="A21216" t="n">
        <v>164766</v>
      </c>
      <c r="B21216" s="16" t="n">
        <v>49</v>
      </c>
      <c r="C21216" s="7" t="n">
        <v>0</v>
      </c>
      <c r="D21216" s="7" t="n">
        <v>311</v>
      </c>
      <c r="E21216" s="7" t="n">
        <v>1060320051</v>
      </c>
      <c r="F21216" s="7" t="n">
        <v>0</v>
      </c>
      <c r="G21216" s="7" t="n">
        <v>0</v>
      </c>
      <c r="H21216" s="7" t="n">
        <v>0</v>
      </c>
    </row>
    <row r="21217" spans="1:15">
      <c r="A21217" t="s">
        <v>4</v>
      </c>
      <c r="B21217" s="4" t="s">
        <v>5</v>
      </c>
      <c r="C21217" s="4" t="s">
        <v>10</v>
      </c>
      <c r="D21217" s="4" t="s">
        <v>10</v>
      </c>
      <c r="E21217" s="4" t="s">
        <v>10</v>
      </c>
    </row>
    <row r="21218" spans="1:15">
      <c r="A21218" t="n">
        <v>164781</v>
      </c>
      <c r="B21218" s="42" t="n">
        <v>61</v>
      </c>
      <c r="C21218" s="7" t="n">
        <v>19</v>
      </c>
      <c r="D21218" s="7" t="n">
        <v>7012</v>
      </c>
      <c r="E21218" s="7" t="n">
        <v>1000</v>
      </c>
    </row>
    <row r="21219" spans="1:15">
      <c r="A21219" t="s">
        <v>4</v>
      </c>
      <c r="B21219" s="4" t="s">
        <v>5</v>
      </c>
      <c r="C21219" s="4" t="s">
        <v>10</v>
      </c>
      <c r="D21219" s="4" t="s">
        <v>10</v>
      </c>
      <c r="E21219" s="4" t="s">
        <v>21</v>
      </c>
      <c r="F21219" s="4" t="s">
        <v>21</v>
      </c>
      <c r="G21219" s="4" t="s">
        <v>21</v>
      </c>
      <c r="H21219" s="4" t="s">
        <v>21</v>
      </c>
      <c r="I21219" s="4" t="s">
        <v>14</v>
      </c>
      <c r="J21219" s="4" t="s">
        <v>10</v>
      </c>
    </row>
    <row r="21220" spans="1:15">
      <c r="A21220" t="n">
        <v>164788</v>
      </c>
      <c r="B21220" s="52" t="n">
        <v>55</v>
      </c>
      <c r="C21220" s="7" t="n">
        <v>7013</v>
      </c>
      <c r="D21220" s="7" t="n">
        <v>65024</v>
      </c>
      <c r="E21220" s="7" t="n">
        <v>0</v>
      </c>
      <c r="F21220" s="7" t="n">
        <v>0</v>
      </c>
      <c r="G21220" s="7" t="n">
        <v>10</v>
      </c>
      <c r="H21220" s="7" t="n">
        <v>1.5</v>
      </c>
      <c r="I21220" s="7" t="n">
        <v>1</v>
      </c>
      <c r="J21220" s="7" t="n">
        <v>0</v>
      </c>
    </row>
    <row r="21221" spans="1:15">
      <c r="A21221" t="s">
        <v>4</v>
      </c>
      <c r="B21221" s="4" t="s">
        <v>5</v>
      </c>
      <c r="C21221" s="4" t="s">
        <v>10</v>
      </c>
    </row>
    <row r="21222" spans="1:15">
      <c r="A21222" t="n">
        <v>164812</v>
      </c>
      <c r="B21222" s="28" t="n">
        <v>16</v>
      </c>
      <c r="C21222" s="7" t="n">
        <v>700</v>
      </c>
    </row>
    <row r="21223" spans="1:15">
      <c r="A21223" t="s">
        <v>4</v>
      </c>
      <c r="B21223" s="4" t="s">
        <v>5</v>
      </c>
      <c r="C21223" s="4" t="s">
        <v>10</v>
      </c>
      <c r="D21223" s="4" t="s">
        <v>10</v>
      </c>
      <c r="E21223" s="4" t="s">
        <v>21</v>
      </c>
      <c r="F21223" s="4" t="s">
        <v>21</v>
      </c>
      <c r="G21223" s="4" t="s">
        <v>21</v>
      </c>
      <c r="H21223" s="4" t="s">
        <v>21</v>
      </c>
      <c r="I21223" s="4" t="s">
        <v>14</v>
      </c>
      <c r="J21223" s="4" t="s">
        <v>10</v>
      </c>
    </row>
    <row r="21224" spans="1:15">
      <c r="A21224" t="n">
        <v>164815</v>
      </c>
      <c r="B21224" s="52" t="n">
        <v>55</v>
      </c>
      <c r="C21224" s="7" t="n">
        <v>7012</v>
      </c>
      <c r="D21224" s="7" t="n">
        <v>65024</v>
      </c>
      <c r="E21224" s="7" t="n">
        <v>0</v>
      </c>
      <c r="F21224" s="7" t="n">
        <v>0</v>
      </c>
      <c r="G21224" s="7" t="n">
        <v>10</v>
      </c>
      <c r="H21224" s="7" t="n">
        <v>1.5</v>
      </c>
      <c r="I21224" s="7" t="n">
        <v>1</v>
      </c>
      <c r="J21224" s="7" t="n">
        <v>0</v>
      </c>
    </row>
    <row r="21225" spans="1:15">
      <c r="A21225" t="s">
        <v>4</v>
      </c>
      <c r="B21225" s="4" t="s">
        <v>5</v>
      </c>
      <c r="C21225" s="4" t="s">
        <v>10</v>
      </c>
    </row>
    <row r="21226" spans="1:15">
      <c r="A21226" t="n">
        <v>164839</v>
      </c>
      <c r="B21226" s="28" t="n">
        <v>16</v>
      </c>
      <c r="C21226" s="7" t="n">
        <v>500</v>
      </c>
    </row>
    <row r="21227" spans="1:15">
      <c r="A21227" t="s">
        <v>4</v>
      </c>
      <c r="B21227" s="4" t="s">
        <v>5</v>
      </c>
      <c r="C21227" s="4" t="s">
        <v>10</v>
      </c>
      <c r="D21227" s="4" t="s">
        <v>10</v>
      </c>
      <c r="E21227" s="4" t="s">
        <v>21</v>
      </c>
      <c r="F21227" s="4" t="s">
        <v>21</v>
      </c>
      <c r="G21227" s="4" t="s">
        <v>21</v>
      </c>
      <c r="H21227" s="4" t="s">
        <v>21</v>
      </c>
      <c r="I21227" s="4" t="s">
        <v>14</v>
      </c>
      <c r="J21227" s="4" t="s">
        <v>10</v>
      </c>
    </row>
    <row r="21228" spans="1:15">
      <c r="A21228" t="n">
        <v>164842</v>
      </c>
      <c r="B21228" s="52" t="n">
        <v>55</v>
      </c>
      <c r="C21228" s="7" t="n">
        <v>22</v>
      </c>
      <c r="D21228" s="7" t="n">
        <v>65024</v>
      </c>
      <c r="E21228" s="7" t="n">
        <v>0</v>
      </c>
      <c r="F21228" s="7" t="n">
        <v>0</v>
      </c>
      <c r="G21228" s="7" t="n">
        <v>10</v>
      </c>
      <c r="H21228" s="7" t="n">
        <v>1.5</v>
      </c>
      <c r="I21228" s="7" t="n">
        <v>1</v>
      </c>
      <c r="J21228" s="7" t="n">
        <v>0</v>
      </c>
    </row>
    <row r="21229" spans="1:15">
      <c r="A21229" t="s">
        <v>4</v>
      </c>
      <c r="B21229" s="4" t="s">
        <v>5</v>
      </c>
      <c r="C21229" s="4" t="s">
        <v>10</v>
      </c>
    </row>
    <row r="21230" spans="1:15">
      <c r="A21230" t="n">
        <v>164866</v>
      </c>
      <c r="B21230" s="28" t="n">
        <v>16</v>
      </c>
      <c r="C21230" s="7" t="n">
        <v>3000</v>
      </c>
    </row>
    <row r="21231" spans="1:15">
      <c r="A21231" t="s">
        <v>4</v>
      </c>
      <c r="B21231" s="4" t="s">
        <v>5</v>
      </c>
      <c r="C21231" s="4" t="s">
        <v>14</v>
      </c>
      <c r="D21231" s="4" t="s">
        <v>10</v>
      </c>
      <c r="E21231" s="4" t="s">
        <v>21</v>
      </c>
    </row>
    <row r="21232" spans="1:15">
      <c r="A21232" t="n">
        <v>164869</v>
      </c>
      <c r="B21232" s="21" t="n">
        <v>58</v>
      </c>
      <c r="C21232" s="7" t="n">
        <v>101</v>
      </c>
      <c r="D21232" s="7" t="n">
        <v>1000</v>
      </c>
      <c r="E21232" s="7" t="n">
        <v>1</v>
      </c>
    </row>
    <row r="21233" spans="1:10">
      <c r="A21233" t="s">
        <v>4</v>
      </c>
      <c r="B21233" s="4" t="s">
        <v>5</v>
      </c>
      <c r="C21233" s="4" t="s">
        <v>14</v>
      </c>
      <c r="D21233" s="4" t="s">
        <v>10</v>
      </c>
    </row>
    <row r="21234" spans="1:10">
      <c r="A21234" t="n">
        <v>164877</v>
      </c>
      <c r="B21234" s="21" t="n">
        <v>58</v>
      </c>
      <c r="C21234" s="7" t="n">
        <v>254</v>
      </c>
      <c r="D21234" s="7" t="n">
        <v>0</v>
      </c>
    </row>
    <row r="21235" spans="1:10">
      <c r="A21235" t="s">
        <v>4</v>
      </c>
      <c r="B21235" s="4" t="s">
        <v>5</v>
      </c>
      <c r="C21235" s="4" t="s">
        <v>14</v>
      </c>
    </row>
    <row r="21236" spans="1:10">
      <c r="A21236" t="n">
        <v>164881</v>
      </c>
      <c r="B21236" s="35" t="n">
        <v>116</v>
      </c>
      <c r="C21236" s="7" t="n">
        <v>0</v>
      </c>
    </row>
    <row r="21237" spans="1:10">
      <c r="A21237" t="s">
        <v>4</v>
      </c>
      <c r="B21237" s="4" t="s">
        <v>5</v>
      </c>
      <c r="C21237" s="4" t="s">
        <v>14</v>
      </c>
      <c r="D21237" s="4" t="s">
        <v>10</v>
      </c>
    </row>
    <row r="21238" spans="1:10">
      <c r="A21238" t="n">
        <v>164883</v>
      </c>
      <c r="B21238" s="35" t="n">
        <v>116</v>
      </c>
      <c r="C21238" s="7" t="n">
        <v>2</v>
      </c>
      <c r="D21238" s="7" t="n">
        <v>1</v>
      </c>
    </row>
    <row r="21239" spans="1:10">
      <c r="A21239" t="s">
        <v>4</v>
      </c>
      <c r="B21239" s="4" t="s">
        <v>5</v>
      </c>
      <c r="C21239" s="4" t="s">
        <v>14</v>
      </c>
      <c r="D21239" s="4" t="s">
        <v>9</v>
      </c>
    </row>
    <row r="21240" spans="1:10">
      <c r="A21240" t="n">
        <v>164887</v>
      </c>
      <c r="B21240" s="35" t="n">
        <v>116</v>
      </c>
      <c r="C21240" s="7" t="n">
        <v>5</v>
      </c>
      <c r="D21240" s="7" t="n">
        <v>1103626240</v>
      </c>
    </row>
    <row r="21241" spans="1:10">
      <c r="A21241" t="s">
        <v>4</v>
      </c>
      <c r="B21241" s="4" t="s">
        <v>5</v>
      </c>
      <c r="C21241" s="4" t="s">
        <v>14</v>
      </c>
      <c r="D21241" s="4" t="s">
        <v>10</v>
      </c>
    </row>
    <row r="21242" spans="1:10">
      <c r="A21242" t="n">
        <v>164893</v>
      </c>
      <c r="B21242" s="35" t="n">
        <v>116</v>
      </c>
      <c r="C21242" s="7" t="n">
        <v>6</v>
      </c>
      <c r="D21242" s="7" t="n">
        <v>1</v>
      </c>
    </row>
    <row r="21243" spans="1:10">
      <c r="A21243" t="s">
        <v>4</v>
      </c>
      <c r="B21243" s="4" t="s">
        <v>5</v>
      </c>
      <c r="C21243" s="4" t="s">
        <v>14</v>
      </c>
      <c r="D21243" s="4" t="s">
        <v>14</v>
      </c>
      <c r="E21243" s="4" t="s">
        <v>21</v>
      </c>
      <c r="F21243" s="4" t="s">
        <v>21</v>
      </c>
      <c r="G21243" s="4" t="s">
        <v>21</v>
      </c>
      <c r="H21243" s="4" t="s">
        <v>10</v>
      </c>
    </row>
    <row r="21244" spans="1:10">
      <c r="A21244" t="n">
        <v>164897</v>
      </c>
      <c r="B21244" s="45" t="n">
        <v>45</v>
      </c>
      <c r="C21244" s="7" t="n">
        <v>2</v>
      </c>
      <c r="D21244" s="7" t="n">
        <v>3</v>
      </c>
      <c r="E21244" s="7" t="n">
        <v>0.0500000007450581</v>
      </c>
      <c r="F21244" s="7" t="n">
        <v>19.7999992370605</v>
      </c>
      <c r="G21244" s="7" t="n">
        <v>44.7999992370605</v>
      </c>
      <c r="H21244" s="7" t="n">
        <v>0</v>
      </c>
    </row>
    <row r="21245" spans="1:10">
      <c r="A21245" t="s">
        <v>4</v>
      </c>
      <c r="B21245" s="4" t="s">
        <v>5</v>
      </c>
      <c r="C21245" s="4" t="s">
        <v>14</v>
      </c>
      <c r="D21245" s="4" t="s">
        <v>14</v>
      </c>
      <c r="E21245" s="4" t="s">
        <v>21</v>
      </c>
      <c r="F21245" s="4" t="s">
        <v>21</v>
      </c>
      <c r="G21245" s="4" t="s">
        <v>21</v>
      </c>
      <c r="H21245" s="4" t="s">
        <v>10</v>
      </c>
      <c r="I21245" s="4" t="s">
        <v>14</v>
      </c>
    </row>
    <row r="21246" spans="1:10">
      <c r="A21246" t="n">
        <v>164914</v>
      </c>
      <c r="B21246" s="45" t="n">
        <v>45</v>
      </c>
      <c r="C21246" s="7" t="n">
        <v>4</v>
      </c>
      <c r="D21246" s="7" t="n">
        <v>3</v>
      </c>
      <c r="E21246" s="7" t="n">
        <v>13</v>
      </c>
      <c r="F21246" s="7" t="n">
        <v>305</v>
      </c>
      <c r="G21246" s="7" t="n">
        <v>360</v>
      </c>
      <c r="H21246" s="7" t="n">
        <v>0</v>
      </c>
      <c r="I21246" s="7" t="n">
        <v>0</v>
      </c>
    </row>
    <row r="21247" spans="1:10">
      <c r="A21247" t="s">
        <v>4</v>
      </c>
      <c r="B21247" s="4" t="s">
        <v>5</v>
      </c>
      <c r="C21247" s="4" t="s">
        <v>14</v>
      </c>
      <c r="D21247" s="4" t="s">
        <v>14</v>
      </c>
      <c r="E21247" s="4" t="s">
        <v>21</v>
      </c>
      <c r="F21247" s="4" t="s">
        <v>10</v>
      </c>
    </row>
    <row r="21248" spans="1:10">
      <c r="A21248" t="n">
        <v>164932</v>
      </c>
      <c r="B21248" s="45" t="n">
        <v>45</v>
      </c>
      <c r="C21248" s="7" t="n">
        <v>5</v>
      </c>
      <c r="D21248" s="7" t="n">
        <v>3</v>
      </c>
      <c r="E21248" s="7" t="n">
        <v>5.69999980926514</v>
      </c>
      <c r="F21248" s="7" t="n">
        <v>0</v>
      </c>
    </row>
    <row r="21249" spans="1:9">
      <c r="A21249" t="s">
        <v>4</v>
      </c>
      <c r="B21249" s="4" t="s">
        <v>5</v>
      </c>
      <c r="C21249" s="4" t="s">
        <v>14</v>
      </c>
      <c r="D21249" s="4" t="s">
        <v>14</v>
      </c>
      <c r="E21249" s="4" t="s">
        <v>21</v>
      </c>
      <c r="F21249" s="4" t="s">
        <v>10</v>
      </c>
    </row>
    <row r="21250" spans="1:9">
      <c r="A21250" t="n">
        <v>164941</v>
      </c>
      <c r="B21250" s="45" t="n">
        <v>45</v>
      </c>
      <c r="C21250" s="7" t="n">
        <v>11</v>
      </c>
      <c r="D21250" s="7" t="n">
        <v>3</v>
      </c>
      <c r="E21250" s="7" t="n">
        <v>32.7000007629395</v>
      </c>
      <c r="F21250" s="7" t="n">
        <v>0</v>
      </c>
    </row>
    <row r="21251" spans="1:9">
      <c r="A21251" t="s">
        <v>4</v>
      </c>
      <c r="B21251" s="4" t="s">
        <v>5</v>
      </c>
      <c r="C21251" s="4" t="s">
        <v>14</v>
      </c>
      <c r="D21251" s="4" t="s">
        <v>14</v>
      </c>
      <c r="E21251" s="4" t="s">
        <v>21</v>
      </c>
      <c r="F21251" s="4" t="s">
        <v>21</v>
      </c>
      <c r="G21251" s="4" t="s">
        <v>21</v>
      </c>
      <c r="H21251" s="4" t="s">
        <v>10</v>
      </c>
    </row>
    <row r="21252" spans="1:9">
      <c r="A21252" t="n">
        <v>164950</v>
      </c>
      <c r="B21252" s="45" t="n">
        <v>45</v>
      </c>
      <c r="C21252" s="7" t="n">
        <v>2</v>
      </c>
      <c r="D21252" s="7" t="n">
        <v>3</v>
      </c>
      <c r="E21252" s="7" t="n">
        <v>-0.230000004172325</v>
      </c>
      <c r="F21252" s="7" t="n">
        <v>19.75</v>
      </c>
      <c r="G21252" s="7" t="n">
        <v>41.8699989318848</v>
      </c>
      <c r="H21252" s="7" t="n">
        <v>4000</v>
      </c>
    </row>
    <row r="21253" spans="1:9">
      <c r="A21253" t="s">
        <v>4</v>
      </c>
      <c r="B21253" s="4" t="s">
        <v>5</v>
      </c>
      <c r="C21253" s="4" t="s">
        <v>14</v>
      </c>
      <c r="D21253" s="4" t="s">
        <v>14</v>
      </c>
      <c r="E21253" s="4" t="s">
        <v>21</v>
      </c>
      <c r="F21253" s="4" t="s">
        <v>21</v>
      </c>
      <c r="G21253" s="4" t="s">
        <v>21</v>
      </c>
      <c r="H21253" s="4" t="s">
        <v>10</v>
      </c>
      <c r="I21253" s="4" t="s">
        <v>14</v>
      </c>
    </row>
    <row r="21254" spans="1:9">
      <c r="A21254" t="n">
        <v>164967</v>
      </c>
      <c r="B21254" s="45" t="n">
        <v>45</v>
      </c>
      <c r="C21254" s="7" t="n">
        <v>4</v>
      </c>
      <c r="D21254" s="7" t="n">
        <v>3</v>
      </c>
      <c r="E21254" s="7" t="n">
        <v>10.9499998092651</v>
      </c>
      <c r="F21254" s="7" t="n">
        <v>293.320007324219</v>
      </c>
      <c r="G21254" s="7" t="n">
        <v>357</v>
      </c>
      <c r="H21254" s="7" t="n">
        <v>4000</v>
      </c>
      <c r="I21254" s="7" t="n">
        <v>1</v>
      </c>
    </row>
    <row r="21255" spans="1:9">
      <c r="A21255" t="s">
        <v>4</v>
      </c>
      <c r="B21255" s="4" t="s">
        <v>5</v>
      </c>
      <c r="C21255" s="4" t="s">
        <v>14</v>
      </c>
      <c r="D21255" s="4" t="s">
        <v>14</v>
      </c>
      <c r="E21255" s="4" t="s">
        <v>21</v>
      </c>
      <c r="F21255" s="4" t="s">
        <v>10</v>
      </c>
    </row>
    <row r="21256" spans="1:9">
      <c r="A21256" t="n">
        <v>164985</v>
      </c>
      <c r="B21256" s="45" t="n">
        <v>45</v>
      </c>
      <c r="C21256" s="7" t="n">
        <v>5</v>
      </c>
      <c r="D21256" s="7" t="n">
        <v>3</v>
      </c>
      <c r="E21256" s="7" t="n">
        <v>2.09999990463257</v>
      </c>
      <c r="F21256" s="7" t="n">
        <v>4000</v>
      </c>
    </row>
    <row r="21257" spans="1:9">
      <c r="A21257" t="s">
        <v>4</v>
      </c>
      <c r="B21257" s="4" t="s">
        <v>5</v>
      </c>
      <c r="C21257" s="4" t="s">
        <v>14</v>
      </c>
      <c r="D21257" s="4" t="s">
        <v>14</v>
      </c>
      <c r="E21257" s="4" t="s">
        <v>21</v>
      </c>
      <c r="F21257" s="4" t="s">
        <v>10</v>
      </c>
    </row>
    <row r="21258" spans="1:9">
      <c r="A21258" t="n">
        <v>164994</v>
      </c>
      <c r="B21258" s="45" t="n">
        <v>45</v>
      </c>
      <c r="C21258" s="7" t="n">
        <v>11</v>
      </c>
      <c r="D21258" s="7" t="n">
        <v>3</v>
      </c>
      <c r="E21258" s="7" t="n">
        <v>32.7000007629395</v>
      </c>
      <c r="F21258" s="7" t="n">
        <v>4000</v>
      </c>
    </row>
    <row r="21259" spans="1:9">
      <c r="A21259" t="s">
        <v>4</v>
      </c>
      <c r="B21259" s="4" t="s">
        <v>5</v>
      </c>
      <c r="C21259" s="4" t="s">
        <v>10</v>
      </c>
      <c r="D21259" s="4" t="s">
        <v>14</v>
      </c>
    </row>
    <row r="21260" spans="1:9">
      <c r="A21260" t="n">
        <v>165003</v>
      </c>
      <c r="B21260" s="53" t="n">
        <v>56</v>
      </c>
      <c r="C21260" s="7" t="n">
        <v>7013</v>
      </c>
      <c r="D21260" s="7" t="n">
        <v>1</v>
      </c>
    </row>
    <row r="21261" spans="1:9">
      <c r="A21261" t="s">
        <v>4</v>
      </c>
      <c r="B21261" s="4" t="s">
        <v>5</v>
      </c>
      <c r="C21261" s="4" t="s">
        <v>10</v>
      </c>
      <c r="D21261" s="4" t="s">
        <v>14</v>
      </c>
    </row>
    <row r="21262" spans="1:9">
      <c r="A21262" t="n">
        <v>165007</v>
      </c>
      <c r="B21262" s="53" t="n">
        <v>56</v>
      </c>
      <c r="C21262" s="7" t="n">
        <v>7012</v>
      </c>
      <c r="D21262" s="7" t="n">
        <v>1</v>
      </c>
    </row>
    <row r="21263" spans="1:9">
      <c r="A21263" t="s">
        <v>4</v>
      </c>
      <c r="B21263" s="4" t="s">
        <v>5</v>
      </c>
      <c r="C21263" s="4" t="s">
        <v>10</v>
      </c>
      <c r="D21263" s="4" t="s">
        <v>14</v>
      </c>
    </row>
    <row r="21264" spans="1:9">
      <c r="A21264" t="n">
        <v>165011</v>
      </c>
      <c r="B21264" s="53" t="n">
        <v>56</v>
      </c>
      <c r="C21264" s="7" t="n">
        <v>22</v>
      </c>
      <c r="D21264" s="7" t="n">
        <v>1</v>
      </c>
    </row>
    <row r="21265" spans="1:9">
      <c r="A21265" t="s">
        <v>4</v>
      </c>
      <c r="B21265" s="4" t="s">
        <v>5</v>
      </c>
      <c r="C21265" s="4" t="s">
        <v>10</v>
      </c>
      <c r="D21265" s="4" t="s">
        <v>21</v>
      </c>
      <c r="E21265" s="4" t="s">
        <v>21</v>
      </c>
      <c r="F21265" s="4" t="s">
        <v>21</v>
      </c>
      <c r="G21265" s="4" t="s">
        <v>21</v>
      </c>
    </row>
    <row r="21266" spans="1:9">
      <c r="A21266" t="n">
        <v>165015</v>
      </c>
      <c r="B21266" s="36" t="n">
        <v>46</v>
      </c>
      <c r="C21266" s="7" t="n">
        <v>7013</v>
      </c>
      <c r="D21266" s="7" t="n">
        <v>0</v>
      </c>
      <c r="E21266" s="7" t="n">
        <v>18.3700008392334</v>
      </c>
      <c r="F21266" s="7" t="n">
        <v>47</v>
      </c>
      <c r="G21266" s="7" t="n">
        <v>180</v>
      </c>
    </row>
    <row r="21267" spans="1:9">
      <c r="A21267" t="s">
        <v>4</v>
      </c>
      <c r="B21267" s="4" t="s">
        <v>5</v>
      </c>
      <c r="C21267" s="4" t="s">
        <v>10</v>
      </c>
      <c r="D21267" s="4" t="s">
        <v>21</v>
      </c>
      <c r="E21267" s="4" t="s">
        <v>21</v>
      </c>
      <c r="F21267" s="4" t="s">
        <v>21</v>
      </c>
      <c r="G21267" s="4" t="s">
        <v>21</v>
      </c>
    </row>
    <row r="21268" spans="1:9">
      <c r="A21268" t="n">
        <v>165034</v>
      </c>
      <c r="B21268" s="36" t="n">
        <v>46</v>
      </c>
      <c r="C21268" s="7" t="n">
        <v>7012</v>
      </c>
      <c r="D21268" s="7" t="n">
        <v>0.699999988079071</v>
      </c>
      <c r="E21268" s="7" t="n">
        <v>18.3700008392334</v>
      </c>
      <c r="F21268" s="7" t="n">
        <v>47.7999992370605</v>
      </c>
      <c r="G21268" s="7" t="n">
        <v>180</v>
      </c>
    </row>
    <row r="21269" spans="1:9">
      <c r="A21269" t="s">
        <v>4</v>
      </c>
      <c r="B21269" s="4" t="s">
        <v>5</v>
      </c>
      <c r="C21269" s="4" t="s">
        <v>10</v>
      </c>
      <c r="D21269" s="4" t="s">
        <v>21</v>
      </c>
      <c r="E21269" s="4" t="s">
        <v>21</v>
      </c>
      <c r="F21269" s="4" t="s">
        <v>21</v>
      </c>
      <c r="G21269" s="4" t="s">
        <v>21</v>
      </c>
    </row>
    <row r="21270" spans="1:9">
      <c r="A21270" t="n">
        <v>165053</v>
      </c>
      <c r="B21270" s="36" t="n">
        <v>46</v>
      </c>
      <c r="C21270" s="7" t="n">
        <v>22</v>
      </c>
      <c r="D21270" s="7" t="n">
        <v>-0.699999988079071</v>
      </c>
      <c r="E21270" s="7" t="n">
        <v>18.3700008392334</v>
      </c>
      <c r="F21270" s="7" t="n">
        <v>48.5999984741211</v>
      </c>
      <c r="G21270" s="7" t="n">
        <v>180</v>
      </c>
    </row>
    <row r="21271" spans="1:9">
      <c r="A21271" t="s">
        <v>4</v>
      </c>
      <c r="B21271" s="4" t="s">
        <v>5</v>
      </c>
      <c r="C21271" s="4" t="s">
        <v>10</v>
      </c>
      <c r="D21271" s="4" t="s">
        <v>14</v>
      </c>
      <c r="E21271" s="4" t="s">
        <v>14</v>
      </c>
      <c r="F21271" s="4" t="s">
        <v>6</v>
      </c>
    </row>
    <row r="21272" spans="1:9">
      <c r="A21272" t="n">
        <v>165072</v>
      </c>
      <c r="B21272" s="18" t="n">
        <v>20</v>
      </c>
      <c r="C21272" s="7" t="n">
        <v>7013</v>
      </c>
      <c r="D21272" s="7" t="n">
        <v>2</v>
      </c>
      <c r="E21272" s="7" t="n">
        <v>11</v>
      </c>
      <c r="F21272" s="7" t="s">
        <v>1206</v>
      </c>
    </row>
    <row r="21273" spans="1:9">
      <c r="A21273" t="s">
        <v>4</v>
      </c>
      <c r="B21273" s="4" t="s">
        <v>5</v>
      </c>
      <c r="C21273" s="4" t="s">
        <v>10</v>
      </c>
      <c r="D21273" s="4" t="s">
        <v>14</v>
      </c>
      <c r="E21273" s="4" t="s">
        <v>14</v>
      </c>
      <c r="F21273" s="4" t="s">
        <v>6</v>
      </c>
    </row>
    <row r="21274" spans="1:9">
      <c r="A21274" t="n">
        <v>165102</v>
      </c>
      <c r="B21274" s="18" t="n">
        <v>20</v>
      </c>
      <c r="C21274" s="7" t="n">
        <v>7012</v>
      </c>
      <c r="D21274" s="7" t="n">
        <v>2</v>
      </c>
      <c r="E21274" s="7" t="n">
        <v>11</v>
      </c>
      <c r="F21274" s="7" t="s">
        <v>1207</v>
      </c>
    </row>
    <row r="21275" spans="1:9">
      <c r="A21275" t="s">
        <v>4</v>
      </c>
      <c r="B21275" s="4" t="s">
        <v>5</v>
      </c>
      <c r="C21275" s="4" t="s">
        <v>10</v>
      </c>
      <c r="D21275" s="4" t="s">
        <v>14</v>
      </c>
      <c r="E21275" s="4" t="s">
        <v>14</v>
      </c>
      <c r="F21275" s="4" t="s">
        <v>6</v>
      </c>
    </row>
    <row r="21276" spans="1:9">
      <c r="A21276" t="n">
        <v>165131</v>
      </c>
      <c r="B21276" s="18" t="n">
        <v>20</v>
      </c>
      <c r="C21276" s="7" t="n">
        <v>22</v>
      </c>
      <c r="D21276" s="7" t="n">
        <v>2</v>
      </c>
      <c r="E21276" s="7" t="n">
        <v>11</v>
      </c>
      <c r="F21276" s="7" t="s">
        <v>1208</v>
      </c>
    </row>
    <row r="21277" spans="1:9">
      <c r="A21277" t="s">
        <v>4</v>
      </c>
      <c r="B21277" s="4" t="s">
        <v>5</v>
      </c>
      <c r="C21277" s="4" t="s">
        <v>10</v>
      </c>
      <c r="D21277" s="4" t="s">
        <v>14</v>
      </c>
    </row>
    <row r="21278" spans="1:9">
      <c r="A21278" t="n">
        <v>165160</v>
      </c>
      <c r="B21278" s="68" t="n">
        <v>67</v>
      </c>
      <c r="C21278" s="7" t="n">
        <v>7013</v>
      </c>
      <c r="D21278" s="7" t="n">
        <v>2</v>
      </c>
    </row>
    <row r="21279" spans="1:9">
      <c r="A21279" t="s">
        <v>4</v>
      </c>
      <c r="B21279" s="4" t="s">
        <v>5</v>
      </c>
      <c r="C21279" s="4" t="s">
        <v>14</v>
      </c>
      <c r="D21279" s="4" t="s">
        <v>10</v>
      </c>
    </row>
    <row r="21280" spans="1:9">
      <c r="A21280" t="n">
        <v>165164</v>
      </c>
      <c r="B21280" s="45" t="n">
        <v>45</v>
      </c>
      <c r="C21280" s="7" t="n">
        <v>7</v>
      </c>
      <c r="D21280" s="7" t="n">
        <v>255</v>
      </c>
    </row>
    <row r="21281" spans="1:7">
      <c r="A21281" t="s">
        <v>4</v>
      </c>
      <c r="B21281" s="4" t="s">
        <v>5</v>
      </c>
      <c r="C21281" s="4" t="s">
        <v>14</v>
      </c>
      <c r="D21281" s="4" t="s">
        <v>21</v>
      </c>
      <c r="E21281" s="4" t="s">
        <v>10</v>
      </c>
      <c r="F21281" s="4" t="s">
        <v>14</v>
      </c>
    </row>
    <row r="21282" spans="1:7">
      <c r="A21282" t="n">
        <v>165168</v>
      </c>
      <c r="B21282" s="16" t="n">
        <v>49</v>
      </c>
      <c r="C21282" s="7" t="n">
        <v>3</v>
      </c>
      <c r="D21282" s="7" t="n">
        <v>0.400000005960464</v>
      </c>
      <c r="E21282" s="7" t="n">
        <v>500</v>
      </c>
      <c r="F21282" s="7" t="n">
        <v>0</v>
      </c>
    </row>
    <row r="21283" spans="1:7">
      <c r="A21283" t="s">
        <v>4</v>
      </c>
      <c r="B21283" s="4" t="s">
        <v>5</v>
      </c>
      <c r="C21283" s="4" t="s">
        <v>10</v>
      </c>
    </row>
    <row r="21284" spans="1:7">
      <c r="A21284" t="n">
        <v>165177</v>
      </c>
      <c r="B21284" s="28" t="n">
        <v>16</v>
      </c>
      <c r="C21284" s="7" t="n">
        <v>500</v>
      </c>
    </row>
    <row r="21285" spans="1:7">
      <c r="A21285" t="s">
        <v>4</v>
      </c>
      <c r="B21285" s="4" t="s">
        <v>5</v>
      </c>
      <c r="C21285" s="4" t="s">
        <v>14</v>
      </c>
      <c r="D21285" s="4" t="s">
        <v>10</v>
      </c>
      <c r="E21285" s="4" t="s">
        <v>21</v>
      </c>
      <c r="F21285" s="4" t="s">
        <v>10</v>
      </c>
      <c r="G21285" s="4" t="s">
        <v>9</v>
      </c>
      <c r="H21285" s="4" t="s">
        <v>9</v>
      </c>
      <c r="I21285" s="4" t="s">
        <v>10</v>
      </c>
      <c r="J21285" s="4" t="s">
        <v>10</v>
      </c>
      <c r="K21285" s="4" t="s">
        <v>9</v>
      </c>
      <c r="L21285" s="4" t="s">
        <v>9</v>
      </c>
      <c r="M21285" s="4" t="s">
        <v>9</v>
      </c>
      <c r="N21285" s="4" t="s">
        <v>9</v>
      </c>
      <c r="O21285" s="4" t="s">
        <v>6</v>
      </c>
    </row>
    <row r="21286" spans="1:7">
      <c r="A21286" t="n">
        <v>165180</v>
      </c>
      <c r="B21286" s="14" t="n">
        <v>50</v>
      </c>
      <c r="C21286" s="7" t="n">
        <v>0</v>
      </c>
      <c r="D21286" s="7" t="n">
        <v>4521</v>
      </c>
      <c r="E21286" s="7" t="n">
        <v>1</v>
      </c>
      <c r="F21286" s="7" t="n">
        <v>1000</v>
      </c>
      <c r="G21286" s="7" t="n">
        <v>0</v>
      </c>
      <c r="H21286" s="7" t="n">
        <v>0</v>
      </c>
      <c r="I21286" s="7" t="n">
        <v>1</v>
      </c>
      <c r="J21286" s="7" t="n">
        <v>65533</v>
      </c>
      <c r="K21286" s="7" t="n">
        <v>0</v>
      </c>
      <c r="L21286" s="7" t="n">
        <v>1106387141</v>
      </c>
      <c r="M21286" s="7" t="n">
        <v>1084751872</v>
      </c>
      <c r="N21286" s="7" t="n">
        <v>1106247680</v>
      </c>
      <c r="O21286" s="7" t="s">
        <v>13</v>
      </c>
    </row>
    <row r="21287" spans="1:7">
      <c r="A21287" t="s">
        <v>4</v>
      </c>
      <c r="B21287" s="4" t="s">
        <v>5</v>
      </c>
      <c r="C21287" s="4" t="s">
        <v>14</v>
      </c>
      <c r="D21287" s="4" t="s">
        <v>10</v>
      </c>
      <c r="E21287" s="4" t="s">
        <v>6</v>
      </c>
    </row>
    <row r="21288" spans="1:7">
      <c r="A21288" t="n">
        <v>165219</v>
      </c>
      <c r="B21288" s="41" t="n">
        <v>51</v>
      </c>
      <c r="C21288" s="7" t="n">
        <v>4</v>
      </c>
      <c r="D21288" s="7" t="n">
        <v>19</v>
      </c>
      <c r="E21288" s="7" t="s">
        <v>149</v>
      </c>
    </row>
    <row r="21289" spans="1:7">
      <c r="A21289" t="s">
        <v>4</v>
      </c>
      <c r="B21289" s="4" t="s">
        <v>5</v>
      </c>
      <c r="C21289" s="4" t="s">
        <v>10</v>
      </c>
    </row>
    <row r="21290" spans="1:7">
      <c r="A21290" t="n">
        <v>165232</v>
      </c>
      <c r="B21290" s="28" t="n">
        <v>16</v>
      </c>
      <c r="C21290" s="7" t="n">
        <v>0</v>
      </c>
    </row>
    <row r="21291" spans="1:7">
      <c r="A21291" t="s">
        <v>4</v>
      </c>
      <c r="B21291" s="4" t="s">
        <v>5</v>
      </c>
      <c r="C21291" s="4" t="s">
        <v>10</v>
      </c>
      <c r="D21291" s="4" t="s">
        <v>14</v>
      </c>
      <c r="E21291" s="4" t="s">
        <v>9</v>
      </c>
      <c r="F21291" s="4" t="s">
        <v>112</v>
      </c>
      <c r="G21291" s="4" t="s">
        <v>14</v>
      </c>
      <c r="H21291" s="4" t="s">
        <v>14</v>
      </c>
    </row>
    <row r="21292" spans="1:7">
      <c r="A21292" t="n">
        <v>165235</v>
      </c>
      <c r="B21292" s="49" t="n">
        <v>26</v>
      </c>
      <c r="C21292" s="7" t="n">
        <v>19</v>
      </c>
      <c r="D21292" s="7" t="n">
        <v>17</v>
      </c>
      <c r="E21292" s="7" t="n">
        <v>29381</v>
      </c>
      <c r="F21292" s="7" t="s">
        <v>1209</v>
      </c>
      <c r="G21292" s="7" t="n">
        <v>2</v>
      </c>
      <c r="H21292" s="7" t="n">
        <v>0</v>
      </c>
    </row>
    <row r="21293" spans="1:7">
      <c r="A21293" t="s">
        <v>4</v>
      </c>
      <c r="B21293" s="4" t="s">
        <v>5</v>
      </c>
    </row>
    <row r="21294" spans="1:7">
      <c r="A21294" t="n">
        <v>165273</v>
      </c>
      <c r="B21294" s="50" t="n">
        <v>28</v>
      </c>
    </row>
    <row r="21295" spans="1:7">
      <c r="A21295" t="s">
        <v>4</v>
      </c>
      <c r="B21295" s="4" t="s">
        <v>5</v>
      </c>
      <c r="C21295" s="4" t="s">
        <v>10</v>
      </c>
      <c r="D21295" s="4" t="s">
        <v>14</v>
      </c>
    </row>
    <row r="21296" spans="1:7">
      <c r="A21296" t="n">
        <v>165274</v>
      </c>
      <c r="B21296" s="68" t="n">
        <v>67</v>
      </c>
      <c r="C21296" s="7" t="n">
        <v>7012</v>
      </c>
      <c r="D21296" s="7" t="n">
        <v>2</v>
      </c>
    </row>
    <row r="21297" spans="1:15">
      <c r="A21297" t="s">
        <v>4</v>
      </c>
      <c r="B21297" s="4" t="s">
        <v>5</v>
      </c>
      <c r="C21297" s="4" t="s">
        <v>10</v>
      </c>
      <c r="D21297" s="4" t="s">
        <v>14</v>
      </c>
    </row>
    <row r="21298" spans="1:15">
      <c r="A21298" t="n">
        <v>165278</v>
      </c>
      <c r="B21298" s="68" t="n">
        <v>67</v>
      </c>
      <c r="C21298" s="7" t="n">
        <v>22</v>
      </c>
      <c r="D21298" s="7" t="n">
        <v>2</v>
      </c>
    </row>
    <row r="21299" spans="1:15">
      <c r="A21299" t="s">
        <v>4</v>
      </c>
      <c r="B21299" s="4" t="s">
        <v>5</v>
      </c>
      <c r="C21299" s="4" t="s">
        <v>10</v>
      </c>
      <c r="D21299" s="4" t="s">
        <v>14</v>
      </c>
      <c r="E21299" s="4" t="s">
        <v>6</v>
      </c>
      <c r="F21299" s="4" t="s">
        <v>21</v>
      </c>
      <c r="G21299" s="4" t="s">
        <v>21</v>
      </c>
      <c r="H21299" s="4" t="s">
        <v>21</v>
      </c>
    </row>
    <row r="21300" spans="1:15">
      <c r="A21300" t="n">
        <v>165282</v>
      </c>
      <c r="B21300" s="37" t="n">
        <v>48</v>
      </c>
      <c r="C21300" s="7" t="n">
        <v>7012</v>
      </c>
      <c r="D21300" s="7" t="n">
        <v>0</v>
      </c>
      <c r="E21300" s="7" t="s">
        <v>281</v>
      </c>
      <c r="F21300" s="7" t="n">
        <v>-1</v>
      </c>
      <c r="G21300" s="7" t="n">
        <v>1</v>
      </c>
      <c r="H21300" s="7" t="n">
        <v>1.12103877145985e-44</v>
      </c>
    </row>
    <row r="21301" spans="1:15">
      <c r="A21301" t="s">
        <v>4</v>
      </c>
      <c r="B21301" s="4" t="s">
        <v>5</v>
      </c>
      <c r="C21301" s="4" t="s">
        <v>14</v>
      </c>
      <c r="D21301" s="4" t="s">
        <v>10</v>
      </c>
      <c r="E21301" s="4" t="s">
        <v>6</v>
      </c>
    </row>
    <row r="21302" spans="1:15">
      <c r="A21302" t="n">
        <v>165311</v>
      </c>
      <c r="B21302" s="41" t="n">
        <v>51</v>
      </c>
      <c r="C21302" s="7" t="n">
        <v>4</v>
      </c>
      <c r="D21302" s="7" t="n">
        <v>7012</v>
      </c>
      <c r="E21302" s="7" t="s">
        <v>204</v>
      </c>
    </row>
    <row r="21303" spans="1:15">
      <c r="A21303" t="s">
        <v>4</v>
      </c>
      <c r="B21303" s="4" t="s">
        <v>5</v>
      </c>
      <c r="C21303" s="4" t="s">
        <v>10</v>
      </c>
    </row>
    <row r="21304" spans="1:15">
      <c r="A21304" t="n">
        <v>165325</v>
      </c>
      <c r="B21304" s="28" t="n">
        <v>16</v>
      </c>
      <c r="C21304" s="7" t="n">
        <v>0</v>
      </c>
    </row>
    <row r="21305" spans="1:15">
      <c r="A21305" t="s">
        <v>4</v>
      </c>
      <c r="B21305" s="4" t="s">
        <v>5</v>
      </c>
      <c r="C21305" s="4" t="s">
        <v>10</v>
      </c>
      <c r="D21305" s="4" t="s">
        <v>14</v>
      </c>
      <c r="E21305" s="4" t="s">
        <v>9</v>
      </c>
      <c r="F21305" s="4" t="s">
        <v>112</v>
      </c>
      <c r="G21305" s="4" t="s">
        <v>14</v>
      </c>
      <c r="H21305" s="4" t="s">
        <v>14</v>
      </c>
      <c r="I21305" s="4" t="s">
        <v>14</v>
      </c>
      <c r="J21305" s="4" t="s">
        <v>9</v>
      </c>
      <c r="K21305" s="4" t="s">
        <v>112</v>
      </c>
      <c r="L21305" s="4" t="s">
        <v>14</v>
      </c>
      <c r="M21305" s="4" t="s">
        <v>14</v>
      </c>
    </row>
    <row r="21306" spans="1:15">
      <c r="A21306" t="n">
        <v>165328</v>
      </c>
      <c r="B21306" s="49" t="n">
        <v>26</v>
      </c>
      <c r="C21306" s="7" t="n">
        <v>7012</v>
      </c>
      <c r="D21306" s="7" t="n">
        <v>17</v>
      </c>
      <c r="E21306" s="7" t="n">
        <v>19304</v>
      </c>
      <c r="F21306" s="7" t="s">
        <v>1210</v>
      </c>
      <c r="G21306" s="7" t="n">
        <v>2</v>
      </c>
      <c r="H21306" s="7" t="n">
        <v>3</v>
      </c>
      <c r="I21306" s="7" t="n">
        <v>17</v>
      </c>
      <c r="J21306" s="7" t="n">
        <v>19305</v>
      </c>
      <c r="K21306" s="7" t="s">
        <v>1211</v>
      </c>
      <c r="L21306" s="7" t="n">
        <v>2</v>
      </c>
      <c r="M21306" s="7" t="n">
        <v>0</v>
      </c>
    </row>
    <row r="21307" spans="1:15">
      <c r="A21307" t="s">
        <v>4</v>
      </c>
      <c r="B21307" s="4" t="s">
        <v>5</v>
      </c>
    </row>
    <row r="21308" spans="1:15">
      <c r="A21308" t="n">
        <v>165431</v>
      </c>
      <c r="B21308" s="50" t="n">
        <v>28</v>
      </c>
    </row>
    <row r="21309" spans="1:15">
      <c r="A21309" t="s">
        <v>4</v>
      </c>
      <c r="B21309" s="4" t="s">
        <v>5</v>
      </c>
      <c r="C21309" s="4" t="s">
        <v>10</v>
      </c>
      <c r="D21309" s="4" t="s">
        <v>14</v>
      </c>
      <c r="E21309" s="4" t="s">
        <v>6</v>
      </c>
      <c r="F21309" s="4" t="s">
        <v>21</v>
      </c>
      <c r="G21309" s="4" t="s">
        <v>21</v>
      </c>
      <c r="H21309" s="4" t="s">
        <v>21</v>
      </c>
    </row>
    <row r="21310" spans="1:15">
      <c r="A21310" t="n">
        <v>165432</v>
      </c>
      <c r="B21310" s="37" t="n">
        <v>48</v>
      </c>
      <c r="C21310" s="7" t="n">
        <v>7013</v>
      </c>
      <c r="D21310" s="7" t="n">
        <v>0</v>
      </c>
      <c r="E21310" s="7" t="s">
        <v>792</v>
      </c>
      <c r="F21310" s="7" t="n">
        <v>-1</v>
      </c>
      <c r="G21310" s="7" t="n">
        <v>1</v>
      </c>
      <c r="H21310" s="7" t="n">
        <v>0</v>
      </c>
    </row>
    <row r="21311" spans="1:15">
      <c r="A21311" t="s">
        <v>4</v>
      </c>
      <c r="B21311" s="4" t="s">
        <v>5</v>
      </c>
      <c r="C21311" s="4" t="s">
        <v>14</v>
      </c>
      <c r="D21311" s="4" t="s">
        <v>10</v>
      </c>
      <c r="E21311" s="4" t="s">
        <v>6</v>
      </c>
    </row>
    <row r="21312" spans="1:15">
      <c r="A21312" t="n">
        <v>165460</v>
      </c>
      <c r="B21312" s="41" t="n">
        <v>51</v>
      </c>
      <c r="C21312" s="7" t="n">
        <v>4</v>
      </c>
      <c r="D21312" s="7" t="n">
        <v>7013</v>
      </c>
      <c r="E21312" s="7" t="s">
        <v>114</v>
      </c>
    </row>
    <row r="21313" spans="1:13">
      <c r="A21313" t="s">
        <v>4</v>
      </c>
      <c r="B21313" s="4" t="s">
        <v>5</v>
      </c>
      <c r="C21313" s="4" t="s">
        <v>10</v>
      </c>
    </row>
    <row r="21314" spans="1:13">
      <c r="A21314" t="n">
        <v>165474</v>
      </c>
      <c r="B21314" s="28" t="n">
        <v>16</v>
      </c>
      <c r="C21314" s="7" t="n">
        <v>0</v>
      </c>
    </row>
    <row r="21315" spans="1:13">
      <c r="A21315" t="s">
        <v>4</v>
      </c>
      <c r="B21315" s="4" t="s">
        <v>5</v>
      </c>
      <c r="C21315" s="4" t="s">
        <v>10</v>
      </c>
      <c r="D21315" s="4" t="s">
        <v>14</v>
      </c>
      <c r="E21315" s="4" t="s">
        <v>9</v>
      </c>
      <c r="F21315" s="4" t="s">
        <v>112</v>
      </c>
      <c r="G21315" s="4" t="s">
        <v>14</v>
      </c>
      <c r="H21315" s="4" t="s">
        <v>14</v>
      </c>
      <c r="I21315" s="4" t="s">
        <v>14</v>
      </c>
      <c r="J21315" s="4" t="s">
        <v>9</v>
      </c>
      <c r="K21315" s="4" t="s">
        <v>112</v>
      </c>
      <c r="L21315" s="4" t="s">
        <v>14</v>
      </c>
      <c r="M21315" s="4" t="s">
        <v>14</v>
      </c>
    </row>
    <row r="21316" spans="1:13">
      <c r="A21316" t="n">
        <v>165477</v>
      </c>
      <c r="B21316" s="49" t="n">
        <v>26</v>
      </c>
      <c r="C21316" s="7" t="n">
        <v>7013</v>
      </c>
      <c r="D21316" s="7" t="n">
        <v>17</v>
      </c>
      <c r="E21316" s="7" t="n">
        <v>37367</v>
      </c>
      <c r="F21316" s="7" t="s">
        <v>1212</v>
      </c>
      <c r="G21316" s="7" t="n">
        <v>2</v>
      </c>
      <c r="H21316" s="7" t="n">
        <v>3</v>
      </c>
      <c r="I21316" s="7" t="n">
        <v>17</v>
      </c>
      <c r="J21316" s="7" t="n">
        <v>37368</v>
      </c>
      <c r="K21316" s="7" t="s">
        <v>1213</v>
      </c>
      <c r="L21316" s="7" t="n">
        <v>2</v>
      </c>
      <c r="M21316" s="7" t="n">
        <v>0</v>
      </c>
    </row>
    <row r="21317" spans="1:13">
      <c r="A21317" t="s">
        <v>4</v>
      </c>
      <c r="B21317" s="4" t="s">
        <v>5</v>
      </c>
    </row>
    <row r="21318" spans="1:13">
      <c r="A21318" t="n">
        <v>165559</v>
      </c>
      <c r="B21318" s="50" t="n">
        <v>28</v>
      </c>
    </row>
    <row r="21319" spans="1:13">
      <c r="A21319" t="s">
        <v>4</v>
      </c>
      <c r="B21319" s="4" t="s">
        <v>5</v>
      </c>
      <c r="C21319" s="4" t="s">
        <v>10</v>
      </c>
      <c r="D21319" s="4" t="s">
        <v>14</v>
      </c>
    </row>
    <row r="21320" spans="1:13">
      <c r="A21320" t="n">
        <v>165560</v>
      </c>
      <c r="B21320" s="51" t="n">
        <v>89</v>
      </c>
      <c r="C21320" s="7" t="n">
        <v>65533</v>
      </c>
      <c r="D21320" s="7" t="n">
        <v>1</v>
      </c>
    </row>
    <row r="21321" spans="1:13">
      <c r="A21321" t="s">
        <v>4</v>
      </c>
      <c r="B21321" s="4" t="s">
        <v>5</v>
      </c>
      <c r="C21321" s="4" t="s">
        <v>14</v>
      </c>
      <c r="D21321" s="4" t="s">
        <v>10</v>
      </c>
      <c r="E21321" s="4" t="s">
        <v>21</v>
      </c>
    </row>
    <row r="21322" spans="1:13">
      <c r="A21322" t="n">
        <v>165564</v>
      </c>
      <c r="B21322" s="21" t="n">
        <v>58</v>
      </c>
      <c r="C21322" s="7" t="n">
        <v>101</v>
      </c>
      <c r="D21322" s="7" t="n">
        <v>500</v>
      </c>
      <c r="E21322" s="7" t="n">
        <v>1</v>
      </c>
    </row>
    <row r="21323" spans="1:13">
      <c r="A21323" t="s">
        <v>4</v>
      </c>
      <c r="B21323" s="4" t="s">
        <v>5</v>
      </c>
      <c r="C21323" s="4" t="s">
        <v>14</v>
      </c>
      <c r="D21323" s="4" t="s">
        <v>10</v>
      </c>
    </row>
    <row r="21324" spans="1:13">
      <c r="A21324" t="n">
        <v>165572</v>
      </c>
      <c r="B21324" s="21" t="n">
        <v>58</v>
      </c>
      <c r="C21324" s="7" t="n">
        <v>254</v>
      </c>
      <c r="D21324" s="7" t="n">
        <v>0</v>
      </c>
    </row>
    <row r="21325" spans="1:13">
      <c r="A21325" t="s">
        <v>4</v>
      </c>
      <c r="B21325" s="4" t="s">
        <v>5</v>
      </c>
      <c r="C21325" s="4" t="s">
        <v>14</v>
      </c>
      <c r="D21325" s="4" t="s">
        <v>14</v>
      </c>
      <c r="E21325" s="4" t="s">
        <v>21</v>
      </c>
      <c r="F21325" s="4" t="s">
        <v>21</v>
      </c>
      <c r="G21325" s="4" t="s">
        <v>21</v>
      </c>
      <c r="H21325" s="4" t="s">
        <v>10</v>
      </c>
    </row>
    <row r="21326" spans="1:13">
      <c r="A21326" t="n">
        <v>165576</v>
      </c>
      <c r="B21326" s="45" t="n">
        <v>45</v>
      </c>
      <c r="C21326" s="7" t="n">
        <v>2</v>
      </c>
      <c r="D21326" s="7" t="n">
        <v>3</v>
      </c>
      <c r="E21326" s="7" t="n">
        <v>1.16999995708466</v>
      </c>
      <c r="F21326" s="7" t="n">
        <v>19.75</v>
      </c>
      <c r="G21326" s="7" t="n">
        <v>40.2099990844727</v>
      </c>
      <c r="H21326" s="7" t="n">
        <v>0</v>
      </c>
    </row>
    <row r="21327" spans="1:13">
      <c r="A21327" t="s">
        <v>4</v>
      </c>
      <c r="B21327" s="4" t="s">
        <v>5</v>
      </c>
      <c r="C21327" s="4" t="s">
        <v>14</v>
      </c>
      <c r="D21327" s="4" t="s">
        <v>14</v>
      </c>
      <c r="E21327" s="4" t="s">
        <v>21</v>
      </c>
      <c r="F21327" s="4" t="s">
        <v>21</v>
      </c>
      <c r="G21327" s="4" t="s">
        <v>21</v>
      </c>
      <c r="H21327" s="4" t="s">
        <v>10</v>
      </c>
      <c r="I21327" s="4" t="s">
        <v>14</v>
      </c>
    </row>
    <row r="21328" spans="1:13">
      <c r="A21328" t="n">
        <v>165593</v>
      </c>
      <c r="B21328" s="45" t="n">
        <v>45</v>
      </c>
      <c r="C21328" s="7" t="n">
        <v>4</v>
      </c>
      <c r="D21328" s="7" t="n">
        <v>3</v>
      </c>
      <c r="E21328" s="7" t="n">
        <v>8.82999992370605</v>
      </c>
      <c r="F21328" s="7" t="n">
        <v>309.339996337891</v>
      </c>
      <c r="G21328" s="7" t="n">
        <v>357</v>
      </c>
      <c r="H21328" s="7" t="n">
        <v>0</v>
      </c>
      <c r="I21328" s="7" t="n">
        <v>0</v>
      </c>
    </row>
    <row r="21329" spans="1:13">
      <c r="A21329" t="s">
        <v>4</v>
      </c>
      <c r="B21329" s="4" t="s">
        <v>5</v>
      </c>
      <c r="C21329" s="4" t="s">
        <v>14</v>
      </c>
      <c r="D21329" s="4" t="s">
        <v>14</v>
      </c>
      <c r="E21329" s="4" t="s">
        <v>21</v>
      </c>
      <c r="F21329" s="4" t="s">
        <v>10</v>
      </c>
    </row>
    <row r="21330" spans="1:13">
      <c r="A21330" t="n">
        <v>165611</v>
      </c>
      <c r="B21330" s="45" t="n">
        <v>45</v>
      </c>
      <c r="C21330" s="7" t="n">
        <v>5</v>
      </c>
      <c r="D21330" s="7" t="n">
        <v>3</v>
      </c>
      <c r="E21330" s="7" t="n">
        <v>1.20000004768372</v>
      </c>
      <c r="F21330" s="7" t="n">
        <v>0</v>
      </c>
    </row>
    <row r="21331" spans="1:13">
      <c r="A21331" t="s">
        <v>4</v>
      </c>
      <c r="B21331" s="4" t="s">
        <v>5</v>
      </c>
      <c r="C21331" s="4" t="s">
        <v>14</v>
      </c>
      <c r="D21331" s="4" t="s">
        <v>14</v>
      </c>
      <c r="E21331" s="4" t="s">
        <v>21</v>
      </c>
      <c r="F21331" s="4" t="s">
        <v>10</v>
      </c>
    </row>
    <row r="21332" spans="1:13">
      <c r="A21332" t="n">
        <v>165620</v>
      </c>
      <c r="B21332" s="45" t="n">
        <v>45</v>
      </c>
      <c r="C21332" s="7" t="n">
        <v>11</v>
      </c>
      <c r="D21332" s="7" t="n">
        <v>3</v>
      </c>
      <c r="E21332" s="7" t="n">
        <v>32.7000007629395</v>
      </c>
      <c r="F21332" s="7" t="n">
        <v>0</v>
      </c>
    </row>
    <row r="21333" spans="1:13">
      <c r="A21333" t="s">
        <v>4</v>
      </c>
      <c r="B21333" s="4" t="s">
        <v>5</v>
      </c>
      <c r="C21333" s="4" t="s">
        <v>14</v>
      </c>
      <c r="D21333" s="4" t="s">
        <v>14</v>
      </c>
      <c r="E21333" s="4" t="s">
        <v>21</v>
      </c>
      <c r="F21333" s="4" t="s">
        <v>10</v>
      </c>
    </row>
    <row r="21334" spans="1:13">
      <c r="A21334" t="n">
        <v>165629</v>
      </c>
      <c r="B21334" s="45" t="n">
        <v>45</v>
      </c>
      <c r="C21334" s="7" t="n">
        <v>5</v>
      </c>
      <c r="D21334" s="7" t="n">
        <v>3</v>
      </c>
      <c r="E21334" s="7" t="n">
        <v>1.10000002384186</v>
      </c>
      <c r="F21334" s="7" t="n">
        <v>3000</v>
      </c>
    </row>
    <row r="21335" spans="1:13">
      <c r="A21335" t="s">
        <v>4</v>
      </c>
      <c r="B21335" s="4" t="s">
        <v>5</v>
      </c>
      <c r="C21335" s="4" t="s">
        <v>10</v>
      </c>
      <c r="D21335" s="4" t="s">
        <v>10</v>
      </c>
      <c r="E21335" s="4" t="s">
        <v>10</v>
      </c>
    </row>
    <row r="21336" spans="1:13">
      <c r="A21336" t="n">
        <v>165638</v>
      </c>
      <c r="B21336" s="42" t="n">
        <v>61</v>
      </c>
      <c r="C21336" s="7" t="n">
        <v>19</v>
      </c>
      <c r="D21336" s="7" t="n">
        <v>7013</v>
      </c>
      <c r="E21336" s="7" t="n">
        <v>1000</v>
      </c>
    </row>
    <row r="21337" spans="1:13">
      <c r="A21337" t="s">
        <v>4</v>
      </c>
      <c r="B21337" s="4" t="s">
        <v>5</v>
      </c>
      <c r="C21337" s="4" t="s">
        <v>14</v>
      </c>
      <c r="D21337" s="4" t="s">
        <v>10</v>
      </c>
    </row>
    <row r="21338" spans="1:13">
      <c r="A21338" t="n">
        <v>165645</v>
      </c>
      <c r="B21338" s="21" t="n">
        <v>58</v>
      </c>
      <c r="C21338" s="7" t="n">
        <v>255</v>
      </c>
      <c r="D21338" s="7" t="n">
        <v>0</v>
      </c>
    </row>
    <row r="21339" spans="1:13">
      <c r="A21339" t="s">
        <v>4</v>
      </c>
      <c r="B21339" s="4" t="s">
        <v>5</v>
      </c>
      <c r="C21339" s="4" t="s">
        <v>14</v>
      </c>
      <c r="D21339" s="4" t="s">
        <v>10</v>
      </c>
      <c r="E21339" s="4" t="s">
        <v>6</v>
      </c>
    </row>
    <row r="21340" spans="1:13">
      <c r="A21340" t="n">
        <v>165649</v>
      </c>
      <c r="B21340" s="41" t="n">
        <v>51</v>
      </c>
      <c r="C21340" s="7" t="n">
        <v>4</v>
      </c>
      <c r="D21340" s="7" t="n">
        <v>19</v>
      </c>
      <c r="E21340" s="7" t="s">
        <v>119</v>
      </c>
    </row>
    <row r="21341" spans="1:13">
      <c r="A21341" t="s">
        <v>4</v>
      </c>
      <c r="B21341" s="4" t="s">
        <v>5</v>
      </c>
      <c r="C21341" s="4" t="s">
        <v>10</v>
      </c>
    </row>
    <row r="21342" spans="1:13">
      <c r="A21342" t="n">
        <v>165663</v>
      </c>
      <c r="B21342" s="28" t="n">
        <v>16</v>
      </c>
      <c r="C21342" s="7" t="n">
        <v>0</v>
      </c>
    </row>
    <row r="21343" spans="1:13">
      <c r="A21343" t="s">
        <v>4</v>
      </c>
      <c r="B21343" s="4" t="s">
        <v>5</v>
      </c>
      <c r="C21343" s="4" t="s">
        <v>10</v>
      </c>
      <c r="D21343" s="4" t="s">
        <v>14</v>
      </c>
      <c r="E21343" s="4" t="s">
        <v>9</v>
      </c>
      <c r="F21343" s="4" t="s">
        <v>112</v>
      </c>
      <c r="G21343" s="4" t="s">
        <v>14</v>
      </c>
      <c r="H21343" s="4" t="s">
        <v>14</v>
      </c>
      <c r="I21343" s="4" t="s">
        <v>14</v>
      </c>
      <c r="J21343" s="4" t="s">
        <v>9</v>
      </c>
      <c r="K21343" s="4" t="s">
        <v>112</v>
      </c>
      <c r="L21343" s="4" t="s">
        <v>14</v>
      </c>
      <c r="M21343" s="4" t="s">
        <v>14</v>
      </c>
      <c r="N21343" s="4" t="s">
        <v>14</v>
      </c>
      <c r="O21343" s="4" t="s">
        <v>9</v>
      </c>
      <c r="P21343" s="4" t="s">
        <v>112</v>
      </c>
      <c r="Q21343" s="4" t="s">
        <v>14</v>
      </c>
      <c r="R21343" s="4" t="s">
        <v>14</v>
      </c>
    </row>
    <row r="21344" spans="1:13">
      <c r="A21344" t="n">
        <v>165666</v>
      </c>
      <c r="B21344" s="49" t="n">
        <v>26</v>
      </c>
      <c r="C21344" s="7" t="n">
        <v>19</v>
      </c>
      <c r="D21344" s="7" t="n">
        <v>17</v>
      </c>
      <c r="E21344" s="7" t="n">
        <v>29382</v>
      </c>
      <c r="F21344" s="7" t="s">
        <v>1214</v>
      </c>
      <c r="G21344" s="7" t="n">
        <v>2</v>
      </c>
      <c r="H21344" s="7" t="n">
        <v>3</v>
      </c>
      <c r="I21344" s="7" t="n">
        <v>17</v>
      </c>
      <c r="J21344" s="7" t="n">
        <v>29383</v>
      </c>
      <c r="K21344" s="7" t="s">
        <v>1215</v>
      </c>
      <c r="L21344" s="7" t="n">
        <v>2</v>
      </c>
      <c r="M21344" s="7" t="n">
        <v>3</v>
      </c>
      <c r="N21344" s="7" t="n">
        <v>17</v>
      </c>
      <c r="O21344" s="7" t="n">
        <v>29384</v>
      </c>
      <c r="P21344" s="7" t="s">
        <v>1216</v>
      </c>
      <c r="Q21344" s="7" t="n">
        <v>2</v>
      </c>
      <c r="R21344" s="7" t="n">
        <v>0</v>
      </c>
    </row>
    <row r="21345" spans="1:18">
      <c r="A21345" t="s">
        <v>4</v>
      </c>
      <c r="B21345" s="4" t="s">
        <v>5</v>
      </c>
    </row>
    <row r="21346" spans="1:18">
      <c r="A21346" t="n">
        <v>165847</v>
      </c>
      <c r="B21346" s="50" t="n">
        <v>28</v>
      </c>
    </row>
    <row r="21347" spans="1:18">
      <c r="A21347" t="s">
        <v>4</v>
      </c>
      <c r="B21347" s="4" t="s">
        <v>5</v>
      </c>
      <c r="C21347" s="4" t="s">
        <v>10</v>
      </c>
      <c r="D21347" s="4" t="s">
        <v>14</v>
      </c>
      <c r="E21347" s="4" t="s">
        <v>14</v>
      </c>
      <c r="F21347" s="4" t="s">
        <v>6</v>
      </c>
    </row>
    <row r="21348" spans="1:18">
      <c r="A21348" t="n">
        <v>165848</v>
      </c>
      <c r="B21348" s="18" t="n">
        <v>20</v>
      </c>
      <c r="C21348" s="7" t="n">
        <v>7013</v>
      </c>
      <c r="D21348" s="7" t="n">
        <v>2</v>
      </c>
      <c r="E21348" s="7" t="n">
        <v>10</v>
      </c>
      <c r="F21348" s="7" t="s">
        <v>122</v>
      </c>
    </row>
    <row r="21349" spans="1:18">
      <c r="A21349" t="s">
        <v>4</v>
      </c>
      <c r="B21349" s="4" t="s">
        <v>5</v>
      </c>
      <c r="C21349" s="4" t="s">
        <v>14</v>
      </c>
      <c r="D21349" s="4" t="s">
        <v>10</v>
      </c>
      <c r="E21349" s="4" t="s">
        <v>10</v>
      </c>
      <c r="F21349" s="4" t="s">
        <v>14</v>
      </c>
    </row>
    <row r="21350" spans="1:18">
      <c r="A21350" t="n">
        <v>165869</v>
      </c>
      <c r="B21350" s="59" t="n">
        <v>25</v>
      </c>
      <c r="C21350" s="7" t="n">
        <v>1</v>
      </c>
      <c r="D21350" s="7" t="n">
        <v>550</v>
      </c>
      <c r="E21350" s="7" t="n">
        <v>500</v>
      </c>
      <c r="F21350" s="7" t="n">
        <v>0</v>
      </c>
    </row>
    <row r="21351" spans="1:18">
      <c r="A21351" t="s">
        <v>4</v>
      </c>
      <c r="B21351" s="4" t="s">
        <v>5</v>
      </c>
      <c r="C21351" s="4" t="s">
        <v>14</v>
      </c>
      <c r="D21351" s="4" t="s">
        <v>10</v>
      </c>
      <c r="E21351" s="4" t="s">
        <v>6</v>
      </c>
    </row>
    <row r="21352" spans="1:18">
      <c r="A21352" t="n">
        <v>165876</v>
      </c>
      <c r="B21352" s="41" t="n">
        <v>51</v>
      </c>
      <c r="C21352" s="7" t="n">
        <v>4</v>
      </c>
      <c r="D21352" s="7" t="n">
        <v>7013</v>
      </c>
      <c r="E21352" s="7" t="s">
        <v>130</v>
      </c>
    </row>
    <row r="21353" spans="1:18">
      <c r="A21353" t="s">
        <v>4</v>
      </c>
      <c r="B21353" s="4" t="s">
        <v>5</v>
      </c>
      <c r="C21353" s="4" t="s">
        <v>10</v>
      </c>
    </row>
    <row r="21354" spans="1:18">
      <c r="A21354" t="n">
        <v>165890</v>
      </c>
      <c r="B21354" s="28" t="n">
        <v>16</v>
      </c>
      <c r="C21354" s="7" t="n">
        <v>0</v>
      </c>
    </row>
    <row r="21355" spans="1:18">
      <c r="A21355" t="s">
        <v>4</v>
      </c>
      <c r="B21355" s="4" t="s">
        <v>5</v>
      </c>
      <c r="C21355" s="4" t="s">
        <v>10</v>
      </c>
      <c r="D21355" s="4" t="s">
        <v>14</v>
      </c>
      <c r="E21355" s="4" t="s">
        <v>9</v>
      </c>
      <c r="F21355" s="4" t="s">
        <v>112</v>
      </c>
      <c r="G21355" s="4" t="s">
        <v>14</v>
      </c>
      <c r="H21355" s="4" t="s">
        <v>14</v>
      </c>
      <c r="I21355" s="4" t="s">
        <v>14</v>
      </c>
      <c r="J21355" s="4" t="s">
        <v>9</v>
      </c>
      <c r="K21355" s="4" t="s">
        <v>112</v>
      </c>
      <c r="L21355" s="4" t="s">
        <v>14</v>
      </c>
      <c r="M21355" s="4" t="s">
        <v>14</v>
      </c>
    </row>
    <row r="21356" spans="1:18">
      <c r="A21356" t="n">
        <v>165893</v>
      </c>
      <c r="B21356" s="49" t="n">
        <v>26</v>
      </c>
      <c r="C21356" s="7" t="n">
        <v>7013</v>
      </c>
      <c r="D21356" s="7" t="n">
        <v>17</v>
      </c>
      <c r="E21356" s="7" t="n">
        <v>37369</v>
      </c>
      <c r="F21356" s="7" t="s">
        <v>1217</v>
      </c>
      <c r="G21356" s="7" t="n">
        <v>2</v>
      </c>
      <c r="H21356" s="7" t="n">
        <v>3</v>
      </c>
      <c r="I21356" s="7" t="n">
        <v>17</v>
      </c>
      <c r="J21356" s="7" t="n">
        <v>37370</v>
      </c>
      <c r="K21356" s="7" t="s">
        <v>1218</v>
      </c>
      <c r="L21356" s="7" t="n">
        <v>2</v>
      </c>
      <c r="M21356" s="7" t="n">
        <v>0</v>
      </c>
    </row>
    <row r="21357" spans="1:18">
      <c r="A21357" t="s">
        <v>4</v>
      </c>
      <c r="B21357" s="4" t="s">
        <v>5</v>
      </c>
    </row>
    <row r="21358" spans="1:18">
      <c r="A21358" t="n">
        <v>166082</v>
      </c>
      <c r="B21358" s="50" t="n">
        <v>28</v>
      </c>
    </row>
    <row r="21359" spans="1:18">
      <c r="A21359" t="s">
        <v>4</v>
      </c>
      <c r="B21359" s="4" t="s">
        <v>5</v>
      </c>
      <c r="C21359" s="4" t="s">
        <v>10</v>
      </c>
      <c r="D21359" s="4" t="s">
        <v>14</v>
      </c>
    </row>
    <row r="21360" spans="1:18">
      <c r="A21360" t="n">
        <v>166083</v>
      </c>
      <c r="B21360" s="51" t="n">
        <v>89</v>
      </c>
      <c r="C21360" s="7" t="n">
        <v>65533</v>
      </c>
      <c r="D21360" s="7" t="n">
        <v>1</v>
      </c>
    </row>
    <row r="21361" spans="1:13">
      <c r="A21361" t="s">
        <v>4</v>
      </c>
      <c r="B21361" s="4" t="s">
        <v>5</v>
      </c>
      <c r="C21361" s="4" t="s">
        <v>14</v>
      </c>
      <c r="D21361" s="4" t="s">
        <v>10</v>
      </c>
      <c r="E21361" s="4" t="s">
        <v>10</v>
      </c>
      <c r="F21361" s="4" t="s">
        <v>14</v>
      </c>
    </row>
    <row r="21362" spans="1:13">
      <c r="A21362" t="n">
        <v>166087</v>
      </c>
      <c r="B21362" s="59" t="n">
        <v>25</v>
      </c>
      <c r="C21362" s="7" t="n">
        <v>1</v>
      </c>
      <c r="D21362" s="7" t="n">
        <v>65535</v>
      </c>
      <c r="E21362" s="7" t="n">
        <v>65535</v>
      </c>
      <c r="F21362" s="7" t="n">
        <v>0</v>
      </c>
    </row>
    <row r="21363" spans="1:13">
      <c r="A21363" t="s">
        <v>4</v>
      </c>
      <c r="B21363" s="4" t="s">
        <v>5</v>
      </c>
      <c r="C21363" s="4" t="s">
        <v>14</v>
      </c>
      <c r="D21363" s="4" t="s">
        <v>10</v>
      </c>
      <c r="E21363" s="4" t="s">
        <v>21</v>
      </c>
    </row>
    <row r="21364" spans="1:13">
      <c r="A21364" t="n">
        <v>166094</v>
      </c>
      <c r="B21364" s="21" t="n">
        <v>58</v>
      </c>
      <c r="C21364" s="7" t="n">
        <v>101</v>
      </c>
      <c r="D21364" s="7" t="n">
        <v>500</v>
      </c>
      <c r="E21364" s="7" t="n">
        <v>1</v>
      </c>
    </row>
    <row r="21365" spans="1:13">
      <c r="A21365" t="s">
        <v>4</v>
      </c>
      <c r="B21365" s="4" t="s">
        <v>5</v>
      </c>
      <c r="C21365" s="4" t="s">
        <v>14</v>
      </c>
      <c r="D21365" s="4" t="s">
        <v>10</v>
      </c>
    </row>
    <row r="21366" spans="1:13">
      <c r="A21366" t="n">
        <v>166102</v>
      </c>
      <c r="B21366" s="21" t="n">
        <v>58</v>
      </c>
      <c r="C21366" s="7" t="n">
        <v>254</v>
      </c>
      <c r="D21366" s="7" t="n">
        <v>0</v>
      </c>
    </row>
    <row r="21367" spans="1:13">
      <c r="A21367" t="s">
        <v>4</v>
      </c>
      <c r="B21367" s="4" t="s">
        <v>5</v>
      </c>
      <c r="C21367" s="4" t="s">
        <v>14</v>
      </c>
      <c r="D21367" s="4" t="s">
        <v>14</v>
      </c>
      <c r="E21367" s="4" t="s">
        <v>21</v>
      </c>
      <c r="F21367" s="4" t="s">
        <v>21</v>
      </c>
      <c r="G21367" s="4" t="s">
        <v>21</v>
      </c>
      <c r="H21367" s="4" t="s">
        <v>10</v>
      </c>
    </row>
    <row r="21368" spans="1:13">
      <c r="A21368" t="n">
        <v>166106</v>
      </c>
      <c r="B21368" s="45" t="n">
        <v>45</v>
      </c>
      <c r="C21368" s="7" t="n">
        <v>2</v>
      </c>
      <c r="D21368" s="7" t="n">
        <v>3</v>
      </c>
      <c r="E21368" s="7" t="n">
        <v>0.949999988079071</v>
      </c>
      <c r="F21368" s="7" t="n">
        <v>19.5900001525879</v>
      </c>
      <c r="G21368" s="7" t="n">
        <v>39.7700004577637</v>
      </c>
      <c r="H21368" s="7" t="n">
        <v>0</v>
      </c>
    </row>
    <row r="21369" spans="1:13">
      <c r="A21369" t="s">
        <v>4</v>
      </c>
      <c r="B21369" s="4" t="s">
        <v>5</v>
      </c>
      <c r="C21369" s="4" t="s">
        <v>14</v>
      </c>
      <c r="D21369" s="4" t="s">
        <v>14</v>
      </c>
      <c r="E21369" s="4" t="s">
        <v>21</v>
      </c>
      <c r="F21369" s="4" t="s">
        <v>21</v>
      </c>
      <c r="G21369" s="4" t="s">
        <v>21</v>
      </c>
      <c r="H21369" s="4" t="s">
        <v>10</v>
      </c>
      <c r="I21369" s="4" t="s">
        <v>14</v>
      </c>
    </row>
    <row r="21370" spans="1:13">
      <c r="A21370" t="n">
        <v>166123</v>
      </c>
      <c r="B21370" s="45" t="n">
        <v>45</v>
      </c>
      <c r="C21370" s="7" t="n">
        <v>4</v>
      </c>
      <c r="D21370" s="7" t="n">
        <v>3</v>
      </c>
      <c r="E21370" s="7" t="n">
        <v>359.540008544922</v>
      </c>
      <c r="F21370" s="7" t="n">
        <v>179.479995727539</v>
      </c>
      <c r="G21370" s="7" t="n">
        <v>357</v>
      </c>
      <c r="H21370" s="7" t="n">
        <v>0</v>
      </c>
      <c r="I21370" s="7" t="n">
        <v>0</v>
      </c>
    </row>
    <row r="21371" spans="1:13">
      <c r="A21371" t="s">
        <v>4</v>
      </c>
      <c r="B21371" s="4" t="s">
        <v>5</v>
      </c>
      <c r="C21371" s="4" t="s">
        <v>14</v>
      </c>
      <c r="D21371" s="4" t="s">
        <v>14</v>
      </c>
      <c r="E21371" s="4" t="s">
        <v>21</v>
      </c>
      <c r="F21371" s="4" t="s">
        <v>10</v>
      </c>
    </row>
    <row r="21372" spans="1:13">
      <c r="A21372" t="n">
        <v>166141</v>
      </c>
      <c r="B21372" s="45" t="n">
        <v>45</v>
      </c>
      <c r="C21372" s="7" t="n">
        <v>5</v>
      </c>
      <c r="D21372" s="7" t="n">
        <v>3</v>
      </c>
      <c r="E21372" s="7" t="n">
        <v>1.5</v>
      </c>
      <c r="F21372" s="7" t="n">
        <v>0</v>
      </c>
    </row>
    <row r="21373" spans="1:13">
      <c r="A21373" t="s">
        <v>4</v>
      </c>
      <c r="B21373" s="4" t="s">
        <v>5</v>
      </c>
      <c r="C21373" s="4" t="s">
        <v>14</v>
      </c>
      <c r="D21373" s="4" t="s">
        <v>14</v>
      </c>
      <c r="E21373" s="4" t="s">
        <v>21</v>
      </c>
      <c r="F21373" s="4" t="s">
        <v>10</v>
      </c>
    </row>
    <row r="21374" spans="1:13">
      <c r="A21374" t="n">
        <v>166150</v>
      </c>
      <c r="B21374" s="45" t="n">
        <v>45</v>
      </c>
      <c r="C21374" s="7" t="n">
        <v>11</v>
      </c>
      <c r="D21374" s="7" t="n">
        <v>3</v>
      </c>
      <c r="E21374" s="7" t="n">
        <v>32.7000007629395</v>
      </c>
      <c r="F21374" s="7" t="n">
        <v>0</v>
      </c>
    </row>
    <row r="21375" spans="1:13">
      <c r="A21375" t="s">
        <v>4</v>
      </c>
      <c r="B21375" s="4" t="s">
        <v>5</v>
      </c>
      <c r="C21375" s="4" t="s">
        <v>14</v>
      </c>
      <c r="D21375" s="4" t="s">
        <v>10</v>
      </c>
      <c r="E21375" s="4" t="s">
        <v>6</v>
      </c>
      <c r="F21375" s="4" t="s">
        <v>6</v>
      </c>
      <c r="G21375" s="4" t="s">
        <v>6</v>
      </c>
      <c r="H21375" s="4" t="s">
        <v>6</v>
      </c>
    </row>
    <row r="21376" spans="1:13">
      <c r="A21376" t="n">
        <v>166159</v>
      </c>
      <c r="B21376" s="41" t="n">
        <v>51</v>
      </c>
      <c r="C21376" s="7" t="n">
        <v>3</v>
      </c>
      <c r="D21376" s="7" t="n">
        <v>22</v>
      </c>
      <c r="E21376" s="7" t="s">
        <v>142</v>
      </c>
      <c r="F21376" s="7" t="s">
        <v>97</v>
      </c>
      <c r="G21376" s="7" t="s">
        <v>96</v>
      </c>
      <c r="H21376" s="7" t="s">
        <v>97</v>
      </c>
    </row>
    <row r="21377" spans="1:9">
      <c r="A21377" t="s">
        <v>4</v>
      </c>
      <c r="B21377" s="4" t="s">
        <v>5</v>
      </c>
      <c r="C21377" s="4" t="s">
        <v>10</v>
      </c>
      <c r="D21377" s="4" t="s">
        <v>10</v>
      </c>
      <c r="E21377" s="4" t="s">
        <v>10</v>
      </c>
    </row>
    <row r="21378" spans="1:9">
      <c r="A21378" t="n">
        <v>166172</v>
      </c>
      <c r="B21378" s="42" t="n">
        <v>61</v>
      </c>
      <c r="C21378" s="7" t="n">
        <v>7012</v>
      </c>
      <c r="D21378" s="7" t="n">
        <v>7013</v>
      </c>
      <c r="E21378" s="7" t="n">
        <v>1000</v>
      </c>
    </row>
    <row r="21379" spans="1:9">
      <c r="A21379" t="s">
        <v>4</v>
      </c>
      <c r="B21379" s="4" t="s">
        <v>5</v>
      </c>
      <c r="C21379" s="4" t="s">
        <v>14</v>
      </c>
      <c r="D21379" s="4" t="s">
        <v>10</v>
      </c>
    </row>
    <row r="21380" spans="1:9">
      <c r="A21380" t="n">
        <v>166179</v>
      </c>
      <c r="B21380" s="21" t="n">
        <v>58</v>
      </c>
      <c r="C21380" s="7" t="n">
        <v>255</v>
      </c>
      <c r="D21380" s="7" t="n">
        <v>0</v>
      </c>
    </row>
    <row r="21381" spans="1:9">
      <c r="A21381" t="s">
        <v>4</v>
      </c>
      <c r="B21381" s="4" t="s">
        <v>5</v>
      </c>
      <c r="C21381" s="4" t="s">
        <v>14</v>
      </c>
      <c r="D21381" s="4" t="s">
        <v>10</v>
      </c>
      <c r="E21381" s="4" t="s">
        <v>6</v>
      </c>
    </row>
    <row r="21382" spans="1:9">
      <c r="A21382" t="n">
        <v>166183</v>
      </c>
      <c r="B21382" s="41" t="n">
        <v>51</v>
      </c>
      <c r="C21382" s="7" t="n">
        <v>4</v>
      </c>
      <c r="D21382" s="7" t="n">
        <v>7012</v>
      </c>
      <c r="E21382" s="7" t="s">
        <v>137</v>
      </c>
    </row>
    <row r="21383" spans="1:9">
      <c r="A21383" t="s">
        <v>4</v>
      </c>
      <c r="B21383" s="4" t="s">
        <v>5</v>
      </c>
      <c r="C21383" s="4" t="s">
        <v>10</v>
      </c>
    </row>
    <row r="21384" spans="1:9">
      <c r="A21384" t="n">
        <v>166197</v>
      </c>
      <c r="B21384" s="28" t="n">
        <v>16</v>
      </c>
      <c r="C21384" s="7" t="n">
        <v>0</v>
      </c>
    </row>
    <row r="21385" spans="1:9">
      <c r="A21385" t="s">
        <v>4</v>
      </c>
      <c r="B21385" s="4" t="s">
        <v>5</v>
      </c>
      <c r="C21385" s="4" t="s">
        <v>10</v>
      </c>
      <c r="D21385" s="4" t="s">
        <v>14</v>
      </c>
      <c r="E21385" s="4" t="s">
        <v>9</v>
      </c>
      <c r="F21385" s="4" t="s">
        <v>112</v>
      </c>
      <c r="G21385" s="4" t="s">
        <v>14</v>
      </c>
      <c r="H21385" s="4" t="s">
        <v>14</v>
      </c>
      <c r="I21385" s="4" t="s">
        <v>14</v>
      </c>
      <c r="J21385" s="4" t="s">
        <v>9</v>
      </c>
      <c r="K21385" s="4" t="s">
        <v>112</v>
      </c>
      <c r="L21385" s="4" t="s">
        <v>14</v>
      </c>
      <c r="M21385" s="4" t="s">
        <v>14</v>
      </c>
    </row>
    <row r="21386" spans="1:9">
      <c r="A21386" t="n">
        <v>166200</v>
      </c>
      <c r="B21386" s="49" t="n">
        <v>26</v>
      </c>
      <c r="C21386" s="7" t="n">
        <v>7012</v>
      </c>
      <c r="D21386" s="7" t="n">
        <v>17</v>
      </c>
      <c r="E21386" s="7" t="n">
        <v>19306</v>
      </c>
      <c r="F21386" s="7" t="s">
        <v>1219</v>
      </c>
      <c r="G21386" s="7" t="n">
        <v>2</v>
      </c>
      <c r="H21386" s="7" t="n">
        <v>3</v>
      </c>
      <c r="I21386" s="7" t="n">
        <v>17</v>
      </c>
      <c r="J21386" s="7" t="n">
        <v>19307</v>
      </c>
      <c r="K21386" s="7" t="s">
        <v>1220</v>
      </c>
      <c r="L21386" s="7" t="n">
        <v>2</v>
      </c>
      <c r="M21386" s="7" t="n">
        <v>0</v>
      </c>
    </row>
    <row r="21387" spans="1:9">
      <c r="A21387" t="s">
        <v>4</v>
      </c>
      <c r="B21387" s="4" t="s">
        <v>5</v>
      </c>
    </row>
    <row r="21388" spans="1:9">
      <c r="A21388" t="n">
        <v>166296</v>
      </c>
      <c r="B21388" s="50" t="n">
        <v>28</v>
      </c>
    </row>
    <row r="21389" spans="1:9">
      <c r="A21389" t="s">
        <v>4</v>
      </c>
      <c r="B21389" s="4" t="s">
        <v>5</v>
      </c>
      <c r="C21389" s="4" t="s">
        <v>10</v>
      </c>
      <c r="D21389" s="4" t="s">
        <v>10</v>
      </c>
      <c r="E21389" s="4" t="s">
        <v>10</v>
      </c>
    </row>
    <row r="21390" spans="1:9">
      <c r="A21390" t="n">
        <v>166297</v>
      </c>
      <c r="B21390" s="42" t="n">
        <v>61</v>
      </c>
      <c r="C21390" s="7" t="n">
        <v>7013</v>
      </c>
      <c r="D21390" s="7" t="n">
        <v>7012</v>
      </c>
      <c r="E21390" s="7" t="n">
        <v>1000</v>
      </c>
    </row>
    <row r="21391" spans="1:9">
      <c r="A21391" t="s">
        <v>4</v>
      </c>
      <c r="B21391" s="4" t="s">
        <v>5</v>
      </c>
      <c r="C21391" s="4" t="s">
        <v>14</v>
      </c>
      <c r="D21391" s="4" t="s">
        <v>10</v>
      </c>
      <c r="E21391" s="4" t="s">
        <v>6</v>
      </c>
    </row>
    <row r="21392" spans="1:9">
      <c r="A21392" t="n">
        <v>166304</v>
      </c>
      <c r="B21392" s="41" t="n">
        <v>51</v>
      </c>
      <c r="C21392" s="7" t="n">
        <v>4</v>
      </c>
      <c r="D21392" s="7" t="n">
        <v>7013</v>
      </c>
      <c r="E21392" s="7" t="s">
        <v>119</v>
      </c>
    </row>
    <row r="21393" spans="1:13">
      <c r="A21393" t="s">
        <v>4</v>
      </c>
      <c r="B21393" s="4" t="s">
        <v>5</v>
      </c>
      <c r="C21393" s="4" t="s">
        <v>10</v>
      </c>
    </row>
    <row r="21394" spans="1:13">
      <c r="A21394" t="n">
        <v>166318</v>
      </c>
      <c r="B21394" s="28" t="n">
        <v>16</v>
      </c>
      <c r="C21394" s="7" t="n">
        <v>0</v>
      </c>
    </row>
    <row r="21395" spans="1:13">
      <c r="A21395" t="s">
        <v>4</v>
      </c>
      <c r="B21395" s="4" t="s">
        <v>5</v>
      </c>
      <c r="C21395" s="4" t="s">
        <v>10</v>
      </c>
      <c r="D21395" s="4" t="s">
        <v>14</v>
      </c>
      <c r="E21395" s="4" t="s">
        <v>9</v>
      </c>
      <c r="F21395" s="4" t="s">
        <v>112</v>
      </c>
      <c r="G21395" s="4" t="s">
        <v>14</v>
      </c>
      <c r="H21395" s="4" t="s">
        <v>14</v>
      </c>
    </row>
    <row r="21396" spans="1:13">
      <c r="A21396" t="n">
        <v>166321</v>
      </c>
      <c r="B21396" s="49" t="n">
        <v>26</v>
      </c>
      <c r="C21396" s="7" t="n">
        <v>7013</v>
      </c>
      <c r="D21396" s="7" t="n">
        <v>17</v>
      </c>
      <c r="E21396" s="7" t="n">
        <v>37371</v>
      </c>
      <c r="F21396" s="7" t="s">
        <v>1221</v>
      </c>
      <c r="G21396" s="7" t="n">
        <v>2</v>
      </c>
      <c r="H21396" s="7" t="n">
        <v>0</v>
      </c>
    </row>
    <row r="21397" spans="1:13">
      <c r="A21397" t="s">
        <v>4</v>
      </c>
      <c r="B21397" s="4" t="s">
        <v>5</v>
      </c>
    </row>
    <row r="21398" spans="1:13">
      <c r="A21398" t="n">
        <v>166395</v>
      </c>
      <c r="B21398" s="50" t="n">
        <v>28</v>
      </c>
    </row>
    <row r="21399" spans="1:13">
      <c r="A21399" t="s">
        <v>4</v>
      </c>
      <c r="B21399" s="4" t="s">
        <v>5</v>
      </c>
      <c r="C21399" s="4" t="s">
        <v>10</v>
      </c>
      <c r="D21399" s="4" t="s">
        <v>14</v>
      </c>
    </row>
    <row r="21400" spans="1:13">
      <c r="A21400" t="n">
        <v>166396</v>
      </c>
      <c r="B21400" s="51" t="n">
        <v>89</v>
      </c>
      <c r="C21400" s="7" t="n">
        <v>65533</v>
      </c>
      <c r="D21400" s="7" t="n">
        <v>1</v>
      </c>
    </row>
    <row r="21401" spans="1:13">
      <c r="A21401" t="s">
        <v>4</v>
      </c>
      <c r="B21401" s="4" t="s">
        <v>5</v>
      </c>
      <c r="C21401" s="4" t="s">
        <v>14</v>
      </c>
      <c r="D21401" s="4" t="s">
        <v>10</v>
      </c>
      <c r="E21401" s="4" t="s">
        <v>14</v>
      </c>
    </row>
    <row r="21402" spans="1:13">
      <c r="A21402" t="n">
        <v>166400</v>
      </c>
      <c r="B21402" s="16" t="n">
        <v>49</v>
      </c>
      <c r="C21402" s="7" t="n">
        <v>1</v>
      </c>
      <c r="D21402" s="7" t="n">
        <v>5000</v>
      </c>
      <c r="E21402" s="7" t="n">
        <v>0</v>
      </c>
    </row>
    <row r="21403" spans="1:13">
      <c r="A21403" t="s">
        <v>4</v>
      </c>
      <c r="B21403" s="4" t="s">
        <v>5</v>
      </c>
      <c r="C21403" s="4" t="s">
        <v>14</v>
      </c>
      <c r="D21403" s="4" t="s">
        <v>14</v>
      </c>
      <c r="E21403" s="4" t="s">
        <v>21</v>
      </c>
      <c r="F21403" s="4" t="s">
        <v>21</v>
      </c>
      <c r="G21403" s="4" t="s">
        <v>21</v>
      </c>
      <c r="H21403" s="4" t="s">
        <v>10</v>
      </c>
    </row>
    <row r="21404" spans="1:13">
      <c r="A21404" t="n">
        <v>166405</v>
      </c>
      <c r="B21404" s="45" t="n">
        <v>45</v>
      </c>
      <c r="C21404" s="7" t="n">
        <v>2</v>
      </c>
      <c r="D21404" s="7" t="n">
        <v>3</v>
      </c>
      <c r="E21404" s="7" t="n">
        <v>-0.159999996423721</v>
      </c>
      <c r="F21404" s="7" t="n">
        <v>20.1499996185303</v>
      </c>
      <c r="G21404" s="7" t="n">
        <v>41.0800018310547</v>
      </c>
      <c r="H21404" s="7" t="n">
        <v>2500</v>
      </c>
    </row>
    <row r="21405" spans="1:13">
      <c r="A21405" t="s">
        <v>4</v>
      </c>
      <c r="B21405" s="4" t="s">
        <v>5</v>
      </c>
      <c r="C21405" s="4" t="s">
        <v>14</v>
      </c>
      <c r="D21405" s="4" t="s">
        <v>14</v>
      </c>
      <c r="E21405" s="4" t="s">
        <v>21</v>
      </c>
      <c r="F21405" s="4" t="s">
        <v>21</v>
      </c>
      <c r="G21405" s="4" t="s">
        <v>21</v>
      </c>
      <c r="H21405" s="4" t="s">
        <v>10</v>
      </c>
      <c r="I21405" s="4" t="s">
        <v>14</v>
      </c>
    </row>
    <row r="21406" spans="1:13">
      <c r="A21406" t="n">
        <v>166422</v>
      </c>
      <c r="B21406" s="45" t="n">
        <v>45</v>
      </c>
      <c r="C21406" s="7" t="n">
        <v>4</v>
      </c>
      <c r="D21406" s="7" t="n">
        <v>3</v>
      </c>
      <c r="E21406" s="7" t="n">
        <v>16.1900005340576</v>
      </c>
      <c r="F21406" s="7" t="n">
        <v>190.449996948242</v>
      </c>
      <c r="G21406" s="7" t="n">
        <v>357</v>
      </c>
      <c r="H21406" s="7" t="n">
        <v>2500</v>
      </c>
      <c r="I21406" s="7" t="n">
        <v>1</v>
      </c>
    </row>
    <row r="21407" spans="1:13">
      <c r="A21407" t="s">
        <v>4</v>
      </c>
      <c r="B21407" s="4" t="s">
        <v>5</v>
      </c>
      <c r="C21407" s="4" t="s">
        <v>14</v>
      </c>
      <c r="D21407" s="4" t="s">
        <v>14</v>
      </c>
      <c r="E21407" s="4" t="s">
        <v>21</v>
      </c>
      <c r="F21407" s="4" t="s">
        <v>10</v>
      </c>
    </row>
    <row r="21408" spans="1:13">
      <c r="A21408" t="n">
        <v>166440</v>
      </c>
      <c r="B21408" s="45" t="n">
        <v>45</v>
      </c>
      <c r="C21408" s="7" t="n">
        <v>5</v>
      </c>
      <c r="D21408" s="7" t="n">
        <v>3</v>
      </c>
      <c r="E21408" s="7" t="n">
        <v>1</v>
      </c>
      <c r="F21408" s="7" t="n">
        <v>2500</v>
      </c>
    </row>
    <row r="21409" spans="1:9">
      <c r="A21409" t="s">
        <v>4</v>
      </c>
      <c r="B21409" s="4" t="s">
        <v>5</v>
      </c>
      <c r="C21409" s="4" t="s">
        <v>14</v>
      </c>
      <c r="D21409" s="4" t="s">
        <v>14</v>
      </c>
      <c r="E21409" s="4" t="s">
        <v>21</v>
      </c>
      <c r="F21409" s="4" t="s">
        <v>10</v>
      </c>
    </row>
    <row r="21410" spans="1:9">
      <c r="A21410" t="n">
        <v>166449</v>
      </c>
      <c r="B21410" s="45" t="n">
        <v>45</v>
      </c>
      <c r="C21410" s="7" t="n">
        <v>11</v>
      </c>
      <c r="D21410" s="7" t="n">
        <v>3</v>
      </c>
      <c r="E21410" s="7" t="n">
        <v>32.7000007629395</v>
      </c>
      <c r="F21410" s="7" t="n">
        <v>2500</v>
      </c>
    </row>
    <row r="21411" spans="1:9">
      <c r="A21411" t="s">
        <v>4</v>
      </c>
      <c r="B21411" s="4" t="s">
        <v>5</v>
      </c>
      <c r="C21411" s="4" t="s">
        <v>14</v>
      </c>
      <c r="D21411" s="4" t="s">
        <v>10</v>
      </c>
      <c r="E21411" s="4" t="s">
        <v>6</v>
      </c>
      <c r="F21411" s="4" t="s">
        <v>6</v>
      </c>
      <c r="G21411" s="4" t="s">
        <v>6</v>
      </c>
      <c r="H21411" s="4" t="s">
        <v>6</v>
      </c>
    </row>
    <row r="21412" spans="1:9">
      <c r="A21412" t="n">
        <v>166458</v>
      </c>
      <c r="B21412" s="41" t="n">
        <v>51</v>
      </c>
      <c r="C21412" s="7" t="n">
        <v>3</v>
      </c>
      <c r="D21412" s="7" t="n">
        <v>7013</v>
      </c>
      <c r="E21412" s="7" t="s">
        <v>153</v>
      </c>
      <c r="F21412" s="7" t="s">
        <v>95</v>
      </c>
      <c r="G21412" s="7" t="s">
        <v>96</v>
      </c>
      <c r="H21412" s="7" t="s">
        <v>97</v>
      </c>
    </row>
    <row r="21413" spans="1:9">
      <c r="A21413" t="s">
        <v>4</v>
      </c>
      <c r="B21413" s="4" t="s">
        <v>5</v>
      </c>
      <c r="C21413" s="4" t="s">
        <v>10</v>
      </c>
      <c r="D21413" s="4" t="s">
        <v>10</v>
      </c>
      <c r="E21413" s="4" t="s">
        <v>10</v>
      </c>
    </row>
    <row r="21414" spans="1:9">
      <c r="A21414" t="n">
        <v>166471</v>
      </c>
      <c r="B21414" s="42" t="n">
        <v>61</v>
      </c>
      <c r="C21414" s="7" t="n">
        <v>7013</v>
      </c>
      <c r="D21414" s="7" t="n">
        <v>65533</v>
      </c>
      <c r="E21414" s="7" t="n">
        <v>1000</v>
      </c>
    </row>
    <row r="21415" spans="1:9">
      <c r="A21415" t="s">
        <v>4</v>
      </c>
      <c r="B21415" s="4" t="s">
        <v>5</v>
      </c>
      <c r="C21415" s="4" t="s">
        <v>10</v>
      </c>
      <c r="D21415" s="4" t="s">
        <v>21</v>
      </c>
      <c r="E21415" s="4" t="s">
        <v>21</v>
      </c>
      <c r="F21415" s="4" t="s">
        <v>21</v>
      </c>
      <c r="G21415" s="4" t="s">
        <v>10</v>
      </c>
      <c r="H21415" s="4" t="s">
        <v>10</v>
      </c>
    </row>
    <row r="21416" spans="1:9">
      <c r="A21416" t="n">
        <v>166478</v>
      </c>
      <c r="B21416" s="54" t="n">
        <v>60</v>
      </c>
      <c r="C21416" s="7" t="n">
        <v>7013</v>
      </c>
      <c r="D21416" s="7" t="n">
        <v>0</v>
      </c>
      <c r="E21416" s="7" t="n">
        <v>25</v>
      </c>
      <c r="F21416" s="7" t="n">
        <v>0</v>
      </c>
      <c r="G21416" s="7" t="n">
        <v>300</v>
      </c>
      <c r="H21416" s="7" t="n">
        <v>0</v>
      </c>
    </row>
    <row r="21417" spans="1:9">
      <c r="A21417" t="s">
        <v>4</v>
      </c>
      <c r="B21417" s="4" t="s">
        <v>5</v>
      </c>
      <c r="C21417" s="4" t="s">
        <v>10</v>
      </c>
      <c r="D21417" s="4" t="s">
        <v>21</v>
      </c>
      <c r="E21417" s="4" t="s">
        <v>21</v>
      </c>
      <c r="F21417" s="4" t="s">
        <v>14</v>
      </c>
    </row>
    <row r="21418" spans="1:9">
      <c r="A21418" t="n">
        <v>166497</v>
      </c>
      <c r="B21418" s="55" t="n">
        <v>52</v>
      </c>
      <c r="C21418" s="7" t="n">
        <v>7013</v>
      </c>
      <c r="D21418" s="7" t="n">
        <v>180</v>
      </c>
      <c r="E21418" s="7" t="n">
        <v>5</v>
      </c>
      <c r="F21418" s="7" t="n">
        <v>0</v>
      </c>
    </row>
    <row r="21419" spans="1:9">
      <c r="A21419" t="s">
        <v>4</v>
      </c>
      <c r="B21419" s="4" t="s">
        <v>5</v>
      </c>
      <c r="C21419" s="4" t="s">
        <v>10</v>
      </c>
    </row>
    <row r="21420" spans="1:9">
      <c r="A21420" t="n">
        <v>166509</v>
      </c>
      <c r="B21420" s="56" t="n">
        <v>54</v>
      </c>
      <c r="C21420" s="7" t="n">
        <v>7013</v>
      </c>
    </row>
    <row r="21421" spans="1:9">
      <c r="A21421" t="s">
        <v>4</v>
      </c>
      <c r="B21421" s="4" t="s">
        <v>5</v>
      </c>
      <c r="C21421" s="4" t="s">
        <v>14</v>
      </c>
      <c r="D21421" s="4" t="s">
        <v>10</v>
      </c>
      <c r="E21421" s="4" t="s">
        <v>6</v>
      </c>
      <c r="F21421" s="4" t="s">
        <v>6</v>
      </c>
      <c r="G21421" s="4" t="s">
        <v>6</v>
      </c>
      <c r="H21421" s="4" t="s">
        <v>6</v>
      </c>
    </row>
    <row r="21422" spans="1:9">
      <c r="A21422" t="n">
        <v>166512</v>
      </c>
      <c r="B21422" s="41" t="n">
        <v>51</v>
      </c>
      <c r="C21422" s="7" t="n">
        <v>3</v>
      </c>
      <c r="D21422" s="7" t="n">
        <v>22</v>
      </c>
      <c r="E21422" s="7" t="s">
        <v>1044</v>
      </c>
      <c r="F21422" s="7" t="s">
        <v>97</v>
      </c>
      <c r="G21422" s="7" t="s">
        <v>96</v>
      </c>
      <c r="H21422" s="7" t="s">
        <v>97</v>
      </c>
    </row>
    <row r="21423" spans="1:9">
      <c r="A21423" t="s">
        <v>4</v>
      </c>
      <c r="B21423" s="4" t="s">
        <v>5</v>
      </c>
      <c r="C21423" s="4" t="s">
        <v>10</v>
      </c>
      <c r="D21423" s="4" t="s">
        <v>14</v>
      </c>
      <c r="E21423" s="4" t="s">
        <v>6</v>
      </c>
      <c r="F21423" s="4" t="s">
        <v>21</v>
      </c>
      <c r="G21423" s="4" t="s">
        <v>21</v>
      </c>
      <c r="H21423" s="4" t="s">
        <v>21</v>
      </c>
    </row>
    <row r="21424" spans="1:9">
      <c r="A21424" t="n">
        <v>166525</v>
      </c>
      <c r="B21424" s="37" t="n">
        <v>48</v>
      </c>
      <c r="C21424" s="7" t="n">
        <v>7013</v>
      </c>
      <c r="D21424" s="7" t="n">
        <v>0</v>
      </c>
      <c r="E21424" s="7" t="s">
        <v>87</v>
      </c>
      <c r="F21424" s="7" t="n">
        <v>-1</v>
      </c>
      <c r="G21424" s="7" t="n">
        <v>1</v>
      </c>
      <c r="H21424" s="7" t="n">
        <v>5.60519385729927e-45</v>
      </c>
    </row>
    <row r="21425" spans="1:8">
      <c r="A21425" t="s">
        <v>4</v>
      </c>
      <c r="B21425" s="4" t="s">
        <v>5</v>
      </c>
      <c r="C21425" s="4" t="s">
        <v>14</v>
      </c>
      <c r="D21425" s="4" t="s">
        <v>10</v>
      </c>
    </row>
    <row r="21426" spans="1:8">
      <c r="A21426" t="n">
        <v>166553</v>
      </c>
      <c r="B21426" s="45" t="n">
        <v>45</v>
      </c>
      <c r="C21426" s="7" t="n">
        <v>7</v>
      </c>
      <c r="D21426" s="7" t="n">
        <v>255</v>
      </c>
    </row>
    <row r="21427" spans="1:8">
      <c r="A21427" t="s">
        <v>4</v>
      </c>
      <c r="B21427" s="4" t="s">
        <v>5</v>
      </c>
      <c r="C21427" s="4" t="s">
        <v>14</v>
      </c>
      <c r="D21427" s="4" t="s">
        <v>10</v>
      </c>
      <c r="E21427" s="4" t="s">
        <v>6</v>
      </c>
    </row>
    <row r="21428" spans="1:8">
      <c r="A21428" t="n">
        <v>166557</v>
      </c>
      <c r="B21428" s="41" t="n">
        <v>51</v>
      </c>
      <c r="C21428" s="7" t="n">
        <v>4</v>
      </c>
      <c r="D21428" s="7" t="n">
        <v>7013</v>
      </c>
      <c r="E21428" s="7" t="s">
        <v>829</v>
      </c>
    </row>
    <row r="21429" spans="1:8">
      <c r="A21429" t="s">
        <v>4</v>
      </c>
      <c r="B21429" s="4" t="s">
        <v>5</v>
      </c>
      <c r="C21429" s="4" t="s">
        <v>10</v>
      </c>
    </row>
    <row r="21430" spans="1:8">
      <c r="A21430" t="n">
        <v>166571</v>
      </c>
      <c r="B21430" s="28" t="n">
        <v>16</v>
      </c>
      <c r="C21430" s="7" t="n">
        <v>0</v>
      </c>
    </row>
    <row r="21431" spans="1:8">
      <c r="A21431" t="s">
        <v>4</v>
      </c>
      <c r="B21431" s="4" t="s">
        <v>5</v>
      </c>
      <c r="C21431" s="4" t="s">
        <v>10</v>
      </c>
      <c r="D21431" s="4" t="s">
        <v>14</v>
      </c>
      <c r="E21431" s="4" t="s">
        <v>9</v>
      </c>
      <c r="F21431" s="4" t="s">
        <v>112</v>
      </c>
      <c r="G21431" s="4" t="s">
        <v>14</v>
      </c>
      <c r="H21431" s="4" t="s">
        <v>14</v>
      </c>
    </row>
    <row r="21432" spans="1:8">
      <c r="A21432" t="n">
        <v>166574</v>
      </c>
      <c r="B21432" s="49" t="n">
        <v>26</v>
      </c>
      <c r="C21432" s="7" t="n">
        <v>7013</v>
      </c>
      <c r="D21432" s="7" t="n">
        <v>17</v>
      </c>
      <c r="E21432" s="7" t="n">
        <v>37372</v>
      </c>
      <c r="F21432" s="7" t="s">
        <v>1222</v>
      </c>
      <c r="G21432" s="7" t="n">
        <v>2</v>
      </c>
      <c r="H21432" s="7" t="n">
        <v>0</v>
      </c>
    </row>
    <row r="21433" spans="1:8">
      <c r="A21433" t="s">
        <v>4</v>
      </c>
      <c r="B21433" s="4" t="s">
        <v>5</v>
      </c>
    </row>
    <row r="21434" spans="1:8">
      <c r="A21434" t="n">
        <v>166612</v>
      </c>
      <c r="B21434" s="50" t="n">
        <v>28</v>
      </c>
    </row>
    <row r="21435" spans="1:8">
      <c r="A21435" t="s">
        <v>4</v>
      </c>
      <c r="B21435" s="4" t="s">
        <v>5</v>
      </c>
      <c r="C21435" s="4" t="s">
        <v>14</v>
      </c>
      <c r="D21435" s="4" t="s">
        <v>10</v>
      </c>
      <c r="E21435" s="4" t="s">
        <v>6</v>
      </c>
      <c r="F21435" s="4" t="s">
        <v>6</v>
      </c>
      <c r="G21435" s="4" t="s">
        <v>6</v>
      </c>
      <c r="H21435" s="4" t="s">
        <v>6</v>
      </c>
    </row>
    <row r="21436" spans="1:8">
      <c r="A21436" t="n">
        <v>166613</v>
      </c>
      <c r="B21436" s="41" t="n">
        <v>51</v>
      </c>
      <c r="C21436" s="7" t="n">
        <v>3</v>
      </c>
      <c r="D21436" s="7" t="n">
        <v>7012</v>
      </c>
      <c r="E21436" s="7" t="s">
        <v>133</v>
      </c>
      <c r="F21436" s="7" t="s">
        <v>174</v>
      </c>
      <c r="G21436" s="7" t="s">
        <v>96</v>
      </c>
      <c r="H21436" s="7" t="s">
        <v>97</v>
      </c>
    </row>
    <row r="21437" spans="1:8">
      <c r="A21437" t="s">
        <v>4</v>
      </c>
      <c r="B21437" s="4" t="s">
        <v>5</v>
      </c>
      <c r="C21437" s="4" t="s">
        <v>10</v>
      </c>
      <c r="D21437" s="4" t="s">
        <v>14</v>
      </c>
      <c r="E21437" s="4" t="s">
        <v>21</v>
      </c>
      <c r="F21437" s="4" t="s">
        <v>10</v>
      </c>
    </row>
    <row r="21438" spans="1:8">
      <c r="A21438" t="n">
        <v>166626</v>
      </c>
      <c r="B21438" s="57" t="n">
        <v>59</v>
      </c>
      <c r="C21438" s="7" t="n">
        <v>7012</v>
      </c>
      <c r="D21438" s="7" t="n">
        <v>1</v>
      </c>
      <c r="E21438" s="7" t="n">
        <v>0.150000005960464</v>
      </c>
      <c r="F21438" s="7" t="n">
        <v>0</v>
      </c>
    </row>
    <row r="21439" spans="1:8">
      <c r="A21439" t="s">
        <v>4</v>
      </c>
      <c r="B21439" s="4" t="s">
        <v>5</v>
      </c>
      <c r="C21439" s="4" t="s">
        <v>10</v>
      </c>
    </row>
    <row r="21440" spans="1:8">
      <c r="A21440" t="n">
        <v>166636</v>
      </c>
      <c r="B21440" s="28" t="n">
        <v>16</v>
      </c>
      <c r="C21440" s="7" t="n">
        <v>1000</v>
      </c>
    </row>
    <row r="21441" spans="1:8">
      <c r="A21441" t="s">
        <v>4</v>
      </c>
      <c r="B21441" s="4" t="s">
        <v>5</v>
      </c>
      <c r="C21441" s="4" t="s">
        <v>10</v>
      </c>
      <c r="D21441" s="4" t="s">
        <v>10</v>
      </c>
      <c r="E21441" s="4" t="s">
        <v>10</v>
      </c>
    </row>
    <row r="21442" spans="1:8">
      <c r="A21442" t="n">
        <v>166639</v>
      </c>
      <c r="B21442" s="42" t="n">
        <v>61</v>
      </c>
      <c r="C21442" s="7" t="n">
        <v>7012</v>
      </c>
      <c r="D21442" s="7" t="n">
        <v>65533</v>
      </c>
      <c r="E21442" s="7" t="n">
        <v>1000</v>
      </c>
    </row>
    <row r="21443" spans="1:8">
      <c r="A21443" t="s">
        <v>4</v>
      </c>
      <c r="B21443" s="4" t="s">
        <v>5</v>
      </c>
      <c r="C21443" s="4" t="s">
        <v>10</v>
      </c>
      <c r="D21443" s="4" t="s">
        <v>21</v>
      </c>
      <c r="E21443" s="4" t="s">
        <v>21</v>
      </c>
      <c r="F21443" s="4" t="s">
        <v>21</v>
      </c>
      <c r="G21443" s="4" t="s">
        <v>10</v>
      </c>
      <c r="H21443" s="4" t="s">
        <v>10</v>
      </c>
    </row>
    <row r="21444" spans="1:8">
      <c r="A21444" t="n">
        <v>166646</v>
      </c>
      <c r="B21444" s="54" t="n">
        <v>60</v>
      </c>
      <c r="C21444" s="7" t="n">
        <v>7012</v>
      </c>
      <c r="D21444" s="7" t="n">
        <v>0</v>
      </c>
      <c r="E21444" s="7" t="n">
        <v>25</v>
      </c>
      <c r="F21444" s="7" t="n">
        <v>0</v>
      </c>
      <c r="G21444" s="7" t="n">
        <v>1000</v>
      </c>
      <c r="H21444" s="7" t="n">
        <v>0</v>
      </c>
    </row>
    <row r="21445" spans="1:8">
      <c r="A21445" t="s">
        <v>4</v>
      </c>
      <c r="B21445" s="4" t="s">
        <v>5</v>
      </c>
      <c r="C21445" s="4" t="s">
        <v>10</v>
      </c>
      <c r="D21445" s="4" t="s">
        <v>21</v>
      </c>
      <c r="E21445" s="4" t="s">
        <v>21</v>
      </c>
      <c r="F21445" s="4" t="s">
        <v>14</v>
      </c>
    </row>
    <row r="21446" spans="1:8">
      <c r="A21446" t="n">
        <v>166665</v>
      </c>
      <c r="B21446" s="55" t="n">
        <v>52</v>
      </c>
      <c r="C21446" s="7" t="n">
        <v>7012</v>
      </c>
      <c r="D21446" s="7" t="n">
        <v>180</v>
      </c>
      <c r="E21446" s="7" t="n">
        <v>10</v>
      </c>
      <c r="F21446" s="7" t="n">
        <v>0</v>
      </c>
    </row>
    <row r="21447" spans="1:8">
      <c r="A21447" t="s">
        <v>4</v>
      </c>
      <c r="B21447" s="4" t="s">
        <v>5</v>
      </c>
      <c r="C21447" s="4" t="s">
        <v>10</v>
      </c>
    </row>
    <row r="21448" spans="1:8">
      <c r="A21448" t="n">
        <v>166677</v>
      </c>
      <c r="B21448" s="56" t="n">
        <v>54</v>
      </c>
      <c r="C21448" s="7" t="n">
        <v>7012</v>
      </c>
    </row>
    <row r="21449" spans="1:8">
      <c r="A21449" t="s">
        <v>4</v>
      </c>
      <c r="B21449" s="4" t="s">
        <v>5</v>
      </c>
      <c r="C21449" s="4" t="s">
        <v>14</v>
      </c>
      <c r="D21449" s="4" t="s">
        <v>14</v>
      </c>
    </row>
    <row r="21450" spans="1:8">
      <c r="A21450" t="n">
        <v>166680</v>
      </c>
      <c r="B21450" s="16" t="n">
        <v>49</v>
      </c>
      <c r="C21450" s="7" t="n">
        <v>2</v>
      </c>
      <c r="D21450" s="7" t="n">
        <v>0</v>
      </c>
    </row>
    <row r="21451" spans="1:8">
      <c r="A21451" t="s">
        <v>4</v>
      </c>
      <c r="B21451" s="4" t="s">
        <v>5</v>
      </c>
      <c r="C21451" s="4" t="s">
        <v>14</v>
      </c>
      <c r="D21451" s="4" t="s">
        <v>10</v>
      </c>
      <c r="E21451" s="4" t="s">
        <v>9</v>
      </c>
      <c r="F21451" s="4" t="s">
        <v>10</v>
      </c>
      <c r="G21451" s="4" t="s">
        <v>9</v>
      </c>
      <c r="H21451" s="4" t="s">
        <v>14</v>
      </c>
    </row>
    <row r="21452" spans="1:8">
      <c r="A21452" t="n">
        <v>166683</v>
      </c>
      <c r="B21452" s="16" t="n">
        <v>49</v>
      </c>
      <c r="C21452" s="7" t="n">
        <v>0</v>
      </c>
      <c r="D21452" s="7" t="n">
        <v>564</v>
      </c>
      <c r="E21452" s="7" t="n">
        <v>1065353216</v>
      </c>
      <c r="F21452" s="7" t="n">
        <v>0</v>
      </c>
      <c r="G21452" s="7" t="n">
        <v>0</v>
      </c>
      <c r="H21452" s="7" t="n">
        <v>0</v>
      </c>
    </row>
    <row r="21453" spans="1:8">
      <c r="A21453" t="s">
        <v>4</v>
      </c>
      <c r="B21453" s="4" t="s">
        <v>5</v>
      </c>
      <c r="C21453" s="4" t="s">
        <v>14</v>
      </c>
      <c r="D21453" s="4" t="s">
        <v>10</v>
      </c>
      <c r="E21453" s="4" t="s">
        <v>21</v>
      </c>
    </row>
    <row r="21454" spans="1:8">
      <c r="A21454" t="n">
        <v>166698</v>
      </c>
      <c r="B21454" s="21" t="n">
        <v>58</v>
      </c>
      <c r="C21454" s="7" t="n">
        <v>101</v>
      </c>
      <c r="D21454" s="7" t="n">
        <v>500</v>
      </c>
      <c r="E21454" s="7" t="n">
        <v>1</v>
      </c>
    </row>
    <row r="21455" spans="1:8">
      <c r="A21455" t="s">
        <v>4</v>
      </c>
      <c r="B21455" s="4" t="s">
        <v>5</v>
      </c>
      <c r="C21455" s="4" t="s">
        <v>14</v>
      </c>
      <c r="D21455" s="4" t="s">
        <v>10</v>
      </c>
    </row>
    <row r="21456" spans="1:8">
      <c r="A21456" t="n">
        <v>166706</v>
      </c>
      <c r="B21456" s="21" t="n">
        <v>58</v>
      </c>
      <c r="C21456" s="7" t="n">
        <v>254</v>
      </c>
      <c r="D21456" s="7" t="n">
        <v>0</v>
      </c>
    </row>
    <row r="21457" spans="1:8">
      <c r="A21457" t="s">
        <v>4</v>
      </c>
      <c r="B21457" s="4" t="s">
        <v>5</v>
      </c>
      <c r="C21457" s="4" t="s">
        <v>14</v>
      </c>
      <c r="D21457" s="4" t="s">
        <v>10</v>
      </c>
      <c r="E21457" s="4" t="s">
        <v>10</v>
      </c>
      <c r="F21457" s="4" t="s">
        <v>9</v>
      </c>
    </row>
    <row r="21458" spans="1:8">
      <c r="A21458" t="n">
        <v>166710</v>
      </c>
      <c r="B21458" s="46" t="n">
        <v>84</v>
      </c>
      <c r="C21458" s="7" t="n">
        <v>0</v>
      </c>
      <c r="D21458" s="7" t="n">
        <v>0</v>
      </c>
      <c r="E21458" s="7" t="n">
        <v>0</v>
      </c>
      <c r="F21458" s="7" t="n">
        <v>1053609165</v>
      </c>
    </row>
    <row r="21459" spans="1:8">
      <c r="A21459" t="s">
        <v>4</v>
      </c>
      <c r="B21459" s="4" t="s">
        <v>5</v>
      </c>
      <c r="C21459" s="4" t="s">
        <v>14</v>
      </c>
    </row>
    <row r="21460" spans="1:8">
      <c r="A21460" t="n">
        <v>166720</v>
      </c>
      <c r="B21460" s="35" t="n">
        <v>116</v>
      </c>
      <c r="C21460" s="7" t="n">
        <v>0</v>
      </c>
    </row>
    <row r="21461" spans="1:8">
      <c r="A21461" t="s">
        <v>4</v>
      </c>
      <c r="B21461" s="4" t="s">
        <v>5</v>
      </c>
      <c r="C21461" s="4" t="s">
        <v>14</v>
      </c>
      <c r="D21461" s="4" t="s">
        <v>10</v>
      </c>
    </row>
    <row r="21462" spans="1:8">
      <c r="A21462" t="n">
        <v>166722</v>
      </c>
      <c r="B21462" s="35" t="n">
        <v>116</v>
      </c>
      <c r="C21462" s="7" t="n">
        <v>2</v>
      </c>
      <c r="D21462" s="7" t="n">
        <v>1</v>
      </c>
    </row>
    <row r="21463" spans="1:8">
      <c r="A21463" t="s">
        <v>4</v>
      </c>
      <c r="B21463" s="4" t="s">
        <v>5</v>
      </c>
      <c r="C21463" s="4" t="s">
        <v>14</v>
      </c>
      <c r="D21463" s="4" t="s">
        <v>9</v>
      </c>
    </row>
    <row r="21464" spans="1:8">
      <c r="A21464" t="n">
        <v>166726</v>
      </c>
      <c r="B21464" s="35" t="n">
        <v>116</v>
      </c>
      <c r="C21464" s="7" t="n">
        <v>5</v>
      </c>
      <c r="D21464" s="7" t="n">
        <v>1120403456</v>
      </c>
    </row>
    <row r="21465" spans="1:8">
      <c r="A21465" t="s">
        <v>4</v>
      </c>
      <c r="B21465" s="4" t="s">
        <v>5</v>
      </c>
      <c r="C21465" s="4" t="s">
        <v>14</v>
      </c>
      <c r="D21465" s="4" t="s">
        <v>10</v>
      </c>
    </row>
    <row r="21466" spans="1:8">
      <c r="A21466" t="n">
        <v>166732</v>
      </c>
      <c r="B21466" s="35" t="n">
        <v>116</v>
      </c>
      <c r="C21466" s="7" t="n">
        <v>6</v>
      </c>
      <c r="D21466" s="7" t="n">
        <v>1</v>
      </c>
    </row>
    <row r="21467" spans="1:8">
      <c r="A21467" t="s">
        <v>4</v>
      </c>
      <c r="B21467" s="4" t="s">
        <v>5</v>
      </c>
      <c r="C21467" s="4" t="s">
        <v>14</v>
      </c>
      <c r="D21467" s="4" t="s">
        <v>14</v>
      </c>
      <c r="E21467" s="4" t="s">
        <v>21</v>
      </c>
      <c r="F21467" s="4" t="s">
        <v>21</v>
      </c>
      <c r="G21467" s="4" t="s">
        <v>21</v>
      </c>
      <c r="H21467" s="4" t="s">
        <v>10</v>
      </c>
    </row>
    <row r="21468" spans="1:8">
      <c r="A21468" t="n">
        <v>166736</v>
      </c>
      <c r="B21468" s="45" t="n">
        <v>45</v>
      </c>
      <c r="C21468" s="7" t="n">
        <v>2</v>
      </c>
      <c r="D21468" s="7" t="n">
        <v>3</v>
      </c>
      <c r="E21468" s="7" t="n">
        <v>0</v>
      </c>
      <c r="F21468" s="7" t="n">
        <v>19.7000007629395</v>
      </c>
      <c r="G21468" s="7" t="n">
        <v>42</v>
      </c>
      <c r="H21468" s="7" t="n">
        <v>0</v>
      </c>
    </row>
    <row r="21469" spans="1:8">
      <c r="A21469" t="s">
        <v>4</v>
      </c>
      <c r="B21469" s="4" t="s">
        <v>5</v>
      </c>
      <c r="C21469" s="4" t="s">
        <v>14</v>
      </c>
      <c r="D21469" s="4" t="s">
        <v>14</v>
      </c>
      <c r="E21469" s="4" t="s">
        <v>21</v>
      </c>
      <c r="F21469" s="4" t="s">
        <v>21</v>
      </c>
      <c r="G21469" s="4" t="s">
        <v>21</v>
      </c>
      <c r="H21469" s="4" t="s">
        <v>10</v>
      </c>
      <c r="I21469" s="4" t="s">
        <v>14</v>
      </c>
    </row>
    <row r="21470" spans="1:8">
      <c r="A21470" t="n">
        <v>166753</v>
      </c>
      <c r="B21470" s="45" t="n">
        <v>45</v>
      </c>
      <c r="C21470" s="7" t="n">
        <v>4</v>
      </c>
      <c r="D21470" s="7" t="n">
        <v>3</v>
      </c>
      <c r="E21470" s="7" t="n">
        <v>345</v>
      </c>
      <c r="F21470" s="7" t="n">
        <v>0</v>
      </c>
      <c r="G21470" s="7" t="n">
        <v>0</v>
      </c>
      <c r="H21470" s="7" t="n">
        <v>0</v>
      </c>
      <c r="I21470" s="7" t="n">
        <v>0</v>
      </c>
    </row>
    <row r="21471" spans="1:8">
      <c r="A21471" t="s">
        <v>4</v>
      </c>
      <c r="B21471" s="4" t="s">
        <v>5</v>
      </c>
      <c r="C21471" s="4" t="s">
        <v>14</v>
      </c>
      <c r="D21471" s="4" t="s">
        <v>14</v>
      </c>
      <c r="E21471" s="4" t="s">
        <v>21</v>
      </c>
      <c r="F21471" s="4" t="s">
        <v>10</v>
      </c>
    </row>
    <row r="21472" spans="1:8">
      <c r="A21472" t="n">
        <v>166771</v>
      </c>
      <c r="B21472" s="45" t="n">
        <v>45</v>
      </c>
      <c r="C21472" s="7" t="n">
        <v>5</v>
      </c>
      <c r="D21472" s="7" t="n">
        <v>3</v>
      </c>
      <c r="E21472" s="7" t="n">
        <v>3.5</v>
      </c>
      <c r="F21472" s="7" t="n">
        <v>0</v>
      </c>
    </row>
    <row r="21473" spans="1:9">
      <c r="A21473" t="s">
        <v>4</v>
      </c>
      <c r="B21473" s="4" t="s">
        <v>5</v>
      </c>
      <c r="C21473" s="4" t="s">
        <v>14</v>
      </c>
      <c r="D21473" s="4" t="s">
        <v>14</v>
      </c>
      <c r="E21473" s="4" t="s">
        <v>21</v>
      </c>
      <c r="F21473" s="4" t="s">
        <v>10</v>
      </c>
    </row>
    <row r="21474" spans="1:9">
      <c r="A21474" t="n">
        <v>166780</v>
      </c>
      <c r="B21474" s="45" t="n">
        <v>45</v>
      </c>
      <c r="C21474" s="7" t="n">
        <v>11</v>
      </c>
      <c r="D21474" s="7" t="n">
        <v>3</v>
      </c>
      <c r="E21474" s="7" t="n">
        <v>49.2000007629395</v>
      </c>
      <c r="F21474" s="7" t="n">
        <v>0</v>
      </c>
    </row>
    <row r="21475" spans="1:9">
      <c r="A21475" t="s">
        <v>4</v>
      </c>
      <c r="B21475" s="4" t="s">
        <v>5</v>
      </c>
      <c r="C21475" s="4" t="s">
        <v>14</v>
      </c>
      <c r="D21475" s="4" t="s">
        <v>14</v>
      </c>
      <c r="E21475" s="4" t="s">
        <v>21</v>
      </c>
      <c r="F21475" s="4" t="s">
        <v>21</v>
      </c>
      <c r="G21475" s="4" t="s">
        <v>21</v>
      </c>
      <c r="H21475" s="4" t="s">
        <v>10</v>
      </c>
    </row>
    <row r="21476" spans="1:9">
      <c r="A21476" t="n">
        <v>166789</v>
      </c>
      <c r="B21476" s="45" t="n">
        <v>45</v>
      </c>
      <c r="C21476" s="7" t="n">
        <v>2</v>
      </c>
      <c r="D21476" s="7" t="n">
        <v>3</v>
      </c>
      <c r="E21476" s="7" t="n">
        <v>0</v>
      </c>
      <c r="F21476" s="7" t="n">
        <v>20.1000003814697</v>
      </c>
      <c r="G21476" s="7" t="n">
        <v>42</v>
      </c>
      <c r="H21476" s="7" t="n">
        <v>5000</v>
      </c>
    </row>
    <row r="21477" spans="1:9">
      <c r="A21477" t="s">
        <v>4</v>
      </c>
      <c r="B21477" s="4" t="s">
        <v>5</v>
      </c>
      <c r="C21477" s="4" t="s">
        <v>14</v>
      </c>
      <c r="D21477" s="4" t="s">
        <v>14</v>
      </c>
      <c r="E21477" s="4" t="s">
        <v>21</v>
      </c>
      <c r="F21477" s="4" t="s">
        <v>21</v>
      </c>
      <c r="G21477" s="4" t="s">
        <v>21</v>
      </c>
      <c r="H21477" s="4" t="s">
        <v>10</v>
      </c>
      <c r="I21477" s="4" t="s">
        <v>14</v>
      </c>
    </row>
    <row r="21478" spans="1:9">
      <c r="A21478" t="n">
        <v>166806</v>
      </c>
      <c r="B21478" s="45" t="n">
        <v>45</v>
      </c>
      <c r="C21478" s="7" t="n">
        <v>4</v>
      </c>
      <c r="D21478" s="7" t="n">
        <v>3</v>
      </c>
      <c r="E21478" s="7" t="n">
        <v>335</v>
      </c>
      <c r="F21478" s="7" t="n">
        <v>0</v>
      </c>
      <c r="G21478" s="7" t="n">
        <v>0</v>
      </c>
      <c r="H21478" s="7" t="n">
        <v>5000</v>
      </c>
      <c r="I21478" s="7" t="n">
        <v>0</v>
      </c>
    </row>
    <row r="21479" spans="1:9">
      <c r="A21479" t="s">
        <v>4</v>
      </c>
      <c r="B21479" s="4" t="s">
        <v>5</v>
      </c>
      <c r="C21479" s="4" t="s">
        <v>14</v>
      </c>
      <c r="D21479" s="4" t="s">
        <v>14</v>
      </c>
      <c r="E21479" s="4" t="s">
        <v>21</v>
      </c>
      <c r="F21479" s="4" t="s">
        <v>10</v>
      </c>
    </row>
    <row r="21480" spans="1:9">
      <c r="A21480" t="n">
        <v>166824</v>
      </c>
      <c r="B21480" s="45" t="n">
        <v>45</v>
      </c>
      <c r="C21480" s="7" t="n">
        <v>5</v>
      </c>
      <c r="D21480" s="7" t="n">
        <v>3</v>
      </c>
      <c r="E21480" s="7" t="n">
        <v>2.5</v>
      </c>
      <c r="F21480" s="7" t="n">
        <v>5000</v>
      </c>
    </row>
    <row r="21481" spans="1:9">
      <c r="A21481" t="s">
        <v>4</v>
      </c>
      <c r="B21481" s="4" t="s">
        <v>5</v>
      </c>
      <c r="C21481" s="4" t="s">
        <v>10</v>
      </c>
      <c r="D21481" s="4" t="s">
        <v>21</v>
      </c>
      <c r="E21481" s="4" t="s">
        <v>21</v>
      </c>
      <c r="F21481" s="4" t="s">
        <v>21</v>
      </c>
      <c r="G21481" s="4" t="s">
        <v>10</v>
      </c>
      <c r="H21481" s="4" t="s">
        <v>10</v>
      </c>
    </row>
    <row r="21482" spans="1:9">
      <c r="A21482" t="n">
        <v>166833</v>
      </c>
      <c r="B21482" s="54" t="n">
        <v>60</v>
      </c>
      <c r="C21482" s="7" t="n">
        <v>22</v>
      </c>
      <c r="D21482" s="7" t="n">
        <v>0</v>
      </c>
      <c r="E21482" s="7" t="n">
        <v>25</v>
      </c>
      <c r="F21482" s="7" t="n">
        <v>0</v>
      </c>
      <c r="G21482" s="7" t="n">
        <v>300</v>
      </c>
      <c r="H21482" s="7" t="n">
        <v>0</v>
      </c>
    </row>
    <row r="21483" spans="1:9">
      <c r="A21483" t="s">
        <v>4</v>
      </c>
      <c r="B21483" s="4" t="s">
        <v>5</v>
      </c>
      <c r="C21483" s="4" t="s">
        <v>10</v>
      </c>
      <c r="D21483" s="4" t="s">
        <v>21</v>
      </c>
      <c r="E21483" s="4" t="s">
        <v>21</v>
      </c>
      <c r="F21483" s="4" t="s">
        <v>14</v>
      </c>
    </row>
    <row r="21484" spans="1:9">
      <c r="A21484" t="n">
        <v>166852</v>
      </c>
      <c r="B21484" s="55" t="n">
        <v>52</v>
      </c>
      <c r="C21484" s="7" t="n">
        <v>22</v>
      </c>
      <c r="D21484" s="7" t="n">
        <v>180</v>
      </c>
      <c r="E21484" s="7" t="n">
        <v>5</v>
      </c>
      <c r="F21484" s="7" t="n">
        <v>0</v>
      </c>
    </row>
    <row r="21485" spans="1:9">
      <c r="A21485" t="s">
        <v>4</v>
      </c>
      <c r="B21485" s="4" t="s">
        <v>5</v>
      </c>
      <c r="C21485" s="4" t="s">
        <v>10</v>
      </c>
      <c r="D21485" s="4" t="s">
        <v>21</v>
      </c>
      <c r="E21485" s="4" t="s">
        <v>21</v>
      </c>
      <c r="F21485" s="4" t="s">
        <v>21</v>
      </c>
      <c r="G21485" s="4" t="s">
        <v>10</v>
      </c>
      <c r="H21485" s="4" t="s">
        <v>10</v>
      </c>
    </row>
    <row r="21486" spans="1:9">
      <c r="A21486" t="n">
        <v>166864</v>
      </c>
      <c r="B21486" s="54" t="n">
        <v>60</v>
      </c>
      <c r="C21486" s="7" t="n">
        <v>19</v>
      </c>
      <c r="D21486" s="7" t="n">
        <v>0</v>
      </c>
      <c r="E21486" s="7" t="n">
        <v>25</v>
      </c>
      <c r="F21486" s="7" t="n">
        <v>0</v>
      </c>
      <c r="G21486" s="7" t="n">
        <v>300</v>
      </c>
      <c r="H21486" s="7" t="n">
        <v>0</v>
      </c>
    </row>
    <row r="21487" spans="1:9">
      <c r="A21487" t="s">
        <v>4</v>
      </c>
      <c r="B21487" s="4" t="s">
        <v>5</v>
      </c>
      <c r="C21487" s="4" t="s">
        <v>10</v>
      </c>
      <c r="D21487" s="4" t="s">
        <v>21</v>
      </c>
      <c r="E21487" s="4" t="s">
        <v>21</v>
      </c>
      <c r="F21487" s="4" t="s">
        <v>14</v>
      </c>
    </row>
    <row r="21488" spans="1:9">
      <c r="A21488" t="n">
        <v>166883</v>
      </c>
      <c r="B21488" s="55" t="n">
        <v>52</v>
      </c>
      <c r="C21488" s="7" t="n">
        <v>19</v>
      </c>
      <c r="D21488" s="7" t="n">
        <v>225</v>
      </c>
      <c r="E21488" s="7" t="n">
        <v>5</v>
      </c>
      <c r="F21488" s="7" t="n">
        <v>0</v>
      </c>
    </row>
    <row r="21489" spans="1:9">
      <c r="A21489" t="s">
        <v>4</v>
      </c>
      <c r="B21489" s="4" t="s">
        <v>5</v>
      </c>
      <c r="C21489" s="4" t="s">
        <v>10</v>
      </c>
    </row>
    <row r="21490" spans="1:9">
      <c r="A21490" t="n">
        <v>166895</v>
      </c>
      <c r="B21490" s="56" t="n">
        <v>54</v>
      </c>
      <c r="C21490" s="7" t="n">
        <v>22</v>
      </c>
    </row>
    <row r="21491" spans="1:9">
      <c r="A21491" t="s">
        <v>4</v>
      </c>
      <c r="B21491" s="4" t="s">
        <v>5</v>
      </c>
      <c r="C21491" s="4" t="s">
        <v>10</v>
      </c>
    </row>
    <row r="21492" spans="1:9">
      <c r="A21492" t="n">
        <v>166898</v>
      </c>
      <c r="B21492" s="56" t="n">
        <v>54</v>
      </c>
      <c r="C21492" s="7" t="n">
        <v>19</v>
      </c>
    </row>
    <row r="21493" spans="1:9">
      <c r="A21493" t="s">
        <v>4</v>
      </c>
      <c r="B21493" s="4" t="s">
        <v>5</v>
      </c>
      <c r="C21493" s="4" t="s">
        <v>14</v>
      </c>
      <c r="D21493" s="4" t="s">
        <v>10</v>
      </c>
    </row>
    <row r="21494" spans="1:9">
      <c r="A21494" t="n">
        <v>166901</v>
      </c>
      <c r="B21494" s="45" t="n">
        <v>45</v>
      </c>
      <c r="C21494" s="7" t="n">
        <v>7</v>
      </c>
      <c r="D21494" s="7" t="n">
        <v>255</v>
      </c>
    </row>
    <row r="21495" spans="1:9">
      <c r="A21495" t="s">
        <v>4</v>
      </c>
      <c r="B21495" s="4" t="s">
        <v>5</v>
      </c>
      <c r="C21495" s="4" t="s">
        <v>14</v>
      </c>
      <c r="D21495" s="4" t="s">
        <v>10</v>
      </c>
      <c r="E21495" s="4" t="s">
        <v>21</v>
      </c>
    </row>
    <row r="21496" spans="1:9">
      <c r="A21496" t="n">
        <v>166905</v>
      </c>
      <c r="B21496" s="21" t="n">
        <v>58</v>
      </c>
      <c r="C21496" s="7" t="n">
        <v>101</v>
      </c>
      <c r="D21496" s="7" t="n">
        <v>500</v>
      </c>
      <c r="E21496" s="7" t="n">
        <v>1</v>
      </c>
    </row>
    <row r="21497" spans="1:9">
      <c r="A21497" t="s">
        <v>4</v>
      </c>
      <c r="B21497" s="4" t="s">
        <v>5</v>
      </c>
      <c r="C21497" s="4" t="s">
        <v>14</v>
      </c>
      <c r="D21497" s="4" t="s">
        <v>10</v>
      </c>
    </row>
    <row r="21498" spans="1:9">
      <c r="A21498" t="n">
        <v>166913</v>
      </c>
      <c r="B21498" s="21" t="n">
        <v>58</v>
      </c>
      <c r="C21498" s="7" t="n">
        <v>254</v>
      </c>
      <c r="D21498" s="7" t="n">
        <v>0</v>
      </c>
    </row>
    <row r="21499" spans="1:9">
      <c r="A21499" t="s">
        <v>4</v>
      </c>
      <c r="B21499" s="4" t="s">
        <v>5</v>
      </c>
      <c r="C21499" s="4" t="s">
        <v>14</v>
      </c>
      <c r="D21499" s="4" t="s">
        <v>14</v>
      </c>
      <c r="E21499" s="4" t="s">
        <v>21</v>
      </c>
      <c r="F21499" s="4" t="s">
        <v>21</v>
      </c>
      <c r="G21499" s="4" t="s">
        <v>21</v>
      </c>
      <c r="H21499" s="4" t="s">
        <v>10</v>
      </c>
    </row>
    <row r="21500" spans="1:9">
      <c r="A21500" t="n">
        <v>166917</v>
      </c>
      <c r="B21500" s="45" t="n">
        <v>45</v>
      </c>
      <c r="C21500" s="7" t="n">
        <v>2</v>
      </c>
      <c r="D21500" s="7" t="n">
        <v>3</v>
      </c>
      <c r="E21500" s="7" t="n">
        <v>0.100000001490116</v>
      </c>
      <c r="F21500" s="7" t="n">
        <v>43</v>
      </c>
      <c r="G21500" s="7" t="n">
        <v>11</v>
      </c>
      <c r="H21500" s="7" t="n">
        <v>0</v>
      </c>
    </row>
    <row r="21501" spans="1:9">
      <c r="A21501" t="s">
        <v>4</v>
      </c>
      <c r="B21501" s="4" t="s">
        <v>5</v>
      </c>
      <c r="C21501" s="4" t="s">
        <v>14</v>
      </c>
      <c r="D21501" s="4" t="s">
        <v>14</v>
      </c>
      <c r="E21501" s="4" t="s">
        <v>21</v>
      </c>
      <c r="F21501" s="4" t="s">
        <v>21</v>
      </c>
      <c r="G21501" s="4" t="s">
        <v>21</v>
      </c>
      <c r="H21501" s="4" t="s">
        <v>10</v>
      </c>
      <c r="I21501" s="4" t="s">
        <v>14</v>
      </c>
    </row>
    <row r="21502" spans="1:9">
      <c r="A21502" t="n">
        <v>166934</v>
      </c>
      <c r="B21502" s="45" t="n">
        <v>45</v>
      </c>
      <c r="C21502" s="7" t="n">
        <v>4</v>
      </c>
      <c r="D21502" s="7" t="n">
        <v>3</v>
      </c>
      <c r="E21502" s="7" t="n">
        <v>280</v>
      </c>
      <c r="F21502" s="7" t="n">
        <v>0</v>
      </c>
      <c r="G21502" s="7" t="n">
        <v>0</v>
      </c>
      <c r="H21502" s="7" t="n">
        <v>0</v>
      </c>
      <c r="I21502" s="7" t="n">
        <v>0</v>
      </c>
    </row>
    <row r="21503" spans="1:9">
      <c r="A21503" t="s">
        <v>4</v>
      </c>
      <c r="B21503" s="4" t="s">
        <v>5</v>
      </c>
      <c r="C21503" s="4" t="s">
        <v>14</v>
      </c>
      <c r="D21503" s="4" t="s">
        <v>14</v>
      </c>
      <c r="E21503" s="4" t="s">
        <v>21</v>
      </c>
      <c r="F21503" s="4" t="s">
        <v>10</v>
      </c>
    </row>
    <row r="21504" spans="1:9">
      <c r="A21504" t="n">
        <v>166952</v>
      </c>
      <c r="B21504" s="45" t="n">
        <v>45</v>
      </c>
      <c r="C21504" s="7" t="n">
        <v>5</v>
      </c>
      <c r="D21504" s="7" t="n">
        <v>3</v>
      </c>
      <c r="E21504" s="7" t="n">
        <v>13.5</v>
      </c>
      <c r="F21504" s="7" t="n">
        <v>0</v>
      </c>
    </row>
    <row r="21505" spans="1:9">
      <c r="A21505" t="s">
        <v>4</v>
      </c>
      <c r="B21505" s="4" t="s">
        <v>5</v>
      </c>
      <c r="C21505" s="4" t="s">
        <v>14</v>
      </c>
      <c r="D21505" s="4" t="s">
        <v>14</v>
      </c>
      <c r="E21505" s="4" t="s">
        <v>21</v>
      </c>
      <c r="F21505" s="4" t="s">
        <v>10</v>
      </c>
    </row>
    <row r="21506" spans="1:9">
      <c r="A21506" t="n">
        <v>166961</v>
      </c>
      <c r="B21506" s="45" t="n">
        <v>45</v>
      </c>
      <c r="C21506" s="7" t="n">
        <v>11</v>
      </c>
      <c r="D21506" s="7" t="n">
        <v>3</v>
      </c>
      <c r="E21506" s="7" t="n">
        <v>51.5</v>
      </c>
      <c r="F21506" s="7" t="n">
        <v>0</v>
      </c>
    </row>
    <row r="21507" spans="1:9">
      <c r="A21507" t="s">
        <v>4</v>
      </c>
      <c r="B21507" s="4" t="s">
        <v>5</v>
      </c>
      <c r="C21507" s="4" t="s">
        <v>14</v>
      </c>
      <c r="D21507" s="4" t="s">
        <v>14</v>
      </c>
      <c r="E21507" s="4" t="s">
        <v>21</v>
      </c>
      <c r="F21507" s="4" t="s">
        <v>21</v>
      </c>
      <c r="G21507" s="4" t="s">
        <v>21</v>
      </c>
      <c r="H21507" s="4" t="s">
        <v>10</v>
      </c>
    </row>
    <row r="21508" spans="1:9">
      <c r="A21508" t="n">
        <v>166970</v>
      </c>
      <c r="B21508" s="45" t="n">
        <v>45</v>
      </c>
      <c r="C21508" s="7" t="n">
        <v>2</v>
      </c>
      <c r="D21508" s="7" t="n">
        <v>3</v>
      </c>
      <c r="E21508" s="7" t="n">
        <v>0</v>
      </c>
      <c r="F21508" s="7" t="n">
        <v>25</v>
      </c>
      <c r="G21508" s="7" t="n">
        <v>11</v>
      </c>
      <c r="H21508" s="7" t="n">
        <v>10000</v>
      </c>
    </row>
    <row r="21509" spans="1:9">
      <c r="A21509" t="s">
        <v>4</v>
      </c>
      <c r="B21509" s="4" t="s">
        <v>5</v>
      </c>
      <c r="C21509" s="4" t="s">
        <v>14</v>
      </c>
      <c r="D21509" s="4" t="s">
        <v>14</v>
      </c>
      <c r="E21509" s="4" t="s">
        <v>21</v>
      </c>
      <c r="F21509" s="4" t="s">
        <v>21</v>
      </c>
      <c r="G21509" s="4" t="s">
        <v>21</v>
      </c>
      <c r="H21509" s="4" t="s">
        <v>10</v>
      </c>
      <c r="I21509" s="4" t="s">
        <v>14</v>
      </c>
    </row>
    <row r="21510" spans="1:9">
      <c r="A21510" t="n">
        <v>166987</v>
      </c>
      <c r="B21510" s="45" t="n">
        <v>45</v>
      </c>
      <c r="C21510" s="7" t="n">
        <v>4</v>
      </c>
      <c r="D21510" s="7" t="n">
        <v>3</v>
      </c>
      <c r="E21510" s="7" t="n">
        <v>320</v>
      </c>
      <c r="F21510" s="7" t="n">
        <v>0</v>
      </c>
      <c r="G21510" s="7" t="n">
        <v>0</v>
      </c>
      <c r="H21510" s="7" t="n">
        <v>10000</v>
      </c>
      <c r="I21510" s="7" t="n">
        <v>0</v>
      </c>
    </row>
    <row r="21511" spans="1:9">
      <c r="A21511" t="s">
        <v>4</v>
      </c>
      <c r="B21511" s="4" t="s">
        <v>5</v>
      </c>
      <c r="C21511" s="4" t="s">
        <v>14</v>
      </c>
      <c r="D21511" s="4" t="s">
        <v>14</v>
      </c>
      <c r="E21511" s="4" t="s">
        <v>21</v>
      </c>
      <c r="F21511" s="4" t="s">
        <v>10</v>
      </c>
    </row>
    <row r="21512" spans="1:9">
      <c r="A21512" t="n">
        <v>167005</v>
      </c>
      <c r="B21512" s="45" t="n">
        <v>45</v>
      </c>
      <c r="C21512" s="7" t="n">
        <v>5</v>
      </c>
      <c r="D21512" s="7" t="n">
        <v>3</v>
      </c>
      <c r="E21512" s="7" t="n">
        <v>3.5</v>
      </c>
      <c r="F21512" s="7" t="n">
        <v>10000</v>
      </c>
    </row>
    <row r="21513" spans="1:9">
      <c r="A21513" t="s">
        <v>4</v>
      </c>
      <c r="B21513" s="4" t="s">
        <v>5</v>
      </c>
      <c r="C21513" s="4" t="s">
        <v>14</v>
      </c>
      <c r="D21513" s="4" t="s">
        <v>10</v>
      </c>
    </row>
    <row r="21514" spans="1:9">
      <c r="A21514" t="n">
        <v>167014</v>
      </c>
      <c r="B21514" s="45" t="n">
        <v>45</v>
      </c>
      <c r="C21514" s="7" t="n">
        <v>7</v>
      </c>
      <c r="D21514" s="7" t="n">
        <v>255</v>
      </c>
    </row>
    <row r="21515" spans="1:9">
      <c r="A21515" t="s">
        <v>4</v>
      </c>
      <c r="B21515" s="4" t="s">
        <v>5</v>
      </c>
      <c r="C21515" s="4" t="s">
        <v>14</v>
      </c>
      <c r="D21515" s="4" t="s">
        <v>10</v>
      </c>
      <c r="E21515" s="4" t="s">
        <v>10</v>
      </c>
      <c r="F21515" s="4" t="s">
        <v>9</v>
      </c>
    </row>
    <row r="21516" spans="1:9">
      <c r="A21516" t="n">
        <v>167018</v>
      </c>
      <c r="B21516" s="46" t="n">
        <v>84</v>
      </c>
      <c r="C21516" s="7" t="n">
        <v>1</v>
      </c>
      <c r="D21516" s="7" t="n">
        <v>0</v>
      </c>
      <c r="E21516" s="7" t="n">
        <v>1000</v>
      </c>
      <c r="F21516" s="7" t="n">
        <v>0</v>
      </c>
    </row>
    <row r="21517" spans="1:9">
      <c r="A21517" t="s">
        <v>4</v>
      </c>
      <c r="B21517" s="4" t="s">
        <v>5</v>
      </c>
      <c r="C21517" s="4" t="s">
        <v>14</v>
      </c>
      <c r="D21517" s="4" t="s">
        <v>14</v>
      </c>
      <c r="E21517" s="4" t="s">
        <v>21</v>
      </c>
      <c r="F21517" s="4" t="s">
        <v>10</v>
      </c>
    </row>
    <row r="21518" spans="1:9">
      <c r="A21518" t="n">
        <v>167028</v>
      </c>
      <c r="B21518" s="45" t="n">
        <v>45</v>
      </c>
      <c r="C21518" s="7" t="n">
        <v>5</v>
      </c>
      <c r="D21518" s="7" t="n">
        <v>3</v>
      </c>
      <c r="E21518" s="7" t="n">
        <v>1.39999997615814</v>
      </c>
      <c r="F21518" s="7" t="n">
        <v>20000</v>
      </c>
    </row>
    <row r="21519" spans="1:9">
      <c r="A21519" t="s">
        <v>4</v>
      </c>
      <c r="B21519" s="4" t="s">
        <v>5</v>
      </c>
      <c r="C21519" s="4" t="s">
        <v>14</v>
      </c>
      <c r="D21519" s="4" t="s">
        <v>21</v>
      </c>
      <c r="E21519" s="4" t="s">
        <v>10</v>
      </c>
      <c r="F21519" s="4" t="s">
        <v>14</v>
      </c>
    </row>
    <row r="21520" spans="1:9">
      <c r="A21520" t="n">
        <v>167037</v>
      </c>
      <c r="B21520" s="16" t="n">
        <v>49</v>
      </c>
      <c r="C21520" s="7" t="n">
        <v>3</v>
      </c>
      <c r="D21520" s="7" t="n">
        <v>0.800000011920929</v>
      </c>
      <c r="E21520" s="7" t="n">
        <v>500</v>
      </c>
      <c r="F21520" s="7" t="n">
        <v>0</v>
      </c>
    </row>
    <row r="21521" spans="1:9">
      <c r="A21521" t="s">
        <v>4</v>
      </c>
      <c r="B21521" s="4" t="s">
        <v>5</v>
      </c>
      <c r="C21521" s="4" t="s">
        <v>14</v>
      </c>
      <c r="D21521" s="4" t="s">
        <v>10</v>
      </c>
      <c r="E21521" s="4" t="s">
        <v>10</v>
      </c>
      <c r="F21521" s="4" t="s">
        <v>14</v>
      </c>
    </row>
    <row r="21522" spans="1:9">
      <c r="A21522" t="n">
        <v>167046</v>
      </c>
      <c r="B21522" s="59" t="n">
        <v>25</v>
      </c>
      <c r="C21522" s="7" t="n">
        <v>1</v>
      </c>
      <c r="D21522" s="7" t="n">
        <v>260</v>
      </c>
      <c r="E21522" s="7" t="n">
        <v>640</v>
      </c>
      <c r="F21522" s="7" t="n">
        <v>2</v>
      </c>
    </row>
    <row r="21523" spans="1:9">
      <c r="A21523" t="s">
        <v>4</v>
      </c>
      <c r="B21523" s="4" t="s">
        <v>5</v>
      </c>
      <c r="C21523" s="4" t="s">
        <v>14</v>
      </c>
      <c r="D21523" s="4" t="s">
        <v>10</v>
      </c>
      <c r="E21523" s="4" t="s">
        <v>6</v>
      </c>
    </row>
    <row r="21524" spans="1:9">
      <c r="A21524" t="n">
        <v>167053</v>
      </c>
      <c r="B21524" s="41" t="n">
        <v>51</v>
      </c>
      <c r="C21524" s="7" t="n">
        <v>4</v>
      </c>
      <c r="D21524" s="7" t="n">
        <v>7012</v>
      </c>
      <c r="E21524" s="7" t="s">
        <v>204</v>
      </c>
    </row>
    <row r="21525" spans="1:9">
      <c r="A21525" t="s">
        <v>4</v>
      </c>
      <c r="B21525" s="4" t="s">
        <v>5</v>
      </c>
      <c r="C21525" s="4" t="s">
        <v>10</v>
      </c>
    </row>
    <row r="21526" spans="1:9">
      <c r="A21526" t="n">
        <v>167067</v>
      </c>
      <c r="B21526" s="28" t="n">
        <v>16</v>
      </c>
      <c r="C21526" s="7" t="n">
        <v>0</v>
      </c>
    </row>
    <row r="21527" spans="1:9">
      <c r="A21527" t="s">
        <v>4</v>
      </c>
      <c r="B21527" s="4" t="s">
        <v>5</v>
      </c>
      <c r="C21527" s="4" t="s">
        <v>10</v>
      </c>
      <c r="D21527" s="4" t="s">
        <v>14</v>
      </c>
      <c r="E21527" s="4" t="s">
        <v>9</v>
      </c>
      <c r="F21527" s="4" t="s">
        <v>112</v>
      </c>
      <c r="G21527" s="4" t="s">
        <v>14</v>
      </c>
      <c r="H21527" s="4" t="s">
        <v>14</v>
      </c>
      <c r="I21527" s="4" t="s">
        <v>14</v>
      </c>
      <c r="J21527" s="4" t="s">
        <v>9</v>
      </c>
      <c r="K21527" s="4" t="s">
        <v>112</v>
      </c>
      <c r="L21527" s="4" t="s">
        <v>14</v>
      </c>
      <c r="M21527" s="4" t="s">
        <v>14</v>
      </c>
    </row>
    <row r="21528" spans="1:9">
      <c r="A21528" t="n">
        <v>167070</v>
      </c>
      <c r="B21528" s="49" t="n">
        <v>26</v>
      </c>
      <c r="C21528" s="7" t="n">
        <v>7012</v>
      </c>
      <c r="D21528" s="7" t="n">
        <v>17</v>
      </c>
      <c r="E21528" s="7" t="n">
        <v>19308</v>
      </c>
      <c r="F21528" s="7" t="s">
        <v>1223</v>
      </c>
      <c r="G21528" s="7" t="n">
        <v>2</v>
      </c>
      <c r="H21528" s="7" t="n">
        <v>3</v>
      </c>
      <c r="I21528" s="7" t="n">
        <v>17</v>
      </c>
      <c r="J21528" s="7" t="n">
        <v>19309</v>
      </c>
      <c r="K21528" s="7" t="s">
        <v>1224</v>
      </c>
      <c r="L21528" s="7" t="n">
        <v>2</v>
      </c>
      <c r="M21528" s="7" t="n">
        <v>0</v>
      </c>
    </row>
    <row r="21529" spans="1:9">
      <c r="A21529" t="s">
        <v>4</v>
      </c>
      <c r="B21529" s="4" t="s">
        <v>5</v>
      </c>
    </row>
    <row r="21530" spans="1:9">
      <c r="A21530" t="n">
        <v>167132</v>
      </c>
      <c r="B21530" s="50" t="n">
        <v>28</v>
      </c>
    </row>
    <row r="21531" spans="1:9">
      <c r="A21531" t="s">
        <v>4</v>
      </c>
      <c r="B21531" s="4" t="s">
        <v>5</v>
      </c>
      <c r="C21531" s="4" t="s">
        <v>10</v>
      </c>
      <c r="D21531" s="4" t="s">
        <v>14</v>
      </c>
    </row>
    <row r="21532" spans="1:9">
      <c r="A21532" t="n">
        <v>167133</v>
      </c>
      <c r="B21532" s="51" t="n">
        <v>89</v>
      </c>
      <c r="C21532" s="7" t="n">
        <v>65533</v>
      </c>
      <c r="D21532" s="7" t="n">
        <v>1</v>
      </c>
    </row>
    <row r="21533" spans="1:9">
      <c r="A21533" t="s">
        <v>4</v>
      </c>
      <c r="B21533" s="4" t="s">
        <v>5</v>
      </c>
      <c r="C21533" s="4" t="s">
        <v>14</v>
      </c>
      <c r="D21533" s="4" t="s">
        <v>10</v>
      </c>
      <c r="E21533" s="4" t="s">
        <v>10</v>
      </c>
      <c r="F21533" s="4" t="s">
        <v>14</v>
      </c>
    </row>
    <row r="21534" spans="1:9">
      <c r="A21534" t="n">
        <v>167137</v>
      </c>
      <c r="B21534" s="59" t="n">
        <v>25</v>
      </c>
      <c r="C21534" s="7" t="n">
        <v>1</v>
      </c>
      <c r="D21534" s="7" t="n">
        <v>65535</v>
      </c>
      <c r="E21534" s="7" t="n">
        <v>65535</v>
      </c>
      <c r="F21534" s="7" t="n">
        <v>0</v>
      </c>
    </row>
    <row r="21535" spans="1:9">
      <c r="A21535" t="s">
        <v>4</v>
      </c>
      <c r="B21535" s="4" t="s">
        <v>5</v>
      </c>
      <c r="C21535" s="4" t="s">
        <v>14</v>
      </c>
      <c r="D21535" s="4" t="s">
        <v>21</v>
      </c>
      <c r="E21535" s="4" t="s">
        <v>21</v>
      </c>
      <c r="F21535" s="4" t="s">
        <v>21</v>
      </c>
    </row>
    <row r="21536" spans="1:9">
      <c r="A21536" t="n">
        <v>167144</v>
      </c>
      <c r="B21536" s="45" t="n">
        <v>45</v>
      </c>
      <c r="C21536" s="7" t="n">
        <v>9</v>
      </c>
      <c r="D21536" s="7" t="n">
        <v>0.0500000007450581</v>
      </c>
      <c r="E21536" s="7" t="n">
        <v>0.0500000007450581</v>
      </c>
      <c r="F21536" s="7" t="n">
        <v>0.25</v>
      </c>
    </row>
    <row r="21537" spans="1:13">
      <c r="A21537" t="s">
        <v>4</v>
      </c>
      <c r="B21537" s="4" t="s">
        <v>5</v>
      </c>
      <c r="C21537" s="4" t="s">
        <v>14</v>
      </c>
      <c r="D21537" s="4" t="s">
        <v>9</v>
      </c>
      <c r="E21537" s="4" t="s">
        <v>9</v>
      </c>
      <c r="F21537" s="4" t="s">
        <v>9</v>
      </c>
    </row>
    <row r="21538" spans="1:13">
      <c r="A21538" t="n">
        <v>167158</v>
      </c>
      <c r="B21538" s="14" t="n">
        <v>50</v>
      </c>
      <c r="C21538" s="7" t="n">
        <v>255</v>
      </c>
      <c r="D21538" s="7" t="n">
        <v>1050253722</v>
      </c>
      <c r="E21538" s="7" t="n">
        <v>1065353216</v>
      </c>
      <c r="F21538" s="7" t="n">
        <v>1045220557</v>
      </c>
    </row>
    <row r="21539" spans="1:13">
      <c r="A21539" t="s">
        <v>4</v>
      </c>
      <c r="B21539" s="4" t="s">
        <v>5</v>
      </c>
      <c r="C21539" s="4" t="s">
        <v>14</v>
      </c>
      <c r="D21539" s="4" t="s">
        <v>10</v>
      </c>
      <c r="E21539" s="4" t="s">
        <v>21</v>
      </c>
      <c r="F21539" s="4" t="s">
        <v>10</v>
      </c>
      <c r="G21539" s="4" t="s">
        <v>9</v>
      </c>
      <c r="H21539" s="4" t="s">
        <v>9</v>
      </c>
      <c r="I21539" s="4" t="s">
        <v>10</v>
      </c>
      <c r="J21539" s="4" t="s">
        <v>10</v>
      </c>
      <c r="K21539" s="4" t="s">
        <v>9</v>
      </c>
      <c r="L21539" s="4" t="s">
        <v>9</v>
      </c>
      <c r="M21539" s="4" t="s">
        <v>9</v>
      </c>
      <c r="N21539" s="4" t="s">
        <v>9</v>
      </c>
      <c r="O21539" s="4" t="s">
        <v>6</v>
      </c>
    </row>
    <row r="21540" spans="1:13">
      <c r="A21540" t="n">
        <v>167172</v>
      </c>
      <c r="B21540" s="14" t="n">
        <v>50</v>
      </c>
      <c r="C21540" s="7" t="n">
        <v>0</v>
      </c>
      <c r="D21540" s="7" t="n">
        <v>2053</v>
      </c>
      <c r="E21540" s="7" t="n">
        <v>1</v>
      </c>
      <c r="F21540" s="7" t="n">
        <v>0</v>
      </c>
      <c r="G21540" s="7" t="n">
        <v>0</v>
      </c>
      <c r="H21540" s="7" t="n">
        <v>0</v>
      </c>
      <c r="I21540" s="7" t="n">
        <v>0</v>
      </c>
      <c r="J21540" s="7" t="n">
        <v>65533</v>
      </c>
      <c r="K21540" s="7" t="n">
        <v>0</v>
      </c>
      <c r="L21540" s="7" t="n">
        <v>0</v>
      </c>
      <c r="M21540" s="7" t="n">
        <v>0</v>
      </c>
      <c r="N21540" s="7" t="n">
        <v>0</v>
      </c>
      <c r="O21540" s="7" t="s">
        <v>13</v>
      </c>
    </row>
    <row r="21541" spans="1:13">
      <c r="A21541" t="s">
        <v>4</v>
      </c>
      <c r="B21541" s="4" t="s">
        <v>5</v>
      </c>
      <c r="C21541" s="4" t="s">
        <v>14</v>
      </c>
      <c r="D21541" s="4" t="s">
        <v>10</v>
      </c>
      <c r="E21541" s="4" t="s">
        <v>10</v>
      </c>
      <c r="F21541" s="4" t="s">
        <v>9</v>
      </c>
    </row>
    <row r="21542" spans="1:13">
      <c r="A21542" t="n">
        <v>167211</v>
      </c>
      <c r="B21542" s="46" t="n">
        <v>84</v>
      </c>
      <c r="C21542" s="7" t="n">
        <v>0</v>
      </c>
      <c r="D21542" s="7" t="n">
        <v>2</v>
      </c>
      <c r="E21542" s="7" t="n">
        <v>0</v>
      </c>
      <c r="F21542" s="7" t="n">
        <v>1056964608</v>
      </c>
    </row>
    <row r="21543" spans="1:13">
      <c r="A21543" t="s">
        <v>4</v>
      </c>
      <c r="B21543" s="4" t="s">
        <v>5</v>
      </c>
      <c r="C21543" s="4" t="s">
        <v>14</v>
      </c>
      <c r="D21543" s="4" t="s">
        <v>14</v>
      </c>
      <c r="E21543" s="4" t="s">
        <v>21</v>
      </c>
      <c r="F21543" s="4" t="s">
        <v>10</v>
      </c>
    </row>
    <row r="21544" spans="1:13">
      <c r="A21544" t="n">
        <v>167221</v>
      </c>
      <c r="B21544" s="45" t="n">
        <v>45</v>
      </c>
      <c r="C21544" s="7" t="n">
        <v>5</v>
      </c>
      <c r="D21544" s="7" t="n">
        <v>3</v>
      </c>
      <c r="E21544" s="7" t="n">
        <v>2</v>
      </c>
      <c r="F21544" s="7" t="n">
        <v>500</v>
      </c>
    </row>
    <row r="21545" spans="1:13">
      <c r="A21545" t="s">
        <v>4</v>
      </c>
      <c r="B21545" s="4" t="s">
        <v>5</v>
      </c>
      <c r="C21545" s="4" t="s">
        <v>14</v>
      </c>
      <c r="D21545" s="4" t="s">
        <v>9</v>
      </c>
      <c r="E21545" s="4" t="s">
        <v>9</v>
      </c>
      <c r="F21545" s="4" t="s">
        <v>9</v>
      </c>
      <c r="G21545" s="4" t="s">
        <v>9</v>
      </c>
    </row>
    <row r="21546" spans="1:13">
      <c r="A21546" t="n">
        <v>167230</v>
      </c>
      <c r="B21546" s="78" t="n">
        <v>122</v>
      </c>
      <c r="C21546" s="7" t="n">
        <v>2</v>
      </c>
      <c r="D21546" s="7" t="n">
        <v>1077936128</v>
      </c>
      <c r="E21546" s="7" t="n">
        <v>0</v>
      </c>
      <c r="F21546" s="7" t="n">
        <v>0</v>
      </c>
      <c r="G21546" s="7" t="n">
        <v>0</v>
      </c>
    </row>
    <row r="21547" spans="1:13">
      <c r="A21547" t="s">
        <v>4</v>
      </c>
      <c r="B21547" s="4" t="s">
        <v>5</v>
      </c>
      <c r="C21547" s="4" t="s">
        <v>10</v>
      </c>
    </row>
    <row r="21548" spans="1:13">
      <c r="A21548" t="n">
        <v>167248</v>
      </c>
      <c r="B21548" s="28" t="n">
        <v>16</v>
      </c>
      <c r="C21548" s="7" t="n">
        <v>500</v>
      </c>
    </row>
    <row r="21549" spans="1:13">
      <c r="A21549" t="s">
        <v>4</v>
      </c>
      <c r="B21549" s="4" t="s">
        <v>5</v>
      </c>
      <c r="C21549" s="4" t="s">
        <v>14</v>
      </c>
      <c r="D21549" s="4" t="s">
        <v>10</v>
      </c>
      <c r="E21549" s="4" t="s">
        <v>10</v>
      </c>
      <c r="F21549" s="4" t="s">
        <v>9</v>
      </c>
    </row>
    <row r="21550" spans="1:13">
      <c r="A21550" t="n">
        <v>167251</v>
      </c>
      <c r="B21550" s="46" t="n">
        <v>84</v>
      </c>
      <c r="C21550" s="7" t="n">
        <v>1</v>
      </c>
      <c r="D21550" s="7" t="n">
        <v>0</v>
      </c>
      <c r="E21550" s="7" t="n">
        <v>500</v>
      </c>
      <c r="F21550" s="7" t="n">
        <v>0</v>
      </c>
    </row>
    <row r="21551" spans="1:13">
      <c r="A21551" t="s">
        <v>4</v>
      </c>
      <c r="B21551" s="4" t="s">
        <v>5</v>
      </c>
      <c r="C21551" s="4" t="s">
        <v>10</v>
      </c>
    </row>
    <row r="21552" spans="1:13">
      <c r="A21552" t="n">
        <v>167261</v>
      </c>
      <c r="B21552" s="28" t="n">
        <v>16</v>
      </c>
      <c r="C21552" s="7" t="n">
        <v>500</v>
      </c>
    </row>
    <row r="21553" spans="1:15">
      <c r="A21553" t="s">
        <v>4</v>
      </c>
      <c r="B21553" s="4" t="s">
        <v>5</v>
      </c>
      <c r="C21553" s="4" t="s">
        <v>14</v>
      </c>
    </row>
    <row r="21554" spans="1:15">
      <c r="A21554" t="n">
        <v>167264</v>
      </c>
      <c r="B21554" s="35" t="n">
        <v>116</v>
      </c>
      <c r="C21554" s="7" t="n">
        <v>0</v>
      </c>
    </row>
    <row r="21555" spans="1:15">
      <c r="A21555" t="s">
        <v>4</v>
      </c>
      <c r="B21555" s="4" t="s">
        <v>5</v>
      </c>
      <c r="C21555" s="4" t="s">
        <v>14</v>
      </c>
      <c r="D21555" s="4" t="s">
        <v>10</v>
      </c>
    </row>
    <row r="21556" spans="1:15">
      <c r="A21556" t="n">
        <v>167266</v>
      </c>
      <c r="B21556" s="35" t="n">
        <v>116</v>
      </c>
      <c r="C21556" s="7" t="n">
        <v>2</v>
      </c>
      <c r="D21556" s="7" t="n">
        <v>1</v>
      </c>
    </row>
    <row r="21557" spans="1:15">
      <c r="A21557" t="s">
        <v>4</v>
      </c>
      <c r="B21557" s="4" t="s">
        <v>5</v>
      </c>
      <c r="C21557" s="4" t="s">
        <v>14</v>
      </c>
      <c r="D21557" s="4" t="s">
        <v>9</v>
      </c>
    </row>
    <row r="21558" spans="1:15">
      <c r="A21558" t="n">
        <v>167270</v>
      </c>
      <c r="B21558" s="35" t="n">
        <v>116</v>
      </c>
      <c r="C21558" s="7" t="n">
        <v>5</v>
      </c>
      <c r="D21558" s="7" t="n">
        <v>1097859072</v>
      </c>
    </row>
    <row r="21559" spans="1:15">
      <c r="A21559" t="s">
        <v>4</v>
      </c>
      <c r="B21559" s="4" t="s">
        <v>5</v>
      </c>
      <c r="C21559" s="4" t="s">
        <v>14</v>
      </c>
      <c r="D21559" s="4" t="s">
        <v>10</v>
      </c>
    </row>
    <row r="21560" spans="1:15">
      <c r="A21560" t="n">
        <v>167276</v>
      </c>
      <c r="B21560" s="35" t="n">
        <v>116</v>
      </c>
      <c r="C21560" s="7" t="n">
        <v>6</v>
      </c>
      <c r="D21560" s="7" t="n">
        <v>1</v>
      </c>
    </row>
    <row r="21561" spans="1:15">
      <c r="A21561" t="s">
        <v>4</v>
      </c>
      <c r="B21561" s="4" t="s">
        <v>5</v>
      </c>
      <c r="C21561" s="4" t="s">
        <v>14</v>
      </c>
      <c r="D21561" s="4" t="s">
        <v>10</v>
      </c>
      <c r="E21561" s="4" t="s">
        <v>10</v>
      </c>
      <c r="F21561" s="4" t="s">
        <v>9</v>
      </c>
    </row>
    <row r="21562" spans="1:15">
      <c r="A21562" t="n">
        <v>167280</v>
      </c>
      <c r="B21562" s="46" t="n">
        <v>84</v>
      </c>
      <c r="C21562" s="7" t="n">
        <v>0</v>
      </c>
      <c r="D21562" s="7" t="n">
        <v>0</v>
      </c>
      <c r="E21562" s="7" t="n">
        <v>0</v>
      </c>
      <c r="F21562" s="7" t="n">
        <v>1050253722</v>
      </c>
    </row>
    <row r="21563" spans="1:15">
      <c r="A21563" t="s">
        <v>4</v>
      </c>
      <c r="B21563" s="4" t="s">
        <v>5</v>
      </c>
      <c r="C21563" s="4" t="s">
        <v>14</v>
      </c>
      <c r="D21563" s="4" t="s">
        <v>10</v>
      </c>
      <c r="E21563" s="4" t="s">
        <v>21</v>
      </c>
    </row>
    <row r="21564" spans="1:15">
      <c r="A21564" t="n">
        <v>167290</v>
      </c>
      <c r="B21564" s="21" t="n">
        <v>58</v>
      </c>
      <c r="C21564" s="7" t="n">
        <v>101</v>
      </c>
      <c r="D21564" s="7" t="n">
        <v>200</v>
      </c>
      <c r="E21564" s="7" t="n">
        <v>1</v>
      </c>
    </row>
    <row r="21565" spans="1:15">
      <c r="A21565" t="s">
        <v>4</v>
      </c>
      <c r="B21565" s="4" t="s">
        <v>5</v>
      </c>
      <c r="C21565" s="4" t="s">
        <v>14</v>
      </c>
      <c r="D21565" s="4" t="s">
        <v>10</v>
      </c>
    </row>
    <row r="21566" spans="1:15">
      <c r="A21566" t="n">
        <v>167298</v>
      </c>
      <c r="B21566" s="21" t="n">
        <v>58</v>
      </c>
      <c r="C21566" s="7" t="n">
        <v>254</v>
      </c>
      <c r="D21566" s="7" t="n">
        <v>0</v>
      </c>
    </row>
    <row r="21567" spans="1:15">
      <c r="A21567" t="s">
        <v>4</v>
      </c>
      <c r="B21567" s="4" t="s">
        <v>5</v>
      </c>
      <c r="C21567" s="4" t="s">
        <v>14</v>
      </c>
      <c r="D21567" s="4" t="s">
        <v>14</v>
      </c>
      <c r="E21567" s="4" t="s">
        <v>21</v>
      </c>
      <c r="F21567" s="4" t="s">
        <v>21</v>
      </c>
      <c r="G21567" s="4" t="s">
        <v>21</v>
      </c>
      <c r="H21567" s="4" t="s">
        <v>10</v>
      </c>
    </row>
    <row r="21568" spans="1:15">
      <c r="A21568" t="n">
        <v>167302</v>
      </c>
      <c r="B21568" s="45" t="n">
        <v>45</v>
      </c>
      <c r="C21568" s="7" t="n">
        <v>2</v>
      </c>
      <c r="D21568" s="7" t="n">
        <v>3</v>
      </c>
      <c r="E21568" s="7" t="n">
        <v>0.689999997615814</v>
      </c>
      <c r="F21568" s="7" t="n">
        <v>19.6800003051758</v>
      </c>
      <c r="G21568" s="7" t="n">
        <v>42.6399993896484</v>
      </c>
      <c r="H21568" s="7" t="n">
        <v>0</v>
      </c>
    </row>
    <row r="21569" spans="1:8">
      <c r="A21569" t="s">
        <v>4</v>
      </c>
      <c r="B21569" s="4" t="s">
        <v>5</v>
      </c>
      <c r="C21569" s="4" t="s">
        <v>14</v>
      </c>
      <c r="D21569" s="4" t="s">
        <v>14</v>
      </c>
      <c r="E21569" s="4" t="s">
        <v>21</v>
      </c>
      <c r="F21569" s="4" t="s">
        <v>21</v>
      </c>
      <c r="G21569" s="4" t="s">
        <v>21</v>
      </c>
      <c r="H21569" s="4" t="s">
        <v>10</v>
      </c>
      <c r="I21569" s="4" t="s">
        <v>14</v>
      </c>
    </row>
    <row r="21570" spans="1:8">
      <c r="A21570" t="n">
        <v>167319</v>
      </c>
      <c r="B21570" s="45" t="n">
        <v>45</v>
      </c>
      <c r="C21570" s="7" t="n">
        <v>4</v>
      </c>
      <c r="D21570" s="7" t="n">
        <v>3</v>
      </c>
      <c r="E21570" s="7" t="n">
        <v>5</v>
      </c>
      <c r="F21570" s="7" t="n">
        <v>201</v>
      </c>
      <c r="G21570" s="7" t="n">
        <v>5</v>
      </c>
      <c r="H21570" s="7" t="n">
        <v>0</v>
      </c>
      <c r="I21570" s="7" t="n">
        <v>0</v>
      </c>
    </row>
    <row r="21571" spans="1:8">
      <c r="A21571" t="s">
        <v>4</v>
      </c>
      <c r="B21571" s="4" t="s">
        <v>5</v>
      </c>
      <c r="C21571" s="4" t="s">
        <v>14</v>
      </c>
      <c r="D21571" s="4" t="s">
        <v>14</v>
      </c>
      <c r="E21571" s="4" t="s">
        <v>21</v>
      </c>
      <c r="F21571" s="4" t="s">
        <v>10</v>
      </c>
    </row>
    <row r="21572" spans="1:8">
      <c r="A21572" t="n">
        <v>167337</v>
      </c>
      <c r="B21572" s="45" t="n">
        <v>45</v>
      </c>
      <c r="C21572" s="7" t="n">
        <v>5</v>
      </c>
      <c r="D21572" s="7" t="n">
        <v>3</v>
      </c>
      <c r="E21572" s="7" t="n">
        <v>1.29999995231628</v>
      </c>
      <c r="F21572" s="7" t="n">
        <v>0</v>
      </c>
    </row>
    <row r="21573" spans="1:8">
      <c r="A21573" t="s">
        <v>4</v>
      </c>
      <c r="B21573" s="4" t="s">
        <v>5</v>
      </c>
      <c r="C21573" s="4" t="s">
        <v>14</v>
      </c>
      <c r="D21573" s="4" t="s">
        <v>14</v>
      </c>
      <c r="E21573" s="4" t="s">
        <v>21</v>
      </c>
      <c r="F21573" s="4" t="s">
        <v>10</v>
      </c>
    </row>
    <row r="21574" spans="1:8">
      <c r="A21574" t="n">
        <v>167346</v>
      </c>
      <c r="B21574" s="45" t="n">
        <v>45</v>
      </c>
      <c r="C21574" s="7" t="n">
        <v>11</v>
      </c>
      <c r="D21574" s="7" t="n">
        <v>3</v>
      </c>
      <c r="E21574" s="7" t="n">
        <v>34.4000015258789</v>
      </c>
      <c r="F21574" s="7" t="n">
        <v>0</v>
      </c>
    </row>
    <row r="21575" spans="1:8">
      <c r="A21575" t="s">
        <v>4</v>
      </c>
      <c r="B21575" s="4" t="s">
        <v>5</v>
      </c>
      <c r="C21575" s="4" t="s">
        <v>14</v>
      </c>
      <c r="D21575" s="4" t="s">
        <v>14</v>
      </c>
      <c r="E21575" s="4" t="s">
        <v>21</v>
      </c>
      <c r="F21575" s="4" t="s">
        <v>21</v>
      </c>
      <c r="G21575" s="4" t="s">
        <v>21</v>
      </c>
      <c r="H21575" s="4" t="s">
        <v>10</v>
      </c>
      <c r="I21575" s="4" t="s">
        <v>14</v>
      </c>
    </row>
    <row r="21576" spans="1:8">
      <c r="A21576" t="n">
        <v>167355</v>
      </c>
      <c r="B21576" s="45" t="n">
        <v>45</v>
      </c>
      <c r="C21576" s="7" t="n">
        <v>4</v>
      </c>
      <c r="D21576" s="7" t="n">
        <v>3</v>
      </c>
      <c r="E21576" s="7" t="n">
        <v>5</v>
      </c>
      <c r="F21576" s="7" t="n">
        <v>201</v>
      </c>
      <c r="G21576" s="7" t="n">
        <v>10</v>
      </c>
      <c r="H21576" s="7" t="n">
        <v>500</v>
      </c>
      <c r="I21576" s="7" t="n">
        <v>0</v>
      </c>
    </row>
    <row r="21577" spans="1:8">
      <c r="A21577" t="s">
        <v>4</v>
      </c>
      <c r="B21577" s="4" t="s">
        <v>5</v>
      </c>
      <c r="C21577" s="4" t="s">
        <v>14</v>
      </c>
      <c r="D21577" s="4" t="s">
        <v>14</v>
      </c>
      <c r="E21577" s="4" t="s">
        <v>21</v>
      </c>
      <c r="F21577" s="4" t="s">
        <v>10</v>
      </c>
    </row>
    <row r="21578" spans="1:8">
      <c r="A21578" t="n">
        <v>167373</v>
      </c>
      <c r="B21578" s="45" t="n">
        <v>45</v>
      </c>
      <c r="C21578" s="7" t="n">
        <v>5</v>
      </c>
      <c r="D21578" s="7" t="n">
        <v>3</v>
      </c>
      <c r="E21578" s="7" t="n">
        <v>1.20000004768372</v>
      </c>
      <c r="F21578" s="7" t="n">
        <v>500</v>
      </c>
    </row>
    <row r="21579" spans="1:8">
      <c r="A21579" t="s">
        <v>4</v>
      </c>
      <c r="B21579" s="4" t="s">
        <v>5</v>
      </c>
      <c r="C21579" s="4" t="s">
        <v>14</v>
      </c>
      <c r="D21579" s="4" t="s">
        <v>10</v>
      </c>
      <c r="E21579" s="4" t="s">
        <v>6</v>
      </c>
      <c r="F21579" s="4" t="s">
        <v>6</v>
      </c>
      <c r="G21579" s="4" t="s">
        <v>6</v>
      </c>
      <c r="H21579" s="4" t="s">
        <v>6</v>
      </c>
    </row>
    <row r="21580" spans="1:8">
      <c r="A21580" t="n">
        <v>167382</v>
      </c>
      <c r="B21580" s="41" t="n">
        <v>51</v>
      </c>
      <c r="C21580" s="7" t="n">
        <v>3</v>
      </c>
      <c r="D21580" s="7" t="n">
        <v>7012</v>
      </c>
      <c r="E21580" s="7" t="s">
        <v>174</v>
      </c>
      <c r="F21580" s="7" t="s">
        <v>95</v>
      </c>
      <c r="G21580" s="7" t="s">
        <v>96</v>
      </c>
      <c r="H21580" s="7" t="s">
        <v>97</v>
      </c>
    </row>
    <row r="21581" spans="1:8">
      <c r="A21581" t="s">
        <v>4</v>
      </c>
      <c r="B21581" s="4" t="s">
        <v>5</v>
      </c>
      <c r="C21581" s="4" t="s">
        <v>14</v>
      </c>
      <c r="D21581" s="4" t="s">
        <v>10</v>
      </c>
      <c r="E21581" s="4" t="s">
        <v>10</v>
      </c>
      <c r="F21581" s="4" t="s">
        <v>9</v>
      </c>
      <c r="G21581" s="4" t="s">
        <v>9</v>
      </c>
      <c r="H21581" s="4" t="s">
        <v>9</v>
      </c>
    </row>
    <row r="21582" spans="1:8">
      <c r="A21582" t="n">
        <v>167395</v>
      </c>
      <c r="B21582" s="65" t="n">
        <v>97</v>
      </c>
      <c r="C21582" s="7" t="n">
        <v>6</v>
      </c>
      <c r="D21582" s="7" t="n">
        <v>0</v>
      </c>
      <c r="E21582" s="7" t="n">
        <v>0</v>
      </c>
      <c r="F21582" s="7" t="n">
        <v>0</v>
      </c>
      <c r="G21582" s="7" t="n">
        <v>1077936128</v>
      </c>
      <c r="H21582" s="7" t="n">
        <v>-1069547520</v>
      </c>
    </row>
    <row r="21583" spans="1:8">
      <c r="A21583" t="s">
        <v>4</v>
      </c>
      <c r="B21583" s="4" t="s">
        <v>5</v>
      </c>
      <c r="C21583" s="4" t="s">
        <v>14</v>
      </c>
      <c r="D21583" s="4" t="s">
        <v>10</v>
      </c>
      <c r="E21583" s="4" t="s">
        <v>6</v>
      </c>
      <c r="F21583" s="4" t="s">
        <v>6</v>
      </c>
      <c r="G21583" s="4" t="s">
        <v>6</v>
      </c>
      <c r="H21583" s="4" t="s">
        <v>6</v>
      </c>
    </row>
    <row r="21584" spans="1:8">
      <c r="A21584" t="n">
        <v>167413</v>
      </c>
      <c r="B21584" s="41" t="n">
        <v>51</v>
      </c>
      <c r="C21584" s="7" t="n">
        <v>3</v>
      </c>
      <c r="D21584" s="7" t="n">
        <v>7012</v>
      </c>
      <c r="E21584" s="7" t="s">
        <v>549</v>
      </c>
      <c r="F21584" s="7" t="s">
        <v>95</v>
      </c>
      <c r="G21584" s="7" t="s">
        <v>96</v>
      </c>
      <c r="H21584" s="7" t="s">
        <v>97</v>
      </c>
    </row>
    <row r="21585" spans="1:9">
      <c r="A21585" t="s">
        <v>4</v>
      </c>
      <c r="B21585" s="4" t="s">
        <v>5</v>
      </c>
      <c r="C21585" s="4" t="s">
        <v>10</v>
      </c>
      <c r="D21585" s="4" t="s">
        <v>14</v>
      </c>
      <c r="E21585" s="4" t="s">
        <v>6</v>
      </c>
      <c r="F21585" s="4" t="s">
        <v>21</v>
      </c>
      <c r="G21585" s="4" t="s">
        <v>21</v>
      </c>
      <c r="H21585" s="4" t="s">
        <v>21</v>
      </c>
    </row>
    <row r="21586" spans="1:9">
      <c r="A21586" t="n">
        <v>167426</v>
      </c>
      <c r="B21586" s="37" t="n">
        <v>48</v>
      </c>
      <c r="C21586" s="7" t="n">
        <v>7012</v>
      </c>
      <c r="D21586" s="7" t="n">
        <v>0</v>
      </c>
      <c r="E21586" s="7" t="s">
        <v>1189</v>
      </c>
      <c r="F21586" s="7" t="n">
        <v>-1</v>
      </c>
      <c r="G21586" s="7" t="n">
        <v>1</v>
      </c>
      <c r="H21586" s="7" t="n">
        <v>0</v>
      </c>
    </row>
    <row r="21587" spans="1:9">
      <c r="A21587" t="s">
        <v>4</v>
      </c>
      <c r="B21587" s="4" t="s">
        <v>5</v>
      </c>
      <c r="C21587" s="4" t="s">
        <v>10</v>
      </c>
    </row>
    <row r="21588" spans="1:9">
      <c r="A21588" t="n">
        <v>167452</v>
      </c>
      <c r="B21588" s="28" t="n">
        <v>16</v>
      </c>
      <c r="C21588" s="7" t="n">
        <v>500</v>
      </c>
    </row>
    <row r="21589" spans="1:9">
      <c r="A21589" t="s">
        <v>4</v>
      </c>
      <c r="B21589" s="4" t="s">
        <v>5</v>
      </c>
      <c r="C21589" s="4" t="s">
        <v>14</v>
      </c>
      <c r="D21589" s="4" t="s">
        <v>9</v>
      </c>
      <c r="E21589" s="4" t="s">
        <v>9</v>
      </c>
      <c r="F21589" s="4" t="s">
        <v>9</v>
      </c>
      <c r="G21589" s="4" t="s">
        <v>9</v>
      </c>
    </row>
    <row r="21590" spans="1:9">
      <c r="A21590" t="n">
        <v>167455</v>
      </c>
      <c r="B21590" s="78" t="n">
        <v>122</v>
      </c>
      <c r="C21590" s="7" t="n">
        <v>2</v>
      </c>
      <c r="D21590" s="7" t="n">
        <v>0</v>
      </c>
      <c r="E21590" s="7" t="n">
        <v>0</v>
      </c>
      <c r="F21590" s="7" t="n">
        <v>0</v>
      </c>
      <c r="G21590" s="7" t="n">
        <v>0</v>
      </c>
    </row>
    <row r="21591" spans="1:9">
      <c r="A21591" t="s">
        <v>4</v>
      </c>
      <c r="B21591" s="4" t="s">
        <v>5</v>
      </c>
      <c r="C21591" s="4" t="s">
        <v>14</v>
      </c>
      <c r="D21591" s="4" t="s">
        <v>14</v>
      </c>
      <c r="E21591" s="4" t="s">
        <v>14</v>
      </c>
      <c r="F21591" s="4" t="s">
        <v>14</v>
      </c>
    </row>
    <row r="21592" spans="1:9">
      <c r="A21592" t="n">
        <v>167473</v>
      </c>
      <c r="B21592" s="19" t="n">
        <v>14</v>
      </c>
      <c r="C21592" s="7" t="n">
        <v>0</v>
      </c>
      <c r="D21592" s="7" t="n">
        <v>1</v>
      </c>
      <c r="E21592" s="7" t="n">
        <v>0</v>
      </c>
      <c r="F21592" s="7" t="n">
        <v>0</v>
      </c>
    </row>
    <row r="21593" spans="1:9">
      <c r="A21593" t="s">
        <v>4</v>
      </c>
      <c r="B21593" s="4" t="s">
        <v>5</v>
      </c>
      <c r="C21593" s="4" t="s">
        <v>14</v>
      </c>
      <c r="D21593" s="4" t="s">
        <v>21</v>
      </c>
      <c r="E21593" s="4" t="s">
        <v>21</v>
      </c>
      <c r="F21593" s="4" t="s">
        <v>21</v>
      </c>
    </row>
    <row r="21594" spans="1:9">
      <c r="A21594" t="n">
        <v>167478</v>
      </c>
      <c r="B21594" s="45" t="n">
        <v>45</v>
      </c>
      <c r="C21594" s="7" t="n">
        <v>9</v>
      </c>
      <c r="D21594" s="7" t="n">
        <v>0.0500000007450581</v>
      </c>
      <c r="E21594" s="7" t="n">
        <v>0.0500000007450581</v>
      </c>
      <c r="F21594" s="7" t="n">
        <v>0.200000002980232</v>
      </c>
    </row>
    <row r="21595" spans="1:9">
      <c r="A21595" t="s">
        <v>4</v>
      </c>
      <c r="B21595" s="4" t="s">
        <v>5</v>
      </c>
      <c r="C21595" s="4" t="s">
        <v>14</v>
      </c>
      <c r="D21595" s="4" t="s">
        <v>10</v>
      </c>
      <c r="E21595" s="4" t="s">
        <v>6</v>
      </c>
    </row>
    <row r="21596" spans="1:9">
      <c r="A21596" t="n">
        <v>167492</v>
      </c>
      <c r="B21596" s="41" t="n">
        <v>51</v>
      </c>
      <c r="C21596" s="7" t="n">
        <v>4</v>
      </c>
      <c r="D21596" s="7" t="n">
        <v>7012</v>
      </c>
      <c r="E21596" s="7" t="s">
        <v>550</v>
      </c>
    </row>
    <row r="21597" spans="1:9">
      <c r="A21597" t="s">
        <v>4</v>
      </c>
      <c r="B21597" s="4" t="s">
        <v>5</v>
      </c>
      <c r="C21597" s="4" t="s">
        <v>10</v>
      </c>
    </row>
    <row r="21598" spans="1:9">
      <c r="A21598" t="n">
        <v>167506</v>
      </c>
      <c r="B21598" s="28" t="n">
        <v>16</v>
      </c>
      <c r="C21598" s="7" t="n">
        <v>0</v>
      </c>
    </row>
    <row r="21599" spans="1:9">
      <c r="A21599" t="s">
        <v>4</v>
      </c>
      <c r="B21599" s="4" t="s">
        <v>5</v>
      </c>
      <c r="C21599" s="4" t="s">
        <v>10</v>
      </c>
      <c r="D21599" s="4" t="s">
        <v>14</v>
      </c>
      <c r="E21599" s="4" t="s">
        <v>9</v>
      </c>
      <c r="F21599" s="4" t="s">
        <v>112</v>
      </c>
      <c r="G21599" s="4" t="s">
        <v>14</v>
      </c>
      <c r="H21599" s="4" t="s">
        <v>14</v>
      </c>
      <c r="I21599" s="4" t="s">
        <v>14</v>
      </c>
    </row>
    <row r="21600" spans="1:9">
      <c r="A21600" t="n">
        <v>167509</v>
      </c>
      <c r="B21600" s="49" t="n">
        <v>26</v>
      </c>
      <c r="C21600" s="7" t="n">
        <v>7012</v>
      </c>
      <c r="D21600" s="7" t="n">
        <v>17</v>
      </c>
      <c r="E21600" s="7" t="n">
        <v>19310</v>
      </c>
      <c r="F21600" s="7" t="s">
        <v>1225</v>
      </c>
      <c r="G21600" s="7" t="n">
        <v>8</v>
      </c>
      <c r="H21600" s="7" t="n">
        <v>2</v>
      </c>
      <c r="I21600" s="7" t="n">
        <v>0</v>
      </c>
    </row>
    <row r="21601" spans="1:9">
      <c r="A21601" t="s">
        <v>4</v>
      </c>
      <c r="B21601" s="4" t="s">
        <v>5</v>
      </c>
      <c r="C21601" s="4" t="s">
        <v>10</v>
      </c>
    </row>
    <row r="21602" spans="1:9">
      <c r="A21602" t="n">
        <v>167530</v>
      </c>
      <c r="B21602" s="28" t="n">
        <v>16</v>
      </c>
      <c r="C21602" s="7" t="n">
        <v>1</v>
      </c>
    </row>
    <row r="21603" spans="1:9">
      <c r="A21603" t="s">
        <v>4</v>
      </c>
      <c r="B21603" s="4" t="s">
        <v>5</v>
      </c>
      <c r="C21603" s="4" t="s">
        <v>14</v>
      </c>
      <c r="D21603" s="4" t="s">
        <v>10</v>
      </c>
    </row>
    <row r="21604" spans="1:9">
      <c r="A21604" t="n">
        <v>167533</v>
      </c>
      <c r="B21604" s="14" t="n">
        <v>50</v>
      </c>
      <c r="C21604" s="7" t="n">
        <v>52</v>
      </c>
      <c r="D21604" s="7" t="n">
        <v>19310</v>
      </c>
    </row>
    <row r="21605" spans="1:9">
      <c r="A21605" t="s">
        <v>4</v>
      </c>
      <c r="B21605" s="4" t="s">
        <v>5</v>
      </c>
      <c r="C21605" s="4" t="s">
        <v>10</v>
      </c>
    </row>
    <row r="21606" spans="1:9">
      <c r="A21606" t="n">
        <v>167537</v>
      </c>
      <c r="B21606" s="28" t="n">
        <v>16</v>
      </c>
      <c r="C21606" s="7" t="n">
        <v>500</v>
      </c>
    </row>
    <row r="21607" spans="1:9">
      <c r="A21607" t="s">
        <v>4</v>
      </c>
      <c r="B21607" s="4" t="s">
        <v>5</v>
      </c>
      <c r="C21607" s="4" t="s">
        <v>10</v>
      </c>
      <c r="D21607" s="4" t="s">
        <v>14</v>
      </c>
    </row>
    <row r="21608" spans="1:9">
      <c r="A21608" t="n">
        <v>167540</v>
      </c>
      <c r="B21608" s="51" t="n">
        <v>89</v>
      </c>
      <c r="C21608" s="7" t="n">
        <v>65533</v>
      </c>
      <c r="D21608" s="7" t="n">
        <v>0</v>
      </c>
    </row>
    <row r="21609" spans="1:9">
      <c r="A21609" t="s">
        <v>4</v>
      </c>
      <c r="B21609" s="4" t="s">
        <v>5</v>
      </c>
      <c r="C21609" s="4" t="s">
        <v>10</v>
      </c>
      <c r="D21609" s="4" t="s">
        <v>14</v>
      </c>
    </row>
    <row r="21610" spans="1:9">
      <c r="A21610" t="n">
        <v>167544</v>
      </c>
      <c r="B21610" s="51" t="n">
        <v>89</v>
      </c>
      <c r="C21610" s="7" t="n">
        <v>65533</v>
      </c>
      <c r="D21610" s="7" t="n">
        <v>1</v>
      </c>
    </row>
    <row r="21611" spans="1:9">
      <c r="A21611" t="s">
        <v>4</v>
      </c>
      <c r="B21611" s="4" t="s">
        <v>5</v>
      </c>
      <c r="C21611" s="4" t="s">
        <v>9</v>
      </c>
    </row>
    <row r="21612" spans="1:9">
      <c r="A21612" t="n">
        <v>167548</v>
      </c>
      <c r="B21612" s="48" t="n">
        <v>15</v>
      </c>
      <c r="C21612" s="7" t="n">
        <v>256</v>
      </c>
    </row>
    <row r="21613" spans="1:9">
      <c r="A21613" t="s">
        <v>4</v>
      </c>
      <c r="B21613" s="4" t="s">
        <v>5</v>
      </c>
      <c r="C21613" s="4" t="s">
        <v>14</v>
      </c>
      <c r="D21613" s="4" t="s">
        <v>10</v>
      </c>
    </row>
    <row r="21614" spans="1:9">
      <c r="A21614" t="n">
        <v>167553</v>
      </c>
      <c r="B21614" s="45" t="n">
        <v>45</v>
      </c>
      <c r="C21614" s="7" t="n">
        <v>7</v>
      </c>
      <c r="D21614" s="7" t="n">
        <v>255</v>
      </c>
    </row>
    <row r="21615" spans="1:9">
      <c r="A21615" t="s">
        <v>4</v>
      </c>
      <c r="B21615" s="4" t="s">
        <v>5</v>
      </c>
      <c r="C21615" s="4" t="s">
        <v>14</v>
      </c>
      <c r="D21615" s="4" t="s">
        <v>10</v>
      </c>
      <c r="E21615" s="4" t="s">
        <v>6</v>
      </c>
    </row>
    <row r="21616" spans="1:9">
      <c r="A21616" t="n">
        <v>167557</v>
      </c>
      <c r="B21616" s="41" t="n">
        <v>51</v>
      </c>
      <c r="C21616" s="7" t="n">
        <v>4</v>
      </c>
      <c r="D21616" s="7" t="n">
        <v>7012</v>
      </c>
      <c r="E21616" s="7" t="s">
        <v>821</v>
      </c>
    </row>
    <row r="21617" spans="1:5">
      <c r="A21617" t="s">
        <v>4</v>
      </c>
      <c r="B21617" s="4" t="s">
        <v>5</v>
      </c>
      <c r="C21617" s="4" t="s">
        <v>10</v>
      </c>
    </row>
    <row r="21618" spans="1:5">
      <c r="A21618" t="n">
        <v>167571</v>
      </c>
      <c r="B21618" s="28" t="n">
        <v>16</v>
      </c>
      <c r="C21618" s="7" t="n">
        <v>0</v>
      </c>
    </row>
    <row r="21619" spans="1:5">
      <c r="A21619" t="s">
        <v>4</v>
      </c>
      <c r="B21619" s="4" t="s">
        <v>5</v>
      </c>
      <c r="C21619" s="4" t="s">
        <v>10</v>
      </c>
      <c r="D21619" s="4" t="s">
        <v>14</v>
      </c>
      <c r="E21619" s="4" t="s">
        <v>9</v>
      </c>
      <c r="F21619" s="4" t="s">
        <v>112</v>
      </c>
      <c r="G21619" s="4" t="s">
        <v>14</v>
      </c>
      <c r="H21619" s="4" t="s">
        <v>14</v>
      </c>
    </row>
    <row r="21620" spans="1:5">
      <c r="A21620" t="n">
        <v>167574</v>
      </c>
      <c r="B21620" s="49" t="n">
        <v>26</v>
      </c>
      <c r="C21620" s="7" t="n">
        <v>7012</v>
      </c>
      <c r="D21620" s="7" t="n">
        <v>17</v>
      </c>
      <c r="E21620" s="7" t="n">
        <v>19311</v>
      </c>
      <c r="F21620" s="7" t="s">
        <v>1226</v>
      </c>
      <c r="G21620" s="7" t="n">
        <v>2</v>
      </c>
      <c r="H21620" s="7" t="n">
        <v>0</v>
      </c>
    </row>
    <row r="21621" spans="1:5">
      <c r="A21621" t="s">
        <v>4</v>
      </c>
      <c r="B21621" s="4" t="s">
        <v>5</v>
      </c>
    </row>
    <row r="21622" spans="1:5">
      <c r="A21622" t="n">
        <v>167620</v>
      </c>
      <c r="B21622" s="50" t="n">
        <v>28</v>
      </c>
    </row>
    <row r="21623" spans="1:5">
      <c r="A21623" t="s">
        <v>4</v>
      </c>
      <c r="B21623" s="4" t="s">
        <v>5</v>
      </c>
      <c r="C21623" s="4" t="s">
        <v>10</v>
      </c>
      <c r="D21623" s="4" t="s">
        <v>14</v>
      </c>
    </row>
    <row r="21624" spans="1:5">
      <c r="A21624" t="n">
        <v>167621</v>
      </c>
      <c r="B21624" s="51" t="n">
        <v>89</v>
      </c>
      <c r="C21624" s="7" t="n">
        <v>65533</v>
      </c>
      <c r="D21624" s="7" t="n">
        <v>1</v>
      </c>
    </row>
    <row r="21625" spans="1:5">
      <c r="A21625" t="s">
        <v>4</v>
      </c>
      <c r="B21625" s="4" t="s">
        <v>5</v>
      </c>
      <c r="C21625" s="4" t="s">
        <v>14</v>
      </c>
      <c r="D21625" s="4" t="s">
        <v>10</v>
      </c>
    </row>
    <row r="21626" spans="1:5">
      <c r="A21626" t="n">
        <v>167625</v>
      </c>
      <c r="B21626" s="45" t="n">
        <v>45</v>
      </c>
      <c r="C21626" s="7" t="n">
        <v>7</v>
      </c>
      <c r="D21626" s="7" t="n">
        <v>255</v>
      </c>
    </row>
    <row r="21627" spans="1:5">
      <c r="A21627" t="s">
        <v>4</v>
      </c>
      <c r="B21627" s="4" t="s">
        <v>5</v>
      </c>
      <c r="C21627" s="4" t="s">
        <v>14</v>
      </c>
      <c r="D21627" s="4" t="s">
        <v>10</v>
      </c>
      <c r="E21627" s="4" t="s">
        <v>21</v>
      </c>
    </row>
    <row r="21628" spans="1:5">
      <c r="A21628" t="n">
        <v>167629</v>
      </c>
      <c r="B21628" s="21" t="n">
        <v>58</v>
      </c>
      <c r="C21628" s="7" t="n">
        <v>101</v>
      </c>
      <c r="D21628" s="7" t="n">
        <v>300</v>
      </c>
      <c r="E21628" s="7" t="n">
        <v>1</v>
      </c>
    </row>
    <row r="21629" spans="1:5">
      <c r="A21629" t="s">
        <v>4</v>
      </c>
      <c r="B21629" s="4" t="s">
        <v>5</v>
      </c>
      <c r="C21629" s="4" t="s">
        <v>14</v>
      </c>
      <c r="D21629" s="4" t="s">
        <v>10</v>
      </c>
    </row>
    <row r="21630" spans="1:5">
      <c r="A21630" t="n">
        <v>167637</v>
      </c>
      <c r="B21630" s="21" t="n">
        <v>58</v>
      </c>
      <c r="C21630" s="7" t="n">
        <v>254</v>
      </c>
      <c r="D21630" s="7" t="n">
        <v>0</v>
      </c>
    </row>
    <row r="21631" spans="1:5">
      <c r="A21631" t="s">
        <v>4</v>
      </c>
      <c r="B21631" s="4" t="s">
        <v>5</v>
      </c>
      <c r="C21631" s="4" t="s">
        <v>14</v>
      </c>
      <c r="D21631" s="4" t="s">
        <v>10</v>
      </c>
      <c r="E21631" s="4" t="s">
        <v>10</v>
      </c>
      <c r="F21631" s="4" t="s">
        <v>9</v>
      </c>
    </row>
    <row r="21632" spans="1:5">
      <c r="A21632" t="n">
        <v>167641</v>
      </c>
      <c r="B21632" s="46" t="n">
        <v>84</v>
      </c>
      <c r="C21632" s="7" t="n">
        <v>1</v>
      </c>
      <c r="D21632" s="7" t="n">
        <v>0</v>
      </c>
      <c r="E21632" s="7" t="n">
        <v>0</v>
      </c>
      <c r="F21632" s="7" t="n">
        <v>0</v>
      </c>
    </row>
    <row r="21633" spans="1:8">
      <c r="A21633" t="s">
        <v>4</v>
      </c>
      <c r="B21633" s="4" t="s">
        <v>5</v>
      </c>
      <c r="C21633" s="4" t="s">
        <v>14</v>
      </c>
      <c r="D21633" s="4" t="s">
        <v>14</v>
      </c>
      <c r="E21633" s="4" t="s">
        <v>21</v>
      </c>
      <c r="F21633" s="4" t="s">
        <v>21</v>
      </c>
      <c r="G21633" s="4" t="s">
        <v>21</v>
      </c>
      <c r="H21633" s="4" t="s">
        <v>10</v>
      </c>
    </row>
    <row r="21634" spans="1:8">
      <c r="A21634" t="n">
        <v>167651</v>
      </c>
      <c r="B21634" s="45" t="n">
        <v>45</v>
      </c>
      <c r="C21634" s="7" t="n">
        <v>2</v>
      </c>
      <c r="D21634" s="7" t="n">
        <v>3</v>
      </c>
      <c r="E21634" s="7" t="n">
        <v>0</v>
      </c>
      <c r="F21634" s="7" t="n">
        <v>19.9500007629395</v>
      </c>
      <c r="G21634" s="7" t="n">
        <v>41.9300003051758</v>
      </c>
      <c r="H21634" s="7" t="n">
        <v>0</v>
      </c>
    </row>
    <row r="21635" spans="1:8">
      <c r="A21635" t="s">
        <v>4</v>
      </c>
      <c r="B21635" s="4" t="s">
        <v>5</v>
      </c>
      <c r="C21635" s="4" t="s">
        <v>14</v>
      </c>
      <c r="D21635" s="4" t="s">
        <v>14</v>
      </c>
      <c r="E21635" s="4" t="s">
        <v>21</v>
      </c>
      <c r="F21635" s="4" t="s">
        <v>21</v>
      </c>
      <c r="G21635" s="4" t="s">
        <v>21</v>
      </c>
      <c r="H21635" s="4" t="s">
        <v>10</v>
      </c>
      <c r="I21635" s="4" t="s">
        <v>14</v>
      </c>
    </row>
    <row r="21636" spans="1:8">
      <c r="A21636" t="n">
        <v>167668</v>
      </c>
      <c r="B21636" s="45" t="n">
        <v>45</v>
      </c>
      <c r="C21636" s="7" t="n">
        <v>4</v>
      </c>
      <c r="D21636" s="7" t="n">
        <v>3</v>
      </c>
      <c r="E21636" s="7" t="n">
        <v>36</v>
      </c>
      <c r="F21636" s="7" t="n">
        <v>191</v>
      </c>
      <c r="G21636" s="7" t="n">
        <v>10</v>
      </c>
      <c r="H21636" s="7" t="n">
        <v>0</v>
      </c>
      <c r="I21636" s="7" t="n">
        <v>0</v>
      </c>
    </row>
    <row r="21637" spans="1:8">
      <c r="A21637" t="s">
        <v>4</v>
      </c>
      <c r="B21637" s="4" t="s">
        <v>5</v>
      </c>
      <c r="C21637" s="4" t="s">
        <v>14</v>
      </c>
      <c r="D21637" s="4" t="s">
        <v>14</v>
      </c>
      <c r="E21637" s="4" t="s">
        <v>21</v>
      </c>
      <c r="F21637" s="4" t="s">
        <v>10</v>
      </c>
    </row>
    <row r="21638" spans="1:8">
      <c r="A21638" t="n">
        <v>167686</v>
      </c>
      <c r="B21638" s="45" t="n">
        <v>45</v>
      </c>
      <c r="C21638" s="7" t="n">
        <v>5</v>
      </c>
      <c r="D21638" s="7" t="n">
        <v>3</v>
      </c>
      <c r="E21638" s="7" t="n">
        <v>1.29999995231628</v>
      </c>
      <c r="F21638" s="7" t="n">
        <v>0</v>
      </c>
    </row>
    <row r="21639" spans="1:8">
      <c r="A21639" t="s">
        <v>4</v>
      </c>
      <c r="B21639" s="4" t="s">
        <v>5</v>
      </c>
      <c r="C21639" s="4" t="s">
        <v>14</v>
      </c>
      <c r="D21639" s="4" t="s">
        <v>14</v>
      </c>
      <c r="E21639" s="4" t="s">
        <v>21</v>
      </c>
      <c r="F21639" s="4" t="s">
        <v>10</v>
      </c>
    </row>
    <row r="21640" spans="1:8">
      <c r="A21640" t="n">
        <v>167695</v>
      </c>
      <c r="B21640" s="45" t="n">
        <v>45</v>
      </c>
      <c r="C21640" s="7" t="n">
        <v>11</v>
      </c>
      <c r="D21640" s="7" t="n">
        <v>3</v>
      </c>
      <c r="E21640" s="7" t="n">
        <v>37.7999992370605</v>
      </c>
      <c r="F21640" s="7" t="n">
        <v>0</v>
      </c>
    </row>
    <row r="21641" spans="1:8">
      <c r="A21641" t="s">
        <v>4</v>
      </c>
      <c r="B21641" s="4" t="s">
        <v>5</v>
      </c>
      <c r="C21641" s="4" t="s">
        <v>14</v>
      </c>
      <c r="D21641" s="4" t="s">
        <v>14</v>
      </c>
      <c r="E21641" s="4" t="s">
        <v>21</v>
      </c>
      <c r="F21641" s="4" t="s">
        <v>21</v>
      </c>
      <c r="G21641" s="4" t="s">
        <v>21</v>
      </c>
      <c r="H21641" s="4" t="s">
        <v>10</v>
      </c>
      <c r="I21641" s="4" t="s">
        <v>14</v>
      </c>
    </row>
    <row r="21642" spans="1:8">
      <c r="A21642" t="n">
        <v>167704</v>
      </c>
      <c r="B21642" s="45" t="n">
        <v>45</v>
      </c>
      <c r="C21642" s="7" t="n">
        <v>4</v>
      </c>
      <c r="D21642" s="7" t="n">
        <v>3</v>
      </c>
      <c r="E21642" s="7" t="n">
        <v>31</v>
      </c>
      <c r="F21642" s="7" t="n">
        <v>201</v>
      </c>
      <c r="G21642" s="7" t="n">
        <v>15</v>
      </c>
      <c r="H21642" s="7" t="n">
        <v>32000</v>
      </c>
      <c r="I21642" s="7" t="n">
        <v>0</v>
      </c>
    </row>
    <row r="21643" spans="1:8">
      <c r="A21643" t="s">
        <v>4</v>
      </c>
      <c r="B21643" s="4" t="s">
        <v>5</v>
      </c>
      <c r="C21643" s="4" t="s">
        <v>14</v>
      </c>
      <c r="D21643" s="4" t="s">
        <v>14</v>
      </c>
      <c r="E21643" s="4" t="s">
        <v>21</v>
      </c>
      <c r="F21643" s="4" t="s">
        <v>10</v>
      </c>
    </row>
    <row r="21644" spans="1:8">
      <c r="A21644" t="n">
        <v>167722</v>
      </c>
      <c r="B21644" s="45" t="n">
        <v>45</v>
      </c>
      <c r="C21644" s="7" t="n">
        <v>5</v>
      </c>
      <c r="D21644" s="7" t="n">
        <v>3</v>
      </c>
      <c r="E21644" s="7" t="n">
        <v>1.10000002384186</v>
      </c>
      <c r="F21644" s="7" t="n">
        <v>32000</v>
      </c>
    </row>
    <row r="21645" spans="1:8">
      <c r="A21645" t="s">
        <v>4</v>
      </c>
      <c r="B21645" s="4" t="s">
        <v>5</v>
      </c>
      <c r="C21645" s="4" t="s">
        <v>14</v>
      </c>
      <c r="D21645" s="4" t="s">
        <v>10</v>
      </c>
      <c r="E21645" s="4" t="s">
        <v>6</v>
      </c>
      <c r="F21645" s="4" t="s">
        <v>6</v>
      </c>
      <c r="G21645" s="4" t="s">
        <v>6</v>
      </c>
      <c r="H21645" s="4" t="s">
        <v>6</v>
      </c>
    </row>
    <row r="21646" spans="1:8">
      <c r="A21646" t="n">
        <v>167731</v>
      </c>
      <c r="B21646" s="41" t="n">
        <v>51</v>
      </c>
      <c r="C21646" s="7" t="n">
        <v>3</v>
      </c>
      <c r="D21646" s="7" t="n">
        <v>7012</v>
      </c>
      <c r="E21646" s="7" t="s">
        <v>549</v>
      </c>
      <c r="F21646" s="7" t="s">
        <v>301</v>
      </c>
      <c r="G21646" s="7" t="s">
        <v>96</v>
      </c>
      <c r="H21646" s="7" t="s">
        <v>97</v>
      </c>
    </row>
    <row r="21647" spans="1:8">
      <c r="A21647" t="s">
        <v>4</v>
      </c>
      <c r="B21647" s="4" t="s">
        <v>5</v>
      </c>
      <c r="C21647" s="4" t="s">
        <v>14</v>
      </c>
      <c r="D21647" s="4" t="s">
        <v>10</v>
      </c>
      <c r="E21647" s="4" t="s">
        <v>6</v>
      </c>
      <c r="F21647" s="4" t="s">
        <v>6</v>
      </c>
      <c r="G21647" s="4" t="s">
        <v>6</v>
      </c>
      <c r="H21647" s="4" t="s">
        <v>6</v>
      </c>
    </row>
    <row r="21648" spans="1:8">
      <c r="A21648" t="n">
        <v>167744</v>
      </c>
      <c r="B21648" s="41" t="n">
        <v>51</v>
      </c>
      <c r="C21648" s="7" t="n">
        <v>3</v>
      </c>
      <c r="D21648" s="7" t="n">
        <v>22</v>
      </c>
      <c r="E21648" s="7" t="s">
        <v>1227</v>
      </c>
      <c r="F21648" s="7" t="s">
        <v>174</v>
      </c>
      <c r="G21648" s="7" t="s">
        <v>96</v>
      </c>
      <c r="H21648" s="7" t="s">
        <v>97</v>
      </c>
    </row>
    <row r="21649" spans="1:9">
      <c r="A21649" t="s">
        <v>4</v>
      </c>
      <c r="B21649" s="4" t="s">
        <v>5</v>
      </c>
      <c r="C21649" s="4" t="s">
        <v>10</v>
      </c>
      <c r="D21649" s="4" t="s">
        <v>21</v>
      </c>
      <c r="E21649" s="4" t="s">
        <v>21</v>
      </c>
      <c r="F21649" s="4" t="s">
        <v>21</v>
      </c>
      <c r="G21649" s="4" t="s">
        <v>21</v>
      </c>
    </row>
    <row r="21650" spans="1:9">
      <c r="A21650" t="n">
        <v>167757</v>
      </c>
      <c r="B21650" s="36" t="n">
        <v>46</v>
      </c>
      <c r="C21650" s="7" t="n">
        <v>22</v>
      </c>
      <c r="D21650" s="7" t="n">
        <v>-0.699999988079071</v>
      </c>
      <c r="E21650" s="7" t="n">
        <v>18.3700008392334</v>
      </c>
      <c r="F21650" s="7" t="n">
        <v>43.2000007629395</v>
      </c>
      <c r="G21650" s="7" t="n">
        <v>171.399993896484</v>
      </c>
    </row>
    <row r="21651" spans="1:9">
      <c r="A21651" t="s">
        <v>4</v>
      </c>
      <c r="B21651" s="4" t="s">
        <v>5</v>
      </c>
      <c r="C21651" s="4" t="s">
        <v>10</v>
      </c>
      <c r="D21651" s="4" t="s">
        <v>14</v>
      </c>
      <c r="E21651" s="4" t="s">
        <v>6</v>
      </c>
      <c r="F21651" s="4" t="s">
        <v>21</v>
      </c>
      <c r="G21651" s="4" t="s">
        <v>21</v>
      </c>
      <c r="H21651" s="4" t="s">
        <v>21</v>
      </c>
    </row>
    <row r="21652" spans="1:9">
      <c r="A21652" t="n">
        <v>167776</v>
      </c>
      <c r="B21652" s="37" t="n">
        <v>48</v>
      </c>
      <c r="C21652" s="7" t="n">
        <v>7013</v>
      </c>
      <c r="D21652" s="7" t="n">
        <v>0</v>
      </c>
      <c r="E21652" s="7" t="s">
        <v>84</v>
      </c>
      <c r="F21652" s="7" t="n">
        <v>-1</v>
      </c>
      <c r="G21652" s="7" t="n">
        <v>1</v>
      </c>
      <c r="H21652" s="7" t="n">
        <v>0</v>
      </c>
    </row>
    <row r="21653" spans="1:9">
      <c r="A21653" t="s">
        <v>4</v>
      </c>
      <c r="B21653" s="4" t="s">
        <v>5</v>
      </c>
      <c r="C21653" s="4" t="s">
        <v>14</v>
      </c>
      <c r="D21653" s="4" t="s">
        <v>10</v>
      </c>
    </row>
    <row r="21654" spans="1:9">
      <c r="A21654" t="n">
        <v>167802</v>
      </c>
      <c r="B21654" s="21" t="n">
        <v>58</v>
      </c>
      <c r="C21654" s="7" t="n">
        <v>255</v>
      </c>
      <c r="D21654" s="7" t="n">
        <v>0</v>
      </c>
    </row>
    <row r="21655" spans="1:9">
      <c r="A21655" t="s">
        <v>4</v>
      </c>
      <c r="B21655" s="4" t="s">
        <v>5</v>
      </c>
      <c r="C21655" s="4" t="s">
        <v>14</v>
      </c>
      <c r="D21655" s="4" t="s">
        <v>21</v>
      </c>
      <c r="E21655" s="4" t="s">
        <v>21</v>
      </c>
      <c r="F21655" s="4" t="s">
        <v>21</v>
      </c>
    </row>
    <row r="21656" spans="1:9">
      <c r="A21656" t="n">
        <v>167806</v>
      </c>
      <c r="B21656" s="45" t="n">
        <v>45</v>
      </c>
      <c r="C21656" s="7" t="n">
        <v>9</v>
      </c>
      <c r="D21656" s="7" t="n">
        <v>0.0500000007450581</v>
      </c>
      <c r="E21656" s="7" t="n">
        <v>0.0500000007450581</v>
      </c>
      <c r="F21656" s="7" t="n">
        <v>0.300000011920929</v>
      </c>
    </row>
    <row r="21657" spans="1:9">
      <c r="A21657" t="s">
        <v>4</v>
      </c>
      <c r="B21657" s="4" t="s">
        <v>5</v>
      </c>
      <c r="C21657" s="4" t="s">
        <v>14</v>
      </c>
      <c r="D21657" s="4" t="s">
        <v>10</v>
      </c>
      <c r="E21657" s="4" t="s">
        <v>6</v>
      </c>
    </row>
    <row r="21658" spans="1:9">
      <c r="A21658" t="n">
        <v>167820</v>
      </c>
      <c r="B21658" s="41" t="n">
        <v>51</v>
      </c>
      <c r="C21658" s="7" t="n">
        <v>4</v>
      </c>
      <c r="D21658" s="7" t="n">
        <v>7013</v>
      </c>
      <c r="E21658" s="7" t="s">
        <v>488</v>
      </c>
    </row>
    <row r="21659" spans="1:9">
      <c r="A21659" t="s">
        <v>4</v>
      </c>
      <c r="B21659" s="4" t="s">
        <v>5</v>
      </c>
      <c r="C21659" s="4" t="s">
        <v>10</v>
      </c>
    </row>
    <row r="21660" spans="1:9">
      <c r="A21660" t="n">
        <v>167834</v>
      </c>
      <c r="B21660" s="28" t="n">
        <v>16</v>
      </c>
      <c r="C21660" s="7" t="n">
        <v>0</v>
      </c>
    </row>
    <row r="21661" spans="1:9">
      <c r="A21661" t="s">
        <v>4</v>
      </c>
      <c r="B21661" s="4" t="s">
        <v>5</v>
      </c>
      <c r="C21661" s="4" t="s">
        <v>10</v>
      </c>
      <c r="D21661" s="4" t="s">
        <v>14</v>
      </c>
      <c r="E21661" s="4" t="s">
        <v>9</v>
      </c>
      <c r="F21661" s="4" t="s">
        <v>112</v>
      </c>
      <c r="G21661" s="4" t="s">
        <v>14</v>
      </c>
      <c r="H21661" s="4" t="s">
        <v>14</v>
      </c>
      <c r="I21661" s="4" t="s">
        <v>14</v>
      </c>
      <c r="J21661" s="4" t="s">
        <v>9</v>
      </c>
      <c r="K21661" s="4" t="s">
        <v>112</v>
      </c>
      <c r="L21661" s="4" t="s">
        <v>14</v>
      </c>
      <c r="M21661" s="4" t="s">
        <v>14</v>
      </c>
      <c r="N21661" s="4" t="s">
        <v>14</v>
      </c>
      <c r="O21661" s="4" t="s">
        <v>9</v>
      </c>
      <c r="P21661" s="4" t="s">
        <v>112</v>
      </c>
      <c r="Q21661" s="4" t="s">
        <v>14</v>
      </c>
      <c r="R21661" s="4" t="s">
        <v>14</v>
      </c>
    </row>
    <row r="21662" spans="1:9">
      <c r="A21662" t="n">
        <v>167837</v>
      </c>
      <c r="B21662" s="49" t="n">
        <v>26</v>
      </c>
      <c r="C21662" s="7" t="n">
        <v>7013</v>
      </c>
      <c r="D21662" s="7" t="n">
        <v>17</v>
      </c>
      <c r="E21662" s="7" t="n">
        <v>37373</v>
      </c>
      <c r="F21662" s="7" t="s">
        <v>1228</v>
      </c>
      <c r="G21662" s="7" t="n">
        <v>2</v>
      </c>
      <c r="H21662" s="7" t="n">
        <v>3</v>
      </c>
      <c r="I21662" s="7" t="n">
        <v>17</v>
      </c>
      <c r="J21662" s="7" t="n">
        <v>37374</v>
      </c>
      <c r="K21662" s="7" t="s">
        <v>1229</v>
      </c>
      <c r="L21662" s="7" t="n">
        <v>2</v>
      </c>
      <c r="M21662" s="7" t="n">
        <v>3</v>
      </c>
      <c r="N21662" s="7" t="n">
        <v>17</v>
      </c>
      <c r="O21662" s="7" t="n">
        <v>37375</v>
      </c>
      <c r="P21662" s="7" t="s">
        <v>1230</v>
      </c>
      <c r="Q21662" s="7" t="n">
        <v>2</v>
      </c>
      <c r="R21662" s="7" t="n">
        <v>0</v>
      </c>
    </row>
    <row r="21663" spans="1:9">
      <c r="A21663" t="s">
        <v>4</v>
      </c>
      <c r="B21663" s="4" t="s">
        <v>5</v>
      </c>
    </row>
    <row r="21664" spans="1:9">
      <c r="A21664" t="n">
        <v>168094</v>
      </c>
      <c r="B21664" s="50" t="n">
        <v>28</v>
      </c>
    </row>
    <row r="21665" spans="1:18">
      <c r="A21665" t="s">
        <v>4</v>
      </c>
      <c r="B21665" s="4" t="s">
        <v>5</v>
      </c>
      <c r="C21665" s="4" t="s">
        <v>10</v>
      </c>
      <c r="D21665" s="4" t="s">
        <v>14</v>
      </c>
    </row>
    <row r="21666" spans="1:18">
      <c r="A21666" t="n">
        <v>168095</v>
      </c>
      <c r="B21666" s="51" t="n">
        <v>89</v>
      </c>
      <c r="C21666" s="7" t="n">
        <v>65533</v>
      </c>
      <c r="D21666" s="7" t="n">
        <v>1</v>
      </c>
    </row>
    <row r="21667" spans="1:18">
      <c r="A21667" t="s">
        <v>4</v>
      </c>
      <c r="B21667" s="4" t="s">
        <v>5</v>
      </c>
      <c r="C21667" s="4" t="s">
        <v>14</v>
      </c>
      <c r="D21667" s="4" t="s">
        <v>10</v>
      </c>
      <c r="E21667" s="4" t="s">
        <v>21</v>
      </c>
    </row>
    <row r="21668" spans="1:18">
      <c r="A21668" t="n">
        <v>168099</v>
      </c>
      <c r="B21668" s="21" t="n">
        <v>58</v>
      </c>
      <c r="C21668" s="7" t="n">
        <v>101</v>
      </c>
      <c r="D21668" s="7" t="n">
        <v>1000</v>
      </c>
      <c r="E21668" s="7" t="n">
        <v>1</v>
      </c>
    </row>
    <row r="21669" spans="1:18">
      <c r="A21669" t="s">
        <v>4</v>
      </c>
      <c r="B21669" s="4" t="s">
        <v>5</v>
      </c>
      <c r="C21669" s="4" t="s">
        <v>14</v>
      </c>
      <c r="D21669" s="4" t="s">
        <v>10</v>
      </c>
    </row>
    <row r="21670" spans="1:18">
      <c r="A21670" t="n">
        <v>168107</v>
      </c>
      <c r="B21670" s="21" t="n">
        <v>58</v>
      </c>
      <c r="C21670" s="7" t="n">
        <v>254</v>
      </c>
      <c r="D21670" s="7" t="n">
        <v>0</v>
      </c>
    </row>
    <row r="21671" spans="1:18">
      <c r="A21671" t="s">
        <v>4</v>
      </c>
      <c r="B21671" s="4" t="s">
        <v>5</v>
      </c>
      <c r="C21671" s="4" t="s">
        <v>14</v>
      </c>
    </row>
    <row r="21672" spans="1:18">
      <c r="A21672" t="n">
        <v>168111</v>
      </c>
      <c r="B21672" s="45" t="n">
        <v>45</v>
      </c>
      <c r="C21672" s="7" t="n">
        <v>0</v>
      </c>
    </row>
    <row r="21673" spans="1:18">
      <c r="A21673" t="s">
        <v>4</v>
      </c>
      <c r="B21673" s="4" t="s">
        <v>5</v>
      </c>
      <c r="C21673" s="4" t="s">
        <v>14</v>
      </c>
      <c r="D21673" s="4" t="s">
        <v>10</v>
      </c>
      <c r="E21673" s="4" t="s">
        <v>10</v>
      </c>
      <c r="F21673" s="4" t="s">
        <v>9</v>
      </c>
    </row>
    <row r="21674" spans="1:18">
      <c r="A21674" t="n">
        <v>168113</v>
      </c>
      <c r="B21674" s="46" t="n">
        <v>84</v>
      </c>
      <c r="C21674" s="7" t="n">
        <v>0</v>
      </c>
      <c r="D21674" s="7" t="n">
        <v>0</v>
      </c>
      <c r="E21674" s="7" t="n">
        <v>0</v>
      </c>
      <c r="F21674" s="7" t="n">
        <v>1056964608</v>
      </c>
    </row>
    <row r="21675" spans="1:18">
      <c r="A21675" t="s">
        <v>4</v>
      </c>
      <c r="B21675" s="4" t="s">
        <v>5</v>
      </c>
      <c r="C21675" s="4" t="s">
        <v>14</v>
      </c>
    </row>
    <row r="21676" spans="1:18">
      <c r="A21676" t="n">
        <v>168123</v>
      </c>
      <c r="B21676" s="35" t="n">
        <v>116</v>
      </c>
      <c r="C21676" s="7" t="n">
        <v>0</v>
      </c>
    </row>
    <row r="21677" spans="1:18">
      <c r="A21677" t="s">
        <v>4</v>
      </c>
      <c r="B21677" s="4" t="s">
        <v>5</v>
      </c>
      <c r="C21677" s="4" t="s">
        <v>14</v>
      </c>
      <c r="D21677" s="4" t="s">
        <v>10</v>
      </c>
    </row>
    <row r="21678" spans="1:18">
      <c r="A21678" t="n">
        <v>168125</v>
      </c>
      <c r="B21678" s="35" t="n">
        <v>116</v>
      </c>
      <c r="C21678" s="7" t="n">
        <v>2</v>
      </c>
      <c r="D21678" s="7" t="n">
        <v>1</v>
      </c>
    </row>
    <row r="21679" spans="1:18">
      <c r="A21679" t="s">
        <v>4</v>
      </c>
      <c r="B21679" s="4" t="s">
        <v>5</v>
      </c>
      <c r="C21679" s="4" t="s">
        <v>14</v>
      </c>
      <c r="D21679" s="4" t="s">
        <v>9</v>
      </c>
    </row>
    <row r="21680" spans="1:18">
      <c r="A21680" t="n">
        <v>168129</v>
      </c>
      <c r="B21680" s="35" t="n">
        <v>116</v>
      </c>
      <c r="C21680" s="7" t="n">
        <v>5</v>
      </c>
      <c r="D21680" s="7" t="n">
        <v>1106247680</v>
      </c>
    </row>
    <row r="21681" spans="1:6">
      <c r="A21681" t="s">
        <v>4</v>
      </c>
      <c r="B21681" s="4" t="s">
        <v>5</v>
      </c>
      <c r="C21681" s="4" t="s">
        <v>14</v>
      </c>
      <c r="D21681" s="4" t="s">
        <v>10</v>
      </c>
    </row>
    <row r="21682" spans="1:6">
      <c r="A21682" t="n">
        <v>168135</v>
      </c>
      <c r="B21682" s="35" t="n">
        <v>116</v>
      </c>
      <c r="C21682" s="7" t="n">
        <v>6</v>
      </c>
      <c r="D21682" s="7" t="n">
        <v>1</v>
      </c>
    </row>
    <row r="21683" spans="1:6">
      <c r="A21683" t="s">
        <v>4</v>
      </c>
      <c r="B21683" s="4" t="s">
        <v>5</v>
      </c>
      <c r="C21683" s="4" t="s">
        <v>14</v>
      </c>
      <c r="D21683" s="4" t="s">
        <v>14</v>
      </c>
      <c r="E21683" s="4" t="s">
        <v>21</v>
      </c>
      <c r="F21683" s="4" t="s">
        <v>21</v>
      </c>
      <c r="G21683" s="4" t="s">
        <v>21</v>
      </c>
      <c r="H21683" s="4" t="s">
        <v>10</v>
      </c>
    </row>
    <row r="21684" spans="1:6">
      <c r="A21684" t="n">
        <v>168139</v>
      </c>
      <c r="B21684" s="45" t="n">
        <v>45</v>
      </c>
      <c r="C21684" s="7" t="n">
        <v>2</v>
      </c>
      <c r="D21684" s="7" t="n">
        <v>3</v>
      </c>
      <c r="E21684" s="7" t="n">
        <v>0</v>
      </c>
      <c r="F21684" s="7" t="n">
        <v>33.5</v>
      </c>
      <c r="G21684" s="7" t="n">
        <v>4.69999980926514</v>
      </c>
      <c r="H21684" s="7" t="n">
        <v>0</v>
      </c>
    </row>
    <row r="21685" spans="1:6">
      <c r="A21685" t="s">
        <v>4</v>
      </c>
      <c r="B21685" s="4" t="s">
        <v>5</v>
      </c>
      <c r="C21685" s="4" t="s">
        <v>14</v>
      </c>
      <c r="D21685" s="4" t="s">
        <v>14</v>
      </c>
      <c r="E21685" s="4" t="s">
        <v>21</v>
      </c>
      <c r="F21685" s="4" t="s">
        <v>21</v>
      </c>
      <c r="G21685" s="4" t="s">
        <v>21</v>
      </c>
      <c r="H21685" s="4" t="s">
        <v>10</v>
      </c>
      <c r="I21685" s="4" t="s">
        <v>14</v>
      </c>
    </row>
    <row r="21686" spans="1:6">
      <c r="A21686" t="n">
        <v>168156</v>
      </c>
      <c r="B21686" s="45" t="n">
        <v>45</v>
      </c>
      <c r="C21686" s="7" t="n">
        <v>4</v>
      </c>
      <c r="D21686" s="7" t="n">
        <v>3</v>
      </c>
      <c r="E21686" s="7" t="n">
        <v>320</v>
      </c>
      <c r="F21686" s="7" t="n">
        <v>330</v>
      </c>
      <c r="G21686" s="7" t="n">
        <v>10</v>
      </c>
      <c r="H21686" s="7" t="n">
        <v>0</v>
      </c>
      <c r="I21686" s="7" t="n">
        <v>0</v>
      </c>
    </row>
    <row r="21687" spans="1:6">
      <c r="A21687" t="s">
        <v>4</v>
      </c>
      <c r="B21687" s="4" t="s">
        <v>5</v>
      </c>
      <c r="C21687" s="4" t="s">
        <v>14</v>
      </c>
      <c r="D21687" s="4" t="s">
        <v>14</v>
      </c>
      <c r="E21687" s="4" t="s">
        <v>21</v>
      </c>
      <c r="F21687" s="4" t="s">
        <v>10</v>
      </c>
    </row>
    <row r="21688" spans="1:6">
      <c r="A21688" t="n">
        <v>168174</v>
      </c>
      <c r="B21688" s="45" t="n">
        <v>45</v>
      </c>
      <c r="C21688" s="7" t="n">
        <v>5</v>
      </c>
      <c r="D21688" s="7" t="n">
        <v>3</v>
      </c>
      <c r="E21688" s="7" t="n">
        <v>3</v>
      </c>
      <c r="F21688" s="7" t="n">
        <v>0</v>
      </c>
    </row>
    <row r="21689" spans="1:6">
      <c r="A21689" t="s">
        <v>4</v>
      </c>
      <c r="B21689" s="4" t="s">
        <v>5</v>
      </c>
      <c r="C21689" s="4" t="s">
        <v>14</v>
      </c>
      <c r="D21689" s="4" t="s">
        <v>14</v>
      </c>
      <c r="E21689" s="4" t="s">
        <v>21</v>
      </c>
      <c r="F21689" s="4" t="s">
        <v>10</v>
      </c>
    </row>
    <row r="21690" spans="1:6">
      <c r="A21690" t="n">
        <v>168183</v>
      </c>
      <c r="B21690" s="45" t="n">
        <v>45</v>
      </c>
      <c r="C21690" s="7" t="n">
        <v>11</v>
      </c>
      <c r="D21690" s="7" t="n">
        <v>3</v>
      </c>
      <c r="E21690" s="7" t="n">
        <v>51.5999984741211</v>
      </c>
      <c r="F21690" s="7" t="n">
        <v>0</v>
      </c>
    </row>
    <row r="21691" spans="1:6">
      <c r="A21691" t="s">
        <v>4</v>
      </c>
      <c r="B21691" s="4" t="s">
        <v>5</v>
      </c>
      <c r="C21691" s="4" t="s">
        <v>14</v>
      </c>
      <c r="D21691" s="4" t="s">
        <v>14</v>
      </c>
      <c r="E21691" s="4" t="s">
        <v>21</v>
      </c>
      <c r="F21691" s="4" t="s">
        <v>21</v>
      </c>
      <c r="G21691" s="4" t="s">
        <v>21</v>
      </c>
      <c r="H21691" s="4" t="s">
        <v>10</v>
      </c>
    </row>
    <row r="21692" spans="1:6">
      <c r="A21692" t="n">
        <v>168192</v>
      </c>
      <c r="B21692" s="45" t="n">
        <v>45</v>
      </c>
      <c r="C21692" s="7" t="n">
        <v>2</v>
      </c>
      <c r="D21692" s="7" t="n">
        <v>3</v>
      </c>
      <c r="E21692" s="7" t="n">
        <v>0</v>
      </c>
      <c r="F21692" s="7" t="n">
        <v>32.5</v>
      </c>
      <c r="G21692" s="7" t="n">
        <v>3.70000004768372</v>
      </c>
      <c r="H21692" s="7" t="n">
        <v>14000</v>
      </c>
    </row>
    <row r="21693" spans="1:6">
      <c r="A21693" t="s">
        <v>4</v>
      </c>
      <c r="B21693" s="4" t="s">
        <v>5</v>
      </c>
      <c r="C21693" s="4" t="s">
        <v>14</v>
      </c>
      <c r="D21693" s="4" t="s">
        <v>14</v>
      </c>
      <c r="E21693" s="4" t="s">
        <v>21</v>
      </c>
      <c r="F21693" s="4" t="s">
        <v>21</v>
      </c>
      <c r="G21693" s="4" t="s">
        <v>21</v>
      </c>
      <c r="H21693" s="4" t="s">
        <v>10</v>
      </c>
      <c r="I21693" s="4" t="s">
        <v>14</v>
      </c>
    </row>
    <row r="21694" spans="1:6">
      <c r="A21694" t="n">
        <v>168209</v>
      </c>
      <c r="B21694" s="45" t="n">
        <v>45</v>
      </c>
      <c r="C21694" s="7" t="n">
        <v>4</v>
      </c>
      <c r="D21694" s="7" t="n">
        <v>3</v>
      </c>
      <c r="E21694" s="7" t="n">
        <v>322</v>
      </c>
      <c r="F21694" s="7" t="n">
        <v>350</v>
      </c>
      <c r="G21694" s="7" t="n">
        <v>15</v>
      </c>
      <c r="H21694" s="7" t="n">
        <v>14000</v>
      </c>
      <c r="I21694" s="7" t="n">
        <v>0</v>
      </c>
    </row>
    <row r="21695" spans="1:6">
      <c r="A21695" t="s">
        <v>4</v>
      </c>
      <c r="B21695" s="4" t="s">
        <v>5</v>
      </c>
      <c r="C21695" s="4" t="s">
        <v>14</v>
      </c>
      <c r="D21695" s="4" t="s">
        <v>14</v>
      </c>
      <c r="E21695" s="4" t="s">
        <v>21</v>
      </c>
      <c r="F21695" s="4" t="s">
        <v>10</v>
      </c>
    </row>
    <row r="21696" spans="1:6">
      <c r="A21696" t="n">
        <v>168227</v>
      </c>
      <c r="B21696" s="45" t="n">
        <v>45</v>
      </c>
      <c r="C21696" s="7" t="n">
        <v>5</v>
      </c>
      <c r="D21696" s="7" t="n">
        <v>3</v>
      </c>
      <c r="E21696" s="7" t="n">
        <v>9</v>
      </c>
      <c r="F21696" s="7" t="n">
        <v>14000</v>
      </c>
    </row>
    <row r="21697" spans="1:9">
      <c r="A21697" t="s">
        <v>4</v>
      </c>
      <c r="B21697" s="4" t="s">
        <v>5</v>
      </c>
      <c r="C21697" s="4" t="s">
        <v>14</v>
      </c>
      <c r="D21697" s="4" t="s">
        <v>10</v>
      </c>
    </row>
    <row r="21698" spans="1:9">
      <c r="A21698" t="n">
        <v>168236</v>
      </c>
      <c r="B21698" s="21" t="n">
        <v>58</v>
      </c>
      <c r="C21698" s="7" t="n">
        <v>255</v>
      </c>
      <c r="D21698" s="7" t="n">
        <v>0</v>
      </c>
    </row>
    <row r="21699" spans="1:9">
      <c r="A21699" t="s">
        <v>4</v>
      </c>
      <c r="B21699" s="4" t="s">
        <v>5</v>
      </c>
      <c r="C21699" s="4" t="s">
        <v>10</v>
      </c>
    </row>
    <row r="21700" spans="1:9">
      <c r="A21700" t="n">
        <v>168240</v>
      </c>
      <c r="B21700" s="28" t="n">
        <v>16</v>
      </c>
      <c r="C21700" s="7" t="n">
        <v>1000</v>
      </c>
    </row>
    <row r="21701" spans="1:9">
      <c r="A21701" t="s">
        <v>4</v>
      </c>
      <c r="B21701" s="4" t="s">
        <v>5</v>
      </c>
      <c r="C21701" s="4" t="s">
        <v>10</v>
      </c>
    </row>
    <row r="21702" spans="1:9">
      <c r="A21702" t="n">
        <v>168243</v>
      </c>
      <c r="B21702" s="28" t="n">
        <v>16</v>
      </c>
      <c r="C21702" s="7" t="n">
        <v>3000</v>
      </c>
    </row>
    <row r="21703" spans="1:9">
      <c r="A21703" t="s">
        <v>4</v>
      </c>
      <c r="B21703" s="4" t="s">
        <v>5</v>
      </c>
      <c r="C21703" s="4" t="s">
        <v>14</v>
      </c>
      <c r="D21703" s="4" t="s">
        <v>21</v>
      </c>
      <c r="E21703" s="4" t="s">
        <v>21</v>
      </c>
      <c r="F21703" s="4" t="s">
        <v>21</v>
      </c>
    </row>
    <row r="21704" spans="1:9">
      <c r="A21704" t="n">
        <v>168246</v>
      </c>
      <c r="B21704" s="45" t="n">
        <v>45</v>
      </c>
      <c r="C21704" s="7" t="n">
        <v>9</v>
      </c>
      <c r="D21704" s="7" t="n">
        <v>0.0500000007450581</v>
      </c>
      <c r="E21704" s="7" t="n">
        <v>0.0500000007450581</v>
      </c>
      <c r="F21704" s="7" t="n">
        <v>1.5</v>
      </c>
    </row>
    <row r="21705" spans="1:9">
      <c r="A21705" t="s">
        <v>4</v>
      </c>
      <c r="B21705" s="4" t="s">
        <v>5</v>
      </c>
      <c r="C21705" s="4" t="s">
        <v>14</v>
      </c>
      <c r="D21705" s="4" t="s">
        <v>10</v>
      </c>
      <c r="E21705" s="4" t="s">
        <v>10</v>
      </c>
      <c r="F21705" s="4" t="s">
        <v>14</v>
      </c>
    </row>
    <row r="21706" spans="1:9">
      <c r="A21706" t="n">
        <v>168260</v>
      </c>
      <c r="B21706" s="59" t="n">
        <v>25</v>
      </c>
      <c r="C21706" s="7" t="n">
        <v>1</v>
      </c>
      <c r="D21706" s="7" t="n">
        <v>60</v>
      </c>
      <c r="E21706" s="7" t="n">
        <v>640</v>
      </c>
      <c r="F21706" s="7" t="n">
        <v>2</v>
      </c>
    </row>
    <row r="21707" spans="1:9">
      <c r="A21707" t="s">
        <v>4</v>
      </c>
      <c r="B21707" s="4" t="s">
        <v>5</v>
      </c>
      <c r="C21707" s="4" t="s">
        <v>14</v>
      </c>
      <c r="D21707" s="4" t="s">
        <v>10</v>
      </c>
      <c r="E21707" s="4" t="s">
        <v>6</v>
      </c>
    </row>
    <row r="21708" spans="1:9">
      <c r="A21708" t="n">
        <v>168267</v>
      </c>
      <c r="B21708" s="41" t="n">
        <v>51</v>
      </c>
      <c r="C21708" s="7" t="n">
        <v>4</v>
      </c>
      <c r="D21708" s="7" t="n">
        <v>7013</v>
      </c>
      <c r="E21708" s="7" t="s">
        <v>179</v>
      </c>
    </row>
    <row r="21709" spans="1:9">
      <c r="A21709" t="s">
        <v>4</v>
      </c>
      <c r="B21709" s="4" t="s">
        <v>5</v>
      </c>
      <c r="C21709" s="4" t="s">
        <v>10</v>
      </c>
    </row>
    <row r="21710" spans="1:9">
      <c r="A21710" t="n">
        <v>168280</v>
      </c>
      <c r="B21710" s="28" t="n">
        <v>16</v>
      </c>
      <c r="C21710" s="7" t="n">
        <v>0</v>
      </c>
    </row>
    <row r="21711" spans="1:9">
      <c r="A21711" t="s">
        <v>4</v>
      </c>
      <c r="B21711" s="4" t="s">
        <v>5</v>
      </c>
      <c r="C21711" s="4" t="s">
        <v>10</v>
      </c>
      <c r="D21711" s="4" t="s">
        <v>14</v>
      </c>
      <c r="E21711" s="4" t="s">
        <v>9</v>
      </c>
      <c r="F21711" s="4" t="s">
        <v>112</v>
      </c>
      <c r="G21711" s="4" t="s">
        <v>14</v>
      </c>
      <c r="H21711" s="4" t="s">
        <v>14</v>
      </c>
    </row>
    <row r="21712" spans="1:9">
      <c r="A21712" t="n">
        <v>168283</v>
      </c>
      <c r="B21712" s="49" t="n">
        <v>26</v>
      </c>
      <c r="C21712" s="7" t="n">
        <v>7013</v>
      </c>
      <c r="D21712" s="7" t="n">
        <v>17</v>
      </c>
      <c r="E21712" s="7" t="n">
        <v>37376</v>
      </c>
      <c r="F21712" s="7" t="s">
        <v>1231</v>
      </c>
      <c r="G21712" s="7" t="n">
        <v>2</v>
      </c>
      <c r="H21712" s="7" t="n">
        <v>0</v>
      </c>
    </row>
    <row r="21713" spans="1:8">
      <c r="A21713" t="s">
        <v>4</v>
      </c>
      <c r="B21713" s="4" t="s">
        <v>5</v>
      </c>
    </row>
    <row r="21714" spans="1:8">
      <c r="A21714" t="n">
        <v>168326</v>
      </c>
      <c r="B21714" s="50" t="n">
        <v>28</v>
      </c>
    </row>
    <row r="21715" spans="1:8">
      <c r="A21715" t="s">
        <v>4</v>
      </c>
      <c r="B21715" s="4" t="s">
        <v>5</v>
      </c>
      <c r="C21715" s="4" t="s">
        <v>14</v>
      </c>
      <c r="D21715" s="4" t="s">
        <v>10</v>
      </c>
      <c r="E21715" s="4" t="s">
        <v>10</v>
      </c>
      <c r="F21715" s="4" t="s">
        <v>14</v>
      </c>
    </row>
    <row r="21716" spans="1:8">
      <c r="A21716" t="n">
        <v>168327</v>
      </c>
      <c r="B21716" s="59" t="n">
        <v>25</v>
      </c>
      <c r="C21716" s="7" t="n">
        <v>1</v>
      </c>
      <c r="D21716" s="7" t="n">
        <v>65535</v>
      </c>
      <c r="E21716" s="7" t="n">
        <v>65535</v>
      </c>
      <c r="F21716" s="7" t="n">
        <v>0</v>
      </c>
    </row>
    <row r="21717" spans="1:8">
      <c r="A21717" t="s">
        <v>4</v>
      </c>
      <c r="B21717" s="4" t="s">
        <v>5</v>
      </c>
      <c r="C21717" s="4" t="s">
        <v>14</v>
      </c>
      <c r="D21717" s="4" t="s">
        <v>10</v>
      </c>
      <c r="E21717" s="4" t="s">
        <v>14</v>
      </c>
    </row>
    <row r="21718" spans="1:8">
      <c r="A21718" t="n">
        <v>168334</v>
      </c>
      <c r="B21718" s="16" t="n">
        <v>49</v>
      </c>
      <c r="C21718" s="7" t="n">
        <v>1</v>
      </c>
      <c r="D21718" s="7" t="n">
        <v>4000</v>
      </c>
      <c r="E21718" s="7" t="n">
        <v>0</v>
      </c>
    </row>
    <row r="21719" spans="1:8">
      <c r="A21719" t="s">
        <v>4</v>
      </c>
      <c r="B21719" s="4" t="s">
        <v>5</v>
      </c>
      <c r="C21719" s="4" t="s">
        <v>14</v>
      </c>
      <c r="D21719" s="4" t="s">
        <v>10</v>
      </c>
    </row>
    <row r="21720" spans="1:8">
      <c r="A21720" t="n">
        <v>168339</v>
      </c>
      <c r="B21720" s="16" t="n">
        <v>49</v>
      </c>
      <c r="C21720" s="7" t="n">
        <v>6</v>
      </c>
      <c r="D21720" s="7" t="n">
        <v>1</v>
      </c>
    </row>
    <row r="21721" spans="1:8">
      <c r="A21721" t="s">
        <v>4</v>
      </c>
      <c r="B21721" s="4" t="s">
        <v>5</v>
      </c>
      <c r="C21721" s="4" t="s">
        <v>14</v>
      </c>
      <c r="D21721" s="4" t="s">
        <v>10</v>
      </c>
      <c r="E21721" s="4" t="s">
        <v>21</v>
      </c>
    </row>
    <row r="21722" spans="1:8">
      <c r="A21722" t="n">
        <v>168343</v>
      </c>
      <c r="B21722" s="21" t="n">
        <v>58</v>
      </c>
      <c r="C21722" s="7" t="n">
        <v>0</v>
      </c>
      <c r="D21722" s="7" t="n">
        <v>2000</v>
      </c>
      <c r="E21722" s="7" t="n">
        <v>1</v>
      </c>
    </row>
    <row r="21723" spans="1:8">
      <c r="A21723" t="s">
        <v>4</v>
      </c>
      <c r="B21723" s="4" t="s">
        <v>5</v>
      </c>
      <c r="C21723" s="4" t="s">
        <v>14</v>
      </c>
      <c r="D21723" s="4" t="s">
        <v>10</v>
      </c>
      <c r="E21723" s="4" t="s">
        <v>10</v>
      </c>
    </row>
    <row r="21724" spans="1:8">
      <c r="A21724" t="n">
        <v>168351</v>
      </c>
      <c r="B21724" s="14" t="n">
        <v>50</v>
      </c>
      <c r="C21724" s="7" t="n">
        <v>1</v>
      </c>
      <c r="D21724" s="7" t="n">
        <v>4521</v>
      </c>
      <c r="E21724" s="7" t="n">
        <v>2000</v>
      </c>
    </row>
    <row r="21725" spans="1:8">
      <c r="A21725" t="s">
        <v>4</v>
      </c>
      <c r="B21725" s="4" t="s">
        <v>5</v>
      </c>
      <c r="C21725" s="4" t="s">
        <v>14</v>
      </c>
      <c r="D21725" s="4" t="s">
        <v>10</v>
      </c>
      <c r="E21725" s="4" t="s">
        <v>10</v>
      </c>
    </row>
    <row r="21726" spans="1:8">
      <c r="A21726" t="n">
        <v>168357</v>
      </c>
      <c r="B21726" s="14" t="n">
        <v>50</v>
      </c>
      <c r="C21726" s="7" t="n">
        <v>1</v>
      </c>
      <c r="D21726" s="7" t="n">
        <v>5042</v>
      </c>
      <c r="E21726" s="7" t="n">
        <v>2000</v>
      </c>
    </row>
    <row r="21727" spans="1:8">
      <c r="A21727" t="s">
        <v>4</v>
      </c>
      <c r="B21727" s="4" t="s">
        <v>5</v>
      </c>
      <c r="C21727" s="4" t="s">
        <v>14</v>
      </c>
      <c r="D21727" s="4" t="s">
        <v>10</v>
      </c>
      <c r="E21727" s="4" t="s">
        <v>10</v>
      </c>
    </row>
    <row r="21728" spans="1:8">
      <c r="A21728" t="n">
        <v>168363</v>
      </c>
      <c r="B21728" s="14" t="n">
        <v>50</v>
      </c>
      <c r="C21728" s="7" t="n">
        <v>1</v>
      </c>
      <c r="D21728" s="7" t="n">
        <v>8200</v>
      </c>
      <c r="E21728" s="7" t="n">
        <v>2000</v>
      </c>
    </row>
    <row r="21729" spans="1:6">
      <c r="A21729" t="s">
        <v>4</v>
      </c>
      <c r="B21729" s="4" t="s">
        <v>5</v>
      </c>
      <c r="C21729" s="4" t="s">
        <v>14</v>
      </c>
      <c r="D21729" s="4" t="s">
        <v>10</v>
      </c>
    </row>
    <row r="21730" spans="1:6">
      <c r="A21730" t="n">
        <v>168369</v>
      </c>
      <c r="B21730" s="21" t="n">
        <v>58</v>
      </c>
      <c r="C21730" s="7" t="n">
        <v>255</v>
      </c>
      <c r="D21730" s="7" t="n">
        <v>0</v>
      </c>
    </row>
    <row r="21731" spans="1:6">
      <c r="A21731" t="s">
        <v>4</v>
      </c>
      <c r="B21731" s="4" t="s">
        <v>5</v>
      </c>
      <c r="C21731" s="4" t="s">
        <v>14</v>
      </c>
      <c r="D21731" s="4" t="s">
        <v>10</v>
      </c>
      <c r="E21731" s="4" t="s">
        <v>10</v>
      </c>
      <c r="F21731" s="4" t="s">
        <v>9</v>
      </c>
    </row>
    <row r="21732" spans="1:6">
      <c r="A21732" t="n">
        <v>168373</v>
      </c>
      <c r="B21732" s="46" t="n">
        <v>84</v>
      </c>
      <c r="C21732" s="7" t="n">
        <v>1</v>
      </c>
      <c r="D21732" s="7" t="n">
        <v>0</v>
      </c>
      <c r="E21732" s="7" t="n">
        <v>0</v>
      </c>
      <c r="F21732" s="7" t="n">
        <v>0</v>
      </c>
    </row>
    <row r="21733" spans="1:6">
      <c r="A21733" t="s">
        <v>4</v>
      </c>
      <c r="B21733" s="4" t="s">
        <v>5</v>
      </c>
      <c r="C21733" s="4" t="s">
        <v>14</v>
      </c>
    </row>
    <row r="21734" spans="1:6">
      <c r="A21734" t="n">
        <v>168383</v>
      </c>
      <c r="B21734" s="45" t="n">
        <v>45</v>
      </c>
      <c r="C21734" s="7" t="n">
        <v>0</v>
      </c>
    </row>
    <row r="21735" spans="1:6">
      <c r="A21735" t="s">
        <v>4</v>
      </c>
      <c r="B21735" s="4" t="s">
        <v>5</v>
      </c>
      <c r="C21735" s="4" t="s">
        <v>14</v>
      </c>
      <c r="D21735" s="4" t="s">
        <v>10</v>
      </c>
      <c r="E21735" s="4" t="s">
        <v>10</v>
      </c>
      <c r="F21735" s="4" t="s">
        <v>9</v>
      </c>
      <c r="G21735" s="4" t="s">
        <v>9</v>
      </c>
      <c r="H21735" s="4" t="s">
        <v>9</v>
      </c>
    </row>
    <row r="21736" spans="1:6">
      <c r="A21736" t="n">
        <v>168385</v>
      </c>
      <c r="B21736" s="65" t="n">
        <v>97</v>
      </c>
      <c r="C21736" s="7" t="n">
        <v>7</v>
      </c>
      <c r="D21736" s="7" t="n">
        <v>0</v>
      </c>
      <c r="E21736" s="7" t="n">
        <v>0</v>
      </c>
      <c r="F21736" s="7" t="n">
        <v>0</v>
      </c>
      <c r="G21736" s="7" t="n">
        <v>0</v>
      </c>
      <c r="H21736" s="7" t="n">
        <v>0</v>
      </c>
    </row>
    <row r="21737" spans="1:6">
      <c r="A21737" t="s">
        <v>4</v>
      </c>
      <c r="B21737" s="4" t="s">
        <v>5</v>
      </c>
      <c r="C21737" s="4" t="s">
        <v>14</v>
      </c>
      <c r="D21737" s="4" t="s">
        <v>14</v>
      </c>
    </row>
    <row r="21738" spans="1:6">
      <c r="A21738" t="n">
        <v>168403</v>
      </c>
      <c r="B21738" s="16" t="n">
        <v>49</v>
      </c>
      <c r="C21738" s="7" t="n">
        <v>2</v>
      </c>
      <c r="D21738" s="7" t="n">
        <v>0</v>
      </c>
    </row>
    <row r="21739" spans="1:6">
      <c r="A21739" t="s">
        <v>4</v>
      </c>
      <c r="B21739" s="4" t="s">
        <v>5</v>
      </c>
      <c r="C21739" s="4" t="s">
        <v>14</v>
      </c>
      <c r="D21739" s="4" t="s">
        <v>14</v>
      </c>
      <c r="E21739" s="4" t="s">
        <v>14</v>
      </c>
      <c r="F21739" s="4" t="s">
        <v>21</v>
      </c>
      <c r="G21739" s="4" t="s">
        <v>21</v>
      </c>
      <c r="H21739" s="4" t="s">
        <v>21</v>
      </c>
      <c r="I21739" s="4" t="s">
        <v>21</v>
      </c>
      <c r="J21739" s="4" t="s">
        <v>21</v>
      </c>
    </row>
    <row r="21740" spans="1:6">
      <c r="A21740" t="n">
        <v>168406</v>
      </c>
      <c r="B21740" s="30" t="n">
        <v>76</v>
      </c>
      <c r="C21740" s="7" t="n">
        <v>0</v>
      </c>
      <c r="D21740" s="7" t="n">
        <v>3</v>
      </c>
      <c r="E21740" s="7" t="n">
        <v>0</v>
      </c>
      <c r="F21740" s="7" t="n">
        <v>1</v>
      </c>
      <c r="G21740" s="7" t="n">
        <v>1</v>
      </c>
      <c r="H21740" s="7" t="n">
        <v>1</v>
      </c>
      <c r="I21740" s="7" t="n">
        <v>1</v>
      </c>
      <c r="J21740" s="7" t="n">
        <v>1000</v>
      </c>
    </row>
    <row r="21741" spans="1:6">
      <c r="A21741" t="s">
        <v>4</v>
      </c>
      <c r="B21741" s="4" t="s">
        <v>5</v>
      </c>
      <c r="C21741" s="4" t="s">
        <v>14</v>
      </c>
      <c r="D21741" s="4" t="s">
        <v>14</v>
      </c>
    </row>
    <row r="21742" spans="1:6">
      <c r="A21742" t="n">
        <v>168430</v>
      </c>
      <c r="B21742" s="58" t="n">
        <v>77</v>
      </c>
      <c r="C21742" s="7" t="n">
        <v>0</v>
      </c>
      <c r="D21742" s="7" t="n">
        <v>3</v>
      </c>
    </row>
    <row r="21743" spans="1:6">
      <c r="A21743" t="s">
        <v>4</v>
      </c>
      <c r="B21743" s="4" t="s">
        <v>5</v>
      </c>
      <c r="C21743" s="4" t="s">
        <v>10</v>
      </c>
    </row>
    <row r="21744" spans="1:6">
      <c r="A21744" t="n">
        <v>168433</v>
      </c>
      <c r="B21744" s="28" t="n">
        <v>16</v>
      </c>
      <c r="C21744" s="7" t="n">
        <v>2500</v>
      </c>
    </row>
    <row r="21745" spans="1:10">
      <c r="A21745" t="s">
        <v>4</v>
      </c>
      <c r="B21745" s="4" t="s">
        <v>5</v>
      </c>
      <c r="C21745" s="4" t="s">
        <v>14</v>
      </c>
      <c r="D21745" s="4" t="s">
        <v>14</v>
      </c>
      <c r="E21745" s="4" t="s">
        <v>14</v>
      </c>
      <c r="F21745" s="4" t="s">
        <v>21</v>
      </c>
      <c r="G21745" s="4" t="s">
        <v>21</v>
      </c>
      <c r="H21745" s="4" t="s">
        <v>21</v>
      </c>
      <c r="I21745" s="4" t="s">
        <v>21</v>
      </c>
      <c r="J21745" s="4" t="s">
        <v>21</v>
      </c>
    </row>
    <row r="21746" spans="1:10">
      <c r="A21746" t="n">
        <v>168436</v>
      </c>
      <c r="B21746" s="30" t="n">
        <v>76</v>
      </c>
      <c r="C21746" s="7" t="n">
        <v>0</v>
      </c>
      <c r="D21746" s="7" t="n">
        <v>3</v>
      </c>
      <c r="E21746" s="7" t="n">
        <v>0</v>
      </c>
      <c r="F21746" s="7" t="n">
        <v>1</v>
      </c>
      <c r="G21746" s="7" t="n">
        <v>1</v>
      </c>
      <c r="H21746" s="7" t="n">
        <v>1</v>
      </c>
      <c r="I21746" s="7" t="n">
        <v>0</v>
      </c>
      <c r="J21746" s="7" t="n">
        <v>1000</v>
      </c>
    </row>
    <row r="21747" spans="1:10">
      <c r="A21747" t="s">
        <v>4</v>
      </c>
      <c r="B21747" s="4" t="s">
        <v>5</v>
      </c>
      <c r="C21747" s="4" t="s">
        <v>14</v>
      </c>
      <c r="D21747" s="4" t="s">
        <v>14</v>
      </c>
    </row>
    <row r="21748" spans="1:10">
      <c r="A21748" t="n">
        <v>168460</v>
      </c>
      <c r="B21748" s="58" t="n">
        <v>77</v>
      </c>
      <c r="C21748" s="7" t="n">
        <v>0</v>
      </c>
      <c r="D21748" s="7" t="n">
        <v>3</v>
      </c>
    </row>
    <row r="21749" spans="1:10">
      <c r="A21749" t="s">
        <v>4</v>
      </c>
      <c r="B21749" s="4" t="s">
        <v>5</v>
      </c>
      <c r="C21749" s="4" t="s">
        <v>14</v>
      </c>
    </row>
    <row r="21750" spans="1:10">
      <c r="A21750" t="n">
        <v>168463</v>
      </c>
      <c r="B21750" s="94" t="n">
        <v>78</v>
      </c>
      <c r="C21750" s="7" t="n">
        <v>255</v>
      </c>
    </row>
    <row r="21751" spans="1:10">
      <c r="A21751" t="s">
        <v>4</v>
      </c>
      <c r="B21751" s="4" t="s">
        <v>5</v>
      </c>
      <c r="C21751" s="4" t="s">
        <v>10</v>
      </c>
    </row>
    <row r="21752" spans="1:10">
      <c r="A21752" t="n">
        <v>168465</v>
      </c>
      <c r="B21752" s="12" t="n">
        <v>12</v>
      </c>
      <c r="C21752" s="7" t="n">
        <v>6767</v>
      </c>
    </row>
    <row r="21753" spans="1:10">
      <c r="A21753" t="s">
        <v>4</v>
      </c>
      <c r="B21753" s="4" t="s">
        <v>5</v>
      </c>
      <c r="C21753" s="4" t="s">
        <v>10</v>
      </c>
    </row>
    <row r="21754" spans="1:10">
      <c r="A21754" t="n">
        <v>168468</v>
      </c>
      <c r="B21754" s="12" t="n">
        <v>12</v>
      </c>
      <c r="C21754" s="7" t="n">
        <v>6766</v>
      </c>
    </row>
    <row r="21755" spans="1:10">
      <c r="A21755" t="s">
        <v>4</v>
      </c>
      <c r="B21755" s="4" t="s">
        <v>5</v>
      </c>
      <c r="C21755" s="4" t="s">
        <v>14</v>
      </c>
      <c r="D21755" s="4" t="s">
        <v>10</v>
      </c>
      <c r="E21755" s="4" t="s">
        <v>14</v>
      </c>
    </row>
    <row r="21756" spans="1:10">
      <c r="A21756" t="n">
        <v>168471</v>
      </c>
      <c r="B21756" s="34" t="n">
        <v>36</v>
      </c>
      <c r="C21756" s="7" t="n">
        <v>9</v>
      </c>
      <c r="D21756" s="7" t="n">
        <v>7013</v>
      </c>
      <c r="E21756" s="7" t="n">
        <v>0</v>
      </c>
    </row>
    <row r="21757" spans="1:10">
      <c r="A21757" t="s">
        <v>4</v>
      </c>
      <c r="B21757" s="4" t="s">
        <v>5</v>
      </c>
      <c r="C21757" s="4" t="s">
        <v>14</v>
      </c>
      <c r="D21757" s="4" t="s">
        <v>10</v>
      </c>
      <c r="E21757" s="4" t="s">
        <v>14</v>
      </c>
    </row>
    <row r="21758" spans="1:10">
      <c r="A21758" t="n">
        <v>168476</v>
      </c>
      <c r="B21758" s="34" t="n">
        <v>36</v>
      </c>
      <c r="C21758" s="7" t="n">
        <v>9</v>
      </c>
      <c r="D21758" s="7" t="n">
        <v>7012</v>
      </c>
      <c r="E21758" s="7" t="n">
        <v>0</v>
      </c>
    </row>
    <row r="21759" spans="1:10">
      <c r="A21759" t="s">
        <v>4</v>
      </c>
      <c r="B21759" s="4" t="s">
        <v>5</v>
      </c>
      <c r="C21759" s="4" t="s">
        <v>14</v>
      </c>
      <c r="D21759" s="4" t="s">
        <v>10</v>
      </c>
      <c r="E21759" s="4" t="s">
        <v>14</v>
      </c>
    </row>
    <row r="21760" spans="1:10">
      <c r="A21760" t="n">
        <v>168481</v>
      </c>
      <c r="B21760" s="34" t="n">
        <v>36</v>
      </c>
      <c r="C21760" s="7" t="n">
        <v>9</v>
      </c>
      <c r="D21760" s="7" t="n">
        <v>19</v>
      </c>
      <c r="E21760" s="7" t="n">
        <v>0</v>
      </c>
    </row>
    <row r="21761" spans="1:10">
      <c r="A21761" t="s">
        <v>4</v>
      </c>
      <c r="B21761" s="4" t="s">
        <v>5</v>
      </c>
      <c r="C21761" s="4" t="s">
        <v>14</v>
      </c>
      <c r="D21761" s="4" t="s">
        <v>10</v>
      </c>
      <c r="E21761" s="4" t="s">
        <v>14</v>
      </c>
    </row>
    <row r="21762" spans="1:10">
      <c r="A21762" t="n">
        <v>168486</v>
      </c>
      <c r="B21762" s="34" t="n">
        <v>36</v>
      </c>
      <c r="C21762" s="7" t="n">
        <v>9</v>
      </c>
      <c r="D21762" s="7" t="n">
        <v>22</v>
      </c>
      <c r="E21762" s="7" t="n">
        <v>0</v>
      </c>
    </row>
    <row r="21763" spans="1:10">
      <c r="A21763" t="s">
        <v>4</v>
      </c>
      <c r="B21763" s="4" t="s">
        <v>5</v>
      </c>
      <c r="C21763" s="4" t="s">
        <v>14</v>
      </c>
      <c r="D21763" s="4" t="s">
        <v>10</v>
      </c>
    </row>
    <row r="21764" spans="1:10">
      <c r="A21764" t="n">
        <v>168491</v>
      </c>
      <c r="B21764" s="9" t="n">
        <v>162</v>
      </c>
      <c r="C21764" s="7" t="n">
        <v>1</v>
      </c>
      <c r="D21764" s="7" t="n">
        <v>0</v>
      </c>
    </row>
    <row r="21765" spans="1:10">
      <c r="A21765" t="s">
        <v>4</v>
      </c>
      <c r="B21765" s="4" t="s">
        <v>5</v>
      </c>
    </row>
    <row r="21766" spans="1:10">
      <c r="A21766" t="n">
        <v>168495</v>
      </c>
      <c r="B21766" s="5" t="n">
        <v>1</v>
      </c>
    </row>
    <row r="21767" spans="1:10" s="3" customFormat="1" customHeight="0">
      <c r="A21767" s="3" t="s">
        <v>2</v>
      </c>
      <c r="B21767" s="3" t="s">
        <v>1232</v>
      </c>
    </row>
    <row r="21768" spans="1:10">
      <c r="A21768" t="s">
        <v>4</v>
      </c>
      <c r="B21768" s="4" t="s">
        <v>5</v>
      </c>
      <c r="C21768" s="4" t="s">
        <v>14</v>
      </c>
      <c r="D21768" s="4" t="s">
        <v>9</v>
      </c>
      <c r="E21768" s="4" t="s">
        <v>14</v>
      </c>
      <c r="F21768" s="4" t="s">
        <v>19</v>
      </c>
    </row>
    <row r="21769" spans="1:10">
      <c r="A21769" t="n">
        <v>168496</v>
      </c>
      <c r="B21769" s="10" t="n">
        <v>5</v>
      </c>
      <c r="C21769" s="7" t="n">
        <v>0</v>
      </c>
      <c r="D21769" s="7" t="n">
        <v>1</v>
      </c>
      <c r="E21769" s="7" t="n">
        <v>1</v>
      </c>
      <c r="F21769" s="11" t="n">
        <f t="normal" ca="1">A21777</f>
        <v>0</v>
      </c>
    </row>
    <row r="21770" spans="1:10">
      <c r="A21770" t="s">
        <v>4</v>
      </c>
      <c r="B21770" s="4" t="s">
        <v>5</v>
      </c>
      <c r="C21770" s="4" t="s">
        <v>14</v>
      </c>
      <c r="D21770" s="4" t="s">
        <v>21</v>
      </c>
      <c r="E21770" s="4" t="s">
        <v>21</v>
      </c>
      <c r="F21770" s="4" t="s">
        <v>21</v>
      </c>
    </row>
    <row r="21771" spans="1:10">
      <c r="A21771" t="n">
        <v>168507</v>
      </c>
      <c r="B21771" s="45" t="n">
        <v>45</v>
      </c>
      <c r="C21771" s="7" t="n">
        <v>9</v>
      </c>
      <c r="D21771" s="7" t="n">
        <v>0.00999999977648258</v>
      </c>
      <c r="E21771" s="7" t="n">
        <v>0.00999999977648258</v>
      </c>
      <c r="F21771" s="7" t="n">
        <v>1</v>
      </c>
    </row>
    <row r="21772" spans="1:10">
      <c r="A21772" t="s">
        <v>4</v>
      </c>
      <c r="B21772" s="4" t="s">
        <v>5</v>
      </c>
      <c r="C21772" s="4" t="s">
        <v>10</v>
      </c>
    </row>
    <row r="21773" spans="1:10">
      <c r="A21773" t="n">
        <v>168521</v>
      </c>
      <c r="B21773" s="28" t="n">
        <v>16</v>
      </c>
      <c r="C21773" s="7" t="n">
        <v>1000</v>
      </c>
    </row>
    <row r="21774" spans="1:10">
      <c r="A21774" t="s">
        <v>4</v>
      </c>
      <c r="B21774" s="4" t="s">
        <v>5</v>
      </c>
      <c r="C21774" s="4" t="s">
        <v>19</v>
      </c>
    </row>
    <row r="21775" spans="1:10">
      <c r="A21775" t="n">
        <v>168524</v>
      </c>
      <c r="B21775" s="15" t="n">
        <v>3</v>
      </c>
      <c r="C21775" s="11" t="n">
        <f t="normal" ca="1">A21769</f>
        <v>0</v>
      </c>
    </row>
    <row r="21776" spans="1:10">
      <c r="A21776" t="s">
        <v>4</v>
      </c>
      <c r="B21776" s="4" t="s">
        <v>5</v>
      </c>
    </row>
    <row r="21777" spans="1:6">
      <c r="A21777" t="n">
        <v>168529</v>
      </c>
      <c r="B21777" s="5" t="n">
        <v>1</v>
      </c>
    </row>
    <row r="21778" spans="1:6" s="3" customFormat="1" customHeight="0">
      <c r="A21778" s="3" t="s">
        <v>2</v>
      </c>
      <c r="B21778" s="3" t="s">
        <v>1233</v>
      </c>
    </row>
    <row r="21779" spans="1:6">
      <c r="A21779" t="s">
        <v>4</v>
      </c>
      <c r="B21779" s="4" t="s">
        <v>5</v>
      </c>
      <c r="C21779" s="4" t="s">
        <v>14</v>
      </c>
      <c r="D21779" s="4" t="s">
        <v>14</v>
      </c>
      <c r="E21779" s="4" t="s">
        <v>14</v>
      </c>
      <c r="F21779" s="4" t="s">
        <v>14</v>
      </c>
    </row>
    <row r="21780" spans="1:6">
      <c r="A21780" t="n">
        <v>168532</v>
      </c>
      <c r="B21780" s="19" t="n">
        <v>14</v>
      </c>
      <c r="C21780" s="7" t="n">
        <v>2</v>
      </c>
      <c r="D21780" s="7" t="n">
        <v>0</v>
      </c>
      <c r="E21780" s="7" t="n">
        <v>0</v>
      </c>
      <c r="F21780" s="7" t="n">
        <v>0</v>
      </c>
    </row>
    <row r="21781" spans="1:6">
      <c r="A21781" t="s">
        <v>4</v>
      </c>
      <c r="B21781" s="4" t="s">
        <v>5</v>
      </c>
      <c r="C21781" s="4" t="s">
        <v>14</v>
      </c>
      <c r="D21781" s="20" t="s">
        <v>28</v>
      </c>
      <c r="E21781" s="4" t="s">
        <v>5</v>
      </c>
      <c r="F21781" s="4" t="s">
        <v>14</v>
      </c>
      <c r="G21781" s="4" t="s">
        <v>10</v>
      </c>
      <c r="H21781" s="20" t="s">
        <v>29</v>
      </c>
      <c r="I21781" s="4" t="s">
        <v>14</v>
      </c>
      <c r="J21781" s="4" t="s">
        <v>9</v>
      </c>
      <c r="K21781" s="4" t="s">
        <v>14</v>
      </c>
      <c r="L21781" s="4" t="s">
        <v>14</v>
      </c>
      <c r="M21781" s="20" t="s">
        <v>28</v>
      </c>
      <c r="N21781" s="4" t="s">
        <v>5</v>
      </c>
      <c r="O21781" s="4" t="s">
        <v>14</v>
      </c>
      <c r="P21781" s="4" t="s">
        <v>10</v>
      </c>
      <c r="Q21781" s="20" t="s">
        <v>29</v>
      </c>
      <c r="R21781" s="4" t="s">
        <v>14</v>
      </c>
      <c r="S21781" s="4" t="s">
        <v>9</v>
      </c>
      <c r="T21781" s="4" t="s">
        <v>14</v>
      </c>
      <c r="U21781" s="4" t="s">
        <v>14</v>
      </c>
      <c r="V21781" s="4" t="s">
        <v>14</v>
      </c>
      <c r="W21781" s="4" t="s">
        <v>19</v>
      </c>
    </row>
    <row r="21782" spans="1:6">
      <c r="A21782" t="n">
        <v>168537</v>
      </c>
      <c r="B21782" s="10" t="n">
        <v>5</v>
      </c>
      <c r="C21782" s="7" t="n">
        <v>28</v>
      </c>
      <c r="D21782" s="20" t="s">
        <v>3</v>
      </c>
      <c r="E21782" s="9" t="n">
        <v>162</v>
      </c>
      <c r="F21782" s="7" t="n">
        <v>3</v>
      </c>
      <c r="G21782" s="7" t="n">
        <v>16418</v>
      </c>
      <c r="H21782" s="20" t="s">
        <v>3</v>
      </c>
      <c r="I21782" s="7" t="n">
        <v>0</v>
      </c>
      <c r="J21782" s="7" t="n">
        <v>1</v>
      </c>
      <c r="K21782" s="7" t="n">
        <v>2</v>
      </c>
      <c r="L21782" s="7" t="n">
        <v>28</v>
      </c>
      <c r="M21782" s="20" t="s">
        <v>3</v>
      </c>
      <c r="N21782" s="9" t="n">
        <v>162</v>
      </c>
      <c r="O21782" s="7" t="n">
        <v>3</v>
      </c>
      <c r="P21782" s="7" t="n">
        <v>16418</v>
      </c>
      <c r="Q21782" s="20" t="s">
        <v>3</v>
      </c>
      <c r="R21782" s="7" t="n">
        <v>0</v>
      </c>
      <c r="S21782" s="7" t="n">
        <v>2</v>
      </c>
      <c r="T21782" s="7" t="n">
        <v>2</v>
      </c>
      <c r="U21782" s="7" t="n">
        <v>11</v>
      </c>
      <c r="V21782" s="7" t="n">
        <v>1</v>
      </c>
      <c r="W21782" s="11" t="n">
        <f t="normal" ca="1">A21786</f>
        <v>0</v>
      </c>
    </row>
    <row r="21783" spans="1:6">
      <c r="A21783" t="s">
        <v>4</v>
      </c>
      <c r="B21783" s="4" t="s">
        <v>5</v>
      </c>
      <c r="C21783" s="4" t="s">
        <v>14</v>
      </c>
      <c r="D21783" s="4" t="s">
        <v>10</v>
      </c>
      <c r="E21783" s="4" t="s">
        <v>21</v>
      </c>
    </row>
    <row r="21784" spans="1:6">
      <c r="A21784" t="n">
        <v>168566</v>
      </c>
      <c r="B21784" s="21" t="n">
        <v>58</v>
      </c>
      <c r="C21784" s="7" t="n">
        <v>0</v>
      </c>
      <c r="D21784" s="7" t="n">
        <v>0</v>
      </c>
      <c r="E21784" s="7" t="n">
        <v>1</v>
      </c>
    </row>
    <row r="21785" spans="1:6">
      <c r="A21785" t="s">
        <v>4</v>
      </c>
      <c r="B21785" s="4" t="s">
        <v>5</v>
      </c>
      <c r="C21785" s="4" t="s">
        <v>14</v>
      </c>
      <c r="D21785" s="20" t="s">
        <v>28</v>
      </c>
      <c r="E21785" s="4" t="s">
        <v>5</v>
      </c>
      <c r="F21785" s="4" t="s">
        <v>14</v>
      </c>
      <c r="G21785" s="4" t="s">
        <v>10</v>
      </c>
      <c r="H21785" s="20" t="s">
        <v>29</v>
      </c>
      <c r="I21785" s="4" t="s">
        <v>14</v>
      </c>
      <c r="J21785" s="4" t="s">
        <v>9</v>
      </c>
      <c r="K21785" s="4" t="s">
        <v>14</v>
      </c>
      <c r="L21785" s="4" t="s">
        <v>14</v>
      </c>
      <c r="M21785" s="20" t="s">
        <v>28</v>
      </c>
      <c r="N21785" s="4" t="s">
        <v>5</v>
      </c>
      <c r="O21785" s="4" t="s">
        <v>14</v>
      </c>
      <c r="P21785" s="4" t="s">
        <v>10</v>
      </c>
      <c r="Q21785" s="20" t="s">
        <v>29</v>
      </c>
      <c r="R21785" s="4" t="s">
        <v>14</v>
      </c>
      <c r="S21785" s="4" t="s">
        <v>9</v>
      </c>
      <c r="T21785" s="4" t="s">
        <v>14</v>
      </c>
      <c r="U21785" s="4" t="s">
        <v>14</v>
      </c>
      <c r="V21785" s="4" t="s">
        <v>14</v>
      </c>
      <c r="W21785" s="4" t="s">
        <v>19</v>
      </c>
    </row>
    <row r="21786" spans="1:6">
      <c r="A21786" t="n">
        <v>168574</v>
      </c>
      <c r="B21786" s="10" t="n">
        <v>5</v>
      </c>
      <c r="C21786" s="7" t="n">
        <v>28</v>
      </c>
      <c r="D21786" s="20" t="s">
        <v>3</v>
      </c>
      <c r="E21786" s="9" t="n">
        <v>162</v>
      </c>
      <c r="F21786" s="7" t="n">
        <v>3</v>
      </c>
      <c r="G21786" s="7" t="n">
        <v>16418</v>
      </c>
      <c r="H21786" s="20" t="s">
        <v>3</v>
      </c>
      <c r="I21786" s="7" t="n">
        <v>0</v>
      </c>
      <c r="J21786" s="7" t="n">
        <v>1</v>
      </c>
      <c r="K21786" s="7" t="n">
        <v>3</v>
      </c>
      <c r="L21786" s="7" t="n">
        <v>28</v>
      </c>
      <c r="M21786" s="20" t="s">
        <v>3</v>
      </c>
      <c r="N21786" s="9" t="n">
        <v>162</v>
      </c>
      <c r="O21786" s="7" t="n">
        <v>3</v>
      </c>
      <c r="P21786" s="7" t="n">
        <v>16418</v>
      </c>
      <c r="Q21786" s="20" t="s">
        <v>3</v>
      </c>
      <c r="R21786" s="7" t="n">
        <v>0</v>
      </c>
      <c r="S21786" s="7" t="n">
        <v>2</v>
      </c>
      <c r="T21786" s="7" t="n">
        <v>3</v>
      </c>
      <c r="U21786" s="7" t="n">
        <v>9</v>
      </c>
      <c r="V21786" s="7" t="n">
        <v>1</v>
      </c>
      <c r="W21786" s="11" t="n">
        <f t="normal" ca="1">A21796</f>
        <v>0</v>
      </c>
    </row>
    <row r="21787" spans="1:6">
      <c r="A21787" t="s">
        <v>4</v>
      </c>
      <c r="B21787" s="4" t="s">
        <v>5</v>
      </c>
      <c r="C21787" s="4" t="s">
        <v>14</v>
      </c>
      <c r="D21787" s="20" t="s">
        <v>28</v>
      </c>
      <c r="E21787" s="4" t="s">
        <v>5</v>
      </c>
      <c r="F21787" s="4" t="s">
        <v>10</v>
      </c>
      <c r="G21787" s="4" t="s">
        <v>14</v>
      </c>
      <c r="H21787" s="4" t="s">
        <v>14</v>
      </c>
      <c r="I21787" s="4" t="s">
        <v>6</v>
      </c>
      <c r="J21787" s="20" t="s">
        <v>29</v>
      </c>
      <c r="K21787" s="4" t="s">
        <v>14</v>
      </c>
      <c r="L21787" s="4" t="s">
        <v>14</v>
      </c>
      <c r="M21787" s="20" t="s">
        <v>28</v>
      </c>
      <c r="N21787" s="4" t="s">
        <v>5</v>
      </c>
      <c r="O21787" s="4" t="s">
        <v>14</v>
      </c>
      <c r="P21787" s="20" t="s">
        <v>29</v>
      </c>
      <c r="Q21787" s="4" t="s">
        <v>14</v>
      </c>
      <c r="R21787" s="4" t="s">
        <v>9</v>
      </c>
      <c r="S21787" s="4" t="s">
        <v>14</v>
      </c>
      <c r="T21787" s="4" t="s">
        <v>14</v>
      </c>
      <c r="U21787" s="4" t="s">
        <v>14</v>
      </c>
      <c r="V21787" s="20" t="s">
        <v>28</v>
      </c>
      <c r="W21787" s="4" t="s">
        <v>5</v>
      </c>
      <c r="X21787" s="4" t="s">
        <v>14</v>
      </c>
      <c r="Y21787" s="20" t="s">
        <v>29</v>
      </c>
      <c r="Z21787" s="4" t="s">
        <v>14</v>
      </c>
      <c r="AA21787" s="4" t="s">
        <v>9</v>
      </c>
      <c r="AB21787" s="4" t="s">
        <v>14</v>
      </c>
      <c r="AC21787" s="4" t="s">
        <v>14</v>
      </c>
      <c r="AD21787" s="4" t="s">
        <v>14</v>
      </c>
      <c r="AE21787" s="4" t="s">
        <v>19</v>
      </c>
    </row>
    <row r="21788" spans="1:6">
      <c r="A21788" t="n">
        <v>168603</v>
      </c>
      <c r="B21788" s="10" t="n">
        <v>5</v>
      </c>
      <c r="C21788" s="7" t="n">
        <v>28</v>
      </c>
      <c r="D21788" s="20" t="s">
        <v>3</v>
      </c>
      <c r="E21788" s="22" t="n">
        <v>47</v>
      </c>
      <c r="F21788" s="7" t="n">
        <v>61456</v>
      </c>
      <c r="G21788" s="7" t="n">
        <v>2</v>
      </c>
      <c r="H21788" s="7" t="n">
        <v>0</v>
      </c>
      <c r="I21788" s="7" t="s">
        <v>30</v>
      </c>
      <c r="J21788" s="20" t="s">
        <v>3</v>
      </c>
      <c r="K21788" s="7" t="n">
        <v>8</v>
      </c>
      <c r="L21788" s="7" t="n">
        <v>28</v>
      </c>
      <c r="M21788" s="20" t="s">
        <v>3</v>
      </c>
      <c r="N21788" s="23" t="n">
        <v>74</v>
      </c>
      <c r="O21788" s="7" t="n">
        <v>65</v>
      </c>
      <c r="P21788" s="20" t="s">
        <v>3</v>
      </c>
      <c r="Q21788" s="7" t="n">
        <v>0</v>
      </c>
      <c r="R21788" s="7" t="n">
        <v>1</v>
      </c>
      <c r="S21788" s="7" t="n">
        <v>3</v>
      </c>
      <c r="T21788" s="7" t="n">
        <v>9</v>
      </c>
      <c r="U21788" s="7" t="n">
        <v>28</v>
      </c>
      <c r="V21788" s="20" t="s">
        <v>3</v>
      </c>
      <c r="W21788" s="23" t="n">
        <v>74</v>
      </c>
      <c r="X21788" s="7" t="n">
        <v>65</v>
      </c>
      <c r="Y21788" s="20" t="s">
        <v>3</v>
      </c>
      <c r="Z21788" s="7" t="n">
        <v>0</v>
      </c>
      <c r="AA21788" s="7" t="n">
        <v>2</v>
      </c>
      <c r="AB21788" s="7" t="n">
        <v>3</v>
      </c>
      <c r="AC21788" s="7" t="n">
        <v>9</v>
      </c>
      <c r="AD21788" s="7" t="n">
        <v>1</v>
      </c>
      <c r="AE21788" s="11" t="n">
        <f t="normal" ca="1">A21792</f>
        <v>0</v>
      </c>
    </row>
    <row r="21789" spans="1:6">
      <c r="A21789" t="s">
        <v>4</v>
      </c>
      <c r="B21789" s="4" t="s">
        <v>5</v>
      </c>
      <c r="C21789" s="4" t="s">
        <v>10</v>
      </c>
      <c r="D21789" s="4" t="s">
        <v>14</v>
      </c>
      <c r="E21789" s="4" t="s">
        <v>14</v>
      </c>
      <c r="F21789" s="4" t="s">
        <v>6</v>
      </c>
    </row>
    <row r="21790" spans="1:6">
      <c r="A21790" t="n">
        <v>168651</v>
      </c>
      <c r="B21790" s="22" t="n">
        <v>47</v>
      </c>
      <c r="C21790" s="7" t="n">
        <v>61456</v>
      </c>
      <c r="D21790" s="7" t="n">
        <v>0</v>
      </c>
      <c r="E21790" s="7" t="n">
        <v>0</v>
      </c>
      <c r="F21790" s="7" t="s">
        <v>31</v>
      </c>
    </row>
    <row r="21791" spans="1:6">
      <c r="A21791" t="s">
        <v>4</v>
      </c>
      <c r="B21791" s="4" t="s">
        <v>5</v>
      </c>
      <c r="C21791" s="4" t="s">
        <v>14</v>
      </c>
      <c r="D21791" s="4" t="s">
        <v>10</v>
      </c>
      <c r="E21791" s="4" t="s">
        <v>21</v>
      </c>
    </row>
    <row r="21792" spans="1:6">
      <c r="A21792" t="n">
        <v>168664</v>
      </c>
      <c r="B21792" s="21" t="n">
        <v>58</v>
      </c>
      <c r="C21792" s="7" t="n">
        <v>0</v>
      </c>
      <c r="D21792" s="7" t="n">
        <v>300</v>
      </c>
      <c r="E21792" s="7" t="n">
        <v>1</v>
      </c>
    </row>
    <row r="21793" spans="1:31">
      <c r="A21793" t="s">
        <v>4</v>
      </c>
      <c r="B21793" s="4" t="s">
        <v>5</v>
      </c>
      <c r="C21793" s="4" t="s">
        <v>14</v>
      </c>
      <c r="D21793" s="4" t="s">
        <v>10</v>
      </c>
    </row>
    <row r="21794" spans="1:31">
      <c r="A21794" t="n">
        <v>168672</v>
      </c>
      <c r="B21794" s="21" t="n">
        <v>58</v>
      </c>
      <c r="C21794" s="7" t="n">
        <v>255</v>
      </c>
      <c r="D21794" s="7" t="n">
        <v>0</v>
      </c>
    </row>
    <row r="21795" spans="1:31">
      <c r="A21795" t="s">
        <v>4</v>
      </c>
      <c r="B21795" s="4" t="s">
        <v>5</v>
      </c>
      <c r="C21795" s="4" t="s">
        <v>14</v>
      </c>
      <c r="D21795" s="4" t="s">
        <v>14</v>
      </c>
      <c r="E21795" s="4" t="s">
        <v>14</v>
      </c>
      <c r="F21795" s="4" t="s">
        <v>14</v>
      </c>
    </row>
    <row r="21796" spans="1:31">
      <c r="A21796" t="n">
        <v>168676</v>
      </c>
      <c r="B21796" s="19" t="n">
        <v>14</v>
      </c>
      <c r="C21796" s="7" t="n">
        <v>0</v>
      </c>
      <c r="D21796" s="7" t="n">
        <v>0</v>
      </c>
      <c r="E21796" s="7" t="n">
        <v>0</v>
      </c>
      <c r="F21796" s="7" t="n">
        <v>64</v>
      </c>
    </row>
    <row r="21797" spans="1:31">
      <c r="A21797" t="s">
        <v>4</v>
      </c>
      <c r="B21797" s="4" t="s">
        <v>5</v>
      </c>
      <c r="C21797" s="4" t="s">
        <v>14</v>
      </c>
      <c r="D21797" s="4" t="s">
        <v>10</v>
      </c>
    </row>
    <row r="21798" spans="1:31">
      <c r="A21798" t="n">
        <v>168681</v>
      </c>
      <c r="B21798" s="24" t="n">
        <v>22</v>
      </c>
      <c r="C21798" s="7" t="n">
        <v>0</v>
      </c>
      <c r="D21798" s="7" t="n">
        <v>16418</v>
      </c>
    </row>
    <row r="21799" spans="1:31">
      <c r="A21799" t="s">
        <v>4</v>
      </c>
      <c r="B21799" s="4" t="s">
        <v>5</v>
      </c>
      <c r="C21799" s="4" t="s">
        <v>14</v>
      </c>
      <c r="D21799" s="4" t="s">
        <v>10</v>
      </c>
    </row>
    <row r="21800" spans="1:31">
      <c r="A21800" t="n">
        <v>168685</v>
      </c>
      <c r="B21800" s="21" t="n">
        <v>58</v>
      </c>
      <c r="C21800" s="7" t="n">
        <v>5</v>
      </c>
      <c r="D21800" s="7" t="n">
        <v>300</v>
      </c>
    </row>
    <row r="21801" spans="1:31">
      <c r="A21801" t="s">
        <v>4</v>
      </c>
      <c r="B21801" s="4" t="s">
        <v>5</v>
      </c>
      <c r="C21801" s="4" t="s">
        <v>21</v>
      </c>
      <c r="D21801" s="4" t="s">
        <v>10</v>
      </c>
    </row>
    <row r="21802" spans="1:31">
      <c r="A21802" t="n">
        <v>168689</v>
      </c>
      <c r="B21802" s="25" t="n">
        <v>103</v>
      </c>
      <c r="C21802" s="7" t="n">
        <v>0</v>
      </c>
      <c r="D21802" s="7" t="n">
        <v>300</v>
      </c>
    </row>
    <row r="21803" spans="1:31">
      <c r="A21803" t="s">
        <v>4</v>
      </c>
      <c r="B21803" s="4" t="s">
        <v>5</v>
      </c>
      <c r="C21803" s="4" t="s">
        <v>14</v>
      </c>
    </row>
    <row r="21804" spans="1:31">
      <c r="A21804" t="n">
        <v>168696</v>
      </c>
      <c r="B21804" s="26" t="n">
        <v>64</v>
      </c>
      <c r="C21804" s="7" t="n">
        <v>7</v>
      </c>
    </row>
    <row r="21805" spans="1:31">
      <c r="A21805" t="s">
        <v>4</v>
      </c>
      <c r="B21805" s="4" t="s">
        <v>5</v>
      </c>
      <c r="C21805" s="4" t="s">
        <v>14</v>
      </c>
      <c r="D21805" s="4" t="s">
        <v>10</v>
      </c>
    </row>
    <row r="21806" spans="1:31">
      <c r="A21806" t="n">
        <v>168698</v>
      </c>
      <c r="B21806" s="27" t="n">
        <v>72</v>
      </c>
      <c r="C21806" s="7" t="n">
        <v>5</v>
      </c>
      <c r="D21806" s="7" t="n">
        <v>0</v>
      </c>
    </row>
    <row r="21807" spans="1:31">
      <c r="A21807" t="s">
        <v>4</v>
      </c>
      <c r="B21807" s="4" t="s">
        <v>5</v>
      </c>
      <c r="C21807" s="4" t="s">
        <v>14</v>
      </c>
      <c r="D21807" s="20" t="s">
        <v>28</v>
      </c>
      <c r="E21807" s="4" t="s">
        <v>5</v>
      </c>
      <c r="F21807" s="4" t="s">
        <v>14</v>
      </c>
      <c r="G21807" s="4" t="s">
        <v>10</v>
      </c>
      <c r="H21807" s="20" t="s">
        <v>29</v>
      </c>
      <c r="I21807" s="4" t="s">
        <v>14</v>
      </c>
      <c r="J21807" s="4" t="s">
        <v>9</v>
      </c>
      <c r="K21807" s="4" t="s">
        <v>14</v>
      </c>
      <c r="L21807" s="4" t="s">
        <v>14</v>
      </c>
      <c r="M21807" s="4" t="s">
        <v>19</v>
      </c>
    </row>
    <row r="21808" spans="1:31">
      <c r="A21808" t="n">
        <v>168702</v>
      </c>
      <c r="B21808" s="10" t="n">
        <v>5</v>
      </c>
      <c r="C21808" s="7" t="n">
        <v>28</v>
      </c>
      <c r="D21808" s="20" t="s">
        <v>3</v>
      </c>
      <c r="E21808" s="9" t="n">
        <v>162</v>
      </c>
      <c r="F21808" s="7" t="n">
        <v>4</v>
      </c>
      <c r="G21808" s="7" t="n">
        <v>16418</v>
      </c>
      <c r="H21808" s="20" t="s">
        <v>3</v>
      </c>
      <c r="I21808" s="7" t="n">
        <v>0</v>
      </c>
      <c r="J21808" s="7" t="n">
        <v>1</v>
      </c>
      <c r="K21808" s="7" t="n">
        <v>2</v>
      </c>
      <c r="L21808" s="7" t="n">
        <v>1</v>
      </c>
      <c r="M21808" s="11" t="n">
        <f t="normal" ca="1">A21814</f>
        <v>0</v>
      </c>
    </row>
    <row r="21809" spans="1:13">
      <c r="A21809" t="s">
        <v>4</v>
      </c>
      <c r="B21809" s="4" t="s">
        <v>5</v>
      </c>
      <c r="C21809" s="4" t="s">
        <v>14</v>
      </c>
      <c r="D21809" s="4" t="s">
        <v>6</v>
      </c>
    </row>
    <row r="21810" spans="1:13">
      <c r="A21810" t="n">
        <v>168719</v>
      </c>
      <c r="B21810" s="8" t="n">
        <v>2</v>
      </c>
      <c r="C21810" s="7" t="n">
        <v>10</v>
      </c>
      <c r="D21810" s="7" t="s">
        <v>32</v>
      </c>
    </row>
    <row r="21811" spans="1:13">
      <c r="A21811" t="s">
        <v>4</v>
      </c>
      <c r="B21811" s="4" t="s">
        <v>5</v>
      </c>
      <c r="C21811" s="4" t="s">
        <v>10</v>
      </c>
    </row>
    <row r="21812" spans="1:13">
      <c r="A21812" t="n">
        <v>168736</v>
      </c>
      <c r="B21812" s="28" t="n">
        <v>16</v>
      </c>
      <c r="C21812" s="7" t="n">
        <v>0</v>
      </c>
    </row>
    <row r="21813" spans="1:13">
      <c r="A21813" t="s">
        <v>4</v>
      </c>
      <c r="B21813" s="4" t="s">
        <v>5</v>
      </c>
      <c r="C21813" s="4" t="s">
        <v>14</v>
      </c>
      <c r="D21813" s="4" t="s">
        <v>10</v>
      </c>
      <c r="E21813" s="4" t="s">
        <v>10</v>
      </c>
      <c r="F21813" s="4" t="s">
        <v>10</v>
      </c>
      <c r="G21813" s="4" t="s">
        <v>10</v>
      </c>
      <c r="H21813" s="4" t="s">
        <v>10</v>
      </c>
      <c r="I21813" s="4" t="s">
        <v>10</v>
      </c>
      <c r="J21813" s="4" t="s">
        <v>10</v>
      </c>
      <c r="K21813" s="4" t="s">
        <v>10</v>
      </c>
      <c r="L21813" s="4" t="s">
        <v>10</v>
      </c>
      <c r="M21813" s="4" t="s">
        <v>10</v>
      </c>
      <c r="N21813" s="4" t="s">
        <v>21</v>
      </c>
      <c r="O21813" s="4" t="s">
        <v>21</v>
      </c>
      <c r="P21813" s="4" t="s">
        <v>21</v>
      </c>
      <c r="Q21813" s="4" t="s">
        <v>21</v>
      </c>
      <c r="R21813" s="4" t="s">
        <v>14</v>
      </c>
      <c r="S21813" s="4" t="s">
        <v>6</v>
      </c>
      <c r="T21813" s="4" t="s">
        <v>6</v>
      </c>
    </row>
    <row r="21814" spans="1:13">
      <c r="A21814" t="n">
        <v>168739</v>
      </c>
      <c r="B21814" s="79" t="n">
        <v>160</v>
      </c>
      <c r="C21814" s="7" t="n">
        <v>0</v>
      </c>
      <c r="D21814" s="7" t="n">
        <v>0</v>
      </c>
      <c r="E21814" s="7" t="n">
        <v>0</v>
      </c>
      <c r="F21814" s="7" t="n">
        <v>1280</v>
      </c>
      <c r="G21814" s="7" t="n">
        <v>720</v>
      </c>
      <c r="H21814" s="7" t="n">
        <v>0</v>
      </c>
      <c r="I21814" s="7" t="n">
        <v>0</v>
      </c>
      <c r="J21814" s="7" t="n">
        <v>0</v>
      </c>
      <c r="K21814" s="7" t="n">
        <v>0</v>
      </c>
      <c r="L21814" s="7" t="n">
        <v>12</v>
      </c>
      <c r="M21814" s="7" t="n">
        <v>12</v>
      </c>
      <c r="N21814" s="7" t="n">
        <v>0</v>
      </c>
      <c r="O21814" s="7" t="n">
        <v>0</v>
      </c>
      <c r="P21814" s="7" t="n">
        <v>0</v>
      </c>
      <c r="Q21814" s="7" t="n">
        <v>0</v>
      </c>
      <c r="R21814" s="7" t="n">
        <v>0</v>
      </c>
      <c r="S21814" s="7" t="s">
        <v>594</v>
      </c>
      <c r="T21814" s="7" t="s">
        <v>595</v>
      </c>
    </row>
    <row r="21815" spans="1:13">
      <c r="A21815" t="s">
        <v>4</v>
      </c>
      <c r="B21815" s="4" t="s">
        <v>5</v>
      </c>
      <c r="C21815" s="4" t="s">
        <v>14</v>
      </c>
      <c r="D21815" s="4" t="s">
        <v>10</v>
      </c>
      <c r="E21815" s="4" t="s">
        <v>14</v>
      </c>
      <c r="F21815" s="4" t="s">
        <v>6</v>
      </c>
    </row>
    <row r="21816" spans="1:13">
      <c r="A21816" t="n">
        <v>168795</v>
      </c>
      <c r="B21816" s="31" t="n">
        <v>39</v>
      </c>
      <c r="C21816" s="7" t="n">
        <v>10</v>
      </c>
      <c r="D21816" s="7" t="n">
        <v>65533</v>
      </c>
      <c r="E21816" s="7" t="n">
        <v>203</v>
      </c>
      <c r="F21816" s="7" t="s">
        <v>1234</v>
      </c>
    </row>
    <row r="21817" spans="1:13">
      <c r="A21817" t="s">
        <v>4</v>
      </c>
      <c r="B21817" s="4" t="s">
        <v>5</v>
      </c>
      <c r="C21817" s="4" t="s">
        <v>14</v>
      </c>
      <c r="D21817" s="4" t="s">
        <v>10</v>
      </c>
      <c r="E21817" s="4" t="s">
        <v>14</v>
      </c>
      <c r="F21817" s="4" t="s">
        <v>6</v>
      </c>
    </row>
    <row r="21818" spans="1:13">
      <c r="A21818" t="n">
        <v>168819</v>
      </c>
      <c r="B21818" s="31" t="n">
        <v>39</v>
      </c>
      <c r="C21818" s="7" t="n">
        <v>10</v>
      </c>
      <c r="D21818" s="7" t="n">
        <v>65533</v>
      </c>
      <c r="E21818" s="7" t="n">
        <v>204</v>
      </c>
      <c r="F21818" s="7" t="s">
        <v>1235</v>
      </c>
    </row>
    <row r="21819" spans="1:13">
      <c r="A21819" t="s">
        <v>4</v>
      </c>
      <c r="B21819" s="4" t="s">
        <v>5</v>
      </c>
      <c r="C21819" s="4" t="s">
        <v>10</v>
      </c>
      <c r="D21819" s="4" t="s">
        <v>6</v>
      </c>
      <c r="E21819" s="4" t="s">
        <v>6</v>
      </c>
      <c r="F21819" s="4" t="s">
        <v>6</v>
      </c>
      <c r="G21819" s="4" t="s">
        <v>14</v>
      </c>
      <c r="H21819" s="4" t="s">
        <v>9</v>
      </c>
      <c r="I21819" s="4" t="s">
        <v>21</v>
      </c>
      <c r="J21819" s="4" t="s">
        <v>21</v>
      </c>
      <c r="K21819" s="4" t="s">
        <v>21</v>
      </c>
      <c r="L21819" s="4" t="s">
        <v>21</v>
      </c>
      <c r="M21819" s="4" t="s">
        <v>21</v>
      </c>
      <c r="N21819" s="4" t="s">
        <v>21</v>
      </c>
      <c r="O21819" s="4" t="s">
        <v>21</v>
      </c>
      <c r="P21819" s="4" t="s">
        <v>6</v>
      </c>
      <c r="Q21819" s="4" t="s">
        <v>6</v>
      </c>
      <c r="R21819" s="4" t="s">
        <v>9</v>
      </c>
      <c r="S21819" s="4" t="s">
        <v>14</v>
      </c>
      <c r="T21819" s="4" t="s">
        <v>9</v>
      </c>
      <c r="U21819" s="4" t="s">
        <v>9</v>
      </c>
      <c r="V21819" s="4" t="s">
        <v>10</v>
      </c>
    </row>
    <row r="21820" spans="1:13">
      <c r="A21820" t="n">
        <v>168844</v>
      </c>
      <c r="B21820" s="32" t="n">
        <v>19</v>
      </c>
      <c r="C21820" s="7" t="n">
        <v>23</v>
      </c>
      <c r="D21820" s="7" t="s">
        <v>61</v>
      </c>
      <c r="E21820" s="7" t="s">
        <v>62</v>
      </c>
      <c r="F21820" s="7" t="s">
        <v>13</v>
      </c>
      <c r="G21820" s="7" t="n">
        <v>0</v>
      </c>
      <c r="H21820" s="7" t="n">
        <v>1</v>
      </c>
      <c r="I21820" s="7" t="n">
        <v>0</v>
      </c>
      <c r="J21820" s="7" t="n">
        <v>0</v>
      </c>
      <c r="K21820" s="7" t="n">
        <v>0</v>
      </c>
      <c r="L21820" s="7" t="n">
        <v>0</v>
      </c>
      <c r="M21820" s="7" t="n">
        <v>1</v>
      </c>
      <c r="N21820" s="7" t="n">
        <v>1.60000002384186</v>
      </c>
      <c r="O21820" s="7" t="n">
        <v>0.0900000035762787</v>
      </c>
      <c r="P21820" s="7" t="s">
        <v>13</v>
      </c>
      <c r="Q21820" s="7" t="s">
        <v>13</v>
      </c>
      <c r="R21820" s="7" t="n">
        <v>-1</v>
      </c>
      <c r="S21820" s="7" t="n">
        <v>0</v>
      </c>
      <c r="T21820" s="7" t="n">
        <v>0</v>
      </c>
      <c r="U21820" s="7" t="n">
        <v>0</v>
      </c>
      <c r="V21820" s="7" t="n">
        <v>0</v>
      </c>
    </row>
    <row r="21821" spans="1:13">
      <c r="A21821" t="s">
        <v>4</v>
      </c>
      <c r="B21821" s="4" t="s">
        <v>5</v>
      </c>
      <c r="C21821" s="4" t="s">
        <v>10</v>
      </c>
      <c r="D21821" s="4" t="s">
        <v>6</v>
      </c>
      <c r="E21821" s="4" t="s">
        <v>6</v>
      </c>
      <c r="F21821" s="4" t="s">
        <v>6</v>
      </c>
      <c r="G21821" s="4" t="s">
        <v>14</v>
      </c>
      <c r="H21821" s="4" t="s">
        <v>9</v>
      </c>
      <c r="I21821" s="4" t="s">
        <v>21</v>
      </c>
      <c r="J21821" s="4" t="s">
        <v>21</v>
      </c>
      <c r="K21821" s="4" t="s">
        <v>21</v>
      </c>
      <c r="L21821" s="4" t="s">
        <v>21</v>
      </c>
      <c r="M21821" s="4" t="s">
        <v>21</v>
      </c>
      <c r="N21821" s="4" t="s">
        <v>21</v>
      </c>
      <c r="O21821" s="4" t="s">
        <v>21</v>
      </c>
      <c r="P21821" s="4" t="s">
        <v>6</v>
      </c>
      <c r="Q21821" s="4" t="s">
        <v>6</v>
      </c>
      <c r="R21821" s="4" t="s">
        <v>9</v>
      </c>
      <c r="S21821" s="4" t="s">
        <v>14</v>
      </c>
      <c r="T21821" s="4" t="s">
        <v>9</v>
      </c>
      <c r="U21821" s="4" t="s">
        <v>9</v>
      </c>
      <c r="V21821" s="4" t="s">
        <v>10</v>
      </c>
    </row>
    <row r="21822" spans="1:13">
      <c r="A21822" t="n">
        <v>168916</v>
      </c>
      <c r="B21822" s="32" t="n">
        <v>19</v>
      </c>
      <c r="C21822" s="7" t="n">
        <v>24</v>
      </c>
      <c r="D21822" s="7" t="s">
        <v>1236</v>
      </c>
      <c r="E21822" s="7" t="s">
        <v>1237</v>
      </c>
      <c r="F21822" s="7" t="s">
        <v>13</v>
      </c>
      <c r="G21822" s="7" t="n">
        <v>0</v>
      </c>
      <c r="H21822" s="7" t="n">
        <v>1</v>
      </c>
      <c r="I21822" s="7" t="n">
        <v>0</v>
      </c>
      <c r="J21822" s="7" t="n">
        <v>0</v>
      </c>
      <c r="K21822" s="7" t="n">
        <v>0</v>
      </c>
      <c r="L21822" s="7" t="n">
        <v>0</v>
      </c>
      <c r="M21822" s="7" t="n">
        <v>1</v>
      </c>
      <c r="N21822" s="7" t="n">
        <v>1.60000002384186</v>
      </c>
      <c r="O21822" s="7" t="n">
        <v>0.0900000035762787</v>
      </c>
      <c r="P21822" s="7" t="s">
        <v>13</v>
      </c>
      <c r="Q21822" s="7" t="s">
        <v>13</v>
      </c>
      <c r="R21822" s="7" t="n">
        <v>-1</v>
      </c>
      <c r="S21822" s="7" t="n">
        <v>0</v>
      </c>
      <c r="T21822" s="7" t="n">
        <v>0</v>
      </c>
      <c r="U21822" s="7" t="n">
        <v>0</v>
      </c>
      <c r="V21822" s="7" t="n">
        <v>0</v>
      </c>
    </row>
    <row r="21823" spans="1:13">
      <c r="A21823" t="s">
        <v>4</v>
      </c>
      <c r="B21823" s="4" t="s">
        <v>5</v>
      </c>
      <c r="C21823" s="4" t="s">
        <v>10</v>
      </c>
      <c r="D21823" s="4" t="s">
        <v>6</v>
      </c>
      <c r="E21823" s="4" t="s">
        <v>6</v>
      </c>
      <c r="F21823" s="4" t="s">
        <v>6</v>
      </c>
      <c r="G21823" s="4" t="s">
        <v>14</v>
      </c>
      <c r="H21823" s="4" t="s">
        <v>9</v>
      </c>
      <c r="I21823" s="4" t="s">
        <v>21</v>
      </c>
      <c r="J21823" s="4" t="s">
        <v>21</v>
      </c>
      <c r="K21823" s="4" t="s">
        <v>21</v>
      </c>
      <c r="L21823" s="4" t="s">
        <v>21</v>
      </c>
      <c r="M21823" s="4" t="s">
        <v>21</v>
      </c>
      <c r="N21823" s="4" t="s">
        <v>21</v>
      </c>
      <c r="O21823" s="4" t="s">
        <v>21</v>
      </c>
      <c r="P21823" s="4" t="s">
        <v>6</v>
      </c>
      <c r="Q21823" s="4" t="s">
        <v>6</v>
      </c>
      <c r="R21823" s="4" t="s">
        <v>9</v>
      </c>
      <c r="S21823" s="4" t="s">
        <v>14</v>
      </c>
      <c r="T21823" s="4" t="s">
        <v>9</v>
      </c>
      <c r="U21823" s="4" t="s">
        <v>9</v>
      </c>
      <c r="V21823" s="4" t="s">
        <v>10</v>
      </c>
    </row>
    <row r="21824" spans="1:13">
      <c r="A21824" t="n">
        <v>168984</v>
      </c>
      <c r="B21824" s="32" t="n">
        <v>19</v>
      </c>
      <c r="C21824" s="7" t="n">
        <v>25</v>
      </c>
      <c r="D21824" s="7" t="s">
        <v>1238</v>
      </c>
      <c r="E21824" s="7" t="s">
        <v>1239</v>
      </c>
      <c r="F21824" s="7" t="s">
        <v>13</v>
      </c>
      <c r="G21824" s="7" t="n">
        <v>0</v>
      </c>
      <c r="H21824" s="7" t="n">
        <v>1</v>
      </c>
      <c r="I21824" s="7" t="n">
        <v>0</v>
      </c>
      <c r="J21824" s="7" t="n">
        <v>0</v>
      </c>
      <c r="K21824" s="7" t="n">
        <v>0</v>
      </c>
      <c r="L21824" s="7" t="n">
        <v>0</v>
      </c>
      <c r="M21824" s="7" t="n">
        <v>1</v>
      </c>
      <c r="N21824" s="7" t="n">
        <v>1.60000002384186</v>
      </c>
      <c r="O21824" s="7" t="n">
        <v>0.0900000035762787</v>
      </c>
      <c r="P21824" s="7" t="s">
        <v>13</v>
      </c>
      <c r="Q21824" s="7" t="s">
        <v>13</v>
      </c>
      <c r="R21824" s="7" t="n">
        <v>-1</v>
      </c>
      <c r="S21824" s="7" t="n">
        <v>0</v>
      </c>
      <c r="T21824" s="7" t="n">
        <v>0</v>
      </c>
      <c r="U21824" s="7" t="n">
        <v>0</v>
      </c>
      <c r="V21824" s="7" t="n">
        <v>0</v>
      </c>
    </row>
    <row r="21825" spans="1:22">
      <c r="A21825" t="s">
        <v>4</v>
      </c>
      <c r="B21825" s="4" t="s">
        <v>5</v>
      </c>
      <c r="C21825" s="4" t="s">
        <v>10</v>
      </c>
      <c r="D21825" s="4" t="s">
        <v>6</v>
      </c>
      <c r="E21825" s="4" t="s">
        <v>6</v>
      </c>
      <c r="F21825" s="4" t="s">
        <v>6</v>
      </c>
      <c r="G21825" s="4" t="s">
        <v>14</v>
      </c>
      <c r="H21825" s="4" t="s">
        <v>9</v>
      </c>
      <c r="I21825" s="4" t="s">
        <v>21</v>
      </c>
      <c r="J21825" s="4" t="s">
        <v>21</v>
      </c>
      <c r="K21825" s="4" t="s">
        <v>21</v>
      </c>
      <c r="L21825" s="4" t="s">
        <v>21</v>
      </c>
      <c r="M21825" s="4" t="s">
        <v>21</v>
      </c>
      <c r="N21825" s="4" t="s">
        <v>21</v>
      </c>
      <c r="O21825" s="4" t="s">
        <v>21</v>
      </c>
      <c r="P21825" s="4" t="s">
        <v>6</v>
      </c>
      <c r="Q21825" s="4" t="s">
        <v>6</v>
      </c>
      <c r="R21825" s="4" t="s">
        <v>9</v>
      </c>
      <c r="S21825" s="4" t="s">
        <v>14</v>
      </c>
      <c r="T21825" s="4" t="s">
        <v>9</v>
      </c>
      <c r="U21825" s="4" t="s">
        <v>9</v>
      </c>
      <c r="V21825" s="4" t="s">
        <v>10</v>
      </c>
    </row>
    <row r="21826" spans="1:22">
      <c r="A21826" t="n">
        <v>169056</v>
      </c>
      <c r="B21826" s="32" t="n">
        <v>19</v>
      </c>
      <c r="C21826" s="7" t="n">
        <v>28</v>
      </c>
      <c r="D21826" s="7" t="s">
        <v>1240</v>
      </c>
      <c r="E21826" s="7" t="s">
        <v>1241</v>
      </c>
      <c r="F21826" s="7" t="s">
        <v>13</v>
      </c>
      <c r="G21826" s="7" t="n">
        <v>0</v>
      </c>
      <c r="H21826" s="7" t="n">
        <v>1</v>
      </c>
      <c r="I21826" s="7" t="n">
        <v>0</v>
      </c>
      <c r="J21826" s="7" t="n">
        <v>0</v>
      </c>
      <c r="K21826" s="7" t="n">
        <v>0</v>
      </c>
      <c r="L21826" s="7" t="n">
        <v>0</v>
      </c>
      <c r="M21826" s="7" t="n">
        <v>1</v>
      </c>
      <c r="N21826" s="7" t="n">
        <v>1.60000002384186</v>
      </c>
      <c r="O21826" s="7" t="n">
        <v>0.0900000035762787</v>
      </c>
      <c r="P21826" s="7" t="s">
        <v>13</v>
      </c>
      <c r="Q21826" s="7" t="s">
        <v>13</v>
      </c>
      <c r="R21826" s="7" t="n">
        <v>-1</v>
      </c>
      <c r="S21826" s="7" t="n">
        <v>0</v>
      </c>
      <c r="T21826" s="7" t="n">
        <v>0</v>
      </c>
      <c r="U21826" s="7" t="n">
        <v>0</v>
      </c>
      <c r="V21826" s="7" t="n">
        <v>0</v>
      </c>
    </row>
    <row r="21827" spans="1:22">
      <c r="A21827" t="s">
        <v>4</v>
      </c>
      <c r="B21827" s="4" t="s">
        <v>5</v>
      </c>
      <c r="C21827" s="4" t="s">
        <v>10</v>
      </c>
      <c r="D21827" s="4" t="s">
        <v>6</v>
      </c>
      <c r="E21827" s="4" t="s">
        <v>6</v>
      </c>
      <c r="F21827" s="4" t="s">
        <v>6</v>
      </c>
      <c r="G21827" s="4" t="s">
        <v>14</v>
      </c>
      <c r="H21827" s="4" t="s">
        <v>9</v>
      </c>
      <c r="I21827" s="4" t="s">
        <v>21</v>
      </c>
      <c r="J21827" s="4" t="s">
        <v>21</v>
      </c>
      <c r="K21827" s="4" t="s">
        <v>21</v>
      </c>
      <c r="L21827" s="4" t="s">
        <v>21</v>
      </c>
      <c r="M21827" s="4" t="s">
        <v>21</v>
      </c>
      <c r="N21827" s="4" t="s">
        <v>21</v>
      </c>
      <c r="O21827" s="4" t="s">
        <v>21</v>
      </c>
      <c r="P21827" s="4" t="s">
        <v>6</v>
      </c>
      <c r="Q21827" s="4" t="s">
        <v>6</v>
      </c>
      <c r="R21827" s="4" t="s">
        <v>9</v>
      </c>
      <c r="S21827" s="4" t="s">
        <v>14</v>
      </c>
      <c r="T21827" s="4" t="s">
        <v>9</v>
      </c>
      <c r="U21827" s="4" t="s">
        <v>9</v>
      </c>
      <c r="V21827" s="4" t="s">
        <v>10</v>
      </c>
    </row>
    <row r="21828" spans="1:22">
      <c r="A21828" t="n">
        <v>169143</v>
      </c>
      <c r="B21828" s="32" t="n">
        <v>19</v>
      </c>
      <c r="C21828" s="7" t="n">
        <v>27</v>
      </c>
      <c r="D21828" s="7" t="s">
        <v>1242</v>
      </c>
      <c r="E21828" s="7" t="s">
        <v>1243</v>
      </c>
      <c r="F21828" s="7" t="s">
        <v>13</v>
      </c>
      <c r="G21828" s="7" t="n">
        <v>0</v>
      </c>
      <c r="H21828" s="7" t="n">
        <v>1</v>
      </c>
      <c r="I21828" s="7" t="n">
        <v>0</v>
      </c>
      <c r="J21828" s="7" t="n">
        <v>0</v>
      </c>
      <c r="K21828" s="7" t="n">
        <v>0</v>
      </c>
      <c r="L21828" s="7" t="n">
        <v>0</v>
      </c>
      <c r="M21828" s="7" t="n">
        <v>1</v>
      </c>
      <c r="N21828" s="7" t="n">
        <v>1.60000002384186</v>
      </c>
      <c r="O21828" s="7" t="n">
        <v>0.0900000035762787</v>
      </c>
      <c r="P21828" s="7" t="s">
        <v>13</v>
      </c>
      <c r="Q21828" s="7" t="s">
        <v>13</v>
      </c>
      <c r="R21828" s="7" t="n">
        <v>-1</v>
      </c>
      <c r="S21828" s="7" t="n">
        <v>0</v>
      </c>
      <c r="T21828" s="7" t="n">
        <v>0</v>
      </c>
      <c r="U21828" s="7" t="n">
        <v>0</v>
      </c>
      <c r="V21828" s="7" t="n">
        <v>0</v>
      </c>
    </row>
    <row r="21829" spans="1:22">
      <c r="A21829" t="s">
        <v>4</v>
      </c>
      <c r="B21829" s="4" t="s">
        <v>5</v>
      </c>
      <c r="C21829" s="4" t="s">
        <v>10</v>
      </c>
      <c r="D21829" s="4" t="s">
        <v>6</v>
      </c>
      <c r="E21829" s="4" t="s">
        <v>6</v>
      </c>
      <c r="F21829" s="4" t="s">
        <v>6</v>
      </c>
      <c r="G21829" s="4" t="s">
        <v>14</v>
      </c>
      <c r="H21829" s="4" t="s">
        <v>9</v>
      </c>
      <c r="I21829" s="4" t="s">
        <v>21</v>
      </c>
      <c r="J21829" s="4" t="s">
        <v>21</v>
      </c>
      <c r="K21829" s="4" t="s">
        <v>21</v>
      </c>
      <c r="L21829" s="4" t="s">
        <v>21</v>
      </c>
      <c r="M21829" s="4" t="s">
        <v>21</v>
      </c>
      <c r="N21829" s="4" t="s">
        <v>21</v>
      </c>
      <c r="O21829" s="4" t="s">
        <v>21</v>
      </c>
      <c r="P21829" s="4" t="s">
        <v>6</v>
      </c>
      <c r="Q21829" s="4" t="s">
        <v>6</v>
      </c>
      <c r="R21829" s="4" t="s">
        <v>9</v>
      </c>
      <c r="S21829" s="4" t="s">
        <v>14</v>
      </c>
      <c r="T21829" s="4" t="s">
        <v>9</v>
      </c>
      <c r="U21829" s="4" t="s">
        <v>9</v>
      </c>
      <c r="V21829" s="4" t="s">
        <v>10</v>
      </c>
    </row>
    <row r="21830" spans="1:22">
      <c r="A21830" t="n">
        <v>169213</v>
      </c>
      <c r="B21830" s="32" t="n">
        <v>19</v>
      </c>
      <c r="C21830" s="7" t="n">
        <v>29</v>
      </c>
      <c r="D21830" s="7" t="s">
        <v>1244</v>
      </c>
      <c r="E21830" s="7" t="s">
        <v>1245</v>
      </c>
      <c r="F21830" s="7" t="s">
        <v>13</v>
      </c>
      <c r="G21830" s="7" t="n">
        <v>0</v>
      </c>
      <c r="H21830" s="7" t="n">
        <v>1</v>
      </c>
      <c r="I21830" s="7" t="n">
        <v>0</v>
      </c>
      <c r="J21830" s="7" t="n">
        <v>0</v>
      </c>
      <c r="K21830" s="7" t="n">
        <v>0</v>
      </c>
      <c r="L21830" s="7" t="n">
        <v>0</v>
      </c>
      <c r="M21830" s="7" t="n">
        <v>1</v>
      </c>
      <c r="N21830" s="7" t="n">
        <v>1.60000002384186</v>
      </c>
      <c r="O21830" s="7" t="n">
        <v>0.0900000035762787</v>
      </c>
      <c r="P21830" s="7" t="s">
        <v>13</v>
      </c>
      <c r="Q21830" s="7" t="s">
        <v>13</v>
      </c>
      <c r="R21830" s="7" t="n">
        <v>-1</v>
      </c>
      <c r="S21830" s="7" t="n">
        <v>0</v>
      </c>
      <c r="T21830" s="7" t="n">
        <v>0</v>
      </c>
      <c r="U21830" s="7" t="n">
        <v>0</v>
      </c>
      <c r="V21830" s="7" t="n">
        <v>0</v>
      </c>
    </row>
    <row r="21831" spans="1:22">
      <c r="A21831" t="s">
        <v>4</v>
      </c>
      <c r="B21831" s="4" t="s">
        <v>5</v>
      </c>
      <c r="C21831" s="4" t="s">
        <v>10</v>
      </c>
      <c r="D21831" s="4" t="s">
        <v>6</v>
      </c>
      <c r="E21831" s="4" t="s">
        <v>6</v>
      </c>
      <c r="F21831" s="4" t="s">
        <v>6</v>
      </c>
      <c r="G21831" s="4" t="s">
        <v>14</v>
      </c>
      <c r="H21831" s="4" t="s">
        <v>9</v>
      </c>
      <c r="I21831" s="4" t="s">
        <v>21</v>
      </c>
      <c r="J21831" s="4" t="s">
        <v>21</v>
      </c>
      <c r="K21831" s="4" t="s">
        <v>21</v>
      </c>
      <c r="L21831" s="4" t="s">
        <v>21</v>
      </c>
      <c r="M21831" s="4" t="s">
        <v>21</v>
      </c>
      <c r="N21831" s="4" t="s">
        <v>21</v>
      </c>
      <c r="O21831" s="4" t="s">
        <v>21</v>
      </c>
      <c r="P21831" s="4" t="s">
        <v>6</v>
      </c>
      <c r="Q21831" s="4" t="s">
        <v>6</v>
      </c>
      <c r="R21831" s="4" t="s">
        <v>9</v>
      </c>
      <c r="S21831" s="4" t="s">
        <v>14</v>
      </c>
      <c r="T21831" s="4" t="s">
        <v>9</v>
      </c>
      <c r="U21831" s="4" t="s">
        <v>9</v>
      </c>
      <c r="V21831" s="4" t="s">
        <v>10</v>
      </c>
    </row>
    <row r="21832" spans="1:22">
      <c r="A21832" t="n">
        <v>169294</v>
      </c>
      <c r="B21832" s="32" t="n">
        <v>19</v>
      </c>
      <c r="C21832" s="7" t="n">
        <v>7034</v>
      </c>
      <c r="D21832" s="7" t="s">
        <v>63</v>
      </c>
      <c r="E21832" s="7" t="s">
        <v>64</v>
      </c>
      <c r="F21832" s="7" t="s">
        <v>13</v>
      </c>
      <c r="G21832" s="7" t="n">
        <v>0</v>
      </c>
      <c r="H21832" s="7" t="n">
        <v>1</v>
      </c>
      <c r="I21832" s="7" t="n">
        <v>0</v>
      </c>
      <c r="J21832" s="7" t="n">
        <v>0</v>
      </c>
      <c r="K21832" s="7" t="n">
        <v>0</v>
      </c>
      <c r="L21832" s="7" t="n">
        <v>0</v>
      </c>
      <c r="M21832" s="7" t="n">
        <v>1</v>
      </c>
      <c r="N21832" s="7" t="n">
        <v>1.60000002384186</v>
      </c>
      <c r="O21832" s="7" t="n">
        <v>0.0900000035762787</v>
      </c>
      <c r="P21832" s="7" t="s">
        <v>13</v>
      </c>
      <c r="Q21832" s="7" t="s">
        <v>13</v>
      </c>
      <c r="R21832" s="7" t="n">
        <v>-1</v>
      </c>
      <c r="S21832" s="7" t="n">
        <v>0</v>
      </c>
      <c r="T21832" s="7" t="n">
        <v>0</v>
      </c>
      <c r="U21832" s="7" t="n">
        <v>0</v>
      </c>
      <c r="V21832" s="7" t="n">
        <v>0</v>
      </c>
    </row>
    <row r="21833" spans="1:22">
      <c r="A21833" t="s">
        <v>4</v>
      </c>
      <c r="B21833" s="4" t="s">
        <v>5</v>
      </c>
      <c r="C21833" s="4" t="s">
        <v>10</v>
      </c>
      <c r="D21833" s="4" t="s">
        <v>6</v>
      </c>
      <c r="E21833" s="4" t="s">
        <v>6</v>
      </c>
      <c r="F21833" s="4" t="s">
        <v>6</v>
      </c>
      <c r="G21833" s="4" t="s">
        <v>14</v>
      </c>
      <c r="H21833" s="4" t="s">
        <v>9</v>
      </c>
      <c r="I21833" s="4" t="s">
        <v>21</v>
      </c>
      <c r="J21833" s="4" t="s">
        <v>21</v>
      </c>
      <c r="K21833" s="4" t="s">
        <v>21</v>
      </c>
      <c r="L21833" s="4" t="s">
        <v>21</v>
      </c>
      <c r="M21833" s="4" t="s">
        <v>21</v>
      </c>
      <c r="N21833" s="4" t="s">
        <v>21</v>
      </c>
      <c r="O21833" s="4" t="s">
        <v>21</v>
      </c>
      <c r="P21833" s="4" t="s">
        <v>6</v>
      </c>
      <c r="Q21833" s="4" t="s">
        <v>6</v>
      </c>
      <c r="R21833" s="4" t="s">
        <v>9</v>
      </c>
      <c r="S21833" s="4" t="s">
        <v>14</v>
      </c>
      <c r="T21833" s="4" t="s">
        <v>9</v>
      </c>
      <c r="U21833" s="4" t="s">
        <v>9</v>
      </c>
      <c r="V21833" s="4" t="s">
        <v>10</v>
      </c>
    </row>
    <row r="21834" spans="1:22">
      <c r="A21834" t="n">
        <v>169364</v>
      </c>
      <c r="B21834" s="32" t="n">
        <v>19</v>
      </c>
      <c r="C21834" s="7" t="n">
        <v>7013</v>
      </c>
      <c r="D21834" s="7" t="s">
        <v>65</v>
      </c>
      <c r="E21834" s="7" t="s">
        <v>66</v>
      </c>
      <c r="F21834" s="7" t="s">
        <v>13</v>
      </c>
      <c r="G21834" s="7" t="n">
        <v>0</v>
      </c>
      <c r="H21834" s="7" t="n">
        <v>1</v>
      </c>
      <c r="I21834" s="7" t="n">
        <v>0</v>
      </c>
      <c r="J21834" s="7" t="n">
        <v>0</v>
      </c>
      <c r="K21834" s="7" t="n">
        <v>0</v>
      </c>
      <c r="L21834" s="7" t="n">
        <v>0</v>
      </c>
      <c r="M21834" s="7" t="n">
        <v>1</v>
      </c>
      <c r="N21834" s="7" t="n">
        <v>1.60000002384186</v>
      </c>
      <c r="O21834" s="7" t="n">
        <v>0.0900000035762787</v>
      </c>
      <c r="P21834" s="7" t="s">
        <v>13</v>
      </c>
      <c r="Q21834" s="7" t="s">
        <v>13</v>
      </c>
      <c r="R21834" s="7" t="n">
        <v>-1</v>
      </c>
      <c r="S21834" s="7" t="n">
        <v>0</v>
      </c>
      <c r="T21834" s="7" t="n">
        <v>0</v>
      </c>
      <c r="U21834" s="7" t="n">
        <v>0</v>
      </c>
      <c r="V21834" s="7" t="n">
        <v>0</v>
      </c>
    </row>
    <row r="21835" spans="1:22">
      <c r="A21835" t="s">
        <v>4</v>
      </c>
      <c r="B21835" s="4" t="s">
        <v>5</v>
      </c>
      <c r="C21835" s="4" t="s">
        <v>10</v>
      </c>
      <c r="D21835" s="4" t="s">
        <v>6</v>
      </c>
      <c r="E21835" s="4" t="s">
        <v>6</v>
      </c>
      <c r="F21835" s="4" t="s">
        <v>6</v>
      </c>
      <c r="G21835" s="4" t="s">
        <v>14</v>
      </c>
      <c r="H21835" s="4" t="s">
        <v>9</v>
      </c>
      <c r="I21835" s="4" t="s">
        <v>21</v>
      </c>
      <c r="J21835" s="4" t="s">
        <v>21</v>
      </c>
      <c r="K21835" s="4" t="s">
        <v>21</v>
      </c>
      <c r="L21835" s="4" t="s">
        <v>21</v>
      </c>
      <c r="M21835" s="4" t="s">
        <v>21</v>
      </c>
      <c r="N21835" s="4" t="s">
        <v>21</v>
      </c>
      <c r="O21835" s="4" t="s">
        <v>21</v>
      </c>
      <c r="P21835" s="4" t="s">
        <v>6</v>
      </c>
      <c r="Q21835" s="4" t="s">
        <v>6</v>
      </c>
      <c r="R21835" s="4" t="s">
        <v>9</v>
      </c>
      <c r="S21835" s="4" t="s">
        <v>14</v>
      </c>
      <c r="T21835" s="4" t="s">
        <v>9</v>
      </c>
      <c r="U21835" s="4" t="s">
        <v>9</v>
      </c>
      <c r="V21835" s="4" t="s">
        <v>10</v>
      </c>
    </row>
    <row r="21836" spans="1:22">
      <c r="A21836" t="n">
        <v>169440</v>
      </c>
      <c r="B21836" s="32" t="n">
        <v>19</v>
      </c>
      <c r="C21836" s="7" t="n">
        <v>7012</v>
      </c>
      <c r="D21836" s="7" t="s">
        <v>67</v>
      </c>
      <c r="E21836" s="7" t="s">
        <v>68</v>
      </c>
      <c r="F21836" s="7" t="s">
        <v>13</v>
      </c>
      <c r="G21836" s="7" t="n">
        <v>0</v>
      </c>
      <c r="H21836" s="7" t="n">
        <v>1</v>
      </c>
      <c r="I21836" s="7" t="n">
        <v>0</v>
      </c>
      <c r="J21836" s="7" t="n">
        <v>0</v>
      </c>
      <c r="K21836" s="7" t="n">
        <v>0</v>
      </c>
      <c r="L21836" s="7" t="n">
        <v>0</v>
      </c>
      <c r="M21836" s="7" t="n">
        <v>1</v>
      </c>
      <c r="N21836" s="7" t="n">
        <v>1.60000002384186</v>
      </c>
      <c r="O21836" s="7" t="n">
        <v>0.0900000035762787</v>
      </c>
      <c r="P21836" s="7" t="s">
        <v>13</v>
      </c>
      <c r="Q21836" s="7" t="s">
        <v>13</v>
      </c>
      <c r="R21836" s="7" t="n">
        <v>-1</v>
      </c>
      <c r="S21836" s="7" t="n">
        <v>0</v>
      </c>
      <c r="T21836" s="7" t="n">
        <v>0</v>
      </c>
      <c r="U21836" s="7" t="n">
        <v>0</v>
      </c>
      <c r="V21836" s="7" t="n">
        <v>0</v>
      </c>
    </row>
    <row r="21837" spans="1:22">
      <c r="A21837" t="s">
        <v>4</v>
      </c>
      <c r="B21837" s="4" t="s">
        <v>5</v>
      </c>
      <c r="C21837" s="4" t="s">
        <v>10</v>
      </c>
      <c r="D21837" s="4" t="s">
        <v>14</v>
      </c>
      <c r="E21837" s="4" t="s">
        <v>14</v>
      </c>
      <c r="F21837" s="4" t="s">
        <v>6</v>
      </c>
    </row>
    <row r="21838" spans="1:22">
      <c r="A21838" t="n">
        <v>169523</v>
      </c>
      <c r="B21838" s="18" t="n">
        <v>20</v>
      </c>
      <c r="C21838" s="7" t="n">
        <v>23</v>
      </c>
      <c r="D21838" s="7" t="n">
        <v>3</v>
      </c>
      <c r="E21838" s="7" t="n">
        <v>10</v>
      </c>
      <c r="F21838" s="7" t="s">
        <v>73</v>
      </c>
    </row>
    <row r="21839" spans="1:22">
      <c r="A21839" t="s">
        <v>4</v>
      </c>
      <c r="B21839" s="4" t="s">
        <v>5</v>
      </c>
      <c r="C21839" s="4" t="s">
        <v>10</v>
      </c>
    </row>
    <row r="21840" spans="1:22">
      <c r="A21840" t="n">
        <v>169541</v>
      </c>
      <c r="B21840" s="28" t="n">
        <v>16</v>
      </c>
      <c r="C21840" s="7" t="n">
        <v>0</v>
      </c>
    </row>
    <row r="21841" spans="1:22">
      <c r="A21841" t="s">
        <v>4</v>
      </c>
      <c r="B21841" s="4" t="s">
        <v>5</v>
      </c>
      <c r="C21841" s="4" t="s">
        <v>10</v>
      </c>
      <c r="D21841" s="4" t="s">
        <v>14</v>
      </c>
      <c r="E21841" s="4" t="s">
        <v>14</v>
      </c>
      <c r="F21841" s="4" t="s">
        <v>6</v>
      </c>
    </row>
    <row r="21842" spans="1:22">
      <c r="A21842" t="n">
        <v>169544</v>
      </c>
      <c r="B21842" s="18" t="n">
        <v>20</v>
      </c>
      <c r="C21842" s="7" t="n">
        <v>24</v>
      </c>
      <c r="D21842" s="7" t="n">
        <v>3</v>
      </c>
      <c r="E21842" s="7" t="n">
        <v>10</v>
      </c>
      <c r="F21842" s="7" t="s">
        <v>73</v>
      </c>
    </row>
    <row r="21843" spans="1:22">
      <c r="A21843" t="s">
        <v>4</v>
      </c>
      <c r="B21843" s="4" t="s">
        <v>5</v>
      </c>
      <c r="C21843" s="4" t="s">
        <v>10</v>
      </c>
    </row>
    <row r="21844" spans="1:22">
      <c r="A21844" t="n">
        <v>169562</v>
      </c>
      <c r="B21844" s="28" t="n">
        <v>16</v>
      </c>
      <c r="C21844" s="7" t="n">
        <v>0</v>
      </c>
    </row>
    <row r="21845" spans="1:22">
      <c r="A21845" t="s">
        <v>4</v>
      </c>
      <c r="B21845" s="4" t="s">
        <v>5</v>
      </c>
      <c r="C21845" s="4" t="s">
        <v>10</v>
      </c>
      <c r="D21845" s="4" t="s">
        <v>14</v>
      </c>
      <c r="E21845" s="4" t="s">
        <v>14</v>
      </c>
      <c r="F21845" s="4" t="s">
        <v>6</v>
      </c>
    </row>
    <row r="21846" spans="1:22">
      <c r="A21846" t="n">
        <v>169565</v>
      </c>
      <c r="B21846" s="18" t="n">
        <v>20</v>
      </c>
      <c r="C21846" s="7" t="n">
        <v>25</v>
      </c>
      <c r="D21846" s="7" t="n">
        <v>3</v>
      </c>
      <c r="E21846" s="7" t="n">
        <v>10</v>
      </c>
      <c r="F21846" s="7" t="s">
        <v>73</v>
      </c>
    </row>
    <row r="21847" spans="1:22">
      <c r="A21847" t="s">
        <v>4</v>
      </c>
      <c r="B21847" s="4" t="s">
        <v>5</v>
      </c>
      <c r="C21847" s="4" t="s">
        <v>10</v>
      </c>
    </row>
    <row r="21848" spans="1:22">
      <c r="A21848" t="n">
        <v>169583</v>
      </c>
      <c r="B21848" s="28" t="n">
        <v>16</v>
      </c>
      <c r="C21848" s="7" t="n">
        <v>0</v>
      </c>
    </row>
    <row r="21849" spans="1:22">
      <c r="A21849" t="s">
        <v>4</v>
      </c>
      <c r="B21849" s="4" t="s">
        <v>5</v>
      </c>
      <c r="C21849" s="4" t="s">
        <v>10</v>
      </c>
      <c r="D21849" s="4" t="s">
        <v>14</v>
      </c>
      <c r="E21849" s="4" t="s">
        <v>14</v>
      </c>
      <c r="F21849" s="4" t="s">
        <v>6</v>
      </c>
    </row>
    <row r="21850" spans="1:22">
      <c r="A21850" t="n">
        <v>169586</v>
      </c>
      <c r="B21850" s="18" t="n">
        <v>20</v>
      </c>
      <c r="C21850" s="7" t="n">
        <v>28</v>
      </c>
      <c r="D21850" s="7" t="n">
        <v>3</v>
      </c>
      <c r="E21850" s="7" t="n">
        <v>10</v>
      </c>
      <c r="F21850" s="7" t="s">
        <v>73</v>
      </c>
    </row>
    <row r="21851" spans="1:22">
      <c r="A21851" t="s">
        <v>4</v>
      </c>
      <c r="B21851" s="4" t="s">
        <v>5</v>
      </c>
      <c r="C21851" s="4" t="s">
        <v>10</v>
      </c>
    </row>
    <row r="21852" spans="1:22">
      <c r="A21852" t="n">
        <v>169604</v>
      </c>
      <c r="B21852" s="28" t="n">
        <v>16</v>
      </c>
      <c r="C21852" s="7" t="n">
        <v>0</v>
      </c>
    </row>
    <row r="21853" spans="1:22">
      <c r="A21853" t="s">
        <v>4</v>
      </c>
      <c r="B21853" s="4" t="s">
        <v>5</v>
      </c>
      <c r="C21853" s="4" t="s">
        <v>10</v>
      </c>
      <c r="D21853" s="4" t="s">
        <v>14</v>
      </c>
      <c r="E21853" s="4" t="s">
        <v>14</v>
      </c>
      <c r="F21853" s="4" t="s">
        <v>6</v>
      </c>
    </row>
    <row r="21854" spans="1:22">
      <c r="A21854" t="n">
        <v>169607</v>
      </c>
      <c r="B21854" s="18" t="n">
        <v>20</v>
      </c>
      <c r="C21854" s="7" t="n">
        <v>27</v>
      </c>
      <c r="D21854" s="7" t="n">
        <v>3</v>
      </c>
      <c r="E21854" s="7" t="n">
        <v>10</v>
      </c>
      <c r="F21854" s="7" t="s">
        <v>73</v>
      </c>
    </row>
    <row r="21855" spans="1:22">
      <c r="A21855" t="s">
        <v>4</v>
      </c>
      <c r="B21855" s="4" t="s">
        <v>5</v>
      </c>
      <c r="C21855" s="4" t="s">
        <v>10</v>
      </c>
    </row>
    <row r="21856" spans="1:22">
      <c r="A21856" t="n">
        <v>169625</v>
      </c>
      <c r="B21856" s="28" t="n">
        <v>16</v>
      </c>
      <c r="C21856" s="7" t="n">
        <v>0</v>
      </c>
    </row>
    <row r="21857" spans="1:6">
      <c r="A21857" t="s">
        <v>4</v>
      </c>
      <c r="B21857" s="4" t="s">
        <v>5</v>
      </c>
      <c r="C21857" s="4" t="s">
        <v>10</v>
      </c>
      <c r="D21857" s="4" t="s">
        <v>14</v>
      </c>
      <c r="E21857" s="4" t="s">
        <v>14</v>
      </c>
      <c r="F21857" s="4" t="s">
        <v>6</v>
      </c>
    </row>
    <row r="21858" spans="1:6">
      <c r="A21858" t="n">
        <v>169628</v>
      </c>
      <c r="B21858" s="18" t="n">
        <v>20</v>
      </c>
      <c r="C21858" s="7" t="n">
        <v>29</v>
      </c>
      <c r="D21858" s="7" t="n">
        <v>3</v>
      </c>
      <c r="E21858" s="7" t="n">
        <v>10</v>
      </c>
      <c r="F21858" s="7" t="s">
        <v>73</v>
      </c>
    </row>
    <row r="21859" spans="1:6">
      <c r="A21859" t="s">
        <v>4</v>
      </c>
      <c r="B21859" s="4" t="s">
        <v>5</v>
      </c>
      <c r="C21859" s="4" t="s">
        <v>10</v>
      </c>
    </row>
    <row r="21860" spans="1:6">
      <c r="A21860" t="n">
        <v>169646</v>
      </c>
      <c r="B21860" s="28" t="n">
        <v>16</v>
      </c>
      <c r="C21860" s="7" t="n">
        <v>0</v>
      </c>
    </row>
    <row r="21861" spans="1:6">
      <c r="A21861" t="s">
        <v>4</v>
      </c>
      <c r="B21861" s="4" t="s">
        <v>5</v>
      </c>
      <c r="C21861" s="4" t="s">
        <v>10</v>
      </c>
      <c r="D21861" s="4" t="s">
        <v>14</v>
      </c>
      <c r="E21861" s="4" t="s">
        <v>14</v>
      </c>
      <c r="F21861" s="4" t="s">
        <v>6</v>
      </c>
    </row>
    <row r="21862" spans="1:6">
      <c r="A21862" t="n">
        <v>169649</v>
      </c>
      <c r="B21862" s="18" t="n">
        <v>20</v>
      </c>
      <c r="C21862" s="7" t="n">
        <v>7034</v>
      </c>
      <c r="D21862" s="7" t="n">
        <v>3</v>
      </c>
      <c r="E21862" s="7" t="n">
        <v>10</v>
      </c>
      <c r="F21862" s="7" t="s">
        <v>73</v>
      </c>
    </row>
    <row r="21863" spans="1:6">
      <c r="A21863" t="s">
        <v>4</v>
      </c>
      <c r="B21863" s="4" t="s">
        <v>5</v>
      </c>
      <c r="C21863" s="4" t="s">
        <v>10</v>
      </c>
    </row>
    <row r="21864" spans="1:6">
      <c r="A21864" t="n">
        <v>169667</v>
      </c>
      <c r="B21864" s="28" t="n">
        <v>16</v>
      </c>
      <c r="C21864" s="7" t="n">
        <v>0</v>
      </c>
    </row>
    <row r="21865" spans="1:6">
      <c r="A21865" t="s">
        <v>4</v>
      </c>
      <c r="B21865" s="4" t="s">
        <v>5</v>
      </c>
      <c r="C21865" s="4" t="s">
        <v>10</v>
      </c>
      <c r="D21865" s="4" t="s">
        <v>14</v>
      </c>
      <c r="E21865" s="4" t="s">
        <v>14</v>
      </c>
      <c r="F21865" s="4" t="s">
        <v>6</v>
      </c>
    </row>
    <row r="21866" spans="1:6">
      <c r="A21866" t="n">
        <v>169670</v>
      </c>
      <c r="B21866" s="18" t="n">
        <v>20</v>
      </c>
      <c r="C21866" s="7" t="n">
        <v>7013</v>
      </c>
      <c r="D21866" s="7" t="n">
        <v>3</v>
      </c>
      <c r="E21866" s="7" t="n">
        <v>10</v>
      </c>
      <c r="F21866" s="7" t="s">
        <v>73</v>
      </c>
    </row>
    <row r="21867" spans="1:6">
      <c r="A21867" t="s">
        <v>4</v>
      </c>
      <c r="B21867" s="4" t="s">
        <v>5</v>
      </c>
      <c r="C21867" s="4" t="s">
        <v>10</v>
      </c>
    </row>
    <row r="21868" spans="1:6">
      <c r="A21868" t="n">
        <v>169688</v>
      </c>
      <c r="B21868" s="28" t="n">
        <v>16</v>
      </c>
      <c r="C21868" s="7" t="n">
        <v>0</v>
      </c>
    </row>
    <row r="21869" spans="1:6">
      <c r="A21869" t="s">
        <v>4</v>
      </c>
      <c r="B21869" s="4" t="s">
        <v>5</v>
      </c>
      <c r="C21869" s="4" t="s">
        <v>10</v>
      </c>
      <c r="D21869" s="4" t="s">
        <v>14</v>
      </c>
      <c r="E21869" s="4" t="s">
        <v>14</v>
      </c>
      <c r="F21869" s="4" t="s">
        <v>6</v>
      </c>
    </row>
    <row r="21870" spans="1:6">
      <c r="A21870" t="n">
        <v>169691</v>
      </c>
      <c r="B21870" s="18" t="n">
        <v>20</v>
      </c>
      <c r="C21870" s="7" t="n">
        <v>7012</v>
      </c>
      <c r="D21870" s="7" t="n">
        <v>3</v>
      </c>
      <c r="E21870" s="7" t="n">
        <v>10</v>
      </c>
      <c r="F21870" s="7" t="s">
        <v>73</v>
      </c>
    </row>
    <row r="21871" spans="1:6">
      <c r="A21871" t="s">
        <v>4</v>
      </c>
      <c r="B21871" s="4" t="s">
        <v>5</v>
      </c>
      <c r="C21871" s="4" t="s">
        <v>10</v>
      </c>
    </row>
    <row r="21872" spans="1:6">
      <c r="A21872" t="n">
        <v>169709</v>
      </c>
      <c r="B21872" s="28" t="n">
        <v>16</v>
      </c>
      <c r="C21872" s="7" t="n">
        <v>0</v>
      </c>
    </row>
    <row r="21873" spans="1:6">
      <c r="A21873" t="s">
        <v>4</v>
      </c>
      <c r="B21873" s="4" t="s">
        <v>5</v>
      </c>
      <c r="C21873" s="4" t="s">
        <v>14</v>
      </c>
      <c r="D21873" s="4" t="s">
        <v>10</v>
      </c>
      <c r="E21873" s="4" t="s">
        <v>14</v>
      </c>
      <c r="F21873" s="4" t="s">
        <v>6</v>
      </c>
      <c r="G21873" s="4" t="s">
        <v>6</v>
      </c>
      <c r="H21873" s="4" t="s">
        <v>6</v>
      </c>
      <c r="I21873" s="4" t="s">
        <v>6</v>
      </c>
      <c r="J21873" s="4" t="s">
        <v>6</v>
      </c>
      <c r="K21873" s="4" t="s">
        <v>6</v>
      </c>
      <c r="L21873" s="4" t="s">
        <v>6</v>
      </c>
      <c r="M21873" s="4" t="s">
        <v>6</v>
      </c>
      <c r="N21873" s="4" t="s">
        <v>6</v>
      </c>
      <c r="O21873" s="4" t="s">
        <v>6</v>
      </c>
      <c r="P21873" s="4" t="s">
        <v>6</v>
      </c>
      <c r="Q21873" s="4" t="s">
        <v>6</v>
      </c>
      <c r="R21873" s="4" t="s">
        <v>6</v>
      </c>
      <c r="S21873" s="4" t="s">
        <v>6</v>
      </c>
      <c r="T21873" s="4" t="s">
        <v>6</v>
      </c>
      <c r="U21873" s="4" t="s">
        <v>6</v>
      </c>
    </row>
    <row r="21874" spans="1:6">
      <c r="A21874" t="n">
        <v>169712</v>
      </c>
      <c r="B21874" s="34" t="n">
        <v>36</v>
      </c>
      <c r="C21874" s="7" t="n">
        <v>8</v>
      </c>
      <c r="D21874" s="7" t="n">
        <v>7012</v>
      </c>
      <c r="E21874" s="7" t="n">
        <v>0</v>
      </c>
      <c r="F21874" s="7" t="s">
        <v>90</v>
      </c>
      <c r="G21874" s="7" t="s">
        <v>1246</v>
      </c>
      <c r="H21874" s="7" t="s">
        <v>13</v>
      </c>
      <c r="I21874" s="7" t="s">
        <v>13</v>
      </c>
      <c r="J21874" s="7" t="s">
        <v>13</v>
      </c>
      <c r="K21874" s="7" t="s">
        <v>13</v>
      </c>
      <c r="L21874" s="7" t="s">
        <v>13</v>
      </c>
      <c r="M21874" s="7" t="s">
        <v>13</v>
      </c>
      <c r="N21874" s="7" t="s">
        <v>13</v>
      </c>
      <c r="O21874" s="7" t="s">
        <v>13</v>
      </c>
      <c r="P21874" s="7" t="s">
        <v>13</v>
      </c>
      <c r="Q21874" s="7" t="s">
        <v>13</v>
      </c>
      <c r="R21874" s="7" t="s">
        <v>13</v>
      </c>
      <c r="S21874" s="7" t="s">
        <v>13</v>
      </c>
      <c r="T21874" s="7" t="s">
        <v>13</v>
      </c>
      <c r="U21874" s="7" t="s">
        <v>13</v>
      </c>
    </row>
    <row r="21875" spans="1:6">
      <c r="A21875" t="s">
        <v>4</v>
      </c>
      <c r="B21875" s="4" t="s">
        <v>5</v>
      </c>
      <c r="C21875" s="4" t="s">
        <v>14</v>
      </c>
      <c r="D21875" s="4" t="s">
        <v>10</v>
      </c>
      <c r="E21875" s="4" t="s">
        <v>14</v>
      </c>
      <c r="F21875" s="4" t="s">
        <v>6</v>
      </c>
      <c r="G21875" s="4" t="s">
        <v>6</v>
      </c>
      <c r="H21875" s="4" t="s">
        <v>6</v>
      </c>
      <c r="I21875" s="4" t="s">
        <v>6</v>
      </c>
      <c r="J21875" s="4" t="s">
        <v>6</v>
      </c>
      <c r="K21875" s="4" t="s">
        <v>6</v>
      </c>
      <c r="L21875" s="4" t="s">
        <v>6</v>
      </c>
      <c r="M21875" s="4" t="s">
        <v>6</v>
      </c>
      <c r="N21875" s="4" t="s">
        <v>6</v>
      </c>
      <c r="O21875" s="4" t="s">
        <v>6</v>
      </c>
      <c r="P21875" s="4" t="s">
        <v>6</v>
      </c>
      <c r="Q21875" s="4" t="s">
        <v>6</v>
      </c>
      <c r="R21875" s="4" t="s">
        <v>6</v>
      </c>
      <c r="S21875" s="4" t="s">
        <v>6</v>
      </c>
      <c r="T21875" s="4" t="s">
        <v>6</v>
      </c>
      <c r="U21875" s="4" t="s">
        <v>6</v>
      </c>
    </row>
    <row r="21876" spans="1:6">
      <c r="A21876" t="n">
        <v>169751</v>
      </c>
      <c r="B21876" s="34" t="n">
        <v>36</v>
      </c>
      <c r="C21876" s="7" t="n">
        <v>8</v>
      </c>
      <c r="D21876" s="7" t="n">
        <v>7013</v>
      </c>
      <c r="E21876" s="7" t="n">
        <v>0</v>
      </c>
      <c r="F21876" s="7" t="s">
        <v>84</v>
      </c>
      <c r="G21876" s="7" t="s">
        <v>13</v>
      </c>
      <c r="H21876" s="7" t="s">
        <v>13</v>
      </c>
      <c r="I21876" s="7" t="s">
        <v>13</v>
      </c>
      <c r="J21876" s="7" t="s">
        <v>13</v>
      </c>
      <c r="K21876" s="7" t="s">
        <v>13</v>
      </c>
      <c r="L21876" s="7" t="s">
        <v>13</v>
      </c>
      <c r="M21876" s="7" t="s">
        <v>13</v>
      </c>
      <c r="N21876" s="7" t="s">
        <v>13</v>
      </c>
      <c r="O21876" s="7" t="s">
        <v>13</v>
      </c>
      <c r="P21876" s="7" t="s">
        <v>13</v>
      </c>
      <c r="Q21876" s="7" t="s">
        <v>13</v>
      </c>
      <c r="R21876" s="7" t="s">
        <v>13</v>
      </c>
      <c r="S21876" s="7" t="s">
        <v>13</v>
      </c>
      <c r="T21876" s="7" t="s">
        <v>13</v>
      </c>
      <c r="U21876" s="7" t="s">
        <v>13</v>
      </c>
    </row>
    <row r="21877" spans="1:6">
      <c r="A21877" t="s">
        <v>4</v>
      </c>
      <c r="B21877" s="4" t="s">
        <v>5</v>
      </c>
      <c r="C21877" s="4" t="s">
        <v>14</v>
      </c>
      <c r="D21877" s="4" t="s">
        <v>10</v>
      </c>
      <c r="E21877" s="4" t="s">
        <v>14</v>
      </c>
      <c r="F21877" s="4" t="s">
        <v>6</v>
      </c>
      <c r="G21877" s="4" t="s">
        <v>6</v>
      </c>
      <c r="H21877" s="4" t="s">
        <v>6</v>
      </c>
      <c r="I21877" s="4" t="s">
        <v>6</v>
      </c>
      <c r="J21877" s="4" t="s">
        <v>6</v>
      </c>
      <c r="K21877" s="4" t="s">
        <v>6</v>
      </c>
      <c r="L21877" s="4" t="s">
        <v>6</v>
      </c>
      <c r="M21877" s="4" t="s">
        <v>6</v>
      </c>
      <c r="N21877" s="4" t="s">
        <v>6</v>
      </c>
      <c r="O21877" s="4" t="s">
        <v>6</v>
      </c>
      <c r="P21877" s="4" t="s">
        <v>6</v>
      </c>
      <c r="Q21877" s="4" t="s">
        <v>6</v>
      </c>
      <c r="R21877" s="4" t="s">
        <v>6</v>
      </c>
      <c r="S21877" s="4" t="s">
        <v>6</v>
      </c>
      <c r="T21877" s="4" t="s">
        <v>6</v>
      </c>
      <c r="U21877" s="4" t="s">
        <v>6</v>
      </c>
    </row>
    <row r="21878" spans="1:6">
      <c r="A21878" t="n">
        <v>169781</v>
      </c>
      <c r="B21878" s="34" t="n">
        <v>36</v>
      </c>
      <c r="C21878" s="7" t="n">
        <v>8</v>
      </c>
      <c r="D21878" s="7" t="n">
        <v>23</v>
      </c>
      <c r="E21878" s="7" t="n">
        <v>0</v>
      </c>
      <c r="F21878" s="7" t="s">
        <v>87</v>
      </c>
      <c r="G21878" s="7" t="s">
        <v>13</v>
      </c>
      <c r="H21878" s="7" t="s">
        <v>13</v>
      </c>
      <c r="I21878" s="7" t="s">
        <v>13</v>
      </c>
      <c r="J21878" s="7" t="s">
        <v>13</v>
      </c>
      <c r="K21878" s="7" t="s">
        <v>13</v>
      </c>
      <c r="L21878" s="7" t="s">
        <v>13</v>
      </c>
      <c r="M21878" s="7" t="s">
        <v>13</v>
      </c>
      <c r="N21878" s="7" t="s">
        <v>13</v>
      </c>
      <c r="O21878" s="7" t="s">
        <v>13</v>
      </c>
      <c r="P21878" s="7" t="s">
        <v>13</v>
      </c>
      <c r="Q21878" s="7" t="s">
        <v>13</v>
      </c>
      <c r="R21878" s="7" t="s">
        <v>13</v>
      </c>
      <c r="S21878" s="7" t="s">
        <v>13</v>
      </c>
      <c r="T21878" s="7" t="s">
        <v>13</v>
      </c>
      <c r="U21878" s="7" t="s">
        <v>13</v>
      </c>
    </row>
    <row r="21879" spans="1:6">
      <c r="A21879" t="s">
        <v>4</v>
      </c>
      <c r="B21879" s="4" t="s">
        <v>5</v>
      </c>
      <c r="C21879" s="4" t="s">
        <v>14</v>
      </c>
      <c r="D21879" s="4" t="s">
        <v>10</v>
      </c>
      <c r="E21879" s="4" t="s">
        <v>14</v>
      </c>
      <c r="F21879" s="4" t="s">
        <v>6</v>
      </c>
      <c r="G21879" s="4" t="s">
        <v>6</v>
      </c>
      <c r="H21879" s="4" t="s">
        <v>6</v>
      </c>
      <c r="I21879" s="4" t="s">
        <v>6</v>
      </c>
      <c r="J21879" s="4" t="s">
        <v>6</v>
      </c>
      <c r="K21879" s="4" t="s">
        <v>6</v>
      </c>
      <c r="L21879" s="4" t="s">
        <v>6</v>
      </c>
      <c r="M21879" s="4" t="s">
        <v>6</v>
      </c>
      <c r="N21879" s="4" t="s">
        <v>6</v>
      </c>
      <c r="O21879" s="4" t="s">
        <v>6</v>
      </c>
      <c r="P21879" s="4" t="s">
        <v>6</v>
      </c>
      <c r="Q21879" s="4" t="s">
        <v>6</v>
      </c>
      <c r="R21879" s="4" t="s">
        <v>6</v>
      </c>
      <c r="S21879" s="4" t="s">
        <v>6</v>
      </c>
      <c r="T21879" s="4" t="s">
        <v>6</v>
      </c>
      <c r="U21879" s="4" t="s">
        <v>6</v>
      </c>
    </row>
    <row r="21880" spans="1:6">
      <c r="A21880" t="n">
        <v>169813</v>
      </c>
      <c r="B21880" s="34" t="n">
        <v>36</v>
      </c>
      <c r="C21880" s="7" t="n">
        <v>8</v>
      </c>
      <c r="D21880" s="7" t="n">
        <v>24</v>
      </c>
      <c r="E21880" s="7" t="n">
        <v>0</v>
      </c>
      <c r="F21880" s="7" t="s">
        <v>281</v>
      </c>
      <c r="G21880" s="7" t="s">
        <v>13</v>
      </c>
      <c r="H21880" s="7" t="s">
        <v>13</v>
      </c>
      <c r="I21880" s="7" t="s">
        <v>13</v>
      </c>
      <c r="J21880" s="7" t="s">
        <v>13</v>
      </c>
      <c r="K21880" s="7" t="s">
        <v>13</v>
      </c>
      <c r="L21880" s="7" t="s">
        <v>13</v>
      </c>
      <c r="M21880" s="7" t="s">
        <v>13</v>
      </c>
      <c r="N21880" s="7" t="s">
        <v>13</v>
      </c>
      <c r="O21880" s="7" t="s">
        <v>13</v>
      </c>
      <c r="P21880" s="7" t="s">
        <v>13</v>
      </c>
      <c r="Q21880" s="7" t="s">
        <v>13</v>
      </c>
      <c r="R21880" s="7" t="s">
        <v>13</v>
      </c>
      <c r="S21880" s="7" t="s">
        <v>13</v>
      </c>
      <c r="T21880" s="7" t="s">
        <v>13</v>
      </c>
      <c r="U21880" s="7" t="s">
        <v>13</v>
      </c>
    </row>
    <row r="21881" spans="1:6">
      <c r="A21881" t="s">
        <v>4</v>
      </c>
      <c r="B21881" s="4" t="s">
        <v>5</v>
      </c>
      <c r="C21881" s="4" t="s">
        <v>14</v>
      </c>
      <c r="D21881" s="4" t="s">
        <v>10</v>
      </c>
      <c r="E21881" s="4" t="s">
        <v>14</v>
      </c>
      <c r="F21881" s="4" t="s">
        <v>6</v>
      </c>
      <c r="G21881" s="4" t="s">
        <v>6</v>
      </c>
      <c r="H21881" s="4" t="s">
        <v>6</v>
      </c>
      <c r="I21881" s="4" t="s">
        <v>6</v>
      </c>
      <c r="J21881" s="4" t="s">
        <v>6</v>
      </c>
      <c r="K21881" s="4" t="s">
        <v>6</v>
      </c>
      <c r="L21881" s="4" t="s">
        <v>6</v>
      </c>
      <c r="M21881" s="4" t="s">
        <v>6</v>
      </c>
      <c r="N21881" s="4" t="s">
        <v>6</v>
      </c>
      <c r="O21881" s="4" t="s">
        <v>6</v>
      </c>
      <c r="P21881" s="4" t="s">
        <v>6</v>
      </c>
      <c r="Q21881" s="4" t="s">
        <v>6</v>
      </c>
      <c r="R21881" s="4" t="s">
        <v>6</v>
      </c>
      <c r="S21881" s="4" t="s">
        <v>6</v>
      </c>
      <c r="T21881" s="4" t="s">
        <v>6</v>
      </c>
      <c r="U21881" s="4" t="s">
        <v>6</v>
      </c>
    </row>
    <row r="21882" spans="1:6">
      <c r="A21882" t="n">
        <v>169846</v>
      </c>
      <c r="B21882" s="34" t="n">
        <v>36</v>
      </c>
      <c r="C21882" s="7" t="n">
        <v>8</v>
      </c>
      <c r="D21882" s="7" t="n">
        <v>29</v>
      </c>
      <c r="E21882" s="7" t="n">
        <v>0</v>
      </c>
      <c r="F21882" s="7" t="s">
        <v>280</v>
      </c>
      <c r="G21882" s="7" t="s">
        <v>13</v>
      </c>
      <c r="H21882" s="7" t="s">
        <v>13</v>
      </c>
      <c r="I21882" s="7" t="s">
        <v>13</v>
      </c>
      <c r="J21882" s="7" t="s">
        <v>13</v>
      </c>
      <c r="K21882" s="7" t="s">
        <v>13</v>
      </c>
      <c r="L21882" s="7" t="s">
        <v>13</v>
      </c>
      <c r="M21882" s="7" t="s">
        <v>13</v>
      </c>
      <c r="N21882" s="7" t="s">
        <v>13</v>
      </c>
      <c r="O21882" s="7" t="s">
        <v>13</v>
      </c>
      <c r="P21882" s="7" t="s">
        <v>13</v>
      </c>
      <c r="Q21882" s="7" t="s">
        <v>13</v>
      </c>
      <c r="R21882" s="7" t="s">
        <v>13</v>
      </c>
      <c r="S21882" s="7" t="s">
        <v>13</v>
      </c>
      <c r="T21882" s="7" t="s">
        <v>13</v>
      </c>
      <c r="U21882" s="7" t="s">
        <v>13</v>
      </c>
    </row>
    <row r="21883" spans="1:6">
      <c r="A21883" t="s">
        <v>4</v>
      </c>
      <c r="B21883" s="4" t="s">
        <v>5</v>
      </c>
      <c r="C21883" s="4" t="s">
        <v>14</v>
      </c>
      <c r="D21883" s="4" t="s">
        <v>10</v>
      </c>
      <c r="E21883" s="4" t="s">
        <v>14</v>
      </c>
      <c r="F21883" s="4" t="s">
        <v>6</v>
      </c>
      <c r="G21883" s="4" t="s">
        <v>6</v>
      </c>
      <c r="H21883" s="4" t="s">
        <v>6</v>
      </c>
      <c r="I21883" s="4" t="s">
        <v>6</v>
      </c>
      <c r="J21883" s="4" t="s">
        <v>6</v>
      </c>
      <c r="K21883" s="4" t="s">
        <v>6</v>
      </c>
      <c r="L21883" s="4" t="s">
        <v>6</v>
      </c>
      <c r="M21883" s="4" t="s">
        <v>6</v>
      </c>
      <c r="N21883" s="4" t="s">
        <v>6</v>
      </c>
      <c r="O21883" s="4" t="s">
        <v>6</v>
      </c>
      <c r="P21883" s="4" t="s">
        <v>6</v>
      </c>
      <c r="Q21883" s="4" t="s">
        <v>6</v>
      </c>
      <c r="R21883" s="4" t="s">
        <v>6</v>
      </c>
      <c r="S21883" s="4" t="s">
        <v>6</v>
      </c>
      <c r="T21883" s="4" t="s">
        <v>6</v>
      </c>
      <c r="U21883" s="4" t="s">
        <v>6</v>
      </c>
    </row>
    <row r="21884" spans="1:6">
      <c r="A21884" t="n">
        <v>169878</v>
      </c>
      <c r="B21884" s="34" t="n">
        <v>36</v>
      </c>
      <c r="C21884" s="7" t="n">
        <v>8</v>
      </c>
      <c r="D21884" s="7" t="n">
        <v>28</v>
      </c>
      <c r="E21884" s="7" t="n">
        <v>0</v>
      </c>
      <c r="F21884" s="7" t="s">
        <v>1247</v>
      </c>
      <c r="G21884" s="7" t="s">
        <v>13</v>
      </c>
      <c r="H21884" s="7" t="s">
        <v>13</v>
      </c>
      <c r="I21884" s="7" t="s">
        <v>13</v>
      </c>
      <c r="J21884" s="7" t="s">
        <v>13</v>
      </c>
      <c r="K21884" s="7" t="s">
        <v>13</v>
      </c>
      <c r="L21884" s="7" t="s">
        <v>13</v>
      </c>
      <c r="M21884" s="7" t="s">
        <v>13</v>
      </c>
      <c r="N21884" s="7" t="s">
        <v>13</v>
      </c>
      <c r="O21884" s="7" t="s">
        <v>13</v>
      </c>
      <c r="P21884" s="7" t="s">
        <v>13</v>
      </c>
      <c r="Q21884" s="7" t="s">
        <v>13</v>
      </c>
      <c r="R21884" s="7" t="s">
        <v>13</v>
      </c>
      <c r="S21884" s="7" t="s">
        <v>13</v>
      </c>
      <c r="T21884" s="7" t="s">
        <v>13</v>
      </c>
      <c r="U21884" s="7" t="s">
        <v>13</v>
      </c>
    </row>
    <row r="21885" spans="1:6">
      <c r="A21885" t="s">
        <v>4</v>
      </c>
      <c r="B21885" s="4" t="s">
        <v>5</v>
      </c>
      <c r="C21885" s="4" t="s">
        <v>14</v>
      </c>
    </row>
    <row r="21886" spans="1:6">
      <c r="A21886" t="n">
        <v>169910</v>
      </c>
      <c r="B21886" s="35" t="n">
        <v>116</v>
      </c>
      <c r="C21886" s="7" t="n">
        <v>0</v>
      </c>
    </row>
    <row r="21887" spans="1:6">
      <c r="A21887" t="s">
        <v>4</v>
      </c>
      <c r="B21887" s="4" t="s">
        <v>5</v>
      </c>
      <c r="C21887" s="4" t="s">
        <v>14</v>
      </c>
      <c r="D21887" s="4" t="s">
        <v>10</v>
      </c>
    </row>
    <row r="21888" spans="1:6">
      <c r="A21888" t="n">
        <v>169912</v>
      </c>
      <c r="B21888" s="35" t="n">
        <v>116</v>
      </c>
      <c r="C21888" s="7" t="n">
        <v>2</v>
      </c>
      <c r="D21888" s="7" t="n">
        <v>1</v>
      </c>
    </row>
    <row r="21889" spans="1:21">
      <c r="A21889" t="s">
        <v>4</v>
      </c>
      <c r="B21889" s="4" t="s">
        <v>5</v>
      </c>
      <c r="C21889" s="4" t="s">
        <v>14</v>
      </c>
      <c r="D21889" s="4" t="s">
        <v>9</v>
      </c>
    </row>
    <row r="21890" spans="1:21">
      <c r="A21890" t="n">
        <v>169916</v>
      </c>
      <c r="B21890" s="35" t="n">
        <v>116</v>
      </c>
      <c r="C21890" s="7" t="n">
        <v>5</v>
      </c>
      <c r="D21890" s="7" t="n">
        <v>1109393408</v>
      </c>
    </row>
    <row r="21891" spans="1:21">
      <c r="A21891" t="s">
        <v>4</v>
      </c>
      <c r="B21891" s="4" t="s">
        <v>5</v>
      </c>
      <c r="C21891" s="4" t="s">
        <v>14</v>
      </c>
      <c r="D21891" s="4" t="s">
        <v>10</v>
      </c>
    </row>
    <row r="21892" spans="1:21">
      <c r="A21892" t="n">
        <v>169922</v>
      </c>
      <c r="B21892" s="35" t="n">
        <v>116</v>
      </c>
      <c r="C21892" s="7" t="n">
        <v>6</v>
      </c>
      <c r="D21892" s="7" t="n">
        <v>1</v>
      </c>
    </row>
    <row r="21893" spans="1:21">
      <c r="A21893" t="s">
        <v>4</v>
      </c>
      <c r="B21893" s="4" t="s">
        <v>5</v>
      </c>
      <c r="C21893" s="4" t="s">
        <v>14</v>
      </c>
      <c r="D21893" s="4" t="s">
        <v>10</v>
      </c>
      <c r="E21893" s="4" t="s">
        <v>9</v>
      </c>
      <c r="F21893" s="4" t="s">
        <v>10</v>
      </c>
    </row>
    <row r="21894" spans="1:21">
      <c r="A21894" t="n">
        <v>169926</v>
      </c>
      <c r="B21894" s="14" t="n">
        <v>50</v>
      </c>
      <c r="C21894" s="7" t="n">
        <v>3</v>
      </c>
      <c r="D21894" s="7" t="n">
        <v>8200</v>
      </c>
      <c r="E21894" s="7" t="n">
        <v>1045220557</v>
      </c>
      <c r="F21894" s="7" t="n">
        <v>500</v>
      </c>
    </row>
    <row r="21895" spans="1:21">
      <c r="A21895" t="s">
        <v>4</v>
      </c>
      <c r="B21895" s="4" t="s">
        <v>5</v>
      </c>
      <c r="C21895" s="4" t="s">
        <v>14</v>
      </c>
      <c r="D21895" s="4" t="s">
        <v>10</v>
      </c>
      <c r="E21895" s="4" t="s">
        <v>9</v>
      </c>
      <c r="F21895" s="4" t="s">
        <v>10</v>
      </c>
    </row>
    <row r="21896" spans="1:21">
      <c r="A21896" t="n">
        <v>169936</v>
      </c>
      <c r="B21896" s="14" t="n">
        <v>50</v>
      </c>
      <c r="C21896" s="7" t="n">
        <v>3</v>
      </c>
      <c r="D21896" s="7" t="n">
        <v>5042</v>
      </c>
      <c r="E21896" s="7" t="n">
        <v>1050253722</v>
      </c>
      <c r="F21896" s="7" t="n">
        <v>500</v>
      </c>
    </row>
    <row r="21897" spans="1:21">
      <c r="A21897" t="s">
        <v>4</v>
      </c>
      <c r="B21897" s="4" t="s">
        <v>5</v>
      </c>
      <c r="C21897" s="4" t="s">
        <v>10</v>
      </c>
      <c r="D21897" s="4" t="s">
        <v>21</v>
      </c>
      <c r="E21897" s="4" t="s">
        <v>21</v>
      </c>
      <c r="F21897" s="4" t="s">
        <v>21</v>
      </c>
      <c r="G21897" s="4" t="s">
        <v>21</v>
      </c>
    </row>
    <row r="21898" spans="1:21">
      <c r="A21898" t="n">
        <v>169946</v>
      </c>
      <c r="B21898" s="36" t="n">
        <v>46</v>
      </c>
      <c r="C21898" s="7" t="n">
        <v>7012</v>
      </c>
      <c r="D21898" s="7" t="n">
        <v>0</v>
      </c>
      <c r="E21898" s="7" t="n">
        <v>29.1100006103516</v>
      </c>
      <c r="F21898" s="7" t="n">
        <v>8.5</v>
      </c>
      <c r="G21898" s="7" t="n">
        <v>0</v>
      </c>
    </row>
    <row r="21899" spans="1:21">
      <c r="A21899" t="s">
        <v>4</v>
      </c>
      <c r="B21899" s="4" t="s">
        <v>5</v>
      </c>
      <c r="C21899" s="4" t="s">
        <v>10</v>
      </c>
      <c r="D21899" s="4" t="s">
        <v>14</v>
      </c>
      <c r="E21899" s="4" t="s">
        <v>6</v>
      </c>
      <c r="F21899" s="4" t="s">
        <v>21</v>
      </c>
      <c r="G21899" s="4" t="s">
        <v>21</v>
      </c>
      <c r="H21899" s="4" t="s">
        <v>21</v>
      </c>
    </row>
    <row r="21900" spans="1:21">
      <c r="A21900" t="n">
        <v>169965</v>
      </c>
      <c r="B21900" s="37" t="n">
        <v>48</v>
      </c>
      <c r="C21900" s="7" t="n">
        <v>7012</v>
      </c>
      <c r="D21900" s="7" t="n">
        <v>0</v>
      </c>
      <c r="E21900" s="7" t="s">
        <v>1246</v>
      </c>
      <c r="F21900" s="7" t="n">
        <v>-1</v>
      </c>
      <c r="G21900" s="7" t="n">
        <v>1</v>
      </c>
      <c r="H21900" s="7" t="n">
        <v>0</v>
      </c>
    </row>
    <row r="21901" spans="1:21">
      <c r="A21901" t="s">
        <v>4</v>
      </c>
      <c r="B21901" s="4" t="s">
        <v>5</v>
      </c>
      <c r="C21901" s="4" t="s">
        <v>14</v>
      </c>
      <c r="D21901" s="4" t="s">
        <v>6</v>
      </c>
    </row>
    <row r="21902" spans="1:21">
      <c r="A21902" t="n">
        <v>169991</v>
      </c>
      <c r="B21902" s="38" t="n">
        <v>38</v>
      </c>
      <c r="C21902" s="7" t="n">
        <v>0</v>
      </c>
      <c r="D21902" s="7" t="s">
        <v>92</v>
      </c>
    </row>
    <row r="21903" spans="1:21">
      <c r="A21903" t="s">
        <v>4</v>
      </c>
      <c r="B21903" s="4" t="s">
        <v>5</v>
      </c>
      <c r="C21903" s="4" t="s">
        <v>14</v>
      </c>
      <c r="D21903" s="4" t="s">
        <v>10</v>
      </c>
      <c r="E21903" s="4" t="s">
        <v>6</v>
      </c>
      <c r="F21903" s="4" t="s">
        <v>6</v>
      </c>
      <c r="G21903" s="4" t="s">
        <v>9</v>
      </c>
      <c r="H21903" s="4" t="s">
        <v>9</v>
      </c>
      <c r="I21903" s="4" t="s">
        <v>9</v>
      </c>
      <c r="J21903" s="4" t="s">
        <v>9</v>
      </c>
      <c r="K21903" s="4" t="s">
        <v>9</v>
      </c>
      <c r="L21903" s="4" t="s">
        <v>9</v>
      </c>
      <c r="M21903" s="4" t="s">
        <v>9</v>
      </c>
      <c r="N21903" s="4" t="s">
        <v>9</v>
      </c>
      <c r="O21903" s="4" t="s">
        <v>9</v>
      </c>
    </row>
    <row r="21904" spans="1:21">
      <c r="A21904" t="n">
        <v>170002</v>
      </c>
      <c r="B21904" s="39" t="n">
        <v>37</v>
      </c>
      <c r="C21904" s="7" t="n">
        <v>0</v>
      </c>
      <c r="D21904" s="7" t="n">
        <v>7012</v>
      </c>
      <c r="E21904" s="7" t="s">
        <v>92</v>
      </c>
      <c r="F21904" s="7" t="s">
        <v>93</v>
      </c>
      <c r="G21904" s="7" t="n">
        <v>0</v>
      </c>
      <c r="H21904" s="7" t="n">
        <v>0</v>
      </c>
      <c r="I21904" s="7" t="n">
        <v>0</v>
      </c>
      <c r="J21904" s="7" t="n">
        <v>0</v>
      </c>
      <c r="K21904" s="7" t="n">
        <v>0</v>
      </c>
      <c r="L21904" s="7" t="n">
        <v>0</v>
      </c>
      <c r="M21904" s="7" t="n">
        <v>1065353216</v>
      </c>
      <c r="N21904" s="7" t="n">
        <v>1065353216</v>
      </c>
      <c r="O21904" s="7" t="n">
        <v>1065353216</v>
      </c>
    </row>
    <row r="21905" spans="1:15">
      <c r="A21905" t="s">
        <v>4</v>
      </c>
      <c r="B21905" s="4" t="s">
        <v>5</v>
      </c>
      <c r="C21905" s="4" t="s">
        <v>14</v>
      </c>
      <c r="D21905" s="4" t="s">
        <v>10</v>
      </c>
      <c r="E21905" s="4" t="s">
        <v>6</v>
      </c>
      <c r="F21905" s="4" t="s">
        <v>6</v>
      </c>
      <c r="G21905" s="4" t="s">
        <v>14</v>
      </c>
    </row>
    <row r="21906" spans="1:15">
      <c r="A21906" t="n">
        <v>170062</v>
      </c>
      <c r="B21906" s="40" t="n">
        <v>32</v>
      </c>
      <c r="C21906" s="7" t="n">
        <v>0</v>
      </c>
      <c r="D21906" s="7" t="n">
        <v>7012</v>
      </c>
      <c r="E21906" s="7" t="s">
        <v>13</v>
      </c>
      <c r="F21906" s="7" t="s">
        <v>93</v>
      </c>
      <c r="G21906" s="7" t="n">
        <v>1</v>
      </c>
    </row>
    <row r="21907" spans="1:15">
      <c r="A21907" t="s">
        <v>4</v>
      </c>
      <c r="B21907" s="4" t="s">
        <v>5</v>
      </c>
      <c r="C21907" s="4" t="s">
        <v>14</v>
      </c>
      <c r="D21907" s="4" t="s">
        <v>10</v>
      </c>
      <c r="E21907" s="4" t="s">
        <v>6</v>
      </c>
      <c r="F21907" s="4" t="s">
        <v>6</v>
      </c>
      <c r="G21907" s="4" t="s">
        <v>6</v>
      </c>
      <c r="H21907" s="4" t="s">
        <v>6</v>
      </c>
    </row>
    <row r="21908" spans="1:15">
      <c r="A21908" t="n">
        <v>170079</v>
      </c>
      <c r="B21908" s="41" t="n">
        <v>51</v>
      </c>
      <c r="C21908" s="7" t="n">
        <v>3</v>
      </c>
      <c r="D21908" s="7" t="n">
        <v>7012</v>
      </c>
      <c r="E21908" s="7" t="s">
        <v>94</v>
      </c>
      <c r="F21908" s="7" t="s">
        <v>95</v>
      </c>
      <c r="G21908" s="7" t="s">
        <v>96</v>
      </c>
      <c r="H21908" s="7" t="s">
        <v>97</v>
      </c>
    </row>
    <row r="21909" spans="1:15">
      <c r="A21909" t="s">
        <v>4</v>
      </c>
      <c r="B21909" s="4" t="s">
        <v>5</v>
      </c>
      <c r="C21909" s="4" t="s">
        <v>10</v>
      </c>
    </row>
    <row r="21910" spans="1:15">
      <c r="A21910" t="n">
        <v>170092</v>
      </c>
      <c r="B21910" s="28" t="n">
        <v>16</v>
      </c>
      <c r="C21910" s="7" t="n">
        <v>0</v>
      </c>
    </row>
    <row r="21911" spans="1:15">
      <c r="A21911" t="s">
        <v>4</v>
      </c>
      <c r="B21911" s="4" t="s">
        <v>5</v>
      </c>
      <c r="C21911" s="4" t="s">
        <v>10</v>
      </c>
      <c r="D21911" s="4" t="s">
        <v>21</v>
      </c>
      <c r="E21911" s="4" t="s">
        <v>21</v>
      </c>
      <c r="F21911" s="4" t="s">
        <v>21</v>
      </c>
      <c r="G21911" s="4" t="s">
        <v>21</v>
      </c>
    </row>
    <row r="21912" spans="1:15">
      <c r="A21912" t="n">
        <v>170095</v>
      </c>
      <c r="B21912" s="36" t="n">
        <v>46</v>
      </c>
      <c r="C21912" s="7" t="n">
        <v>23</v>
      </c>
      <c r="D21912" s="7" t="n">
        <v>-11</v>
      </c>
      <c r="E21912" s="7" t="n">
        <v>20.2700004577637</v>
      </c>
      <c r="F21912" s="7" t="n">
        <v>16</v>
      </c>
      <c r="G21912" s="7" t="n">
        <v>125</v>
      </c>
    </row>
    <row r="21913" spans="1:15">
      <c r="A21913" t="s">
        <v>4</v>
      </c>
      <c r="B21913" s="4" t="s">
        <v>5</v>
      </c>
      <c r="C21913" s="4" t="s">
        <v>10</v>
      </c>
      <c r="D21913" s="4" t="s">
        <v>14</v>
      </c>
      <c r="E21913" s="4" t="s">
        <v>6</v>
      </c>
      <c r="F21913" s="4" t="s">
        <v>21</v>
      </c>
      <c r="G21913" s="4" t="s">
        <v>21</v>
      </c>
      <c r="H21913" s="4" t="s">
        <v>21</v>
      </c>
    </row>
    <row r="21914" spans="1:15">
      <c r="A21914" t="n">
        <v>170114</v>
      </c>
      <c r="B21914" s="37" t="n">
        <v>48</v>
      </c>
      <c r="C21914" s="7" t="n">
        <v>23</v>
      </c>
      <c r="D21914" s="7" t="n">
        <v>0</v>
      </c>
      <c r="E21914" s="7" t="s">
        <v>87</v>
      </c>
      <c r="F21914" s="7" t="n">
        <v>-1</v>
      </c>
      <c r="G21914" s="7" t="n">
        <v>1</v>
      </c>
      <c r="H21914" s="7" t="n">
        <v>7.00649232162409e-45</v>
      </c>
    </row>
    <row r="21915" spans="1:15">
      <c r="A21915" t="s">
        <v>4</v>
      </c>
      <c r="B21915" s="4" t="s">
        <v>5</v>
      </c>
      <c r="C21915" s="4" t="s">
        <v>14</v>
      </c>
      <c r="D21915" s="4" t="s">
        <v>10</v>
      </c>
      <c r="E21915" s="4" t="s">
        <v>6</v>
      </c>
      <c r="F21915" s="4" t="s">
        <v>6</v>
      </c>
      <c r="G21915" s="4" t="s">
        <v>6</v>
      </c>
      <c r="H21915" s="4" t="s">
        <v>6</v>
      </c>
    </row>
    <row r="21916" spans="1:15">
      <c r="A21916" t="n">
        <v>170142</v>
      </c>
      <c r="B21916" s="41" t="n">
        <v>51</v>
      </c>
      <c r="C21916" s="7" t="n">
        <v>3</v>
      </c>
      <c r="D21916" s="7" t="n">
        <v>23</v>
      </c>
      <c r="E21916" s="7" t="s">
        <v>98</v>
      </c>
      <c r="F21916" s="7" t="s">
        <v>95</v>
      </c>
      <c r="G21916" s="7" t="s">
        <v>96</v>
      </c>
      <c r="H21916" s="7" t="s">
        <v>97</v>
      </c>
    </row>
    <row r="21917" spans="1:15">
      <c r="A21917" t="s">
        <v>4</v>
      </c>
      <c r="B21917" s="4" t="s">
        <v>5</v>
      </c>
      <c r="C21917" s="4" t="s">
        <v>10</v>
      </c>
      <c r="D21917" s="4" t="s">
        <v>21</v>
      </c>
      <c r="E21917" s="4" t="s">
        <v>21</v>
      </c>
      <c r="F21917" s="4" t="s">
        <v>21</v>
      </c>
      <c r="G21917" s="4" t="s">
        <v>21</v>
      </c>
    </row>
    <row r="21918" spans="1:15">
      <c r="A21918" t="n">
        <v>170163</v>
      </c>
      <c r="B21918" s="36" t="n">
        <v>46</v>
      </c>
      <c r="C21918" s="7" t="n">
        <v>7013</v>
      </c>
      <c r="D21918" s="7" t="n">
        <v>11.1000003814697</v>
      </c>
      <c r="E21918" s="7" t="n">
        <v>26.2000007629395</v>
      </c>
      <c r="F21918" s="7" t="n">
        <v>8.80000019073486</v>
      </c>
      <c r="G21918" s="7" t="n">
        <v>260</v>
      </c>
    </row>
    <row r="21919" spans="1:15">
      <c r="A21919" t="s">
        <v>4</v>
      </c>
      <c r="B21919" s="4" t="s">
        <v>5</v>
      </c>
      <c r="C21919" s="4" t="s">
        <v>10</v>
      </c>
      <c r="D21919" s="4" t="s">
        <v>21</v>
      </c>
      <c r="E21919" s="4" t="s">
        <v>21</v>
      </c>
      <c r="F21919" s="4" t="s">
        <v>21</v>
      </c>
      <c r="G21919" s="4" t="s">
        <v>21</v>
      </c>
    </row>
    <row r="21920" spans="1:15">
      <c r="A21920" t="n">
        <v>170182</v>
      </c>
      <c r="B21920" s="36" t="n">
        <v>46</v>
      </c>
      <c r="C21920" s="7" t="n">
        <v>24</v>
      </c>
      <c r="D21920" s="7" t="n">
        <v>-4.80000019073486</v>
      </c>
      <c r="E21920" s="7" t="n">
        <v>20.2700004577637</v>
      </c>
      <c r="F21920" s="7" t="n">
        <v>18.3500003814697</v>
      </c>
      <c r="G21920" s="7" t="n">
        <v>165</v>
      </c>
    </row>
    <row r="21921" spans="1:8">
      <c r="A21921" t="s">
        <v>4</v>
      </c>
      <c r="B21921" s="4" t="s">
        <v>5</v>
      </c>
      <c r="C21921" s="4" t="s">
        <v>10</v>
      </c>
      <c r="D21921" s="4" t="s">
        <v>21</v>
      </c>
      <c r="E21921" s="4" t="s">
        <v>21</v>
      </c>
      <c r="F21921" s="4" t="s">
        <v>21</v>
      </c>
      <c r="G21921" s="4" t="s">
        <v>21</v>
      </c>
    </row>
    <row r="21922" spans="1:8">
      <c r="A21922" t="n">
        <v>170201</v>
      </c>
      <c r="B21922" s="36" t="n">
        <v>46</v>
      </c>
      <c r="C21922" s="7" t="n">
        <v>25</v>
      </c>
      <c r="D21922" s="7" t="n">
        <v>-5.75</v>
      </c>
      <c r="E21922" s="7" t="n">
        <v>20.2700004577637</v>
      </c>
      <c r="F21922" s="7" t="n">
        <v>18.5</v>
      </c>
      <c r="G21922" s="7" t="n">
        <v>165</v>
      </c>
    </row>
    <row r="21923" spans="1:8">
      <c r="A21923" t="s">
        <v>4</v>
      </c>
      <c r="B21923" s="4" t="s">
        <v>5</v>
      </c>
      <c r="C21923" s="4" t="s">
        <v>10</v>
      </c>
      <c r="D21923" s="4" t="s">
        <v>21</v>
      </c>
      <c r="E21923" s="4" t="s">
        <v>21</v>
      </c>
      <c r="F21923" s="4" t="s">
        <v>21</v>
      </c>
      <c r="G21923" s="4" t="s">
        <v>21</v>
      </c>
    </row>
    <row r="21924" spans="1:8">
      <c r="A21924" t="n">
        <v>170220</v>
      </c>
      <c r="B21924" s="36" t="n">
        <v>46</v>
      </c>
      <c r="C21924" s="7" t="n">
        <v>28</v>
      </c>
      <c r="D21924" s="7" t="n">
        <v>-6.84999990463257</v>
      </c>
      <c r="E21924" s="7" t="n">
        <v>20.2700004577637</v>
      </c>
      <c r="F21924" s="7" t="n">
        <v>16.9500007629395</v>
      </c>
      <c r="G21924" s="7" t="n">
        <v>145</v>
      </c>
    </row>
    <row r="21925" spans="1:8">
      <c r="A21925" t="s">
        <v>4</v>
      </c>
      <c r="B21925" s="4" t="s">
        <v>5</v>
      </c>
      <c r="C21925" s="4" t="s">
        <v>10</v>
      </c>
      <c r="D21925" s="4" t="s">
        <v>21</v>
      </c>
      <c r="E21925" s="4" t="s">
        <v>21</v>
      </c>
      <c r="F21925" s="4" t="s">
        <v>21</v>
      </c>
      <c r="G21925" s="4" t="s">
        <v>21</v>
      </c>
    </row>
    <row r="21926" spans="1:8">
      <c r="A21926" t="n">
        <v>170239</v>
      </c>
      <c r="B21926" s="36" t="n">
        <v>46</v>
      </c>
      <c r="C21926" s="7" t="n">
        <v>27</v>
      </c>
      <c r="D21926" s="7" t="n">
        <v>-8.18000030517578</v>
      </c>
      <c r="E21926" s="7" t="n">
        <v>20.2700004577637</v>
      </c>
      <c r="F21926" s="7" t="n">
        <v>17.6499996185303</v>
      </c>
      <c r="G21926" s="7" t="n">
        <v>145</v>
      </c>
    </row>
    <row r="21927" spans="1:8">
      <c r="A21927" t="s">
        <v>4</v>
      </c>
      <c r="B21927" s="4" t="s">
        <v>5</v>
      </c>
      <c r="C21927" s="4" t="s">
        <v>10</v>
      </c>
      <c r="D21927" s="4" t="s">
        <v>21</v>
      </c>
      <c r="E21927" s="4" t="s">
        <v>21</v>
      </c>
      <c r="F21927" s="4" t="s">
        <v>21</v>
      </c>
      <c r="G21927" s="4" t="s">
        <v>21</v>
      </c>
    </row>
    <row r="21928" spans="1:8">
      <c r="A21928" t="n">
        <v>170258</v>
      </c>
      <c r="B21928" s="36" t="n">
        <v>46</v>
      </c>
      <c r="C21928" s="7" t="n">
        <v>29</v>
      </c>
      <c r="D21928" s="7" t="n">
        <v>-7.28000020980835</v>
      </c>
      <c r="E21928" s="7" t="n">
        <v>20.2700004577637</v>
      </c>
      <c r="F21928" s="7" t="n">
        <v>18.3500003814697</v>
      </c>
      <c r="G21928" s="7" t="n">
        <v>145</v>
      </c>
    </row>
    <row r="21929" spans="1:8">
      <c r="A21929" t="s">
        <v>4</v>
      </c>
      <c r="B21929" s="4" t="s">
        <v>5</v>
      </c>
      <c r="C21929" s="4" t="s">
        <v>10</v>
      </c>
      <c r="D21929" s="4" t="s">
        <v>21</v>
      </c>
      <c r="E21929" s="4" t="s">
        <v>21</v>
      </c>
      <c r="F21929" s="4" t="s">
        <v>21</v>
      </c>
      <c r="G21929" s="4" t="s">
        <v>21</v>
      </c>
    </row>
    <row r="21930" spans="1:8">
      <c r="A21930" t="n">
        <v>170277</v>
      </c>
      <c r="B21930" s="36" t="n">
        <v>46</v>
      </c>
      <c r="C21930" s="7" t="n">
        <v>7034</v>
      </c>
      <c r="D21930" s="7" t="n">
        <v>-13.8400001525879</v>
      </c>
      <c r="E21930" s="7" t="n">
        <v>20.2700004577637</v>
      </c>
      <c r="F21930" s="7" t="n">
        <v>15.6000003814697</v>
      </c>
      <c r="G21930" s="7" t="n">
        <v>90</v>
      </c>
    </row>
    <row r="21931" spans="1:8">
      <c r="A21931" t="s">
        <v>4</v>
      </c>
      <c r="B21931" s="4" t="s">
        <v>5</v>
      </c>
      <c r="C21931" s="4" t="s">
        <v>10</v>
      </c>
      <c r="D21931" s="4" t="s">
        <v>10</v>
      </c>
      <c r="E21931" s="4" t="s">
        <v>21</v>
      </c>
      <c r="F21931" s="4" t="s">
        <v>14</v>
      </c>
    </row>
    <row r="21932" spans="1:8">
      <c r="A21932" t="n">
        <v>170296</v>
      </c>
      <c r="B21932" s="60" t="n">
        <v>53</v>
      </c>
      <c r="C21932" s="7" t="n">
        <v>23</v>
      </c>
      <c r="D21932" s="7" t="n">
        <v>7012</v>
      </c>
      <c r="E21932" s="7" t="n">
        <v>0</v>
      </c>
      <c r="F21932" s="7" t="n">
        <v>0</v>
      </c>
    </row>
    <row r="21933" spans="1:8">
      <c r="A21933" t="s">
        <v>4</v>
      </c>
      <c r="B21933" s="4" t="s">
        <v>5</v>
      </c>
      <c r="C21933" s="4" t="s">
        <v>10</v>
      </c>
      <c r="D21933" s="4" t="s">
        <v>10</v>
      </c>
      <c r="E21933" s="4" t="s">
        <v>21</v>
      </c>
      <c r="F21933" s="4" t="s">
        <v>14</v>
      </c>
    </row>
    <row r="21934" spans="1:8">
      <c r="A21934" t="n">
        <v>170306</v>
      </c>
      <c r="B21934" s="60" t="n">
        <v>53</v>
      </c>
      <c r="C21934" s="7" t="n">
        <v>7013</v>
      </c>
      <c r="D21934" s="7" t="n">
        <v>7012</v>
      </c>
      <c r="E21934" s="7" t="n">
        <v>0</v>
      </c>
      <c r="F21934" s="7" t="n">
        <v>0</v>
      </c>
    </row>
    <row r="21935" spans="1:8">
      <c r="A21935" t="s">
        <v>4</v>
      </c>
      <c r="B21935" s="4" t="s">
        <v>5</v>
      </c>
      <c r="C21935" s="4" t="s">
        <v>10</v>
      </c>
      <c r="D21935" s="4" t="s">
        <v>10</v>
      </c>
      <c r="E21935" s="4" t="s">
        <v>21</v>
      </c>
      <c r="F21935" s="4" t="s">
        <v>14</v>
      </c>
    </row>
    <row r="21936" spans="1:8">
      <c r="A21936" t="n">
        <v>170316</v>
      </c>
      <c r="B21936" s="60" t="n">
        <v>53</v>
      </c>
      <c r="C21936" s="7" t="n">
        <v>24</v>
      </c>
      <c r="D21936" s="7" t="n">
        <v>7012</v>
      </c>
      <c r="E21936" s="7" t="n">
        <v>0</v>
      </c>
      <c r="F21936" s="7" t="n">
        <v>0</v>
      </c>
    </row>
    <row r="21937" spans="1:7">
      <c r="A21937" t="s">
        <v>4</v>
      </c>
      <c r="B21937" s="4" t="s">
        <v>5</v>
      </c>
      <c r="C21937" s="4" t="s">
        <v>10</v>
      </c>
      <c r="D21937" s="4" t="s">
        <v>10</v>
      </c>
      <c r="E21937" s="4" t="s">
        <v>21</v>
      </c>
      <c r="F21937" s="4" t="s">
        <v>14</v>
      </c>
    </row>
    <row r="21938" spans="1:7">
      <c r="A21938" t="n">
        <v>170326</v>
      </c>
      <c r="B21938" s="60" t="n">
        <v>53</v>
      </c>
      <c r="C21938" s="7" t="n">
        <v>25</v>
      </c>
      <c r="D21938" s="7" t="n">
        <v>7012</v>
      </c>
      <c r="E21938" s="7" t="n">
        <v>0</v>
      </c>
      <c r="F21938" s="7" t="n">
        <v>0</v>
      </c>
    </row>
    <row r="21939" spans="1:7">
      <c r="A21939" t="s">
        <v>4</v>
      </c>
      <c r="B21939" s="4" t="s">
        <v>5</v>
      </c>
      <c r="C21939" s="4" t="s">
        <v>10</v>
      </c>
      <c r="D21939" s="4" t="s">
        <v>10</v>
      </c>
      <c r="E21939" s="4" t="s">
        <v>21</v>
      </c>
      <c r="F21939" s="4" t="s">
        <v>14</v>
      </c>
    </row>
    <row r="21940" spans="1:7">
      <c r="A21940" t="n">
        <v>170336</v>
      </c>
      <c r="B21940" s="60" t="n">
        <v>53</v>
      </c>
      <c r="C21940" s="7" t="n">
        <v>28</v>
      </c>
      <c r="D21940" s="7" t="n">
        <v>7012</v>
      </c>
      <c r="E21940" s="7" t="n">
        <v>0</v>
      </c>
      <c r="F21940" s="7" t="n">
        <v>0</v>
      </c>
    </row>
    <row r="21941" spans="1:7">
      <c r="A21941" t="s">
        <v>4</v>
      </c>
      <c r="B21941" s="4" t="s">
        <v>5</v>
      </c>
      <c r="C21941" s="4" t="s">
        <v>10</v>
      </c>
      <c r="D21941" s="4" t="s">
        <v>10</v>
      </c>
      <c r="E21941" s="4" t="s">
        <v>21</v>
      </c>
      <c r="F21941" s="4" t="s">
        <v>14</v>
      </c>
    </row>
    <row r="21942" spans="1:7">
      <c r="A21942" t="n">
        <v>170346</v>
      </c>
      <c r="B21942" s="60" t="n">
        <v>53</v>
      </c>
      <c r="C21942" s="7" t="n">
        <v>27</v>
      </c>
      <c r="D21942" s="7" t="n">
        <v>7012</v>
      </c>
      <c r="E21942" s="7" t="n">
        <v>0</v>
      </c>
      <c r="F21942" s="7" t="n">
        <v>0</v>
      </c>
    </row>
    <row r="21943" spans="1:7">
      <c r="A21943" t="s">
        <v>4</v>
      </c>
      <c r="B21943" s="4" t="s">
        <v>5</v>
      </c>
      <c r="C21943" s="4" t="s">
        <v>10</v>
      </c>
      <c r="D21943" s="4" t="s">
        <v>10</v>
      </c>
      <c r="E21943" s="4" t="s">
        <v>21</v>
      </c>
      <c r="F21943" s="4" t="s">
        <v>14</v>
      </c>
    </row>
    <row r="21944" spans="1:7">
      <c r="A21944" t="n">
        <v>170356</v>
      </c>
      <c r="B21944" s="60" t="n">
        <v>53</v>
      </c>
      <c r="C21944" s="7" t="n">
        <v>29</v>
      </c>
      <c r="D21944" s="7" t="n">
        <v>7012</v>
      </c>
      <c r="E21944" s="7" t="n">
        <v>0</v>
      </c>
      <c r="F21944" s="7" t="n">
        <v>0</v>
      </c>
    </row>
    <row r="21945" spans="1:7">
      <c r="A21945" t="s">
        <v>4</v>
      </c>
      <c r="B21945" s="4" t="s">
        <v>5</v>
      </c>
      <c r="C21945" s="4" t="s">
        <v>10</v>
      </c>
      <c r="D21945" s="4" t="s">
        <v>10</v>
      </c>
      <c r="E21945" s="4" t="s">
        <v>10</v>
      </c>
    </row>
    <row r="21946" spans="1:7">
      <c r="A21946" t="n">
        <v>170366</v>
      </c>
      <c r="B21946" s="42" t="n">
        <v>61</v>
      </c>
      <c r="C21946" s="7" t="n">
        <v>23</v>
      </c>
      <c r="D21946" s="7" t="n">
        <v>7012</v>
      </c>
      <c r="E21946" s="7" t="n">
        <v>0</v>
      </c>
    </row>
    <row r="21947" spans="1:7">
      <c r="A21947" t="s">
        <v>4</v>
      </c>
      <c r="B21947" s="4" t="s">
        <v>5</v>
      </c>
      <c r="C21947" s="4" t="s">
        <v>10</v>
      </c>
      <c r="D21947" s="4" t="s">
        <v>10</v>
      </c>
      <c r="E21947" s="4" t="s">
        <v>10</v>
      </c>
    </row>
    <row r="21948" spans="1:7">
      <c r="A21948" t="n">
        <v>170373</v>
      </c>
      <c r="B21948" s="42" t="n">
        <v>61</v>
      </c>
      <c r="C21948" s="7" t="n">
        <v>7013</v>
      </c>
      <c r="D21948" s="7" t="n">
        <v>7012</v>
      </c>
      <c r="E21948" s="7" t="n">
        <v>0</v>
      </c>
    </row>
    <row r="21949" spans="1:7">
      <c r="A21949" t="s">
        <v>4</v>
      </c>
      <c r="B21949" s="4" t="s">
        <v>5</v>
      </c>
      <c r="C21949" s="4" t="s">
        <v>10</v>
      </c>
      <c r="D21949" s="4" t="s">
        <v>10</v>
      </c>
      <c r="E21949" s="4" t="s">
        <v>10</v>
      </c>
    </row>
    <row r="21950" spans="1:7">
      <c r="A21950" t="n">
        <v>170380</v>
      </c>
      <c r="B21950" s="42" t="n">
        <v>61</v>
      </c>
      <c r="C21950" s="7" t="n">
        <v>24</v>
      </c>
      <c r="D21950" s="7" t="n">
        <v>7012</v>
      </c>
      <c r="E21950" s="7" t="n">
        <v>0</v>
      </c>
    </row>
    <row r="21951" spans="1:7">
      <c r="A21951" t="s">
        <v>4</v>
      </c>
      <c r="B21951" s="4" t="s">
        <v>5</v>
      </c>
      <c r="C21951" s="4" t="s">
        <v>10</v>
      </c>
      <c r="D21951" s="4" t="s">
        <v>10</v>
      </c>
      <c r="E21951" s="4" t="s">
        <v>10</v>
      </c>
    </row>
    <row r="21952" spans="1:7">
      <c r="A21952" t="n">
        <v>170387</v>
      </c>
      <c r="B21952" s="42" t="n">
        <v>61</v>
      </c>
      <c r="C21952" s="7" t="n">
        <v>25</v>
      </c>
      <c r="D21952" s="7" t="n">
        <v>7012</v>
      </c>
      <c r="E21952" s="7" t="n">
        <v>0</v>
      </c>
    </row>
    <row r="21953" spans="1:6">
      <c r="A21953" t="s">
        <v>4</v>
      </c>
      <c r="B21953" s="4" t="s">
        <v>5</v>
      </c>
      <c r="C21953" s="4" t="s">
        <v>10</v>
      </c>
      <c r="D21953" s="4" t="s">
        <v>10</v>
      </c>
      <c r="E21953" s="4" t="s">
        <v>10</v>
      </c>
    </row>
    <row r="21954" spans="1:6">
      <c r="A21954" t="n">
        <v>170394</v>
      </c>
      <c r="B21954" s="42" t="n">
        <v>61</v>
      </c>
      <c r="C21954" s="7" t="n">
        <v>28</v>
      </c>
      <c r="D21954" s="7" t="n">
        <v>7012</v>
      </c>
      <c r="E21954" s="7" t="n">
        <v>0</v>
      </c>
    </row>
    <row r="21955" spans="1:6">
      <c r="A21955" t="s">
        <v>4</v>
      </c>
      <c r="B21955" s="4" t="s">
        <v>5</v>
      </c>
      <c r="C21955" s="4" t="s">
        <v>10</v>
      </c>
      <c r="D21955" s="4" t="s">
        <v>10</v>
      </c>
      <c r="E21955" s="4" t="s">
        <v>10</v>
      </c>
    </row>
    <row r="21956" spans="1:6">
      <c r="A21956" t="n">
        <v>170401</v>
      </c>
      <c r="B21956" s="42" t="n">
        <v>61</v>
      </c>
      <c r="C21956" s="7" t="n">
        <v>27</v>
      </c>
      <c r="D21956" s="7" t="n">
        <v>7012</v>
      </c>
      <c r="E21956" s="7" t="n">
        <v>0</v>
      </c>
    </row>
    <row r="21957" spans="1:6">
      <c r="A21957" t="s">
        <v>4</v>
      </c>
      <c r="B21957" s="4" t="s">
        <v>5</v>
      </c>
      <c r="C21957" s="4" t="s">
        <v>10</v>
      </c>
      <c r="D21957" s="4" t="s">
        <v>10</v>
      </c>
      <c r="E21957" s="4" t="s">
        <v>10</v>
      </c>
    </row>
    <row r="21958" spans="1:6">
      <c r="A21958" t="n">
        <v>170408</v>
      </c>
      <c r="B21958" s="42" t="n">
        <v>61</v>
      </c>
      <c r="C21958" s="7" t="n">
        <v>29</v>
      </c>
      <c r="D21958" s="7" t="n">
        <v>7012</v>
      </c>
      <c r="E21958" s="7" t="n">
        <v>0</v>
      </c>
    </row>
    <row r="21959" spans="1:6">
      <c r="A21959" t="s">
        <v>4</v>
      </c>
      <c r="B21959" s="4" t="s">
        <v>5</v>
      </c>
      <c r="C21959" s="4" t="s">
        <v>10</v>
      </c>
      <c r="D21959" s="4" t="s">
        <v>21</v>
      </c>
      <c r="E21959" s="4" t="s">
        <v>21</v>
      </c>
      <c r="F21959" s="4" t="s">
        <v>21</v>
      </c>
      <c r="G21959" s="4" t="s">
        <v>10</v>
      </c>
      <c r="H21959" s="4" t="s">
        <v>10</v>
      </c>
    </row>
    <row r="21960" spans="1:6">
      <c r="A21960" t="n">
        <v>170415</v>
      </c>
      <c r="B21960" s="54" t="n">
        <v>60</v>
      </c>
      <c r="C21960" s="7" t="n">
        <v>23</v>
      </c>
      <c r="D21960" s="7" t="n">
        <v>0</v>
      </c>
      <c r="E21960" s="7" t="n">
        <v>10</v>
      </c>
      <c r="F21960" s="7" t="n">
        <v>0</v>
      </c>
      <c r="G21960" s="7" t="n">
        <v>0</v>
      </c>
      <c r="H21960" s="7" t="n">
        <v>0</v>
      </c>
    </row>
    <row r="21961" spans="1:6">
      <c r="A21961" t="s">
        <v>4</v>
      </c>
      <c r="B21961" s="4" t="s">
        <v>5</v>
      </c>
      <c r="C21961" s="4" t="s">
        <v>10</v>
      </c>
      <c r="D21961" s="4" t="s">
        <v>21</v>
      </c>
      <c r="E21961" s="4" t="s">
        <v>21</v>
      </c>
      <c r="F21961" s="4" t="s">
        <v>21</v>
      </c>
      <c r="G21961" s="4" t="s">
        <v>10</v>
      </c>
      <c r="H21961" s="4" t="s">
        <v>10</v>
      </c>
    </row>
    <row r="21962" spans="1:6">
      <c r="A21962" t="n">
        <v>170434</v>
      </c>
      <c r="B21962" s="54" t="n">
        <v>60</v>
      </c>
      <c r="C21962" s="7" t="n">
        <v>7013</v>
      </c>
      <c r="D21962" s="7" t="n">
        <v>0</v>
      </c>
      <c r="E21962" s="7" t="n">
        <v>10</v>
      </c>
      <c r="F21962" s="7" t="n">
        <v>0</v>
      </c>
      <c r="G21962" s="7" t="n">
        <v>0</v>
      </c>
      <c r="H21962" s="7" t="n">
        <v>0</v>
      </c>
    </row>
    <row r="21963" spans="1:6">
      <c r="A21963" t="s">
        <v>4</v>
      </c>
      <c r="B21963" s="4" t="s">
        <v>5</v>
      </c>
      <c r="C21963" s="4" t="s">
        <v>10</v>
      </c>
      <c r="D21963" s="4" t="s">
        <v>21</v>
      </c>
      <c r="E21963" s="4" t="s">
        <v>21</v>
      </c>
      <c r="F21963" s="4" t="s">
        <v>21</v>
      </c>
      <c r="G21963" s="4" t="s">
        <v>10</v>
      </c>
      <c r="H21963" s="4" t="s">
        <v>10</v>
      </c>
    </row>
    <row r="21964" spans="1:6">
      <c r="A21964" t="n">
        <v>170453</v>
      </c>
      <c r="B21964" s="54" t="n">
        <v>60</v>
      </c>
      <c r="C21964" s="7" t="n">
        <v>24</v>
      </c>
      <c r="D21964" s="7" t="n">
        <v>0</v>
      </c>
      <c r="E21964" s="7" t="n">
        <v>10</v>
      </c>
      <c r="F21964" s="7" t="n">
        <v>0</v>
      </c>
      <c r="G21964" s="7" t="n">
        <v>0</v>
      </c>
      <c r="H21964" s="7" t="n">
        <v>0</v>
      </c>
    </row>
    <row r="21965" spans="1:6">
      <c r="A21965" t="s">
        <v>4</v>
      </c>
      <c r="B21965" s="4" t="s">
        <v>5</v>
      </c>
      <c r="C21965" s="4" t="s">
        <v>10</v>
      </c>
      <c r="D21965" s="4" t="s">
        <v>21</v>
      </c>
      <c r="E21965" s="4" t="s">
        <v>21</v>
      </c>
      <c r="F21965" s="4" t="s">
        <v>21</v>
      </c>
      <c r="G21965" s="4" t="s">
        <v>10</v>
      </c>
      <c r="H21965" s="4" t="s">
        <v>10</v>
      </c>
    </row>
    <row r="21966" spans="1:6">
      <c r="A21966" t="n">
        <v>170472</v>
      </c>
      <c r="B21966" s="54" t="n">
        <v>60</v>
      </c>
      <c r="C21966" s="7" t="n">
        <v>25</v>
      </c>
      <c r="D21966" s="7" t="n">
        <v>0</v>
      </c>
      <c r="E21966" s="7" t="n">
        <v>10</v>
      </c>
      <c r="F21966" s="7" t="n">
        <v>0</v>
      </c>
      <c r="G21966" s="7" t="n">
        <v>0</v>
      </c>
      <c r="H21966" s="7" t="n">
        <v>0</v>
      </c>
    </row>
    <row r="21967" spans="1:6">
      <c r="A21967" t="s">
        <v>4</v>
      </c>
      <c r="B21967" s="4" t="s">
        <v>5</v>
      </c>
      <c r="C21967" s="4" t="s">
        <v>10</v>
      </c>
      <c r="D21967" s="4" t="s">
        <v>21</v>
      </c>
      <c r="E21967" s="4" t="s">
        <v>21</v>
      </c>
      <c r="F21967" s="4" t="s">
        <v>21</v>
      </c>
      <c r="G21967" s="4" t="s">
        <v>10</v>
      </c>
      <c r="H21967" s="4" t="s">
        <v>10</v>
      </c>
    </row>
    <row r="21968" spans="1:6">
      <c r="A21968" t="n">
        <v>170491</v>
      </c>
      <c r="B21968" s="54" t="n">
        <v>60</v>
      </c>
      <c r="C21968" s="7" t="n">
        <v>28</v>
      </c>
      <c r="D21968" s="7" t="n">
        <v>0</v>
      </c>
      <c r="E21968" s="7" t="n">
        <v>10</v>
      </c>
      <c r="F21968" s="7" t="n">
        <v>0</v>
      </c>
      <c r="G21968" s="7" t="n">
        <v>0</v>
      </c>
      <c r="H21968" s="7" t="n">
        <v>0</v>
      </c>
    </row>
    <row r="21969" spans="1:8">
      <c r="A21969" t="s">
        <v>4</v>
      </c>
      <c r="B21969" s="4" t="s">
        <v>5</v>
      </c>
      <c r="C21969" s="4" t="s">
        <v>10</v>
      </c>
      <c r="D21969" s="4" t="s">
        <v>21</v>
      </c>
      <c r="E21969" s="4" t="s">
        <v>21</v>
      </c>
      <c r="F21969" s="4" t="s">
        <v>21</v>
      </c>
      <c r="G21969" s="4" t="s">
        <v>10</v>
      </c>
      <c r="H21969" s="4" t="s">
        <v>10</v>
      </c>
    </row>
    <row r="21970" spans="1:8">
      <c r="A21970" t="n">
        <v>170510</v>
      </c>
      <c r="B21970" s="54" t="n">
        <v>60</v>
      </c>
      <c r="C21970" s="7" t="n">
        <v>27</v>
      </c>
      <c r="D21970" s="7" t="n">
        <v>0</v>
      </c>
      <c r="E21970" s="7" t="n">
        <v>10</v>
      </c>
      <c r="F21970" s="7" t="n">
        <v>0</v>
      </c>
      <c r="G21970" s="7" t="n">
        <v>0</v>
      </c>
      <c r="H21970" s="7" t="n">
        <v>0</v>
      </c>
    </row>
    <row r="21971" spans="1:8">
      <c r="A21971" t="s">
        <v>4</v>
      </c>
      <c r="B21971" s="4" t="s">
        <v>5</v>
      </c>
      <c r="C21971" s="4" t="s">
        <v>10</v>
      </c>
      <c r="D21971" s="4" t="s">
        <v>21</v>
      </c>
      <c r="E21971" s="4" t="s">
        <v>21</v>
      </c>
      <c r="F21971" s="4" t="s">
        <v>21</v>
      </c>
      <c r="G21971" s="4" t="s">
        <v>10</v>
      </c>
      <c r="H21971" s="4" t="s">
        <v>10</v>
      </c>
    </row>
    <row r="21972" spans="1:8">
      <c r="A21972" t="n">
        <v>170529</v>
      </c>
      <c r="B21972" s="54" t="n">
        <v>60</v>
      </c>
      <c r="C21972" s="7" t="n">
        <v>29</v>
      </c>
      <c r="D21972" s="7" t="n">
        <v>0</v>
      </c>
      <c r="E21972" s="7" t="n">
        <v>10</v>
      </c>
      <c r="F21972" s="7" t="n">
        <v>0</v>
      </c>
      <c r="G21972" s="7" t="n">
        <v>0</v>
      </c>
      <c r="H21972" s="7" t="n">
        <v>0</v>
      </c>
    </row>
    <row r="21973" spans="1:8">
      <c r="A21973" t="s">
        <v>4</v>
      </c>
      <c r="B21973" s="4" t="s">
        <v>5</v>
      </c>
      <c r="C21973" s="4" t="s">
        <v>10</v>
      </c>
      <c r="D21973" s="4" t="s">
        <v>9</v>
      </c>
    </row>
    <row r="21974" spans="1:8">
      <c r="A21974" t="n">
        <v>170548</v>
      </c>
      <c r="B21974" s="33" t="n">
        <v>43</v>
      </c>
      <c r="C21974" s="7" t="n">
        <v>7012</v>
      </c>
      <c r="D21974" s="7" t="n">
        <v>256</v>
      </c>
    </row>
    <row r="21975" spans="1:8">
      <c r="A21975" t="s">
        <v>4</v>
      </c>
      <c r="B21975" s="4" t="s">
        <v>5</v>
      </c>
      <c r="C21975" s="4" t="s">
        <v>10</v>
      </c>
      <c r="D21975" s="4" t="s">
        <v>9</v>
      </c>
    </row>
    <row r="21976" spans="1:8">
      <c r="A21976" t="n">
        <v>170555</v>
      </c>
      <c r="B21976" s="33" t="n">
        <v>43</v>
      </c>
      <c r="C21976" s="7" t="n">
        <v>23</v>
      </c>
      <c r="D21976" s="7" t="n">
        <v>256</v>
      </c>
    </row>
    <row r="21977" spans="1:8">
      <c r="A21977" t="s">
        <v>4</v>
      </c>
      <c r="B21977" s="4" t="s">
        <v>5</v>
      </c>
      <c r="C21977" s="4" t="s">
        <v>10</v>
      </c>
      <c r="D21977" s="4" t="s">
        <v>9</v>
      </c>
    </row>
    <row r="21978" spans="1:8">
      <c r="A21978" t="n">
        <v>170562</v>
      </c>
      <c r="B21978" s="33" t="n">
        <v>43</v>
      </c>
      <c r="C21978" s="7" t="n">
        <v>7013</v>
      </c>
      <c r="D21978" s="7" t="n">
        <v>256</v>
      </c>
    </row>
    <row r="21979" spans="1:8">
      <c r="A21979" t="s">
        <v>4</v>
      </c>
      <c r="B21979" s="4" t="s">
        <v>5</v>
      </c>
      <c r="C21979" s="4" t="s">
        <v>10</v>
      </c>
      <c r="D21979" s="4" t="s">
        <v>9</v>
      </c>
    </row>
    <row r="21980" spans="1:8">
      <c r="A21980" t="n">
        <v>170569</v>
      </c>
      <c r="B21980" s="33" t="n">
        <v>43</v>
      </c>
      <c r="C21980" s="7" t="n">
        <v>24</v>
      </c>
      <c r="D21980" s="7" t="n">
        <v>256</v>
      </c>
    </row>
    <row r="21981" spans="1:8">
      <c r="A21981" t="s">
        <v>4</v>
      </c>
      <c r="B21981" s="4" t="s">
        <v>5</v>
      </c>
      <c r="C21981" s="4" t="s">
        <v>10</v>
      </c>
      <c r="D21981" s="4" t="s">
        <v>9</v>
      </c>
    </row>
    <row r="21982" spans="1:8">
      <c r="A21982" t="n">
        <v>170576</v>
      </c>
      <c r="B21982" s="33" t="n">
        <v>43</v>
      </c>
      <c r="C21982" s="7" t="n">
        <v>25</v>
      </c>
      <c r="D21982" s="7" t="n">
        <v>256</v>
      </c>
    </row>
    <row r="21983" spans="1:8">
      <c r="A21983" t="s">
        <v>4</v>
      </c>
      <c r="B21983" s="4" t="s">
        <v>5</v>
      </c>
      <c r="C21983" s="4" t="s">
        <v>10</v>
      </c>
      <c r="D21983" s="4" t="s">
        <v>9</v>
      </c>
    </row>
    <row r="21984" spans="1:8">
      <c r="A21984" t="n">
        <v>170583</v>
      </c>
      <c r="B21984" s="33" t="n">
        <v>43</v>
      </c>
      <c r="C21984" s="7" t="n">
        <v>28</v>
      </c>
      <c r="D21984" s="7" t="n">
        <v>256</v>
      </c>
    </row>
    <row r="21985" spans="1:8">
      <c r="A21985" t="s">
        <v>4</v>
      </c>
      <c r="B21985" s="4" t="s">
        <v>5</v>
      </c>
      <c r="C21985" s="4" t="s">
        <v>10</v>
      </c>
      <c r="D21985" s="4" t="s">
        <v>9</v>
      </c>
    </row>
    <row r="21986" spans="1:8">
      <c r="A21986" t="n">
        <v>170590</v>
      </c>
      <c r="B21986" s="33" t="n">
        <v>43</v>
      </c>
      <c r="C21986" s="7" t="n">
        <v>27</v>
      </c>
      <c r="D21986" s="7" t="n">
        <v>256</v>
      </c>
    </row>
    <row r="21987" spans="1:8">
      <c r="A21987" t="s">
        <v>4</v>
      </c>
      <c r="B21987" s="4" t="s">
        <v>5</v>
      </c>
      <c r="C21987" s="4" t="s">
        <v>10</v>
      </c>
      <c r="D21987" s="4" t="s">
        <v>9</v>
      </c>
    </row>
    <row r="21988" spans="1:8">
      <c r="A21988" t="n">
        <v>170597</v>
      </c>
      <c r="B21988" s="33" t="n">
        <v>43</v>
      </c>
      <c r="C21988" s="7" t="n">
        <v>29</v>
      </c>
      <c r="D21988" s="7" t="n">
        <v>256</v>
      </c>
    </row>
    <row r="21989" spans="1:8">
      <c r="A21989" t="s">
        <v>4</v>
      </c>
      <c r="B21989" s="4" t="s">
        <v>5</v>
      </c>
      <c r="C21989" s="4" t="s">
        <v>10</v>
      </c>
      <c r="D21989" s="4" t="s">
        <v>9</v>
      </c>
    </row>
    <row r="21990" spans="1:8">
      <c r="A21990" t="n">
        <v>170604</v>
      </c>
      <c r="B21990" s="33" t="n">
        <v>43</v>
      </c>
      <c r="C21990" s="7" t="n">
        <v>7034</v>
      </c>
      <c r="D21990" s="7" t="n">
        <v>256</v>
      </c>
    </row>
    <row r="21991" spans="1:8">
      <c r="A21991" t="s">
        <v>4</v>
      </c>
      <c r="B21991" s="4" t="s">
        <v>5</v>
      </c>
      <c r="C21991" s="4" t="s">
        <v>14</v>
      </c>
      <c r="D21991" s="4" t="s">
        <v>10</v>
      </c>
      <c r="E21991" s="4" t="s">
        <v>10</v>
      </c>
      <c r="F21991" s="4" t="s">
        <v>10</v>
      </c>
      <c r="G21991" s="4" t="s">
        <v>10</v>
      </c>
      <c r="H21991" s="4" t="s">
        <v>10</v>
      </c>
      <c r="I21991" s="4" t="s">
        <v>6</v>
      </c>
      <c r="J21991" s="4" t="s">
        <v>21</v>
      </c>
      <c r="K21991" s="4" t="s">
        <v>21</v>
      </c>
      <c r="L21991" s="4" t="s">
        <v>21</v>
      </c>
      <c r="M21991" s="4" t="s">
        <v>9</v>
      </c>
      <c r="N21991" s="4" t="s">
        <v>9</v>
      </c>
      <c r="O21991" s="4" t="s">
        <v>21</v>
      </c>
      <c r="P21991" s="4" t="s">
        <v>21</v>
      </c>
      <c r="Q21991" s="4" t="s">
        <v>21</v>
      </c>
      <c r="R21991" s="4" t="s">
        <v>21</v>
      </c>
      <c r="S21991" s="4" t="s">
        <v>14</v>
      </c>
    </row>
    <row r="21992" spans="1:8">
      <c r="A21992" t="n">
        <v>170611</v>
      </c>
      <c r="B21992" s="31" t="n">
        <v>39</v>
      </c>
      <c r="C21992" s="7" t="n">
        <v>12</v>
      </c>
      <c r="D21992" s="7" t="n">
        <v>65533</v>
      </c>
      <c r="E21992" s="7" t="n">
        <v>203</v>
      </c>
      <c r="F21992" s="7" t="n">
        <v>0</v>
      </c>
      <c r="G21992" s="7" t="n">
        <v>65533</v>
      </c>
      <c r="H21992" s="7" t="n">
        <v>0</v>
      </c>
      <c r="I21992" s="7" t="s">
        <v>13</v>
      </c>
      <c r="J21992" s="7" t="n">
        <v>0</v>
      </c>
      <c r="K21992" s="7" t="n">
        <v>33</v>
      </c>
      <c r="L21992" s="7" t="n">
        <v>5.69999980926514</v>
      </c>
      <c r="M21992" s="7" t="n">
        <v>0</v>
      </c>
      <c r="N21992" s="7" t="n">
        <v>0</v>
      </c>
      <c r="O21992" s="7" t="n">
        <v>0</v>
      </c>
      <c r="P21992" s="7" t="n">
        <v>1</v>
      </c>
      <c r="Q21992" s="7" t="n">
        <v>1</v>
      </c>
      <c r="R21992" s="7" t="n">
        <v>1</v>
      </c>
      <c r="S21992" s="7" t="n">
        <v>103</v>
      </c>
    </row>
    <row r="21993" spans="1:8">
      <c r="A21993" t="s">
        <v>4</v>
      </c>
      <c r="B21993" s="4" t="s">
        <v>5</v>
      </c>
      <c r="C21993" s="4" t="s">
        <v>14</v>
      </c>
      <c r="D21993" s="4" t="s">
        <v>6</v>
      </c>
      <c r="E21993" s="4" t="s">
        <v>10</v>
      </c>
    </row>
    <row r="21994" spans="1:8">
      <c r="A21994" t="n">
        <v>170661</v>
      </c>
      <c r="B21994" s="43" t="n">
        <v>94</v>
      </c>
      <c r="C21994" s="7" t="n">
        <v>0</v>
      </c>
      <c r="D21994" s="7" t="s">
        <v>105</v>
      </c>
      <c r="E21994" s="7" t="n">
        <v>1</v>
      </c>
    </row>
    <row r="21995" spans="1:8">
      <c r="A21995" t="s">
        <v>4</v>
      </c>
      <c r="B21995" s="4" t="s">
        <v>5</v>
      </c>
      <c r="C21995" s="4" t="s">
        <v>14</v>
      </c>
      <c r="D21995" s="4" t="s">
        <v>6</v>
      </c>
      <c r="E21995" s="4" t="s">
        <v>10</v>
      </c>
    </row>
    <row r="21996" spans="1:8">
      <c r="A21996" t="n">
        <v>170669</v>
      </c>
      <c r="B21996" s="43" t="n">
        <v>94</v>
      </c>
      <c r="C21996" s="7" t="n">
        <v>0</v>
      </c>
      <c r="D21996" s="7" t="s">
        <v>105</v>
      </c>
      <c r="E21996" s="7" t="n">
        <v>2</v>
      </c>
    </row>
    <row r="21997" spans="1:8">
      <c r="A21997" t="s">
        <v>4</v>
      </c>
      <c r="B21997" s="4" t="s">
        <v>5</v>
      </c>
      <c r="C21997" s="4" t="s">
        <v>14</v>
      </c>
      <c r="D21997" s="4" t="s">
        <v>6</v>
      </c>
      <c r="E21997" s="4" t="s">
        <v>10</v>
      </c>
    </row>
    <row r="21998" spans="1:8">
      <c r="A21998" t="n">
        <v>170677</v>
      </c>
      <c r="B21998" s="43" t="n">
        <v>94</v>
      </c>
      <c r="C21998" s="7" t="n">
        <v>1</v>
      </c>
      <c r="D21998" s="7" t="s">
        <v>105</v>
      </c>
      <c r="E21998" s="7" t="n">
        <v>4</v>
      </c>
    </row>
    <row r="21999" spans="1:8">
      <c r="A21999" t="s">
        <v>4</v>
      </c>
      <c r="B21999" s="4" t="s">
        <v>5</v>
      </c>
      <c r="C21999" s="4" t="s">
        <v>14</v>
      </c>
      <c r="D21999" s="4" t="s">
        <v>14</v>
      </c>
      <c r="E21999" s="4" t="s">
        <v>6</v>
      </c>
    </row>
    <row r="22000" spans="1:8">
      <c r="A22000" t="n">
        <v>170685</v>
      </c>
      <c r="B22000" s="31" t="n">
        <v>39</v>
      </c>
      <c r="C22000" s="7" t="n">
        <v>21</v>
      </c>
      <c r="D22000" s="7" t="n">
        <v>0</v>
      </c>
      <c r="E22000" s="7" t="s">
        <v>580</v>
      </c>
    </row>
    <row r="22001" spans="1:19">
      <c r="A22001" t="s">
        <v>4</v>
      </c>
      <c r="B22001" s="4" t="s">
        <v>5</v>
      </c>
      <c r="C22001" s="4" t="s">
        <v>14</v>
      </c>
      <c r="D22001" s="4" t="s">
        <v>14</v>
      </c>
      <c r="E22001" s="4" t="s">
        <v>21</v>
      </c>
      <c r="F22001" s="4" t="s">
        <v>21</v>
      </c>
      <c r="G22001" s="4" t="s">
        <v>21</v>
      </c>
      <c r="H22001" s="4" t="s">
        <v>10</v>
      </c>
    </row>
    <row r="22002" spans="1:19">
      <c r="A22002" t="n">
        <v>170697</v>
      </c>
      <c r="B22002" s="45" t="n">
        <v>45</v>
      </c>
      <c r="C22002" s="7" t="n">
        <v>2</v>
      </c>
      <c r="D22002" s="7" t="n">
        <v>3</v>
      </c>
      <c r="E22002" s="7" t="n">
        <v>0</v>
      </c>
      <c r="F22002" s="7" t="n">
        <v>36.2999992370605</v>
      </c>
      <c r="G22002" s="7" t="n">
        <v>1.25</v>
      </c>
      <c r="H22002" s="7" t="n">
        <v>0</v>
      </c>
    </row>
    <row r="22003" spans="1:19">
      <c r="A22003" t="s">
        <v>4</v>
      </c>
      <c r="B22003" s="4" t="s">
        <v>5</v>
      </c>
      <c r="C22003" s="4" t="s">
        <v>14</v>
      </c>
      <c r="D22003" s="4" t="s">
        <v>14</v>
      </c>
      <c r="E22003" s="4" t="s">
        <v>21</v>
      </c>
      <c r="F22003" s="4" t="s">
        <v>21</v>
      </c>
      <c r="G22003" s="4" t="s">
        <v>21</v>
      </c>
      <c r="H22003" s="4" t="s">
        <v>10</v>
      </c>
      <c r="I22003" s="4" t="s">
        <v>14</v>
      </c>
    </row>
    <row r="22004" spans="1:19">
      <c r="A22004" t="n">
        <v>170714</v>
      </c>
      <c r="B22004" s="45" t="n">
        <v>45</v>
      </c>
      <c r="C22004" s="7" t="n">
        <v>4</v>
      </c>
      <c r="D22004" s="7" t="n">
        <v>3</v>
      </c>
      <c r="E22004" s="7" t="n">
        <v>355</v>
      </c>
      <c r="F22004" s="7" t="n">
        <v>40</v>
      </c>
      <c r="G22004" s="7" t="n">
        <v>-10</v>
      </c>
      <c r="H22004" s="7" t="n">
        <v>0</v>
      </c>
      <c r="I22004" s="7" t="n">
        <v>0</v>
      </c>
    </row>
    <row r="22005" spans="1:19">
      <c r="A22005" t="s">
        <v>4</v>
      </c>
      <c r="B22005" s="4" t="s">
        <v>5</v>
      </c>
      <c r="C22005" s="4" t="s">
        <v>14</v>
      </c>
      <c r="D22005" s="4" t="s">
        <v>14</v>
      </c>
      <c r="E22005" s="4" t="s">
        <v>21</v>
      </c>
      <c r="F22005" s="4" t="s">
        <v>10</v>
      </c>
    </row>
    <row r="22006" spans="1:19">
      <c r="A22006" t="n">
        <v>170732</v>
      </c>
      <c r="B22006" s="45" t="n">
        <v>45</v>
      </c>
      <c r="C22006" s="7" t="n">
        <v>5</v>
      </c>
      <c r="D22006" s="7" t="n">
        <v>3</v>
      </c>
      <c r="E22006" s="7" t="n">
        <v>31</v>
      </c>
      <c r="F22006" s="7" t="n">
        <v>0</v>
      </c>
    </row>
    <row r="22007" spans="1:19">
      <c r="A22007" t="s">
        <v>4</v>
      </c>
      <c r="B22007" s="4" t="s">
        <v>5</v>
      </c>
      <c r="C22007" s="4" t="s">
        <v>14</v>
      </c>
      <c r="D22007" s="4" t="s">
        <v>14</v>
      </c>
      <c r="E22007" s="4" t="s">
        <v>21</v>
      </c>
      <c r="F22007" s="4" t="s">
        <v>10</v>
      </c>
    </row>
    <row r="22008" spans="1:19">
      <c r="A22008" t="n">
        <v>170741</v>
      </c>
      <c r="B22008" s="45" t="n">
        <v>45</v>
      </c>
      <c r="C22008" s="7" t="n">
        <v>11</v>
      </c>
      <c r="D22008" s="7" t="n">
        <v>3</v>
      </c>
      <c r="E22008" s="7" t="n">
        <v>45.9000015258789</v>
      </c>
      <c r="F22008" s="7" t="n">
        <v>0</v>
      </c>
    </row>
    <row r="22009" spans="1:19">
      <c r="A22009" t="s">
        <v>4</v>
      </c>
      <c r="B22009" s="4" t="s">
        <v>5</v>
      </c>
      <c r="C22009" s="4" t="s">
        <v>9</v>
      </c>
      <c r="D22009" s="4" t="s">
        <v>9</v>
      </c>
      <c r="E22009" s="4" t="s">
        <v>9</v>
      </c>
      <c r="F22009" s="4" t="s">
        <v>10</v>
      </c>
      <c r="G22009" s="4" t="s">
        <v>10</v>
      </c>
    </row>
    <row r="22010" spans="1:19">
      <c r="A22010" t="n">
        <v>170750</v>
      </c>
      <c r="B22010" s="93" t="n">
        <v>151</v>
      </c>
      <c r="C22010" s="7" t="n">
        <v>0</v>
      </c>
      <c r="D22010" s="7" t="n">
        <v>0</v>
      </c>
      <c r="E22010" s="7" t="n">
        <v>1065353216</v>
      </c>
      <c r="F22010" s="7" t="n">
        <v>1</v>
      </c>
      <c r="G22010" s="7" t="n">
        <v>3</v>
      </c>
    </row>
    <row r="22011" spans="1:19">
      <c r="A22011" t="s">
        <v>4</v>
      </c>
      <c r="B22011" s="4" t="s">
        <v>5</v>
      </c>
      <c r="C22011" s="4" t="s">
        <v>14</v>
      </c>
      <c r="D22011" s="4" t="s">
        <v>10</v>
      </c>
      <c r="E22011" s="4" t="s">
        <v>21</v>
      </c>
      <c r="F22011" s="4" t="s">
        <v>10</v>
      </c>
      <c r="G22011" s="4" t="s">
        <v>9</v>
      </c>
      <c r="H22011" s="4" t="s">
        <v>9</v>
      </c>
      <c r="I22011" s="4" t="s">
        <v>10</v>
      </c>
      <c r="J22011" s="4" t="s">
        <v>10</v>
      </c>
      <c r="K22011" s="4" t="s">
        <v>9</v>
      </c>
      <c r="L22011" s="4" t="s">
        <v>9</v>
      </c>
      <c r="M22011" s="4" t="s">
        <v>9</v>
      </c>
      <c r="N22011" s="4" t="s">
        <v>9</v>
      </c>
      <c r="O22011" s="4" t="s">
        <v>6</v>
      </c>
    </row>
    <row r="22012" spans="1:19">
      <c r="A22012" t="n">
        <v>170767</v>
      </c>
      <c r="B22012" s="14" t="n">
        <v>50</v>
      </c>
      <c r="C22012" s="7" t="n">
        <v>0</v>
      </c>
      <c r="D22012" s="7" t="n">
        <v>4255</v>
      </c>
      <c r="E22012" s="7" t="n">
        <v>0.5</v>
      </c>
      <c r="F22012" s="7" t="n">
        <v>2000</v>
      </c>
      <c r="G22012" s="7" t="n">
        <v>0</v>
      </c>
      <c r="H22012" s="7" t="n">
        <v>1073741824</v>
      </c>
      <c r="I22012" s="7" t="n">
        <v>0</v>
      </c>
      <c r="J22012" s="7" t="n">
        <v>65533</v>
      </c>
      <c r="K22012" s="7" t="n">
        <v>0</v>
      </c>
      <c r="L22012" s="7" t="n">
        <v>0</v>
      </c>
      <c r="M22012" s="7" t="n">
        <v>0</v>
      </c>
      <c r="N22012" s="7" t="n">
        <v>0</v>
      </c>
      <c r="O22012" s="7" t="s">
        <v>13</v>
      </c>
    </row>
    <row r="22013" spans="1:19">
      <c r="A22013" t="s">
        <v>4</v>
      </c>
      <c r="B22013" s="4" t="s">
        <v>5</v>
      </c>
      <c r="C22013" s="4" t="s">
        <v>14</v>
      </c>
      <c r="D22013" s="4" t="s">
        <v>10</v>
      </c>
      <c r="E22013" s="4" t="s">
        <v>21</v>
      </c>
      <c r="F22013" s="4" t="s">
        <v>10</v>
      </c>
      <c r="G22013" s="4" t="s">
        <v>9</v>
      </c>
      <c r="H22013" s="4" t="s">
        <v>9</v>
      </c>
      <c r="I22013" s="4" t="s">
        <v>10</v>
      </c>
      <c r="J22013" s="4" t="s">
        <v>10</v>
      </c>
      <c r="K22013" s="4" t="s">
        <v>9</v>
      </c>
      <c r="L22013" s="4" t="s">
        <v>9</v>
      </c>
      <c r="M22013" s="4" t="s">
        <v>9</v>
      </c>
      <c r="N22013" s="4" t="s">
        <v>9</v>
      </c>
      <c r="O22013" s="4" t="s">
        <v>6</v>
      </c>
    </row>
    <row r="22014" spans="1:19">
      <c r="A22014" t="n">
        <v>170806</v>
      </c>
      <c r="B22014" s="14" t="n">
        <v>50</v>
      </c>
      <c r="C22014" s="7" t="n">
        <v>0</v>
      </c>
      <c r="D22014" s="7" t="n">
        <v>8120</v>
      </c>
      <c r="E22014" s="7" t="n">
        <v>0.5</v>
      </c>
      <c r="F22014" s="7" t="n">
        <v>2000</v>
      </c>
      <c r="G22014" s="7" t="n">
        <v>0</v>
      </c>
      <c r="H22014" s="7" t="n">
        <v>0</v>
      </c>
      <c r="I22014" s="7" t="n">
        <v>0</v>
      </c>
      <c r="J22014" s="7" t="n">
        <v>65533</v>
      </c>
      <c r="K22014" s="7" t="n">
        <v>0</v>
      </c>
      <c r="L22014" s="7" t="n">
        <v>0</v>
      </c>
      <c r="M22014" s="7" t="n">
        <v>0</v>
      </c>
      <c r="N22014" s="7" t="n">
        <v>0</v>
      </c>
      <c r="O22014" s="7" t="s">
        <v>13</v>
      </c>
    </row>
    <row r="22015" spans="1:19">
      <c r="A22015" t="s">
        <v>4</v>
      </c>
      <c r="B22015" s="4" t="s">
        <v>5</v>
      </c>
      <c r="C22015" s="4" t="s">
        <v>14</v>
      </c>
      <c r="D22015" s="4" t="s">
        <v>14</v>
      </c>
      <c r="E22015" s="4" t="s">
        <v>21</v>
      </c>
      <c r="F22015" s="4" t="s">
        <v>21</v>
      </c>
      <c r="G22015" s="4" t="s">
        <v>21</v>
      </c>
      <c r="H22015" s="4" t="s">
        <v>10</v>
      </c>
    </row>
    <row r="22016" spans="1:19">
      <c r="A22016" t="n">
        <v>170845</v>
      </c>
      <c r="B22016" s="45" t="n">
        <v>45</v>
      </c>
      <c r="C22016" s="7" t="n">
        <v>2</v>
      </c>
      <c r="D22016" s="7" t="n">
        <v>3</v>
      </c>
      <c r="E22016" s="7" t="n">
        <v>0</v>
      </c>
      <c r="F22016" s="7" t="n">
        <v>26.2999992370605</v>
      </c>
      <c r="G22016" s="7" t="n">
        <v>1.25</v>
      </c>
      <c r="H22016" s="7" t="n">
        <v>9000</v>
      </c>
    </row>
    <row r="22017" spans="1:15">
      <c r="A22017" t="s">
        <v>4</v>
      </c>
      <c r="B22017" s="4" t="s">
        <v>5</v>
      </c>
      <c r="C22017" s="4" t="s">
        <v>14</v>
      </c>
      <c r="D22017" s="4" t="s">
        <v>14</v>
      </c>
      <c r="E22017" s="4" t="s">
        <v>21</v>
      </c>
      <c r="F22017" s="4" t="s">
        <v>21</v>
      </c>
      <c r="G22017" s="4" t="s">
        <v>21</v>
      </c>
      <c r="H22017" s="4" t="s">
        <v>10</v>
      </c>
      <c r="I22017" s="4" t="s">
        <v>14</v>
      </c>
    </row>
    <row r="22018" spans="1:15">
      <c r="A22018" t="n">
        <v>170862</v>
      </c>
      <c r="B22018" s="45" t="n">
        <v>45</v>
      </c>
      <c r="C22018" s="7" t="n">
        <v>4</v>
      </c>
      <c r="D22018" s="7" t="n">
        <v>3</v>
      </c>
      <c r="E22018" s="7" t="n">
        <v>355</v>
      </c>
      <c r="F22018" s="7" t="n">
        <v>-25</v>
      </c>
      <c r="G22018" s="7" t="n">
        <v>10</v>
      </c>
      <c r="H22018" s="7" t="n">
        <v>9000</v>
      </c>
      <c r="I22018" s="7" t="n">
        <v>0</v>
      </c>
    </row>
    <row r="22019" spans="1:15">
      <c r="A22019" t="s">
        <v>4</v>
      </c>
      <c r="B22019" s="4" t="s">
        <v>5</v>
      </c>
      <c r="C22019" s="4" t="s">
        <v>14</v>
      </c>
      <c r="D22019" s="4" t="s">
        <v>10</v>
      </c>
      <c r="E22019" s="4" t="s">
        <v>21</v>
      </c>
    </row>
    <row r="22020" spans="1:15">
      <c r="A22020" t="n">
        <v>170880</v>
      </c>
      <c r="B22020" s="21" t="n">
        <v>58</v>
      </c>
      <c r="C22020" s="7" t="n">
        <v>100</v>
      </c>
      <c r="D22020" s="7" t="n">
        <v>2000</v>
      </c>
      <c r="E22020" s="7" t="n">
        <v>1</v>
      </c>
    </row>
    <row r="22021" spans="1:15">
      <c r="A22021" t="s">
        <v>4</v>
      </c>
      <c r="B22021" s="4" t="s">
        <v>5</v>
      </c>
      <c r="C22021" s="4" t="s">
        <v>14</v>
      </c>
      <c r="D22021" s="4" t="s">
        <v>10</v>
      </c>
    </row>
    <row r="22022" spans="1:15">
      <c r="A22022" t="n">
        <v>170888</v>
      </c>
      <c r="B22022" s="21" t="n">
        <v>58</v>
      </c>
      <c r="C22022" s="7" t="n">
        <v>255</v>
      </c>
      <c r="D22022" s="7" t="n">
        <v>0</v>
      </c>
    </row>
    <row r="22023" spans="1:15">
      <c r="A22023" t="s">
        <v>4</v>
      </c>
      <c r="B22023" s="4" t="s">
        <v>5</v>
      </c>
      <c r="C22023" s="4" t="s">
        <v>14</v>
      </c>
      <c r="D22023" s="4" t="s">
        <v>10</v>
      </c>
    </row>
    <row r="22024" spans="1:15">
      <c r="A22024" t="n">
        <v>170892</v>
      </c>
      <c r="B22024" s="45" t="n">
        <v>45</v>
      </c>
      <c r="C22024" s="7" t="n">
        <v>7</v>
      </c>
      <c r="D22024" s="7" t="n">
        <v>255</v>
      </c>
    </row>
    <row r="22025" spans="1:15">
      <c r="A22025" t="s">
        <v>4</v>
      </c>
      <c r="B22025" s="4" t="s">
        <v>5</v>
      </c>
      <c r="C22025" s="4" t="s">
        <v>14</v>
      </c>
      <c r="D22025" s="4" t="s">
        <v>10</v>
      </c>
      <c r="E22025" s="4" t="s">
        <v>9</v>
      </c>
      <c r="F22025" s="4" t="s">
        <v>10</v>
      </c>
    </row>
    <row r="22026" spans="1:15">
      <c r="A22026" t="n">
        <v>170896</v>
      </c>
      <c r="B22026" s="14" t="n">
        <v>50</v>
      </c>
      <c r="C22026" s="7" t="n">
        <v>3</v>
      </c>
      <c r="D22026" s="7" t="n">
        <v>4255</v>
      </c>
      <c r="E22026" s="7" t="n">
        <v>1061997773</v>
      </c>
      <c r="F22026" s="7" t="n">
        <v>500</v>
      </c>
    </row>
    <row r="22027" spans="1:15">
      <c r="A22027" t="s">
        <v>4</v>
      </c>
      <c r="B22027" s="4" t="s">
        <v>5</v>
      </c>
      <c r="C22027" s="4" t="s">
        <v>14</v>
      </c>
      <c r="D22027" s="4" t="s">
        <v>10</v>
      </c>
      <c r="E22027" s="4" t="s">
        <v>9</v>
      </c>
      <c r="F22027" s="4" t="s">
        <v>10</v>
      </c>
    </row>
    <row r="22028" spans="1:15">
      <c r="A22028" t="n">
        <v>170906</v>
      </c>
      <c r="B22028" s="14" t="n">
        <v>50</v>
      </c>
      <c r="C22028" s="7" t="n">
        <v>3</v>
      </c>
      <c r="D22028" s="7" t="n">
        <v>8120</v>
      </c>
      <c r="E22028" s="7" t="n">
        <v>1061997773</v>
      </c>
      <c r="F22028" s="7" t="n">
        <v>500</v>
      </c>
    </row>
    <row r="22029" spans="1:15">
      <c r="A22029" t="s">
        <v>4</v>
      </c>
      <c r="B22029" s="4" t="s">
        <v>5</v>
      </c>
      <c r="C22029" s="4" t="s">
        <v>14</v>
      </c>
      <c r="D22029" s="4" t="s">
        <v>10</v>
      </c>
      <c r="E22029" s="4" t="s">
        <v>21</v>
      </c>
    </row>
    <row r="22030" spans="1:15">
      <c r="A22030" t="n">
        <v>170916</v>
      </c>
      <c r="B22030" s="21" t="n">
        <v>58</v>
      </c>
      <c r="C22030" s="7" t="n">
        <v>101</v>
      </c>
      <c r="D22030" s="7" t="n">
        <v>1000</v>
      </c>
      <c r="E22030" s="7" t="n">
        <v>1</v>
      </c>
    </row>
    <row r="22031" spans="1:15">
      <c r="A22031" t="s">
        <v>4</v>
      </c>
      <c r="B22031" s="4" t="s">
        <v>5</v>
      </c>
      <c r="C22031" s="4" t="s">
        <v>14</v>
      </c>
      <c r="D22031" s="4" t="s">
        <v>10</v>
      </c>
    </row>
    <row r="22032" spans="1:15">
      <c r="A22032" t="n">
        <v>170924</v>
      </c>
      <c r="B22032" s="21" t="n">
        <v>58</v>
      </c>
      <c r="C22032" s="7" t="n">
        <v>254</v>
      </c>
      <c r="D22032" s="7" t="n">
        <v>0</v>
      </c>
    </row>
    <row r="22033" spans="1:9">
      <c r="A22033" t="s">
        <v>4</v>
      </c>
      <c r="B22033" s="4" t="s">
        <v>5</v>
      </c>
      <c r="C22033" s="4" t="s">
        <v>14</v>
      </c>
    </row>
    <row r="22034" spans="1:9">
      <c r="A22034" t="n">
        <v>170928</v>
      </c>
      <c r="B22034" s="35" t="n">
        <v>116</v>
      </c>
      <c r="C22034" s="7" t="n">
        <v>0</v>
      </c>
    </row>
    <row r="22035" spans="1:9">
      <c r="A22035" t="s">
        <v>4</v>
      </c>
      <c r="B22035" s="4" t="s">
        <v>5</v>
      </c>
      <c r="C22035" s="4" t="s">
        <v>14</v>
      </c>
      <c r="D22035" s="4" t="s">
        <v>10</v>
      </c>
    </row>
    <row r="22036" spans="1:9">
      <c r="A22036" t="n">
        <v>170930</v>
      </c>
      <c r="B22036" s="35" t="n">
        <v>116</v>
      </c>
      <c r="C22036" s="7" t="n">
        <v>2</v>
      </c>
      <c r="D22036" s="7" t="n">
        <v>1</v>
      </c>
    </row>
    <row r="22037" spans="1:9">
      <c r="A22037" t="s">
        <v>4</v>
      </c>
      <c r="B22037" s="4" t="s">
        <v>5</v>
      </c>
      <c r="C22037" s="4" t="s">
        <v>14</v>
      </c>
      <c r="D22037" s="4" t="s">
        <v>9</v>
      </c>
    </row>
    <row r="22038" spans="1:9">
      <c r="A22038" t="n">
        <v>170934</v>
      </c>
      <c r="B22038" s="35" t="n">
        <v>116</v>
      </c>
      <c r="C22038" s="7" t="n">
        <v>5</v>
      </c>
      <c r="D22038" s="7" t="n">
        <v>1097859072</v>
      </c>
    </row>
    <row r="22039" spans="1:9">
      <c r="A22039" t="s">
        <v>4</v>
      </c>
      <c r="B22039" s="4" t="s">
        <v>5</v>
      </c>
      <c r="C22039" s="4" t="s">
        <v>14</v>
      </c>
      <c r="D22039" s="4" t="s">
        <v>10</v>
      </c>
    </row>
    <row r="22040" spans="1:9">
      <c r="A22040" t="n">
        <v>170940</v>
      </c>
      <c r="B22040" s="35" t="n">
        <v>116</v>
      </c>
      <c r="C22040" s="7" t="n">
        <v>6</v>
      </c>
      <c r="D22040" s="7" t="n">
        <v>1</v>
      </c>
    </row>
    <row r="22041" spans="1:9">
      <c r="A22041" t="s">
        <v>4</v>
      </c>
      <c r="B22041" s="4" t="s">
        <v>5</v>
      </c>
      <c r="C22041" s="4" t="s">
        <v>14</v>
      </c>
      <c r="D22041" s="4" t="s">
        <v>10</v>
      </c>
      <c r="E22041" s="4" t="s">
        <v>10</v>
      </c>
      <c r="F22041" s="4" t="s">
        <v>9</v>
      </c>
    </row>
    <row r="22042" spans="1:9">
      <c r="A22042" t="n">
        <v>170944</v>
      </c>
      <c r="B22042" s="46" t="n">
        <v>84</v>
      </c>
      <c r="C22042" s="7" t="n">
        <v>0</v>
      </c>
      <c r="D22042" s="7" t="n">
        <v>0</v>
      </c>
      <c r="E22042" s="7" t="n">
        <v>0</v>
      </c>
      <c r="F22042" s="7" t="n">
        <v>1058642330</v>
      </c>
    </row>
    <row r="22043" spans="1:9">
      <c r="A22043" t="s">
        <v>4</v>
      </c>
      <c r="B22043" s="4" t="s">
        <v>5</v>
      </c>
      <c r="C22043" s="4" t="s">
        <v>14</v>
      </c>
      <c r="D22043" s="4" t="s">
        <v>14</v>
      </c>
      <c r="E22043" s="4" t="s">
        <v>21</v>
      </c>
      <c r="F22043" s="4" t="s">
        <v>21</v>
      </c>
      <c r="G22043" s="4" t="s">
        <v>21</v>
      </c>
      <c r="H22043" s="4" t="s">
        <v>10</v>
      </c>
    </row>
    <row r="22044" spans="1:9">
      <c r="A22044" t="n">
        <v>170954</v>
      </c>
      <c r="B22044" s="45" t="n">
        <v>45</v>
      </c>
      <c r="C22044" s="7" t="n">
        <v>2</v>
      </c>
      <c r="D22044" s="7" t="n">
        <v>3</v>
      </c>
      <c r="E22044" s="7" t="n">
        <v>0</v>
      </c>
      <c r="F22044" s="7" t="n">
        <v>30.2999992370605</v>
      </c>
      <c r="G22044" s="7" t="n">
        <v>8.55000019073486</v>
      </c>
      <c r="H22044" s="7" t="n">
        <v>0</v>
      </c>
    </row>
    <row r="22045" spans="1:9">
      <c r="A22045" t="s">
        <v>4</v>
      </c>
      <c r="B22045" s="4" t="s">
        <v>5</v>
      </c>
      <c r="C22045" s="4" t="s">
        <v>14</v>
      </c>
      <c r="D22045" s="4" t="s">
        <v>14</v>
      </c>
      <c r="E22045" s="4" t="s">
        <v>21</v>
      </c>
      <c r="F22045" s="4" t="s">
        <v>21</v>
      </c>
      <c r="G22045" s="4" t="s">
        <v>21</v>
      </c>
      <c r="H22045" s="4" t="s">
        <v>10</v>
      </c>
      <c r="I22045" s="4" t="s">
        <v>14</v>
      </c>
    </row>
    <row r="22046" spans="1:9">
      <c r="A22046" t="n">
        <v>170971</v>
      </c>
      <c r="B22046" s="45" t="n">
        <v>45</v>
      </c>
      <c r="C22046" s="7" t="n">
        <v>4</v>
      </c>
      <c r="D22046" s="7" t="n">
        <v>3</v>
      </c>
      <c r="E22046" s="7" t="n">
        <v>45</v>
      </c>
      <c r="F22046" s="7" t="n">
        <v>-10</v>
      </c>
      <c r="G22046" s="7" t="n">
        <v>-5</v>
      </c>
      <c r="H22046" s="7" t="n">
        <v>0</v>
      </c>
      <c r="I22046" s="7" t="n">
        <v>0</v>
      </c>
    </row>
    <row r="22047" spans="1:9">
      <c r="A22047" t="s">
        <v>4</v>
      </c>
      <c r="B22047" s="4" t="s">
        <v>5</v>
      </c>
      <c r="C22047" s="4" t="s">
        <v>14</v>
      </c>
      <c r="D22047" s="4" t="s">
        <v>14</v>
      </c>
      <c r="E22047" s="4" t="s">
        <v>21</v>
      </c>
      <c r="F22047" s="4" t="s">
        <v>10</v>
      </c>
    </row>
    <row r="22048" spans="1:9">
      <c r="A22048" t="n">
        <v>170989</v>
      </c>
      <c r="B22048" s="45" t="n">
        <v>45</v>
      </c>
      <c r="C22048" s="7" t="n">
        <v>5</v>
      </c>
      <c r="D22048" s="7" t="n">
        <v>3</v>
      </c>
      <c r="E22048" s="7" t="n">
        <v>1.10000002384186</v>
      </c>
      <c r="F22048" s="7" t="n">
        <v>0</v>
      </c>
    </row>
    <row r="22049" spans="1:9">
      <c r="A22049" t="s">
        <v>4</v>
      </c>
      <c r="B22049" s="4" t="s">
        <v>5</v>
      </c>
      <c r="C22049" s="4" t="s">
        <v>14</v>
      </c>
      <c r="D22049" s="4" t="s">
        <v>14</v>
      </c>
      <c r="E22049" s="4" t="s">
        <v>21</v>
      </c>
      <c r="F22049" s="4" t="s">
        <v>10</v>
      </c>
    </row>
    <row r="22050" spans="1:9">
      <c r="A22050" t="n">
        <v>170998</v>
      </c>
      <c r="B22050" s="45" t="n">
        <v>45</v>
      </c>
      <c r="C22050" s="7" t="n">
        <v>11</v>
      </c>
      <c r="D22050" s="7" t="n">
        <v>3</v>
      </c>
      <c r="E22050" s="7" t="n">
        <v>45.9000015258789</v>
      </c>
      <c r="F22050" s="7" t="n">
        <v>0</v>
      </c>
    </row>
    <row r="22051" spans="1:9">
      <c r="A22051" t="s">
        <v>4</v>
      </c>
      <c r="B22051" s="4" t="s">
        <v>5</v>
      </c>
      <c r="C22051" s="4" t="s">
        <v>14</v>
      </c>
      <c r="D22051" s="4" t="s">
        <v>14</v>
      </c>
      <c r="E22051" s="4" t="s">
        <v>21</v>
      </c>
      <c r="F22051" s="4" t="s">
        <v>21</v>
      </c>
      <c r="G22051" s="4" t="s">
        <v>21</v>
      </c>
      <c r="H22051" s="4" t="s">
        <v>10</v>
      </c>
      <c r="I22051" s="4" t="s">
        <v>14</v>
      </c>
    </row>
    <row r="22052" spans="1:9">
      <c r="A22052" t="n">
        <v>171007</v>
      </c>
      <c r="B22052" s="45" t="n">
        <v>45</v>
      </c>
      <c r="C22052" s="7" t="n">
        <v>4</v>
      </c>
      <c r="D22052" s="7" t="n">
        <v>3</v>
      </c>
      <c r="E22052" s="7" t="n">
        <v>-25</v>
      </c>
      <c r="F22052" s="7" t="n">
        <v>10</v>
      </c>
      <c r="G22052" s="7" t="n">
        <v>10</v>
      </c>
      <c r="H22052" s="7" t="n">
        <v>13000</v>
      </c>
      <c r="I22052" s="7" t="n">
        <v>0</v>
      </c>
    </row>
    <row r="22053" spans="1:9">
      <c r="A22053" t="s">
        <v>4</v>
      </c>
      <c r="B22053" s="4" t="s">
        <v>5</v>
      </c>
      <c r="C22053" s="4" t="s">
        <v>14</v>
      </c>
      <c r="D22053" s="4" t="s">
        <v>14</v>
      </c>
      <c r="E22053" s="4" t="s">
        <v>21</v>
      </c>
      <c r="F22053" s="4" t="s">
        <v>10</v>
      </c>
    </row>
    <row r="22054" spans="1:9">
      <c r="A22054" t="n">
        <v>171025</v>
      </c>
      <c r="B22054" s="45" t="n">
        <v>45</v>
      </c>
      <c r="C22054" s="7" t="n">
        <v>5</v>
      </c>
      <c r="D22054" s="7" t="n">
        <v>3</v>
      </c>
      <c r="E22054" s="7" t="n">
        <v>2.70000004768372</v>
      </c>
      <c r="F22054" s="7" t="n">
        <v>13000</v>
      </c>
    </row>
    <row r="22055" spans="1:9">
      <c r="A22055" t="s">
        <v>4</v>
      </c>
      <c r="B22055" s="4" t="s">
        <v>5</v>
      </c>
      <c r="C22055" s="4" t="s">
        <v>14</v>
      </c>
      <c r="D22055" s="4" t="s">
        <v>21</v>
      </c>
      <c r="E22055" s="4" t="s">
        <v>10</v>
      </c>
      <c r="F22055" s="4" t="s">
        <v>14</v>
      </c>
    </row>
    <row r="22056" spans="1:9">
      <c r="A22056" t="n">
        <v>171034</v>
      </c>
      <c r="B22056" s="16" t="n">
        <v>49</v>
      </c>
      <c r="C22056" s="7" t="n">
        <v>3</v>
      </c>
      <c r="D22056" s="7" t="n">
        <v>0.699999988079071</v>
      </c>
      <c r="E22056" s="7" t="n">
        <v>500</v>
      </c>
      <c r="F22056" s="7" t="n">
        <v>0</v>
      </c>
    </row>
    <row r="22057" spans="1:9">
      <c r="A22057" t="s">
        <v>4</v>
      </c>
      <c r="B22057" s="4" t="s">
        <v>5</v>
      </c>
      <c r="C22057" s="4" t="s">
        <v>14</v>
      </c>
      <c r="D22057" s="4" t="s">
        <v>10</v>
      </c>
    </row>
    <row r="22058" spans="1:9">
      <c r="A22058" t="n">
        <v>171043</v>
      </c>
      <c r="B22058" s="21" t="n">
        <v>58</v>
      </c>
      <c r="C22058" s="7" t="n">
        <v>255</v>
      </c>
      <c r="D22058" s="7" t="n">
        <v>0</v>
      </c>
    </row>
    <row r="22059" spans="1:9">
      <c r="A22059" t="s">
        <v>4</v>
      </c>
      <c r="B22059" s="4" t="s">
        <v>5</v>
      </c>
      <c r="C22059" s="4" t="s">
        <v>10</v>
      </c>
    </row>
    <row r="22060" spans="1:9">
      <c r="A22060" t="n">
        <v>171047</v>
      </c>
      <c r="B22060" s="28" t="n">
        <v>16</v>
      </c>
      <c r="C22060" s="7" t="n">
        <v>1000</v>
      </c>
    </row>
    <row r="22061" spans="1:9">
      <c r="A22061" t="s">
        <v>4</v>
      </c>
      <c r="B22061" s="4" t="s">
        <v>5</v>
      </c>
      <c r="C22061" s="4" t="s">
        <v>14</v>
      </c>
      <c r="D22061" s="4" t="s">
        <v>14</v>
      </c>
      <c r="E22061" s="4" t="s">
        <v>14</v>
      </c>
      <c r="F22061" s="4" t="s">
        <v>14</v>
      </c>
    </row>
    <row r="22062" spans="1:9">
      <c r="A22062" t="n">
        <v>171050</v>
      </c>
      <c r="B22062" s="19" t="n">
        <v>14</v>
      </c>
      <c r="C22062" s="7" t="n">
        <v>0</v>
      </c>
      <c r="D22062" s="7" t="n">
        <v>1</v>
      </c>
      <c r="E22062" s="7" t="n">
        <v>0</v>
      </c>
      <c r="F22062" s="7" t="n">
        <v>0</v>
      </c>
    </row>
    <row r="22063" spans="1:9">
      <c r="A22063" t="s">
        <v>4</v>
      </c>
      <c r="B22063" s="4" t="s">
        <v>5</v>
      </c>
      <c r="C22063" s="4" t="s">
        <v>14</v>
      </c>
      <c r="D22063" s="4" t="s">
        <v>10</v>
      </c>
      <c r="E22063" s="4" t="s">
        <v>6</v>
      </c>
    </row>
    <row r="22064" spans="1:9">
      <c r="A22064" t="n">
        <v>171055</v>
      </c>
      <c r="B22064" s="41" t="n">
        <v>51</v>
      </c>
      <c r="C22064" s="7" t="n">
        <v>4</v>
      </c>
      <c r="D22064" s="7" t="n">
        <v>7012</v>
      </c>
      <c r="E22064" s="7" t="s">
        <v>137</v>
      </c>
    </row>
    <row r="22065" spans="1:9">
      <c r="A22065" t="s">
        <v>4</v>
      </c>
      <c r="B22065" s="4" t="s">
        <v>5</v>
      </c>
      <c r="C22065" s="4" t="s">
        <v>10</v>
      </c>
    </row>
    <row r="22066" spans="1:9">
      <c r="A22066" t="n">
        <v>171069</v>
      </c>
      <c r="B22066" s="28" t="n">
        <v>16</v>
      </c>
      <c r="C22066" s="7" t="n">
        <v>0</v>
      </c>
    </row>
    <row r="22067" spans="1:9">
      <c r="A22067" t="s">
        <v>4</v>
      </c>
      <c r="B22067" s="4" t="s">
        <v>5</v>
      </c>
      <c r="C22067" s="4" t="s">
        <v>10</v>
      </c>
      <c r="D22067" s="4" t="s">
        <v>14</v>
      </c>
      <c r="E22067" s="4" t="s">
        <v>9</v>
      </c>
      <c r="F22067" s="4" t="s">
        <v>112</v>
      </c>
      <c r="G22067" s="4" t="s">
        <v>14</v>
      </c>
      <c r="H22067" s="4" t="s">
        <v>14</v>
      </c>
      <c r="I22067" s="4" t="s">
        <v>14</v>
      </c>
    </row>
    <row r="22068" spans="1:9">
      <c r="A22068" t="n">
        <v>171072</v>
      </c>
      <c r="B22068" s="49" t="n">
        <v>26</v>
      </c>
      <c r="C22068" s="7" t="n">
        <v>7012</v>
      </c>
      <c r="D22068" s="7" t="n">
        <v>17</v>
      </c>
      <c r="E22068" s="7" t="n">
        <v>19312</v>
      </c>
      <c r="F22068" s="7" t="s">
        <v>1248</v>
      </c>
      <c r="G22068" s="7" t="n">
        <v>8</v>
      </c>
      <c r="H22068" s="7" t="n">
        <v>2</v>
      </c>
      <c r="I22068" s="7" t="n">
        <v>0</v>
      </c>
    </row>
    <row r="22069" spans="1:9">
      <c r="A22069" t="s">
        <v>4</v>
      </c>
      <c r="B22069" s="4" t="s">
        <v>5</v>
      </c>
      <c r="C22069" s="4" t="s">
        <v>10</v>
      </c>
    </row>
    <row r="22070" spans="1:9">
      <c r="A22070" t="n">
        <v>171117</v>
      </c>
      <c r="B22070" s="28" t="n">
        <v>16</v>
      </c>
      <c r="C22070" s="7" t="n">
        <v>4000</v>
      </c>
    </row>
    <row r="22071" spans="1:9">
      <c r="A22071" t="s">
        <v>4</v>
      </c>
      <c r="B22071" s="4" t="s">
        <v>5</v>
      </c>
      <c r="C22071" s="4" t="s">
        <v>10</v>
      </c>
      <c r="D22071" s="4" t="s">
        <v>14</v>
      </c>
    </row>
    <row r="22072" spans="1:9">
      <c r="A22072" t="n">
        <v>171120</v>
      </c>
      <c r="B22072" s="51" t="n">
        <v>89</v>
      </c>
      <c r="C22072" s="7" t="n">
        <v>7012</v>
      </c>
      <c r="D22072" s="7" t="n">
        <v>0</v>
      </c>
    </row>
    <row r="22073" spans="1:9">
      <c r="A22073" t="s">
        <v>4</v>
      </c>
      <c r="B22073" s="4" t="s">
        <v>5</v>
      </c>
      <c r="C22073" s="4" t="s">
        <v>10</v>
      </c>
    </row>
    <row r="22074" spans="1:9">
      <c r="A22074" t="n">
        <v>171124</v>
      </c>
      <c r="B22074" s="28" t="n">
        <v>16</v>
      </c>
      <c r="C22074" s="7" t="n">
        <v>1500</v>
      </c>
    </row>
    <row r="22075" spans="1:9">
      <c r="A22075" t="s">
        <v>4</v>
      </c>
      <c r="B22075" s="4" t="s">
        <v>5</v>
      </c>
      <c r="C22075" s="4" t="s">
        <v>14</v>
      </c>
      <c r="D22075" s="4" t="s">
        <v>10</v>
      </c>
      <c r="E22075" s="4" t="s">
        <v>6</v>
      </c>
    </row>
    <row r="22076" spans="1:9">
      <c r="A22076" t="n">
        <v>171127</v>
      </c>
      <c r="B22076" s="41" t="n">
        <v>51</v>
      </c>
      <c r="C22076" s="7" t="n">
        <v>4</v>
      </c>
      <c r="D22076" s="7" t="n">
        <v>7012</v>
      </c>
      <c r="E22076" s="7" t="s">
        <v>137</v>
      </c>
    </row>
    <row r="22077" spans="1:9">
      <c r="A22077" t="s">
        <v>4</v>
      </c>
      <c r="B22077" s="4" t="s">
        <v>5</v>
      </c>
      <c r="C22077" s="4" t="s">
        <v>10</v>
      </c>
    </row>
    <row r="22078" spans="1:9">
      <c r="A22078" t="n">
        <v>171141</v>
      </c>
      <c r="B22078" s="28" t="n">
        <v>16</v>
      </c>
      <c r="C22078" s="7" t="n">
        <v>0</v>
      </c>
    </row>
    <row r="22079" spans="1:9">
      <c r="A22079" t="s">
        <v>4</v>
      </c>
      <c r="B22079" s="4" t="s">
        <v>5</v>
      </c>
      <c r="C22079" s="4" t="s">
        <v>10</v>
      </c>
      <c r="D22079" s="4" t="s">
        <v>14</v>
      </c>
      <c r="E22079" s="4" t="s">
        <v>9</v>
      </c>
      <c r="F22079" s="4" t="s">
        <v>112</v>
      </c>
      <c r="G22079" s="4" t="s">
        <v>14</v>
      </c>
      <c r="H22079" s="4" t="s">
        <v>14</v>
      </c>
      <c r="I22079" s="4" t="s">
        <v>14</v>
      </c>
    </row>
    <row r="22080" spans="1:9">
      <c r="A22080" t="n">
        <v>171144</v>
      </c>
      <c r="B22080" s="49" t="n">
        <v>26</v>
      </c>
      <c r="C22080" s="7" t="n">
        <v>7012</v>
      </c>
      <c r="D22080" s="7" t="n">
        <v>17</v>
      </c>
      <c r="E22080" s="7" t="n">
        <v>19313</v>
      </c>
      <c r="F22080" s="7" t="s">
        <v>1249</v>
      </c>
      <c r="G22080" s="7" t="n">
        <v>8</v>
      </c>
      <c r="H22080" s="7" t="n">
        <v>2</v>
      </c>
      <c r="I22080" s="7" t="n">
        <v>0</v>
      </c>
    </row>
    <row r="22081" spans="1:9">
      <c r="A22081" t="s">
        <v>4</v>
      </c>
      <c r="B22081" s="4" t="s">
        <v>5</v>
      </c>
      <c r="C22081" s="4" t="s">
        <v>10</v>
      </c>
    </row>
    <row r="22082" spans="1:9">
      <c r="A22082" t="n">
        <v>171185</v>
      </c>
      <c r="B22082" s="28" t="n">
        <v>16</v>
      </c>
      <c r="C22082" s="7" t="n">
        <v>4000</v>
      </c>
    </row>
    <row r="22083" spans="1:9">
      <c r="A22083" t="s">
        <v>4</v>
      </c>
      <c r="B22083" s="4" t="s">
        <v>5</v>
      </c>
      <c r="C22083" s="4" t="s">
        <v>10</v>
      </c>
      <c r="D22083" s="4" t="s">
        <v>14</v>
      </c>
    </row>
    <row r="22084" spans="1:9">
      <c r="A22084" t="n">
        <v>171188</v>
      </c>
      <c r="B22084" s="51" t="n">
        <v>89</v>
      </c>
      <c r="C22084" s="7" t="n">
        <v>7012</v>
      </c>
      <c r="D22084" s="7" t="n">
        <v>0</v>
      </c>
    </row>
    <row r="22085" spans="1:9">
      <c r="A22085" t="s">
        <v>4</v>
      </c>
      <c r="B22085" s="4" t="s">
        <v>5</v>
      </c>
      <c r="C22085" s="4" t="s">
        <v>10</v>
      </c>
    </row>
    <row r="22086" spans="1:9">
      <c r="A22086" t="n">
        <v>171192</v>
      </c>
      <c r="B22086" s="28" t="n">
        <v>16</v>
      </c>
      <c r="C22086" s="7" t="n">
        <v>1000</v>
      </c>
    </row>
    <row r="22087" spans="1:9">
      <c r="A22087" t="s">
        <v>4</v>
      </c>
      <c r="B22087" s="4" t="s">
        <v>5</v>
      </c>
      <c r="C22087" s="4" t="s">
        <v>9</v>
      </c>
    </row>
    <row r="22088" spans="1:9">
      <c r="A22088" t="n">
        <v>171195</v>
      </c>
      <c r="B22088" s="48" t="n">
        <v>15</v>
      </c>
      <c r="C22088" s="7" t="n">
        <v>256</v>
      </c>
    </row>
    <row r="22089" spans="1:9">
      <c r="A22089" t="s">
        <v>4</v>
      </c>
      <c r="B22089" s="4" t="s">
        <v>5</v>
      </c>
      <c r="C22089" s="4" t="s">
        <v>14</v>
      </c>
      <c r="D22089" s="4" t="s">
        <v>10</v>
      </c>
    </row>
    <row r="22090" spans="1:9">
      <c r="A22090" t="n">
        <v>171200</v>
      </c>
      <c r="B22090" s="45" t="n">
        <v>45</v>
      </c>
      <c r="C22090" s="7" t="n">
        <v>7</v>
      </c>
      <c r="D22090" s="7" t="n">
        <v>255</v>
      </c>
    </row>
    <row r="22091" spans="1:9">
      <c r="A22091" t="s">
        <v>4</v>
      </c>
      <c r="B22091" s="4" t="s">
        <v>5</v>
      </c>
      <c r="C22091" s="4" t="s">
        <v>14</v>
      </c>
      <c r="D22091" s="4" t="s">
        <v>10</v>
      </c>
      <c r="E22091" s="4" t="s">
        <v>9</v>
      </c>
      <c r="F22091" s="4" t="s">
        <v>10</v>
      </c>
    </row>
    <row r="22092" spans="1:9">
      <c r="A22092" t="n">
        <v>171204</v>
      </c>
      <c r="B22092" s="14" t="n">
        <v>50</v>
      </c>
      <c r="C22092" s="7" t="n">
        <v>3</v>
      </c>
      <c r="D22092" s="7" t="n">
        <v>4255</v>
      </c>
      <c r="E22092" s="7" t="n">
        <v>1056964608</v>
      </c>
      <c r="F22092" s="7" t="n">
        <v>500</v>
      </c>
    </row>
    <row r="22093" spans="1:9">
      <c r="A22093" t="s">
        <v>4</v>
      </c>
      <c r="B22093" s="4" t="s">
        <v>5</v>
      </c>
      <c r="C22093" s="4" t="s">
        <v>14</v>
      </c>
      <c r="D22093" s="4" t="s">
        <v>10</v>
      </c>
      <c r="E22093" s="4" t="s">
        <v>9</v>
      </c>
      <c r="F22093" s="4" t="s">
        <v>10</v>
      </c>
    </row>
    <row r="22094" spans="1:9">
      <c r="A22094" t="n">
        <v>171214</v>
      </c>
      <c r="B22094" s="14" t="n">
        <v>50</v>
      </c>
      <c r="C22094" s="7" t="n">
        <v>3</v>
      </c>
      <c r="D22094" s="7" t="n">
        <v>8120</v>
      </c>
      <c r="E22094" s="7" t="n">
        <v>1056964608</v>
      </c>
      <c r="F22094" s="7" t="n">
        <v>500</v>
      </c>
    </row>
    <row r="22095" spans="1:9">
      <c r="A22095" t="s">
        <v>4</v>
      </c>
      <c r="B22095" s="4" t="s">
        <v>5</v>
      </c>
      <c r="C22095" s="4" t="s">
        <v>14</v>
      </c>
      <c r="D22095" s="4" t="s">
        <v>10</v>
      </c>
      <c r="E22095" s="4" t="s">
        <v>21</v>
      </c>
    </row>
    <row r="22096" spans="1:9">
      <c r="A22096" t="n">
        <v>171224</v>
      </c>
      <c r="B22096" s="21" t="n">
        <v>58</v>
      </c>
      <c r="C22096" s="7" t="n">
        <v>101</v>
      </c>
      <c r="D22096" s="7" t="n">
        <v>500</v>
      </c>
      <c r="E22096" s="7" t="n">
        <v>1</v>
      </c>
    </row>
    <row r="22097" spans="1:6">
      <c r="A22097" t="s">
        <v>4</v>
      </c>
      <c r="B22097" s="4" t="s">
        <v>5</v>
      </c>
      <c r="C22097" s="4" t="s">
        <v>14</v>
      </c>
      <c r="D22097" s="4" t="s">
        <v>10</v>
      </c>
    </row>
    <row r="22098" spans="1:6">
      <c r="A22098" t="n">
        <v>171232</v>
      </c>
      <c r="B22098" s="21" t="n">
        <v>58</v>
      </c>
      <c r="C22098" s="7" t="n">
        <v>254</v>
      </c>
      <c r="D22098" s="7" t="n">
        <v>0</v>
      </c>
    </row>
    <row r="22099" spans="1:6">
      <c r="A22099" t="s">
        <v>4</v>
      </c>
      <c r="B22099" s="4" t="s">
        <v>5</v>
      </c>
      <c r="C22099" s="4" t="s">
        <v>14</v>
      </c>
      <c r="D22099" s="4" t="s">
        <v>10</v>
      </c>
      <c r="E22099" s="4" t="s">
        <v>10</v>
      </c>
      <c r="F22099" s="4" t="s">
        <v>9</v>
      </c>
    </row>
    <row r="22100" spans="1:6">
      <c r="A22100" t="n">
        <v>171236</v>
      </c>
      <c r="B22100" s="46" t="n">
        <v>84</v>
      </c>
      <c r="C22100" s="7" t="n">
        <v>1</v>
      </c>
      <c r="D22100" s="7" t="n">
        <v>0</v>
      </c>
      <c r="E22100" s="7" t="n">
        <v>0</v>
      </c>
      <c r="F22100" s="7" t="n">
        <v>0</v>
      </c>
    </row>
    <row r="22101" spans="1:6">
      <c r="A22101" t="s">
        <v>4</v>
      </c>
      <c r="B22101" s="4" t="s">
        <v>5</v>
      </c>
      <c r="C22101" s="4" t="s">
        <v>14</v>
      </c>
    </row>
    <row r="22102" spans="1:6">
      <c r="A22102" t="n">
        <v>171246</v>
      </c>
      <c r="B22102" s="35" t="n">
        <v>116</v>
      </c>
      <c r="C22102" s="7" t="n">
        <v>0</v>
      </c>
    </row>
    <row r="22103" spans="1:6">
      <c r="A22103" t="s">
        <v>4</v>
      </c>
      <c r="B22103" s="4" t="s">
        <v>5</v>
      </c>
      <c r="C22103" s="4" t="s">
        <v>14</v>
      </c>
      <c r="D22103" s="4" t="s">
        <v>10</v>
      </c>
    </row>
    <row r="22104" spans="1:6">
      <c r="A22104" t="n">
        <v>171248</v>
      </c>
      <c r="B22104" s="35" t="n">
        <v>116</v>
      </c>
      <c r="C22104" s="7" t="n">
        <v>2</v>
      </c>
      <c r="D22104" s="7" t="n">
        <v>1</v>
      </c>
    </row>
    <row r="22105" spans="1:6">
      <c r="A22105" t="s">
        <v>4</v>
      </c>
      <c r="B22105" s="4" t="s">
        <v>5</v>
      </c>
      <c r="C22105" s="4" t="s">
        <v>14</v>
      </c>
      <c r="D22105" s="4" t="s">
        <v>9</v>
      </c>
    </row>
    <row r="22106" spans="1:6">
      <c r="A22106" t="n">
        <v>171252</v>
      </c>
      <c r="B22106" s="35" t="n">
        <v>116</v>
      </c>
      <c r="C22106" s="7" t="n">
        <v>5</v>
      </c>
      <c r="D22106" s="7" t="n">
        <v>1109393408</v>
      </c>
    </row>
    <row r="22107" spans="1:6">
      <c r="A22107" t="s">
        <v>4</v>
      </c>
      <c r="B22107" s="4" t="s">
        <v>5</v>
      </c>
      <c r="C22107" s="4" t="s">
        <v>14</v>
      </c>
      <c r="D22107" s="4" t="s">
        <v>10</v>
      </c>
    </row>
    <row r="22108" spans="1:6">
      <c r="A22108" t="n">
        <v>171258</v>
      </c>
      <c r="B22108" s="35" t="n">
        <v>116</v>
      </c>
      <c r="C22108" s="7" t="n">
        <v>6</v>
      </c>
      <c r="D22108" s="7" t="n">
        <v>1</v>
      </c>
    </row>
    <row r="22109" spans="1:6">
      <c r="A22109" t="s">
        <v>4</v>
      </c>
      <c r="B22109" s="4" t="s">
        <v>5</v>
      </c>
      <c r="C22109" s="4" t="s">
        <v>14</v>
      </c>
      <c r="D22109" s="4" t="s">
        <v>14</v>
      </c>
      <c r="E22109" s="4" t="s">
        <v>21</v>
      </c>
      <c r="F22109" s="4" t="s">
        <v>21</v>
      </c>
      <c r="G22109" s="4" t="s">
        <v>21</v>
      </c>
      <c r="H22109" s="4" t="s">
        <v>10</v>
      </c>
    </row>
    <row r="22110" spans="1:6">
      <c r="A22110" t="n">
        <v>171262</v>
      </c>
      <c r="B22110" s="45" t="n">
        <v>45</v>
      </c>
      <c r="C22110" s="7" t="n">
        <v>2</v>
      </c>
      <c r="D22110" s="7" t="n">
        <v>3</v>
      </c>
      <c r="E22110" s="7" t="n">
        <v>9.89999961853027</v>
      </c>
      <c r="F22110" s="7" t="n">
        <v>28.8999996185303</v>
      </c>
      <c r="G22110" s="7" t="n">
        <v>8.80000019073486</v>
      </c>
      <c r="H22110" s="7" t="n">
        <v>0</v>
      </c>
    </row>
    <row r="22111" spans="1:6">
      <c r="A22111" t="s">
        <v>4</v>
      </c>
      <c r="B22111" s="4" t="s">
        <v>5</v>
      </c>
      <c r="C22111" s="4" t="s">
        <v>14</v>
      </c>
      <c r="D22111" s="4" t="s">
        <v>14</v>
      </c>
      <c r="E22111" s="4" t="s">
        <v>21</v>
      </c>
      <c r="F22111" s="4" t="s">
        <v>21</v>
      </c>
      <c r="G22111" s="4" t="s">
        <v>21</v>
      </c>
      <c r="H22111" s="4" t="s">
        <v>10</v>
      </c>
      <c r="I22111" s="4" t="s">
        <v>14</v>
      </c>
    </row>
    <row r="22112" spans="1:6">
      <c r="A22112" t="n">
        <v>171279</v>
      </c>
      <c r="B22112" s="45" t="n">
        <v>45</v>
      </c>
      <c r="C22112" s="7" t="n">
        <v>4</v>
      </c>
      <c r="D22112" s="7" t="n">
        <v>3</v>
      </c>
      <c r="E22112" s="7" t="n">
        <v>353</v>
      </c>
      <c r="F22112" s="7" t="n">
        <v>57</v>
      </c>
      <c r="G22112" s="7" t="n">
        <v>10</v>
      </c>
      <c r="H22112" s="7" t="n">
        <v>0</v>
      </c>
      <c r="I22112" s="7" t="n">
        <v>0</v>
      </c>
    </row>
    <row r="22113" spans="1:9">
      <c r="A22113" t="s">
        <v>4</v>
      </c>
      <c r="B22113" s="4" t="s">
        <v>5</v>
      </c>
      <c r="C22113" s="4" t="s">
        <v>14</v>
      </c>
      <c r="D22113" s="4" t="s">
        <v>14</v>
      </c>
      <c r="E22113" s="4" t="s">
        <v>21</v>
      </c>
      <c r="F22113" s="4" t="s">
        <v>10</v>
      </c>
    </row>
    <row r="22114" spans="1:9">
      <c r="A22114" t="n">
        <v>171297</v>
      </c>
      <c r="B22114" s="45" t="n">
        <v>45</v>
      </c>
      <c r="C22114" s="7" t="n">
        <v>5</v>
      </c>
      <c r="D22114" s="7" t="n">
        <v>3</v>
      </c>
      <c r="E22114" s="7" t="n">
        <v>3.09999990463257</v>
      </c>
      <c r="F22114" s="7" t="n">
        <v>0</v>
      </c>
    </row>
    <row r="22115" spans="1:9">
      <c r="A22115" t="s">
        <v>4</v>
      </c>
      <c r="B22115" s="4" t="s">
        <v>5</v>
      </c>
      <c r="C22115" s="4" t="s">
        <v>14</v>
      </c>
      <c r="D22115" s="4" t="s">
        <v>14</v>
      </c>
      <c r="E22115" s="4" t="s">
        <v>21</v>
      </c>
      <c r="F22115" s="4" t="s">
        <v>10</v>
      </c>
    </row>
    <row r="22116" spans="1:9">
      <c r="A22116" t="n">
        <v>171306</v>
      </c>
      <c r="B22116" s="45" t="n">
        <v>45</v>
      </c>
      <c r="C22116" s="7" t="n">
        <v>11</v>
      </c>
      <c r="D22116" s="7" t="n">
        <v>3</v>
      </c>
      <c r="E22116" s="7" t="n">
        <v>45.9000015258789</v>
      </c>
      <c r="F22116" s="7" t="n">
        <v>0</v>
      </c>
    </row>
    <row r="22117" spans="1:9">
      <c r="A22117" t="s">
        <v>4</v>
      </c>
      <c r="B22117" s="4" t="s">
        <v>5</v>
      </c>
      <c r="C22117" s="4" t="s">
        <v>14</v>
      </c>
      <c r="D22117" s="4" t="s">
        <v>14</v>
      </c>
      <c r="E22117" s="4" t="s">
        <v>21</v>
      </c>
      <c r="F22117" s="4" t="s">
        <v>21</v>
      </c>
      <c r="G22117" s="4" t="s">
        <v>21</v>
      </c>
      <c r="H22117" s="4" t="s">
        <v>10</v>
      </c>
    </row>
    <row r="22118" spans="1:9">
      <c r="A22118" t="n">
        <v>171315</v>
      </c>
      <c r="B22118" s="45" t="n">
        <v>45</v>
      </c>
      <c r="C22118" s="7" t="n">
        <v>2</v>
      </c>
      <c r="D22118" s="7" t="n">
        <v>3</v>
      </c>
      <c r="E22118" s="7" t="n">
        <v>9.89999961853027</v>
      </c>
      <c r="F22118" s="7" t="n">
        <v>27.7000007629395</v>
      </c>
      <c r="G22118" s="7" t="n">
        <v>8.80000019073486</v>
      </c>
      <c r="H22118" s="7" t="n">
        <v>5000</v>
      </c>
    </row>
    <row r="22119" spans="1:9">
      <c r="A22119" t="s">
        <v>4</v>
      </c>
      <c r="B22119" s="4" t="s">
        <v>5</v>
      </c>
      <c r="C22119" s="4" t="s">
        <v>14</v>
      </c>
      <c r="D22119" s="4" t="s">
        <v>10</v>
      </c>
    </row>
    <row r="22120" spans="1:9">
      <c r="A22120" t="n">
        <v>171332</v>
      </c>
      <c r="B22120" s="21" t="n">
        <v>58</v>
      </c>
      <c r="C22120" s="7" t="n">
        <v>255</v>
      </c>
      <c r="D22120" s="7" t="n">
        <v>0</v>
      </c>
    </row>
    <row r="22121" spans="1:9">
      <c r="A22121" t="s">
        <v>4</v>
      </c>
      <c r="B22121" s="4" t="s">
        <v>5</v>
      </c>
      <c r="C22121" s="4" t="s">
        <v>14</v>
      </c>
      <c r="D22121" s="4" t="s">
        <v>10</v>
      </c>
    </row>
    <row r="22122" spans="1:9">
      <c r="A22122" t="n">
        <v>171336</v>
      </c>
      <c r="B22122" s="45" t="n">
        <v>45</v>
      </c>
      <c r="C22122" s="7" t="n">
        <v>7</v>
      </c>
      <c r="D22122" s="7" t="n">
        <v>255</v>
      </c>
    </row>
    <row r="22123" spans="1:9">
      <c r="A22123" t="s">
        <v>4</v>
      </c>
      <c r="B22123" s="4" t="s">
        <v>5</v>
      </c>
      <c r="C22123" s="4" t="s">
        <v>14</v>
      </c>
      <c r="D22123" s="4" t="s">
        <v>10</v>
      </c>
      <c r="E22123" s="4" t="s">
        <v>9</v>
      </c>
      <c r="F22123" s="4" t="s">
        <v>10</v>
      </c>
    </row>
    <row r="22124" spans="1:9">
      <c r="A22124" t="n">
        <v>171340</v>
      </c>
      <c r="B22124" s="14" t="n">
        <v>50</v>
      </c>
      <c r="C22124" s="7" t="n">
        <v>3</v>
      </c>
      <c r="D22124" s="7" t="n">
        <v>4255</v>
      </c>
      <c r="E22124" s="7" t="n">
        <v>1050253722</v>
      </c>
      <c r="F22124" s="7" t="n">
        <v>500</v>
      </c>
    </row>
    <row r="22125" spans="1:9">
      <c r="A22125" t="s">
        <v>4</v>
      </c>
      <c r="B22125" s="4" t="s">
        <v>5</v>
      </c>
      <c r="C22125" s="4" t="s">
        <v>14</v>
      </c>
      <c r="D22125" s="4" t="s">
        <v>10</v>
      </c>
      <c r="E22125" s="4" t="s">
        <v>9</v>
      </c>
      <c r="F22125" s="4" t="s">
        <v>10</v>
      </c>
    </row>
    <row r="22126" spans="1:9">
      <c r="A22126" t="n">
        <v>171350</v>
      </c>
      <c r="B22126" s="14" t="n">
        <v>50</v>
      </c>
      <c r="C22126" s="7" t="n">
        <v>3</v>
      </c>
      <c r="D22126" s="7" t="n">
        <v>8120</v>
      </c>
      <c r="E22126" s="7" t="n">
        <v>1050253722</v>
      </c>
      <c r="F22126" s="7" t="n">
        <v>500</v>
      </c>
    </row>
    <row r="22127" spans="1:9">
      <c r="A22127" t="s">
        <v>4</v>
      </c>
      <c r="B22127" s="4" t="s">
        <v>5</v>
      </c>
      <c r="C22127" s="4" t="s">
        <v>14</v>
      </c>
      <c r="D22127" s="4" t="s">
        <v>10</v>
      </c>
      <c r="E22127" s="4" t="s">
        <v>21</v>
      </c>
    </row>
    <row r="22128" spans="1:9">
      <c r="A22128" t="n">
        <v>171360</v>
      </c>
      <c r="B22128" s="21" t="n">
        <v>58</v>
      </c>
      <c r="C22128" s="7" t="n">
        <v>101</v>
      </c>
      <c r="D22128" s="7" t="n">
        <v>300</v>
      </c>
      <c r="E22128" s="7" t="n">
        <v>1</v>
      </c>
    </row>
    <row r="22129" spans="1:8">
      <c r="A22129" t="s">
        <v>4</v>
      </c>
      <c r="B22129" s="4" t="s">
        <v>5</v>
      </c>
      <c r="C22129" s="4" t="s">
        <v>14</v>
      </c>
      <c r="D22129" s="4" t="s">
        <v>10</v>
      </c>
    </row>
    <row r="22130" spans="1:8">
      <c r="A22130" t="n">
        <v>171368</v>
      </c>
      <c r="B22130" s="21" t="n">
        <v>58</v>
      </c>
      <c r="C22130" s="7" t="n">
        <v>254</v>
      </c>
      <c r="D22130" s="7" t="n">
        <v>0</v>
      </c>
    </row>
    <row r="22131" spans="1:8">
      <c r="A22131" t="s">
        <v>4</v>
      </c>
      <c r="B22131" s="4" t="s">
        <v>5</v>
      </c>
      <c r="C22131" s="4" t="s">
        <v>14</v>
      </c>
      <c r="D22131" s="4" t="s">
        <v>14</v>
      </c>
      <c r="E22131" s="4" t="s">
        <v>21</v>
      </c>
      <c r="F22131" s="4" t="s">
        <v>21</v>
      </c>
      <c r="G22131" s="4" t="s">
        <v>21</v>
      </c>
      <c r="H22131" s="4" t="s">
        <v>10</v>
      </c>
    </row>
    <row r="22132" spans="1:8">
      <c r="A22132" t="n">
        <v>171372</v>
      </c>
      <c r="B22132" s="45" t="n">
        <v>45</v>
      </c>
      <c r="C22132" s="7" t="n">
        <v>2</v>
      </c>
      <c r="D22132" s="7" t="n">
        <v>3</v>
      </c>
      <c r="E22132" s="7" t="n">
        <v>11.1000003814697</v>
      </c>
      <c r="F22132" s="7" t="n">
        <v>27.75</v>
      </c>
      <c r="G22132" s="7" t="n">
        <v>8.80000019073486</v>
      </c>
      <c r="H22132" s="7" t="n">
        <v>0</v>
      </c>
    </row>
    <row r="22133" spans="1:8">
      <c r="A22133" t="s">
        <v>4</v>
      </c>
      <c r="B22133" s="4" t="s">
        <v>5</v>
      </c>
      <c r="C22133" s="4" t="s">
        <v>14</v>
      </c>
      <c r="D22133" s="4" t="s">
        <v>14</v>
      </c>
      <c r="E22133" s="4" t="s">
        <v>21</v>
      </c>
      <c r="F22133" s="4" t="s">
        <v>21</v>
      </c>
      <c r="G22133" s="4" t="s">
        <v>21</v>
      </c>
      <c r="H22133" s="4" t="s">
        <v>10</v>
      </c>
      <c r="I22133" s="4" t="s">
        <v>14</v>
      </c>
    </row>
    <row r="22134" spans="1:8">
      <c r="A22134" t="n">
        <v>171389</v>
      </c>
      <c r="B22134" s="45" t="n">
        <v>45</v>
      </c>
      <c r="C22134" s="7" t="n">
        <v>4</v>
      </c>
      <c r="D22134" s="7" t="n">
        <v>3</v>
      </c>
      <c r="E22134" s="7" t="n">
        <v>351</v>
      </c>
      <c r="F22134" s="7" t="n">
        <v>315</v>
      </c>
      <c r="G22134" s="7" t="n">
        <v>5</v>
      </c>
      <c r="H22134" s="7" t="n">
        <v>0</v>
      </c>
      <c r="I22134" s="7" t="n">
        <v>0</v>
      </c>
    </row>
    <row r="22135" spans="1:8">
      <c r="A22135" t="s">
        <v>4</v>
      </c>
      <c r="B22135" s="4" t="s">
        <v>5</v>
      </c>
      <c r="C22135" s="4" t="s">
        <v>14</v>
      </c>
      <c r="D22135" s="4" t="s">
        <v>14</v>
      </c>
      <c r="E22135" s="4" t="s">
        <v>21</v>
      </c>
      <c r="F22135" s="4" t="s">
        <v>10</v>
      </c>
    </row>
    <row r="22136" spans="1:8">
      <c r="A22136" t="n">
        <v>171407</v>
      </c>
      <c r="B22136" s="45" t="n">
        <v>45</v>
      </c>
      <c r="C22136" s="7" t="n">
        <v>5</v>
      </c>
      <c r="D22136" s="7" t="n">
        <v>3</v>
      </c>
      <c r="E22136" s="7" t="n">
        <v>1.60000002384186</v>
      </c>
      <c r="F22136" s="7" t="n">
        <v>0</v>
      </c>
    </row>
    <row r="22137" spans="1:8">
      <c r="A22137" t="s">
        <v>4</v>
      </c>
      <c r="B22137" s="4" t="s">
        <v>5</v>
      </c>
      <c r="C22137" s="4" t="s">
        <v>14</v>
      </c>
      <c r="D22137" s="4" t="s">
        <v>14</v>
      </c>
      <c r="E22137" s="4" t="s">
        <v>21</v>
      </c>
      <c r="F22137" s="4" t="s">
        <v>10</v>
      </c>
    </row>
    <row r="22138" spans="1:8">
      <c r="A22138" t="n">
        <v>171416</v>
      </c>
      <c r="B22138" s="45" t="n">
        <v>45</v>
      </c>
      <c r="C22138" s="7" t="n">
        <v>11</v>
      </c>
      <c r="D22138" s="7" t="n">
        <v>3</v>
      </c>
      <c r="E22138" s="7" t="n">
        <v>38.5</v>
      </c>
      <c r="F22138" s="7" t="n">
        <v>0</v>
      </c>
    </row>
    <row r="22139" spans="1:8">
      <c r="A22139" t="s">
        <v>4</v>
      </c>
      <c r="B22139" s="4" t="s">
        <v>5</v>
      </c>
      <c r="C22139" s="4" t="s">
        <v>14</v>
      </c>
      <c r="D22139" s="4" t="s">
        <v>14</v>
      </c>
      <c r="E22139" s="4" t="s">
        <v>21</v>
      </c>
      <c r="F22139" s="4" t="s">
        <v>21</v>
      </c>
      <c r="G22139" s="4" t="s">
        <v>21</v>
      </c>
      <c r="H22139" s="4" t="s">
        <v>10</v>
      </c>
      <c r="I22139" s="4" t="s">
        <v>14</v>
      </c>
    </row>
    <row r="22140" spans="1:8">
      <c r="A22140" t="n">
        <v>171425</v>
      </c>
      <c r="B22140" s="45" t="n">
        <v>45</v>
      </c>
      <c r="C22140" s="7" t="n">
        <v>4</v>
      </c>
      <c r="D22140" s="7" t="n">
        <v>3</v>
      </c>
      <c r="E22140" s="7" t="n">
        <v>351</v>
      </c>
      <c r="F22140" s="7" t="n">
        <v>305</v>
      </c>
      <c r="G22140" s="7" t="n">
        <v>5</v>
      </c>
      <c r="H22140" s="7" t="n">
        <v>10000</v>
      </c>
      <c r="I22140" s="7" t="n">
        <v>0</v>
      </c>
    </row>
    <row r="22141" spans="1:8">
      <c r="A22141" t="s">
        <v>4</v>
      </c>
      <c r="B22141" s="4" t="s">
        <v>5</v>
      </c>
      <c r="C22141" s="4" t="s">
        <v>14</v>
      </c>
      <c r="D22141" s="4" t="s">
        <v>14</v>
      </c>
      <c r="E22141" s="4" t="s">
        <v>21</v>
      </c>
      <c r="F22141" s="4" t="s">
        <v>10</v>
      </c>
    </row>
    <row r="22142" spans="1:8">
      <c r="A22142" t="n">
        <v>171443</v>
      </c>
      <c r="B22142" s="45" t="n">
        <v>45</v>
      </c>
      <c r="C22142" s="7" t="n">
        <v>5</v>
      </c>
      <c r="D22142" s="7" t="n">
        <v>3</v>
      </c>
      <c r="E22142" s="7" t="n">
        <v>1.39999997615814</v>
      </c>
      <c r="F22142" s="7" t="n">
        <v>10000</v>
      </c>
    </row>
    <row r="22143" spans="1:8">
      <c r="A22143" t="s">
        <v>4</v>
      </c>
      <c r="B22143" s="4" t="s">
        <v>5</v>
      </c>
      <c r="C22143" s="4" t="s">
        <v>14</v>
      </c>
      <c r="D22143" s="4" t="s">
        <v>10</v>
      </c>
      <c r="E22143" s="4" t="s">
        <v>6</v>
      </c>
      <c r="F22143" s="4" t="s">
        <v>6</v>
      </c>
      <c r="G22143" s="4" t="s">
        <v>6</v>
      </c>
      <c r="H22143" s="4" t="s">
        <v>6</v>
      </c>
    </row>
    <row r="22144" spans="1:8">
      <c r="A22144" t="n">
        <v>171452</v>
      </c>
      <c r="B22144" s="41" t="n">
        <v>51</v>
      </c>
      <c r="C22144" s="7" t="n">
        <v>3</v>
      </c>
      <c r="D22144" s="7" t="n">
        <v>7013</v>
      </c>
      <c r="E22144" s="7" t="s">
        <v>537</v>
      </c>
      <c r="F22144" s="7" t="s">
        <v>97</v>
      </c>
      <c r="G22144" s="7" t="s">
        <v>96</v>
      </c>
      <c r="H22144" s="7" t="s">
        <v>97</v>
      </c>
    </row>
    <row r="22145" spans="1:9">
      <c r="A22145" t="s">
        <v>4</v>
      </c>
      <c r="B22145" s="4" t="s">
        <v>5</v>
      </c>
      <c r="C22145" s="4" t="s">
        <v>10</v>
      </c>
      <c r="D22145" s="4" t="s">
        <v>14</v>
      </c>
      <c r="E22145" s="4" t="s">
        <v>6</v>
      </c>
      <c r="F22145" s="4" t="s">
        <v>21</v>
      </c>
      <c r="G22145" s="4" t="s">
        <v>21</v>
      </c>
      <c r="H22145" s="4" t="s">
        <v>21</v>
      </c>
    </row>
    <row r="22146" spans="1:9">
      <c r="A22146" t="n">
        <v>171465</v>
      </c>
      <c r="B22146" s="37" t="n">
        <v>48</v>
      </c>
      <c r="C22146" s="7" t="n">
        <v>7013</v>
      </c>
      <c r="D22146" s="7" t="n">
        <v>0</v>
      </c>
      <c r="E22146" s="7" t="s">
        <v>84</v>
      </c>
      <c r="F22146" s="7" t="n">
        <v>-1</v>
      </c>
      <c r="G22146" s="7" t="n">
        <v>1</v>
      </c>
      <c r="H22146" s="7" t="n">
        <v>0</v>
      </c>
    </row>
    <row r="22147" spans="1:9">
      <c r="A22147" t="s">
        <v>4</v>
      </c>
      <c r="B22147" s="4" t="s">
        <v>5</v>
      </c>
      <c r="C22147" s="4" t="s">
        <v>14</v>
      </c>
      <c r="D22147" s="4" t="s">
        <v>10</v>
      </c>
    </row>
    <row r="22148" spans="1:9">
      <c r="A22148" t="n">
        <v>171491</v>
      </c>
      <c r="B22148" s="21" t="n">
        <v>58</v>
      </c>
      <c r="C22148" s="7" t="n">
        <v>255</v>
      </c>
      <c r="D22148" s="7" t="n">
        <v>0</v>
      </c>
    </row>
    <row r="22149" spans="1:9">
      <c r="A22149" t="s">
        <v>4</v>
      </c>
      <c r="B22149" s="4" t="s">
        <v>5</v>
      </c>
      <c r="C22149" s="4" t="s">
        <v>10</v>
      </c>
    </row>
    <row r="22150" spans="1:9">
      <c r="A22150" t="n">
        <v>171495</v>
      </c>
      <c r="B22150" s="28" t="n">
        <v>16</v>
      </c>
      <c r="C22150" s="7" t="n">
        <v>300</v>
      </c>
    </row>
    <row r="22151" spans="1:9">
      <c r="A22151" t="s">
        <v>4</v>
      </c>
      <c r="B22151" s="4" t="s">
        <v>5</v>
      </c>
      <c r="C22151" s="4" t="s">
        <v>14</v>
      </c>
      <c r="D22151" s="4" t="s">
        <v>10</v>
      </c>
      <c r="E22151" s="4" t="s">
        <v>6</v>
      </c>
    </row>
    <row r="22152" spans="1:9">
      <c r="A22152" t="n">
        <v>171498</v>
      </c>
      <c r="B22152" s="41" t="n">
        <v>51</v>
      </c>
      <c r="C22152" s="7" t="n">
        <v>4</v>
      </c>
      <c r="D22152" s="7" t="n">
        <v>7013</v>
      </c>
      <c r="E22152" s="7" t="s">
        <v>617</v>
      </c>
    </row>
    <row r="22153" spans="1:9">
      <c r="A22153" t="s">
        <v>4</v>
      </c>
      <c r="B22153" s="4" t="s">
        <v>5</v>
      </c>
      <c r="C22153" s="4" t="s">
        <v>10</v>
      </c>
    </row>
    <row r="22154" spans="1:9">
      <c r="A22154" t="n">
        <v>171512</v>
      </c>
      <c r="B22154" s="28" t="n">
        <v>16</v>
      </c>
      <c r="C22154" s="7" t="n">
        <v>0</v>
      </c>
    </row>
    <row r="22155" spans="1:9">
      <c r="A22155" t="s">
        <v>4</v>
      </c>
      <c r="B22155" s="4" t="s">
        <v>5</v>
      </c>
      <c r="C22155" s="4" t="s">
        <v>10</v>
      </c>
      <c r="D22155" s="4" t="s">
        <v>14</v>
      </c>
      <c r="E22155" s="4" t="s">
        <v>9</v>
      </c>
      <c r="F22155" s="4" t="s">
        <v>112</v>
      </c>
      <c r="G22155" s="4" t="s">
        <v>14</v>
      </c>
      <c r="H22155" s="4" t="s">
        <v>14</v>
      </c>
      <c r="I22155" s="4" t="s">
        <v>14</v>
      </c>
      <c r="J22155" s="4" t="s">
        <v>9</v>
      </c>
      <c r="K22155" s="4" t="s">
        <v>112</v>
      </c>
      <c r="L22155" s="4" t="s">
        <v>14</v>
      </c>
      <c r="M22155" s="4" t="s">
        <v>14</v>
      </c>
    </row>
    <row r="22156" spans="1:9">
      <c r="A22156" t="n">
        <v>171515</v>
      </c>
      <c r="B22156" s="49" t="n">
        <v>26</v>
      </c>
      <c r="C22156" s="7" t="n">
        <v>7013</v>
      </c>
      <c r="D22156" s="7" t="n">
        <v>17</v>
      </c>
      <c r="E22156" s="7" t="n">
        <v>37377</v>
      </c>
      <c r="F22156" s="7" t="s">
        <v>1250</v>
      </c>
      <c r="G22156" s="7" t="n">
        <v>2</v>
      </c>
      <c r="H22156" s="7" t="n">
        <v>3</v>
      </c>
      <c r="I22156" s="7" t="n">
        <v>17</v>
      </c>
      <c r="J22156" s="7" t="n">
        <v>37378</v>
      </c>
      <c r="K22156" s="7" t="s">
        <v>1251</v>
      </c>
      <c r="L22156" s="7" t="n">
        <v>2</v>
      </c>
      <c r="M22156" s="7" t="n">
        <v>0</v>
      </c>
    </row>
    <row r="22157" spans="1:9">
      <c r="A22157" t="s">
        <v>4</v>
      </c>
      <c r="B22157" s="4" t="s">
        <v>5</v>
      </c>
    </row>
    <row r="22158" spans="1:9">
      <c r="A22158" t="n">
        <v>171651</v>
      </c>
      <c r="B22158" s="50" t="n">
        <v>28</v>
      </c>
    </row>
    <row r="22159" spans="1:9">
      <c r="A22159" t="s">
        <v>4</v>
      </c>
      <c r="B22159" s="4" t="s">
        <v>5</v>
      </c>
      <c r="C22159" s="4" t="s">
        <v>10</v>
      </c>
      <c r="D22159" s="4" t="s">
        <v>14</v>
      </c>
    </row>
    <row r="22160" spans="1:9">
      <c r="A22160" t="n">
        <v>171652</v>
      </c>
      <c r="B22160" s="51" t="n">
        <v>89</v>
      </c>
      <c r="C22160" s="7" t="n">
        <v>65533</v>
      </c>
      <c r="D22160" s="7" t="n">
        <v>1</v>
      </c>
    </row>
    <row r="22161" spans="1:13">
      <c r="A22161" t="s">
        <v>4</v>
      </c>
      <c r="B22161" s="4" t="s">
        <v>5</v>
      </c>
      <c r="C22161" s="4" t="s">
        <v>14</v>
      </c>
      <c r="D22161" s="4" t="s">
        <v>10</v>
      </c>
      <c r="E22161" s="4" t="s">
        <v>21</v>
      </c>
    </row>
    <row r="22162" spans="1:13">
      <c r="A22162" t="n">
        <v>171656</v>
      </c>
      <c r="B22162" s="21" t="n">
        <v>58</v>
      </c>
      <c r="C22162" s="7" t="n">
        <v>101</v>
      </c>
      <c r="D22162" s="7" t="n">
        <v>1000</v>
      </c>
      <c r="E22162" s="7" t="n">
        <v>1</v>
      </c>
    </row>
    <row r="22163" spans="1:13">
      <c r="A22163" t="s">
        <v>4</v>
      </c>
      <c r="B22163" s="4" t="s">
        <v>5</v>
      </c>
      <c r="C22163" s="4" t="s">
        <v>14</v>
      </c>
      <c r="D22163" s="4" t="s">
        <v>10</v>
      </c>
    </row>
    <row r="22164" spans="1:13">
      <c r="A22164" t="n">
        <v>171664</v>
      </c>
      <c r="B22164" s="21" t="n">
        <v>58</v>
      </c>
      <c r="C22164" s="7" t="n">
        <v>254</v>
      </c>
      <c r="D22164" s="7" t="n">
        <v>0</v>
      </c>
    </row>
    <row r="22165" spans="1:13">
      <c r="A22165" t="s">
        <v>4</v>
      </c>
      <c r="B22165" s="4" t="s">
        <v>5</v>
      </c>
      <c r="C22165" s="4" t="s">
        <v>14</v>
      </c>
    </row>
    <row r="22166" spans="1:13">
      <c r="A22166" t="n">
        <v>171668</v>
      </c>
      <c r="B22166" s="45" t="n">
        <v>45</v>
      </c>
      <c r="C22166" s="7" t="n">
        <v>0</v>
      </c>
    </row>
    <row r="22167" spans="1:13">
      <c r="A22167" t="s">
        <v>4</v>
      </c>
      <c r="B22167" s="4" t="s">
        <v>5</v>
      </c>
      <c r="C22167" s="4" t="s">
        <v>14</v>
      </c>
    </row>
    <row r="22168" spans="1:13">
      <c r="A22168" t="n">
        <v>171670</v>
      </c>
      <c r="B22168" s="35" t="n">
        <v>116</v>
      </c>
      <c r="C22168" s="7" t="n">
        <v>0</v>
      </c>
    </row>
    <row r="22169" spans="1:13">
      <c r="A22169" t="s">
        <v>4</v>
      </c>
      <c r="B22169" s="4" t="s">
        <v>5</v>
      </c>
      <c r="C22169" s="4" t="s">
        <v>14</v>
      </c>
      <c r="D22169" s="4" t="s">
        <v>10</v>
      </c>
    </row>
    <row r="22170" spans="1:13">
      <c r="A22170" t="n">
        <v>171672</v>
      </c>
      <c r="B22170" s="35" t="n">
        <v>116</v>
      </c>
      <c r="C22170" s="7" t="n">
        <v>2</v>
      </c>
      <c r="D22170" s="7" t="n">
        <v>1</v>
      </c>
    </row>
    <row r="22171" spans="1:13">
      <c r="A22171" t="s">
        <v>4</v>
      </c>
      <c r="B22171" s="4" t="s">
        <v>5</v>
      </c>
      <c r="C22171" s="4" t="s">
        <v>14</v>
      </c>
      <c r="D22171" s="4" t="s">
        <v>9</v>
      </c>
    </row>
    <row r="22172" spans="1:13">
      <c r="A22172" t="n">
        <v>171676</v>
      </c>
      <c r="B22172" s="35" t="n">
        <v>116</v>
      </c>
      <c r="C22172" s="7" t="n">
        <v>5</v>
      </c>
      <c r="D22172" s="7" t="n">
        <v>1109393408</v>
      </c>
    </row>
    <row r="22173" spans="1:13">
      <c r="A22173" t="s">
        <v>4</v>
      </c>
      <c r="B22173" s="4" t="s">
        <v>5</v>
      </c>
      <c r="C22173" s="4" t="s">
        <v>14</v>
      </c>
      <c r="D22173" s="4" t="s">
        <v>10</v>
      </c>
    </row>
    <row r="22174" spans="1:13">
      <c r="A22174" t="n">
        <v>171682</v>
      </c>
      <c r="B22174" s="35" t="n">
        <v>116</v>
      </c>
      <c r="C22174" s="7" t="n">
        <v>6</v>
      </c>
      <c r="D22174" s="7" t="n">
        <v>1</v>
      </c>
    </row>
    <row r="22175" spans="1:13">
      <c r="A22175" t="s">
        <v>4</v>
      </c>
      <c r="B22175" s="4" t="s">
        <v>5</v>
      </c>
      <c r="C22175" s="4" t="s">
        <v>14</v>
      </c>
      <c r="D22175" s="4" t="s">
        <v>14</v>
      </c>
      <c r="E22175" s="4" t="s">
        <v>21</v>
      </c>
      <c r="F22175" s="4" t="s">
        <v>21</v>
      </c>
      <c r="G22175" s="4" t="s">
        <v>21</v>
      </c>
      <c r="H22175" s="4" t="s">
        <v>10</v>
      </c>
    </row>
    <row r="22176" spans="1:13">
      <c r="A22176" t="n">
        <v>171686</v>
      </c>
      <c r="B22176" s="45" t="n">
        <v>45</v>
      </c>
      <c r="C22176" s="7" t="n">
        <v>2</v>
      </c>
      <c r="D22176" s="7" t="n">
        <v>3</v>
      </c>
      <c r="E22176" s="7" t="n">
        <v>-5</v>
      </c>
      <c r="F22176" s="7" t="n">
        <v>21.5</v>
      </c>
      <c r="G22176" s="7" t="n">
        <v>17.9500007629395</v>
      </c>
      <c r="H22176" s="7" t="n">
        <v>0</v>
      </c>
    </row>
    <row r="22177" spans="1:8">
      <c r="A22177" t="s">
        <v>4</v>
      </c>
      <c r="B22177" s="4" t="s">
        <v>5</v>
      </c>
      <c r="C22177" s="4" t="s">
        <v>14</v>
      </c>
      <c r="D22177" s="4" t="s">
        <v>14</v>
      </c>
      <c r="E22177" s="4" t="s">
        <v>21</v>
      </c>
      <c r="F22177" s="4" t="s">
        <v>21</v>
      </c>
      <c r="G22177" s="4" t="s">
        <v>21</v>
      </c>
      <c r="H22177" s="4" t="s">
        <v>10</v>
      </c>
      <c r="I22177" s="4" t="s">
        <v>14</v>
      </c>
    </row>
    <row r="22178" spans="1:8">
      <c r="A22178" t="n">
        <v>171703</v>
      </c>
      <c r="B22178" s="45" t="n">
        <v>45</v>
      </c>
      <c r="C22178" s="7" t="n">
        <v>4</v>
      </c>
      <c r="D22178" s="7" t="n">
        <v>3</v>
      </c>
      <c r="E22178" s="7" t="n">
        <v>3.70000004768372</v>
      </c>
      <c r="F22178" s="7" t="n">
        <v>17</v>
      </c>
      <c r="G22178" s="7" t="n">
        <v>0</v>
      </c>
      <c r="H22178" s="7" t="n">
        <v>0</v>
      </c>
      <c r="I22178" s="7" t="n">
        <v>0</v>
      </c>
    </row>
    <row r="22179" spans="1:8">
      <c r="A22179" t="s">
        <v>4</v>
      </c>
      <c r="B22179" s="4" t="s">
        <v>5</v>
      </c>
      <c r="C22179" s="4" t="s">
        <v>14</v>
      </c>
      <c r="D22179" s="4" t="s">
        <v>14</v>
      </c>
      <c r="E22179" s="4" t="s">
        <v>21</v>
      </c>
      <c r="F22179" s="4" t="s">
        <v>10</v>
      </c>
    </row>
    <row r="22180" spans="1:8">
      <c r="A22180" t="n">
        <v>171721</v>
      </c>
      <c r="B22180" s="45" t="n">
        <v>45</v>
      </c>
      <c r="C22180" s="7" t="n">
        <v>5</v>
      </c>
      <c r="D22180" s="7" t="n">
        <v>3</v>
      </c>
      <c r="E22180" s="7" t="n">
        <v>5.80000019073486</v>
      </c>
      <c r="F22180" s="7" t="n">
        <v>0</v>
      </c>
    </row>
    <row r="22181" spans="1:8">
      <c r="A22181" t="s">
        <v>4</v>
      </c>
      <c r="B22181" s="4" t="s">
        <v>5</v>
      </c>
      <c r="C22181" s="4" t="s">
        <v>14</v>
      </c>
      <c r="D22181" s="4" t="s">
        <v>14</v>
      </c>
      <c r="E22181" s="4" t="s">
        <v>21</v>
      </c>
      <c r="F22181" s="4" t="s">
        <v>10</v>
      </c>
    </row>
    <row r="22182" spans="1:8">
      <c r="A22182" t="n">
        <v>171730</v>
      </c>
      <c r="B22182" s="45" t="n">
        <v>45</v>
      </c>
      <c r="C22182" s="7" t="n">
        <v>11</v>
      </c>
      <c r="D22182" s="7" t="n">
        <v>3</v>
      </c>
      <c r="E22182" s="7" t="n">
        <v>34.4000015258789</v>
      </c>
      <c r="F22182" s="7" t="n">
        <v>0</v>
      </c>
    </row>
    <row r="22183" spans="1:8">
      <c r="A22183" t="s">
        <v>4</v>
      </c>
      <c r="B22183" s="4" t="s">
        <v>5</v>
      </c>
      <c r="C22183" s="4" t="s">
        <v>14</v>
      </c>
      <c r="D22183" s="4" t="s">
        <v>14</v>
      </c>
      <c r="E22183" s="4" t="s">
        <v>21</v>
      </c>
      <c r="F22183" s="4" t="s">
        <v>21</v>
      </c>
      <c r="G22183" s="4" t="s">
        <v>21</v>
      </c>
      <c r="H22183" s="4" t="s">
        <v>10</v>
      </c>
    </row>
    <row r="22184" spans="1:8">
      <c r="A22184" t="n">
        <v>171739</v>
      </c>
      <c r="B22184" s="45" t="n">
        <v>45</v>
      </c>
      <c r="C22184" s="7" t="n">
        <v>2</v>
      </c>
      <c r="D22184" s="7" t="n">
        <v>3</v>
      </c>
      <c r="E22184" s="7" t="n">
        <v>-11</v>
      </c>
      <c r="F22184" s="7" t="n">
        <v>21.75</v>
      </c>
      <c r="G22184" s="7" t="n">
        <v>15.9499998092651</v>
      </c>
      <c r="H22184" s="7" t="n">
        <v>6000</v>
      </c>
    </row>
    <row r="22185" spans="1:8">
      <c r="A22185" t="s">
        <v>4</v>
      </c>
      <c r="B22185" s="4" t="s">
        <v>5</v>
      </c>
      <c r="C22185" s="4" t="s">
        <v>14</v>
      </c>
      <c r="D22185" s="4" t="s">
        <v>10</v>
      </c>
    </row>
    <row r="22186" spans="1:8">
      <c r="A22186" t="n">
        <v>171756</v>
      </c>
      <c r="B22186" s="45" t="n">
        <v>45</v>
      </c>
      <c r="C22186" s="7" t="n">
        <v>7</v>
      </c>
      <c r="D22186" s="7" t="n">
        <v>255</v>
      </c>
    </row>
    <row r="22187" spans="1:8">
      <c r="A22187" t="s">
        <v>4</v>
      </c>
      <c r="B22187" s="4" t="s">
        <v>5</v>
      </c>
      <c r="C22187" s="4" t="s">
        <v>14</v>
      </c>
      <c r="D22187" s="4" t="s">
        <v>10</v>
      </c>
      <c r="E22187" s="4" t="s">
        <v>21</v>
      </c>
    </row>
    <row r="22188" spans="1:8">
      <c r="A22188" t="n">
        <v>171760</v>
      </c>
      <c r="B22188" s="21" t="n">
        <v>58</v>
      </c>
      <c r="C22188" s="7" t="n">
        <v>101</v>
      </c>
      <c r="D22188" s="7" t="n">
        <v>500</v>
      </c>
      <c r="E22188" s="7" t="n">
        <v>1</v>
      </c>
    </row>
    <row r="22189" spans="1:8">
      <c r="A22189" t="s">
        <v>4</v>
      </c>
      <c r="B22189" s="4" t="s">
        <v>5</v>
      </c>
      <c r="C22189" s="4" t="s">
        <v>14</v>
      </c>
      <c r="D22189" s="4" t="s">
        <v>10</v>
      </c>
    </row>
    <row r="22190" spans="1:8">
      <c r="A22190" t="n">
        <v>171768</v>
      </c>
      <c r="B22190" s="21" t="n">
        <v>58</v>
      </c>
      <c r="C22190" s="7" t="n">
        <v>254</v>
      </c>
      <c r="D22190" s="7" t="n">
        <v>0</v>
      </c>
    </row>
    <row r="22191" spans="1:8">
      <c r="A22191" t="s">
        <v>4</v>
      </c>
      <c r="B22191" s="4" t="s">
        <v>5</v>
      </c>
      <c r="C22191" s="4" t="s">
        <v>14</v>
      </c>
      <c r="D22191" s="4" t="s">
        <v>14</v>
      </c>
      <c r="E22191" s="4" t="s">
        <v>21</v>
      </c>
      <c r="F22191" s="4" t="s">
        <v>21</v>
      </c>
      <c r="G22191" s="4" t="s">
        <v>21</v>
      </c>
      <c r="H22191" s="4" t="s">
        <v>10</v>
      </c>
    </row>
    <row r="22192" spans="1:8">
      <c r="A22192" t="n">
        <v>171772</v>
      </c>
      <c r="B22192" s="45" t="n">
        <v>45</v>
      </c>
      <c r="C22192" s="7" t="n">
        <v>2</v>
      </c>
      <c r="D22192" s="7" t="n">
        <v>3</v>
      </c>
      <c r="E22192" s="7" t="n">
        <v>-11</v>
      </c>
      <c r="F22192" s="7" t="n">
        <v>21.75</v>
      </c>
      <c r="G22192" s="7" t="n">
        <v>15.9499998092651</v>
      </c>
      <c r="H22192" s="7" t="n">
        <v>0</v>
      </c>
    </row>
    <row r="22193" spans="1:9">
      <c r="A22193" t="s">
        <v>4</v>
      </c>
      <c r="B22193" s="4" t="s">
        <v>5</v>
      </c>
      <c r="C22193" s="4" t="s">
        <v>14</v>
      </c>
      <c r="D22193" s="4" t="s">
        <v>14</v>
      </c>
      <c r="E22193" s="4" t="s">
        <v>21</v>
      </c>
      <c r="F22193" s="4" t="s">
        <v>21</v>
      </c>
      <c r="G22193" s="4" t="s">
        <v>21</v>
      </c>
      <c r="H22193" s="4" t="s">
        <v>10</v>
      </c>
      <c r="I22193" s="4" t="s">
        <v>14</v>
      </c>
    </row>
    <row r="22194" spans="1:9">
      <c r="A22194" t="n">
        <v>171789</v>
      </c>
      <c r="B22194" s="45" t="n">
        <v>45</v>
      </c>
      <c r="C22194" s="7" t="n">
        <v>4</v>
      </c>
      <c r="D22194" s="7" t="n">
        <v>3</v>
      </c>
      <c r="E22194" s="7" t="n">
        <v>7.69999980926514</v>
      </c>
      <c r="F22194" s="7" t="n">
        <v>57</v>
      </c>
      <c r="G22194" s="7" t="n">
        <v>0</v>
      </c>
      <c r="H22194" s="7" t="n">
        <v>0</v>
      </c>
      <c r="I22194" s="7" t="n">
        <v>0</v>
      </c>
    </row>
    <row r="22195" spans="1:9">
      <c r="A22195" t="s">
        <v>4</v>
      </c>
      <c r="B22195" s="4" t="s">
        <v>5</v>
      </c>
      <c r="C22195" s="4" t="s">
        <v>14</v>
      </c>
      <c r="D22195" s="4" t="s">
        <v>14</v>
      </c>
      <c r="E22195" s="4" t="s">
        <v>21</v>
      </c>
      <c r="F22195" s="4" t="s">
        <v>10</v>
      </c>
    </row>
    <row r="22196" spans="1:9">
      <c r="A22196" t="n">
        <v>171807</v>
      </c>
      <c r="B22196" s="45" t="n">
        <v>45</v>
      </c>
      <c r="C22196" s="7" t="n">
        <v>5</v>
      </c>
      <c r="D22196" s="7" t="n">
        <v>3</v>
      </c>
      <c r="E22196" s="7" t="n">
        <v>2.59999990463257</v>
      </c>
      <c r="F22196" s="7" t="n">
        <v>0</v>
      </c>
    </row>
    <row r="22197" spans="1:9">
      <c r="A22197" t="s">
        <v>4</v>
      </c>
      <c r="B22197" s="4" t="s">
        <v>5</v>
      </c>
      <c r="C22197" s="4" t="s">
        <v>14</v>
      </c>
      <c r="D22197" s="4" t="s">
        <v>14</v>
      </c>
      <c r="E22197" s="4" t="s">
        <v>21</v>
      </c>
      <c r="F22197" s="4" t="s">
        <v>10</v>
      </c>
    </row>
    <row r="22198" spans="1:9">
      <c r="A22198" t="n">
        <v>171816</v>
      </c>
      <c r="B22198" s="45" t="n">
        <v>45</v>
      </c>
      <c r="C22198" s="7" t="n">
        <v>11</v>
      </c>
      <c r="D22198" s="7" t="n">
        <v>3</v>
      </c>
      <c r="E22198" s="7" t="n">
        <v>34.4000015258789</v>
      </c>
      <c r="F22198" s="7" t="n">
        <v>0</v>
      </c>
    </row>
    <row r="22199" spans="1:9">
      <c r="A22199" t="s">
        <v>4</v>
      </c>
      <c r="B22199" s="4" t="s">
        <v>5</v>
      </c>
      <c r="C22199" s="4" t="s">
        <v>14</v>
      </c>
      <c r="D22199" s="4" t="s">
        <v>14</v>
      </c>
      <c r="E22199" s="4" t="s">
        <v>21</v>
      </c>
      <c r="F22199" s="4" t="s">
        <v>21</v>
      </c>
      <c r="G22199" s="4" t="s">
        <v>21</v>
      </c>
      <c r="H22199" s="4" t="s">
        <v>10</v>
      </c>
      <c r="I22199" s="4" t="s">
        <v>14</v>
      </c>
    </row>
    <row r="22200" spans="1:9">
      <c r="A22200" t="n">
        <v>171825</v>
      </c>
      <c r="B22200" s="45" t="n">
        <v>45</v>
      </c>
      <c r="C22200" s="7" t="n">
        <v>4</v>
      </c>
      <c r="D22200" s="7" t="n">
        <v>3</v>
      </c>
      <c r="E22200" s="7" t="n">
        <v>7.69999980926514</v>
      </c>
      <c r="F22200" s="7" t="n">
        <v>77</v>
      </c>
      <c r="G22200" s="7" t="n">
        <v>0</v>
      </c>
      <c r="H22200" s="7" t="n">
        <v>2000</v>
      </c>
      <c r="I22200" s="7" t="n">
        <v>0</v>
      </c>
    </row>
    <row r="22201" spans="1:9">
      <c r="A22201" t="s">
        <v>4</v>
      </c>
      <c r="B22201" s="4" t="s">
        <v>5</v>
      </c>
      <c r="C22201" s="4" t="s">
        <v>14</v>
      </c>
      <c r="D22201" s="4" t="s">
        <v>14</v>
      </c>
      <c r="E22201" s="4" t="s">
        <v>21</v>
      </c>
      <c r="F22201" s="4" t="s">
        <v>10</v>
      </c>
    </row>
    <row r="22202" spans="1:9">
      <c r="A22202" t="n">
        <v>171843</v>
      </c>
      <c r="B22202" s="45" t="n">
        <v>45</v>
      </c>
      <c r="C22202" s="7" t="n">
        <v>5</v>
      </c>
      <c r="D22202" s="7" t="n">
        <v>3</v>
      </c>
      <c r="E22202" s="7" t="n">
        <v>1.70000004768372</v>
      </c>
      <c r="F22202" s="7" t="n">
        <v>2000</v>
      </c>
    </row>
    <row r="22203" spans="1:9">
      <c r="A22203" t="s">
        <v>4</v>
      </c>
      <c r="B22203" s="4" t="s">
        <v>5</v>
      </c>
      <c r="C22203" s="4" t="s">
        <v>14</v>
      </c>
      <c r="D22203" s="4" t="s">
        <v>10</v>
      </c>
    </row>
    <row r="22204" spans="1:9">
      <c r="A22204" t="n">
        <v>171852</v>
      </c>
      <c r="B22204" s="45" t="n">
        <v>45</v>
      </c>
      <c r="C22204" s="7" t="n">
        <v>7</v>
      </c>
      <c r="D22204" s="7" t="n">
        <v>255</v>
      </c>
    </row>
    <row r="22205" spans="1:9">
      <c r="A22205" t="s">
        <v>4</v>
      </c>
      <c r="B22205" s="4" t="s">
        <v>5</v>
      </c>
      <c r="C22205" s="4" t="s">
        <v>14</v>
      </c>
      <c r="D22205" s="4" t="s">
        <v>10</v>
      </c>
      <c r="E22205" s="4" t="s">
        <v>6</v>
      </c>
    </row>
    <row r="22206" spans="1:9">
      <c r="A22206" t="n">
        <v>171856</v>
      </c>
      <c r="B22206" s="41" t="n">
        <v>51</v>
      </c>
      <c r="C22206" s="7" t="n">
        <v>4</v>
      </c>
      <c r="D22206" s="7" t="n">
        <v>23</v>
      </c>
      <c r="E22206" s="7" t="s">
        <v>137</v>
      </c>
    </row>
    <row r="22207" spans="1:9">
      <c r="A22207" t="s">
        <v>4</v>
      </c>
      <c r="B22207" s="4" t="s">
        <v>5</v>
      </c>
      <c r="C22207" s="4" t="s">
        <v>10</v>
      </c>
    </row>
    <row r="22208" spans="1:9">
      <c r="A22208" t="n">
        <v>171870</v>
      </c>
      <c r="B22208" s="28" t="n">
        <v>16</v>
      </c>
      <c r="C22208" s="7" t="n">
        <v>0</v>
      </c>
    </row>
    <row r="22209" spans="1:9">
      <c r="A22209" t="s">
        <v>4</v>
      </c>
      <c r="B22209" s="4" t="s">
        <v>5</v>
      </c>
      <c r="C22209" s="4" t="s">
        <v>10</v>
      </c>
      <c r="D22209" s="4" t="s">
        <v>14</v>
      </c>
      <c r="E22209" s="4" t="s">
        <v>9</v>
      </c>
      <c r="F22209" s="4" t="s">
        <v>112</v>
      </c>
      <c r="G22209" s="4" t="s">
        <v>14</v>
      </c>
      <c r="H22209" s="4" t="s">
        <v>14</v>
      </c>
      <c r="I22209" s="4" t="s">
        <v>14</v>
      </c>
      <c r="J22209" s="4" t="s">
        <v>9</v>
      </c>
      <c r="K22209" s="4" t="s">
        <v>112</v>
      </c>
      <c r="L22209" s="4" t="s">
        <v>14</v>
      </c>
      <c r="M22209" s="4" t="s">
        <v>14</v>
      </c>
    </row>
    <row r="22210" spans="1:9">
      <c r="A22210" t="n">
        <v>171873</v>
      </c>
      <c r="B22210" s="49" t="n">
        <v>26</v>
      </c>
      <c r="C22210" s="7" t="n">
        <v>23</v>
      </c>
      <c r="D22210" s="7" t="n">
        <v>17</v>
      </c>
      <c r="E22210" s="7" t="n">
        <v>28502</v>
      </c>
      <c r="F22210" s="7" t="s">
        <v>1252</v>
      </c>
      <c r="G22210" s="7" t="n">
        <v>2</v>
      </c>
      <c r="H22210" s="7" t="n">
        <v>3</v>
      </c>
      <c r="I22210" s="7" t="n">
        <v>17</v>
      </c>
      <c r="J22210" s="7" t="n">
        <v>28503</v>
      </c>
      <c r="K22210" s="7" t="s">
        <v>1253</v>
      </c>
      <c r="L22210" s="7" t="n">
        <v>2</v>
      </c>
      <c r="M22210" s="7" t="n">
        <v>0</v>
      </c>
    </row>
    <row r="22211" spans="1:9">
      <c r="A22211" t="s">
        <v>4</v>
      </c>
      <c r="B22211" s="4" t="s">
        <v>5</v>
      </c>
    </row>
    <row r="22212" spans="1:9">
      <c r="A22212" t="n">
        <v>171986</v>
      </c>
      <c r="B22212" s="50" t="n">
        <v>28</v>
      </c>
    </row>
    <row r="22213" spans="1:9">
      <c r="A22213" t="s">
        <v>4</v>
      </c>
      <c r="B22213" s="4" t="s">
        <v>5</v>
      </c>
      <c r="C22213" s="4" t="s">
        <v>10</v>
      </c>
      <c r="D22213" s="4" t="s">
        <v>14</v>
      </c>
    </row>
    <row r="22214" spans="1:9">
      <c r="A22214" t="n">
        <v>171987</v>
      </c>
      <c r="B22214" s="51" t="n">
        <v>89</v>
      </c>
      <c r="C22214" s="7" t="n">
        <v>65533</v>
      </c>
      <c r="D22214" s="7" t="n">
        <v>1</v>
      </c>
    </row>
    <row r="22215" spans="1:9">
      <c r="A22215" t="s">
        <v>4</v>
      </c>
      <c r="B22215" s="4" t="s">
        <v>5</v>
      </c>
      <c r="C22215" s="4" t="s">
        <v>14</v>
      </c>
      <c r="D22215" s="4" t="s">
        <v>10</v>
      </c>
      <c r="E22215" s="4" t="s">
        <v>21</v>
      </c>
    </row>
    <row r="22216" spans="1:9">
      <c r="A22216" t="n">
        <v>171991</v>
      </c>
      <c r="B22216" s="21" t="n">
        <v>58</v>
      </c>
      <c r="C22216" s="7" t="n">
        <v>0</v>
      </c>
      <c r="D22216" s="7" t="n">
        <v>1000</v>
      </c>
      <c r="E22216" s="7" t="n">
        <v>1</v>
      </c>
    </row>
    <row r="22217" spans="1:9">
      <c r="A22217" t="s">
        <v>4</v>
      </c>
      <c r="B22217" s="4" t="s">
        <v>5</v>
      </c>
      <c r="C22217" s="4" t="s">
        <v>14</v>
      </c>
      <c r="D22217" s="4" t="s">
        <v>10</v>
      </c>
    </row>
    <row r="22218" spans="1:9">
      <c r="A22218" t="n">
        <v>171999</v>
      </c>
      <c r="B22218" s="21" t="n">
        <v>58</v>
      </c>
      <c r="C22218" s="7" t="n">
        <v>255</v>
      </c>
      <c r="D22218" s="7" t="n">
        <v>0</v>
      </c>
    </row>
    <row r="22219" spans="1:9">
      <c r="A22219" t="s">
        <v>4</v>
      </c>
      <c r="B22219" s="4" t="s">
        <v>5</v>
      </c>
      <c r="C22219" s="4" t="s">
        <v>14</v>
      </c>
      <c r="D22219" s="4" t="s">
        <v>10</v>
      </c>
      <c r="E22219" s="4" t="s">
        <v>14</v>
      </c>
    </row>
    <row r="22220" spans="1:9">
      <c r="A22220" t="n">
        <v>172003</v>
      </c>
      <c r="B22220" s="31" t="n">
        <v>39</v>
      </c>
      <c r="C22220" s="7" t="n">
        <v>13</v>
      </c>
      <c r="D22220" s="7" t="n">
        <v>65533</v>
      </c>
      <c r="E22220" s="7" t="n">
        <v>103</v>
      </c>
    </row>
    <row r="22221" spans="1:9">
      <c r="A22221" t="s">
        <v>4</v>
      </c>
      <c r="B22221" s="4" t="s">
        <v>5</v>
      </c>
      <c r="C22221" s="4" t="s">
        <v>14</v>
      </c>
    </row>
    <row r="22222" spans="1:9">
      <c r="A22222" t="n">
        <v>172008</v>
      </c>
      <c r="B22222" s="35" t="n">
        <v>116</v>
      </c>
      <c r="C22222" s="7" t="n">
        <v>0</v>
      </c>
    </row>
    <row r="22223" spans="1:9">
      <c r="A22223" t="s">
        <v>4</v>
      </c>
      <c r="B22223" s="4" t="s">
        <v>5</v>
      </c>
      <c r="C22223" s="4" t="s">
        <v>14</v>
      </c>
      <c r="D22223" s="4" t="s">
        <v>10</v>
      </c>
    </row>
    <row r="22224" spans="1:9">
      <c r="A22224" t="n">
        <v>172010</v>
      </c>
      <c r="B22224" s="35" t="n">
        <v>116</v>
      </c>
      <c r="C22224" s="7" t="n">
        <v>2</v>
      </c>
      <c r="D22224" s="7" t="n">
        <v>1</v>
      </c>
    </row>
    <row r="22225" spans="1:13">
      <c r="A22225" t="s">
        <v>4</v>
      </c>
      <c r="B22225" s="4" t="s">
        <v>5</v>
      </c>
      <c r="C22225" s="4" t="s">
        <v>14</v>
      </c>
      <c r="D22225" s="4" t="s">
        <v>9</v>
      </c>
    </row>
    <row r="22226" spans="1:13">
      <c r="A22226" t="n">
        <v>172014</v>
      </c>
      <c r="B22226" s="35" t="n">
        <v>116</v>
      </c>
      <c r="C22226" s="7" t="n">
        <v>5</v>
      </c>
      <c r="D22226" s="7" t="n">
        <v>1099431936</v>
      </c>
    </row>
    <row r="22227" spans="1:13">
      <c r="A22227" t="s">
        <v>4</v>
      </c>
      <c r="B22227" s="4" t="s">
        <v>5</v>
      </c>
      <c r="C22227" s="4" t="s">
        <v>14</v>
      </c>
      <c r="D22227" s="4" t="s">
        <v>10</v>
      </c>
    </row>
    <row r="22228" spans="1:13">
      <c r="A22228" t="n">
        <v>172020</v>
      </c>
      <c r="B22228" s="35" t="n">
        <v>116</v>
      </c>
      <c r="C22228" s="7" t="n">
        <v>6</v>
      </c>
      <c r="D22228" s="7" t="n">
        <v>1</v>
      </c>
    </row>
    <row r="22229" spans="1:13">
      <c r="A22229" t="s">
        <v>4</v>
      </c>
      <c r="B22229" s="4" t="s">
        <v>5</v>
      </c>
      <c r="C22229" s="4" t="s">
        <v>14</v>
      </c>
      <c r="D22229" s="4" t="s">
        <v>10</v>
      </c>
      <c r="E22229" s="4" t="s">
        <v>9</v>
      </c>
      <c r="F22229" s="4" t="s">
        <v>10</v>
      </c>
    </row>
    <row r="22230" spans="1:13">
      <c r="A22230" t="n">
        <v>172024</v>
      </c>
      <c r="B22230" s="14" t="n">
        <v>50</v>
      </c>
      <c r="C22230" s="7" t="n">
        <v>3</v>
      </c>
      <c r="D22230" s="7" t="n">
        <v>4255</v>
      </c>
      <c r="E22230" s="7" t="n">
        <v>1061997773</v>
      </c>
      <c r="F22230" s="7" t="n">
        <v>500</v>
      </c>
    </row>
    <row r="22231" spans="1:13">
      <c r="A22231" t="s">
        <v>4</v>
      </c>
      <c r="B22231" s="4" t="s">
        <v>5</v>
      </c>
      <c r="C22231" s="4" t="s">
        <v>14</v>
      </c>
      <c r="D22231" s="4" t="s">
        <v>10</v>
      </c>
      <c r="E22231" s="4" t="s">
        <v>9</v>
      </c>
      <c r="F22231" s="4" t="s">
        <v>10</v>
      </c>
    </row>
    <row r="22232" spans="1:13">
      <c r="A22232" t="n">
        <v>172034</v>
      </c>
      <c r="B22232" s="14" t="n">
        <v>50</v>
      </c>
      <c r="C22232" s="7" t="n">
        <v>3</v>
      </c>
      <c r="D22232" s="7" t="n">
        <v>8120</v>
      </c>
      <c r="E22232" s="7" t="n">
        <v>1061997773</v>
      </c>
      <c r="F22232" s="7" t="n">
        <v>500</v>
      </c>
    </row>
    <row r="22233" spans="1:13">
      <c r="A22233" t="s">
        <v>4</v>
      </c>
      <c r="B22233" s="4" t="s">
        <v>5</v>
      </c>
      <c r="C22233" s="4" t="s">
        <v>14</v>
      </c>
      <c r="D22233" s="4" t="s">
        <v>14</v>
      </c>
      <c r="E22233" s="4" t="s">
        <v>21</v>
      </c>
      <c r="F22233" s="4" t="s">
        <v>21</v>
      </c>
      <c r="G22233" s="4" t="s">
        <v>21</v>
      </c>
      <c r="H22233" s="4" t="s">
        <v>10</v>
      </c>
    </row>
    <row r="22234" spans="1:13">
      <c r="A22234" t="n">
        <v>172044</v>
      </c>
      <c r="B22234" s="45" t="n">
        <v>45</v>
      </c>
      <c r="C22234" s="7" t="n">
        <v>2</v>
      </c>
      <c r="D22234" s="7" t="n">
        <v>3</v>
      </c>
      <c r="E22234" s="7" t="n">
        <v>0.100000001490116</v>
      </c>
      <c r="F22234" s="7" t="n">
        <v>34.25</v>
      </c>
      <c r="G22234" s="7" t="n">
        <v>4.65000009536743</v>
      </c>
      <c r="H22234" s="7" t="n">
        <v>0</v>
      </c>
    </row>
    <row r="22235" spans="1:13">
      <c r="A22235" t="s">
        <v>4</v>
      </c>
      <c r="B22235" s="4" t="s">
        <v>5</v>
      </c>
      <c r="C22235" s="4" t="s">
        <v>14</v>
      </c>
      <c r="D22235" s="4" t="s">
        <v>14</v>
      </c>
      <c r="E22235" s="4" t="s">
        <v>21</v>
      </c>
      <c r="F22235" s="4" t="s">
        <v>21</v>
      </c>
      <c r="G22235" s="4" t="s">
        <v>21</v>
      </c>
      <c r="H22235" s="4" t="s">
        <v>10</v>
      </c>
      <c r="I22235" s="4" t="s">
        <v>14</v>
      </c>
    </row>
    <row r="22236" spans="1:13">
      <c r="A22236" t="n">
        <v>172061</v>
      </c>
      <c r="B22236" s="45" t="n">
        <v>45</v>
      </c>
      <c r="C22236" s="7" t="n">
        <v>4</v>
      </c>
      <c r="D22236" s="7" t="n">
        <v>3</v>
      </c>
      <c r="E22236" s="7" t="n">
        <v>330</v>
      </c>
      <c r="F22236" s="7" t="n">
        <v>318</v>
      </c>
      <c r="G22236" s="7" t="n">
        <v>20</v>
      </c>
      <c r="H22236" s="7" t="n">
        <v>0</v>
      </c>
      <c r="I22236" s="7" t="n">
        <v>0</v>
      </c>
    </row>
    <row r="22237" spans="1:13">
      <c r="A22237" t="s">
        <v>4</v>
      </c>
      <c r="B22237" s="4" t="s">
        <v>5</v>
      </c>
      <c r="C22237" s="4" t="s">
        <v>14</v>
      </c>
      <c r="D22237" s="4" t="s">
        <v>14</v>
      </c>
      <c r="E22237" s="4" t="s">
        <v>21</v>
      </c>
      <c r="F22237" s="4" t="s">
        <v>10</v>
      </c>
    </row>
    <row r="22238" spans="1:13">
      <c r="A22238" t="n">
        <v>172079</v>
      </c>
      <c r="B22238" s="45" t="n">
        <v>45</v>
      </c>
      <c r="C22238" s="7" t="n">
        <v>5</v>
      </c>
      <c r="D22238" s="7" t="n">
        <v>3</v>
      </c>
      <c r="E22238" s="7" t="n">
        <v>8.89999961853027</v>
      </c>
      <c r="F22238" s="7" t="n">
        <v>0</v>
      </c>
    </row>
    <row r="22239" spans="1:13">
      <c r="A22239" t="s">
        <v>4</v>
      </c>
      <c r="B22239" s="4" t="s">
        <v>5</v>
      </c>
      <c r="C22239" s="4" t="s">
        <v>14</v>
      </c>
      <c r="D22239" s="4" t="s">
        <v>14</v>
      </c>
      <c r="E22239" s="4" t="s">
        <v>21</v>
      </c>
      <c r="F22239" s="4" t="s">
        <v>10</v>
      </c>
    </row>
    <row r="22240" spans="1:13">
      <c r="A22240" t="n">
        <v>172088</v>
      </c>
      <c r="B22240" s="45" t="n">
        <v>45</v>
      </c>
      <c r="C22240" s="7" t="n">
        <v>11</v>
      </c>
      <c r="D22240" s="7" t="n">
        <v>3</v>
      </c>
      <c r="E22240" s="7" t="n">
        <v>22.8999996185303</v>
      </c>
      <c r="F22240" s="7" t="n">
        <v>0</v>
      </c>
    </row>
    <row r="22241" spans="1:9">
      <c r="A22241" t="s">
        <v>4</v>
      </c>
      <c r="B22241" s="4" t="s">
        <v>5</v>
      </c>
      <c r="C22241" s="4" t="s">
        <v>14</v>
      </c>
      <c r="D22241" s="4" t="s">
        <v>14</v>
      </c>
      <c r="E22241" s="4" t="s">
        <v>21</v>
      </c>
      <c r="F22241" s="4" t="s">
        <v>10</v>
      </c>
    </row>
    <row r="22242" spans="1:9">
      <c r="A22242" t="n">
        <v>172097</v>
      </c>
      <c r="B22242" s="45" t="n">
        <v>45</v>
      </c>
      <c r="C22242" s="7" t="n">
        <v>5</v>
      </c>
      <c r="D22242" s="7" t="n">
        <v>3</v>
      </c>
      <c r="E22242" s="7" t="n">
        <v>6.09999990463257</v>
      </c>
      <c r="F22242" s="7" t="n">
        <v>2500</v>
      </c>
    </row>
    <row r="22243" spans="1:9">
      <c r="A22243" t="s">
        <v>4</v>
      </c>
      <c r="B22243" s="4" t="s">
        <v>5</v>
      </c>
      <c r="C22243" s="4" t="s">
        <v>14</v>
      </c>
      <c r="D22243" s="4" t="s">
        <v>10</v>
      </c>
      <c r="E22243" s="4" t="s">
        <v>21</v>
      </c>
    </row>
    <row r="22244" spans="1:9">
      <c r="A22244" t="n">
        <v>172106</v>
      </c>
      <c r="B22244" s="21" t="n">
        <v>58</v>
      </c>
      <c r="C22244" s="7" t="n">
        <v>100</v>
      </c>
      <c r="D22244" s="7" t="n">
        <v>1000</v>
      </c>
      <c r="E22244" s="7" t="n">
        <v>1</v>
      </c>
    </row>
    <row r="22245" spans="1:9">
      <c r="A22245" t="s">
        <v>4</v>
      </c>
      <c r="B22245" s="4" t="s">
        <v>5</v>
      </c>
      <c r="C22245" s="4" t="s">
        <v>14</v>
      </c>
      <c r="D22245" s="4" t="s">
        <v>10</v>
      </c>
    </row>
    <row r="22246" spans="1:9">
      <c r="A22246" t="n">
        <v>172114</v>
      </c>
      <c r="B22246" s="21" t="n">
        <v>58</v>
      </c>
      <c r="C22246" s="7" t="n">
        <v>255</v>
      </c>
      <c r="D22246" s="7" t="n">
        <v>0</v>
      </c>
    </row>
    <row r="22247" spans="1:9">
      <c r="A22247" t="s">
        <v>4</v>
      </c>
      <c r="B22247" s="4" t="s">
        <v>5</v>
      </c>
      <c r="C22247" s="4" t="s">
        <v>14</v>
      </c>
      <c r="D22247" s="4" t="s">
        <v>10</v>
      </c>
      <c r="E22247" s="4" t="s">
        <v>14</v>
      </c>
    </row>
    <row r="22248" spans="1:9">
      <c r="A22248" t="n">
        <v>172118</v>
      </c>
      <c r="B22248" s="16" t="n">
        <v>49</v>
      </c>
      <c r="C22248" s="7" t="n">
        <v>1</v>
      </c>
      <c r="D22248" s="7" t="n">
        <v>2000</v>
      </c>
      <c r="E22248" s="7" t="n">
        <v>0</v>
      </c>
    </row>
    <row r="22249" spans="1:9">
      <c r="A22249" t="s">
        <v>4</v>
      </c>
      <c r="B22249" s="4" t="s">
        <v>5</v>
      </c>
      <c r="C22249" s="4" t="s">
        <v>14</v>
      </c>
      <c r="D22249" s="4" t="s">
        <v>10</v>
      </c>
    </row>
    <row r="22250" spans="1:9">
      <c r="A22250" t="n">
        <v>172123</v>
      </c>
      <c r="B22250" s="16" t="n">
        <v>49</v>
      </c>
      <c r="C22250" s="7" t="n">
        <v>6</v>
      </c>
      <c r="D22250" s="7" t="n">
        <v>1</v>
      </c>
    </row>
    <row r="22251" spans="1:9">
      <c r="A22251" t="s">
        <v>4</v>
      </c>
      <c r="B22251" s="4" t="s">
        <v>5</v>
      </c>
      <c r="C22251" s="4" t="s">
        <v>14</v>
      </c>
      <c r="D22251" s="4" t="s">
        <v>10</v>
      </c>
      <c r="E22251" s="4" t="s">
        <v>9</v>
      </c>
      <c r="F22251" s="4" t="s">
        <v>10</v>
      </c>
    </row>
    <row r="22252" spans="1:9">
      <c r="A22252" t="n">
        <v>172127</v>
      </c>
      <c r="B22252" s="14" t="n">
        <v>50</v>
      </c>
      <c r="C22252" s="7" t="n">
        <v>3</v>
      </c>
      <c r="D22252" s="7" t="n">
        <v>4255</v>
      </c>
      <c r="E22252" s="7" t="n">
        <v>1053609165</v>
      </c>
      <c r="F22252" s="7" t="n">
        <v>1000</v>
      </c>
    </row>
    <row r="22253" spans="1:9">
      <c r="A22253" t="s">
        <v>4</v>
      </c>
      <c r="B22253" s="4" t="s">
        <v>5</v>
      </c>
      <c r="C22253" s="4" t="s">
        <v>14</v>
      </c>
      <c r="D22253" s="4" t="s">
        <v>10</v>
      </c>
      <c r="E22253" s="4" t="s">
        <v>9</v>
      </c>
      <c r="F22253" s="4" t="s">
        <v>10</v>
      </c>
    </row>
    <row r="22254" spans="1:9">
      <c r="A22254" t="n">
        <v>172137</v>
      </c>
      <c r="B22254" s="14" t="n">
        <v>50</v>
      </c>
      <c r="C22254" s="7" t="n">
        <v>3</v>
      </c>
      <c r="D22254" s="7" t="n">
        <v>8120</v>
      </c>
      <c r="E22254" s="7" t="n">
        <v>1053609165</v>
      </c>
      <c r="F22254" s="7" t="n">
        <v>1000</v>
      </c>
    </row>
    <row r="22255" spans="1:9">
      <c r="A22255" t="s">
        <v>4</v>
      </c>
      <c r="B22255" s="4" t="s">
        <v>5</v>
      </c>
      <c r="C22255" s="4" t="s">
        <v>14</v>
      </c>
      <c r="D22255" s="4" t="s">
        <v>10</v>
      </c>
    </row>
    <row r="22256" spans="1:9">
      <c r="A22256" t="n">
        <v>172147</v>
      </c>
      <c r="B22256" s="45" t="n">
        <v>45</v>
      </c>
      <c r="C22256" s="7" t="n">
        <v>7</v>
      </c>
      <c r="D22256" s="7" t="n">
        <v>255</v>
      </c>
    </row>
    <row r="22257" spans="1:6">
      <c r="A22257" t="s">
        <v>4</v>
      </c>
      <c r="B22257" s="4" t="s">
        <v>5</v>
      </c>
      <c r="C22257" s="4" t="s">
        <v>14</v>
      </c>
      <c r="D22257" s="4" t="s">
        <v>21</v>
      </c>
      <c r="E22257" s="4" t="s">
        <v>21</v>
      </c>
      <c r="F22257" s="4" t="s">
        <v>21</v>
      </c>
    </row>
    <row r="22258" spans="1:6">
      <c r="A22258" t="n">
        <v>172151</v>
      </c>
      <c r="B22258" s="45" t="n">
        <v>45</v>
      </c>
      <c r="C22258" s="7" t="n">
        <v>9</v>
      </c>
      <c r="D22258" s="7" t="n">
        <v>0.0500000007450581</v>
      </c>
      <c r="E22258" s="7" t="n">
        <v>0.0500000007450581</v>
      </c>
      <c r="F22258" s="7" t="n">
        <v>0.25</v>
      </c>
    </row>
    <row r="22259" spans="1:6">
      <c r="A22259" t="s">
        <v>4</v>
      </c>
      <c r="B22259" s="4" t="s">
        <v>5</v>
      </c>
      <c r="C22259" s="4" t="s">
        <v>14</v>
      </c>
      <c r="D22259" s="4" t="s">
        <v>9</v>
      </c>
      <c r="E22259" s="4" t="s">
        <v>9</v>
      </c>
      <c r="F22259" s="4" t="s">
        <v>9</v>
      </c>
    </row>
    <row r="22260" spans="1:6">
      <c r="A22260" t="n">
        <v>172165</v>
      </c>
      <c r="B22260" s="14" t="n">
        <v>50</v>
      </c>
      <c r="C22260" s="7" t="n">
        <v>255</v>
      </c>
      <c r="D22260" s="7" t="n">
        <v>1050253722</v>
      </c>
      <c r="E22260" s="7" t="n">
        <v>1065353216</v>
      </c>
      <c r="F22260" s="7" t="n">
        <v>1045220557</v>
      </c>
    </row>
    <row r="22261" spans="1:6">
      <c r="A22261" t="s">
        <v>4</v>
      </c>
      <c r="B22261" s="4" t="s">
        <v>5</v>
      </c>
      <c r="C22261" s="4" t="s">
        <v>14</v>
      </c>
      <c r="D22261" s="4" t="s">
        <v>10</v>
      </c>
      <c r="E22261" s="4" t="s">
        <v>21</v>
      </c>
      <c r="F22261" s="4" t="s">
        <v>10</v>
      </c>
      <c r="G22261" s="4" t="s">
        <v>9</v>
      </c>
      <c r="H22261" s="4" t="s">
        <v>9</v>
      </c>
      <c r="I22261" s="4" t="s">
        <v>10</v>
      </c>
      <c r="J22261" s="4" t="s">
        <v>10</v>
      </c>
      <c r="K22261" s="4" t="s">
        <v>9</v>
      </c>
      <c r="L22261" s="4" t="s">
        <v>9</v>
      </c>
      <c r="M22261" s="4" t="s">
        <v>9</v>
      </c>
      <c r="N22261" s="4" t="s">
        <v>9</v>
      </c>
      <c r="O22261" s="4" t="s">
        <v>6</v>
      </c>
    </row>
    <row r="22262" spans="1:6">
      <c r="A22262" t="n">
        <v>172179</v>
      </c>
      <c r="B22262" s="14" t="n">
        <v>50</v>
      </c>
      <c r="C22262" s="7" t="n">
        <v>0</v>
      </c>
      <c r="D22262" s="7" t="n">
        <v>2053</v>
      </c>
      <c r="E22262" s="7" t="n">
        <v>1</v>
      </c>
      <c r="F22262" s="7" t="n">
        <v>0</v>
      </c>
      <c r="G22262" s="7" t="n">
        <v>0</v>
      </c>
      <c r="H22262" s="7" t="n">
        <v>0</v>
      </c>
      <c r="I22262" s="7" t="n">
        <v>0</v>
      </c>
      <c r="J22262" s="7" t="n">
        <v>65533</v>
      </c>
      <c r="K22262" s="7" t="n">
        <v>0</v>
      </c>
      <c r="L22262" s="7" t="n">
        <v>0</v>
      </c>
      <c r="M22262" s="7" t="n">
        <v>0</v>
      </c>
      <c r="N22262" s="7" t="n">
        <v>0</v>
      </c>
      <c r="O22262" s="7" t="s">
        <v>13</v>
      </c>
    </row>
    <row r="22263" spans="1:6">
      <c r="A22263" t="s">
        <v>4</v>
      </c>
      <c r="B22263" s="4" t="s">
        <v>5</v>
      </c>
      <c r="C22263" s="4" t="s">
        <v>14</v>
      </c>
      <c r="D22263" s="4" t="s">
        <v>10</v>
      </c>
      <c r="E22263" s="4" t="s">
        <v>21</v>
      </c>
      <c r="F22263" s="4" t="s">
        <v>10</v>
      </c>
      <c r="G22263" s="4" t="s">
        <v>9</v>
      </c>
      <c r="H22263" s="4" t="s">
        <v>9</v>
      </c>
      <c r="I22263" s="4" t="s">
        <v>10</v>
      </c>
      <c r="J22263" s="4" t="s">
        <v>10</v>
      </c>
      <c r="K22263" s="4" t="s">
        <v>9</v>
      </c>
      <c r="L22263" s="4" t="s">
        <v>9</v>
      </c>
      <c r="M22263" s="4" t="s">
        <v>9</v>
      </c>
      <c r="N22263" s="4" t="s">
        <v>9</v>
      </c>
      <c r="O22263" s="4" t="s">
        <v>6</v>
      </c>
    </row>
    <row r="22264" spans="1:6">
      <c r="A22264" t="n">
        <v>172218</v>
      </c>
      <c r="B22264" s="14" t="n">
        <v>50</v>
      </c>
      <c r="C22264" s="7" t="n">
        <v>0</v>
      </c>
      <c r="D22264" s="7" t="n">
        <v>4402</v>
      </c>
      <c r="E22264" s="7" t="n">
        <v>0.800000011920929</v>
      </c>
      <c r="F22264" s="7" t="n">
        <v>100</v>
      </c>
      <c r="G22264" s="7" t="n">
        <v>0</v>
      </c>
      <c r="H22264" s="7" t="n">
        <v>-1056964608</v>
      </c>
      <c r="I22264" s="7" t="n">
        <v>0</v>
      </c>
      <c r="J22264" s="7" t="n">
        <v>65533</v>
      </c>
      <c r="K22264" s="7" t="n">
        <v>0</v>
      </c>
      <c r="L22264" s="7" t="n">
        <v>0</v>
      </c>
      <c r="M22264" s="7" t="n">
        <v>0</v>
      </c>
      <c r="N22264" s="7" t="n">
        <v>0</v>
      </c>
      <c r="O22264" s="7" t="s">
        <v>13</v>
      </c>
    </row>
    <row r="22265" spans="1:6">
      <c r="A22265" t="s">
        <v>4</v>
      </c>
      <c r="B22265" s="4" t="s">
        <v>5</v>
      </c>
      <c r="C22265" s="4" t="s">
        <v>14</v>
      </c>
      <c r="D22265" s="4" t="s">
        <v>9</v>
      </c>
      <c r="E22265" s="4" t="s">
        <v>9</v>
      </c>
      <c r="F22265" s="4" t="s">
        <v>9</v>
      </c>
      <c r="G22265" s="4" t="s">
        <v>9</v>
      </c>
    </row>
    <row r="22266" spans="1:6">
      <c r="A22266" t="n">
        <v>172257</v>
      </c>
      <c r="B22266" s="78" t="n">
        <v>122</v>
      </c>
      <c r="C22266" s="7" t="n">
        <v>2</v>
      </c>
      <c r="D22266" s="7" t="n">
        <v>1077936128</v>
      </c>
      <c r="E22266" s="7" t="n">
        <v>0</v>
      </c>
      <c r="F22266" s="7" t="n">
        <v>0</v>
      </c>
      <c r="G22266" s="7" t="n">
        <v>0</v>
      </c>
    </row>
    <row r="22267" spans="1:6">
      <c r="A22267" t="s">
        <v>4</v>
      </c>
      <c r="B22267" s="4" t="s">
        <v>5</v>
      </c>
      <c r="C22267" s="4" t="s">
        <v>10</v>
      </c>
    </row>
    <row r="22268" spans="1:6">
      <c r="A22268" t="n">
        <v>172275</v>
      </c>
      <c r="B22268" s="28" t="n">
        <v>16</v>
      </c>
      <c r="C22268" s="7" t="n">
        <v>800</v>
      </c>
    </row>
    <row r="22269" spans="1:6">
      <c r="A22269" t="s">
        <v>4</v>
      </c>
      <c r="B22269" s="4" t="s">
        <v>5</v>
      </c>
      <c r="C22269" s="4" t="s">
        <v>14</v>
      </c>
      <c r="D22269" s="4" t="s">
        <v>9</v>
      </c>
      <c r="E22269" s="4" t="s">
        <v>9</v>
      </c>
      <c r="F22269" s="4" t="s">
        <v>9</v>
      </c>
      <c r="G22269" s="4" t="s">
        <v>9</v>
      </c>
    </row>
    <row r="22270" spans="1:6">
      <c r="A22270" t="n">
        <v>172278</v>
      </c>
      <c r="B22270" s="78" t="n">
        <v>122</v>
      </c>
      <c r="C22270" s="7" t="n">
        <v>2</v>
      </c>
      <c r="D22270" s="7" t="n">
        <v>0</v>
      </c>
      <c r="E22270" s="7" t="n">
        <v>0</v>
      </c>
      <c r="F22270" s="7" t="n">
        <v>0</v>
      </c>
      <c r="G22270" s="7" t="n">
        <v>0</v>
      </c>
    </row>
    <row r="22271" spans="1:6">
      <c r="A22271" t="s">
        <v>4</v>
      </c>
      <c r="B22271" s="4" t="s">
        <v>5</v>
      </c>
      <c r="C22271" s="4" t="s">
        <v>14</v>
      </c>
      <c r="D22271" s="4" t="s">
        <v>10</v>
      </c>
      <c r="E22271" s="4" t="s">
        <v>10</v>
      </c>
      <c r="F22271" s="4" t="s">
        <v>10</v>
      </c>
      <c r="G22271" s="4" t="s">
        <v>10</v>
      </c>
      <c r="H22271" s="4" t="s">
        <v>10</v>
      </c>
      <c r="I22271" s="4" t="s">
        <v>6</v>
      </c>
      <c r="J22271" s="4" t="s">
        <v>21</v>
      </c>
      <c r="K22271" s="4" t="s">
        <v>21</v>
      </c>
      <c r="L22271" s="4" t="s">
        <v>21</v>
      </c>
      <c r="M22271" s="4" t="s">
        <v>9</v>
      </c>
      <c r="N22271" s="4" t="s">
        <v>9</v>
      </c>
      <c r="O22271" s="4" t="s">
        <v>21</v>
      </c>
      <c r="P22271" s="4" t="s">
        <v>21</v>
      </c>
      <c r="Q22271" s="4" t="s">
        <v>21</v>
      </c>
      <c r="R22271" s="4" t="s">
        <v>21</v>
      </c>
      <c r="S22271" s="4" t="s">
        <v>14</v>
      </c>
    </row>
    <row r="22272" spans="1:6">
      <c r="A22272" t="n">
        <v>172296</v>
      </c>
      <c r="B22272" s="31" t="n">
        <v>39</v>
      </c>
      <c r="C22272" s="7" t="n">
        <v>12</v>
      </c>
      <c r="D22272" s="7" t="n">
        <v>65533</v>
      </c>
      <c r="E22272" s="7" t="n">
        <v>204</v>
      </c>
      <c r="F22272" s="7" t="n">
        <v>0</v>
      </c>
      <c r="G22272" s="7" t="n">
        <v>65533</v>
      </c>
      <c r="H22272" s="7" t="n">
        <v>0</v>
      </c>
      <c r="I22272" s="7" t="s">
        <v>13</v>
      </c>
      <c r="J22272" s="7" t="n">
        <v>0.100000001490116</v>
      </c>
      <c r="K22272" s="7" t="n">
        <v>34.5999984741211</v>
      </c>
      <c r="L22272" s="7" t="n">
        <v>4.25</v>
      </c>
      <c r="M22272" s="7" t="n">
        <v>0</v>
      </c>
      <c r="N22272" s="7" t="n">
        <v>0</v>
      </c>
      <c r="O22272" s="7" t="n">
        <v>0</v>
      </c>
      <c r="P22272" s="7" t="n">
        <v>1</v>
      </c>
      <c r="Q22272" s="7" t="n">
        <v>1</v>
      </c>
      <c r="R22272" s="7" t="n">
        <v>1</v>
      </c>
      <c r="S22272" s="7" t="n">
        <v>255</v>
      </c>
    </row>
    <row r="22273" spans="1:19">
      <c r="A22273" t="s">
        <v>4</v>
      </c>
      <c r="B22273" s="4" t="s">
        <v>5</v>
      </c>
      <c r="C22273" s="4" t="s">
        <v>10</v>
      </c>
    </row>
    <row r="22274" spans="1:19">
      <c r="A22274" t="n">
        <v>172346</v>
      </c>
      <c r="B22274" s="28" t="n">
        <v>16</v>
      </c>
      <c r="C22274" s="7" t="n">
        <v>1000</v>
      </c>
    </row>
    <row r="22275" spans="1:19">
      <c r="A22275" t="s">
        <v>4</v>
      </c>
      <c r="B22275" s="4" t="s">
        <v>5</v>
      </c>
      <c r="C22275" s="4" t="s">
        <v>14</v>
      </c>
      <c r="D22275" s="4" t="s">
        <v>14</v>
      </c>
    </row>
    <row r="22276" spans="1:19">
      <c r="A22276" t="n">
        <v>172349</v>
      </c>
      <c r="B22276" s="16" t="n">
        <v>49</v>
      </c>
      <c r="C22276" s="7" t="n">
        <v>2</v>
      </c>
      <c r="D22276" s="7" t="n">
        <v>0</v>
      </c>
    </row>
    <row r="22277" spans="1:19">
      <c r="A22277" t="s">
        <v>4</v>
      </c>
      <c r="B22277" s="4" t="s">
        <v>5</v>
      </c>
      <c r="C22277" s="4" t="s">
        <v>14</v>
      </c>
      <c r="D22277" s="4" t="s">
        <v>10</v>
      </c>
      <c r="E22277" s="4" t="s">
        <v>9</v>
      </c>
      <c r="F22277" s="4" t="s">
        <v>10</v>
      </c>
      <c r="G22277" s="4" t="s">
        <v>9</v>
      </c>
      <c r="H22277" s="4" t="s">
        <v>14</v>
      </c>
    </row>
    <row r="22278" spans="1:19">
      <c r="A22278" t="n">
        <v>172352</v>
      </c>
      <c r="B22278" s="16" t="n">
        <v>49</v>
      </c>
      <c r="C22278" s="7" t="n">
        <v>0</v>
      </c>
      <c r="D22278" s="7" t="n">
        <v>565</v>
      </c>
      <c r="E22278" s="7" t="n">
        <v>1065353216</v>
      </c>
      <c r="F22278" s="7" t="n">
        <v>0</v>
      </c>
      <c r="G22278" s="7" t="n">
        <v>0</v>
      </c>
      <c r="H22278" s="7" t="n">
        <v>0</v>
      </c>
    </row>
    <row r="22279" spans="1:19">
      <c r="A22279" t="s">
        <v>4</v>
      </c>
      <c r="B22279" s="4" t="s">
        <v>5</v>
      </c>
      <c r="C22279" s="4" t="s">
        <v>14</v>
      </c>
      <c r="D22279" s="4" t="s">
        <v>10</v>
      </c>
    </row>
    <row r="22280" spans="1:19">
      <c r="A22280" t="n">
        <v>172367</v>
      </c>
      <c r="B22280" s="16" t="n">
        <v>49</v>
      </c>
      <c r="C22280" s="7" t="n">
        <v>6</v>
      </c>
      <c r="D22280" s="7" t="n">
        <v>565</v>
      </c>
    </row>
    <row r="22281" spans="1:19">
      <c r="A22281" t="s">
        <v>4</v>
      </c>
      <c r="B22281" s="4" t="s">
        <v>5</v>
      </c>
      <c r="C22281" s="4" t="s">
        <v>14</v>
      </c>
      <c r="D22281" s="4" t="s">
        <v>10</v>
      </c>
      <c r="E22281" s="4" t="s">
        <v>21</v>
      </c>
    </row>
    <row r="22282" spans="1:19">
      <c r="A22282" t="n">
        <v>172371</v>
      </c>
      <c r="B22282" s="21" t="n">
        <v>58</v>
      </c>
      <c r="C22282" s="7" t="n">
        <v>101</v>
      </c>
      <c r="D22282" s="7" t="n">
        <v>300</v>
      </c>
      <c r="E22282" s="7" t="n">
        <v>1</v>
      </c>
    </row>
    <row r="22283" spans="1:19">
      <c r="A22283" t="s">
        <v>4</v>
      </c>
      <c r="B22283" s="4" t="s">
        <v>5</v>
      </c>
      <c r="C22283" s="4" t="s">
        <v>14</v>
      </c>
      <c r="D22283" s="4" t="s">
        <v>10</v>
      </c>
    </row>
    <row r="22284" spans="1:19">
      <c r="A22284" t="n">
        <v>172379</v>
      </c>
      <c r="B22284" s="21" t="n">
        <v>58</v>
      </c>
      <c r="C22284" s="7" t="n">
        <v>254</v>
      </c>
      <c r="D22284" s="7" t="n">
        <v>0</v>
      </c>
    </row>
    <row r="22285" spans="1:19">
      <c r="A22285" t="s">
        <v>4</v>
      </c>
      <c r="B22285" s="4" t="s">
        <v>5</v>
      </c>
      <c r="C22285" s="4" t="s">
        <v>14</v>
      </c>
      <c r="D22285" s="4" t="s">
        <v>10</v>
      </c>
      <c r="E22285" s="4" t="s">
        <v>21</v>
      </c>
      <c r="F22285" s="4" t="s">
        <v>10</v>
      </c>
      <c r="G22285" s="4" t="s">
        <v>9</v>
      </c>
      <c r="H22285" s="4" t="s">
        <v>9</v>
      </c>
      <c r="I22285" s="4" t="s">
        <v>10</v>
      </c>
      <c r="J22285" s="4" t="s">
        <v>10</v>
      </c>
      <c r="K22285" s="4" t="s">
        <v>9</v>
      </c>
      <c r="L22285" s="4" t="s">
        <v>9</v>
      </c>
      <c r="M22285" s="4" t="s">
        <v>9</v>
      </c>
      <c r="N22285" s="4" t="s">
        <v>9</v>
      </c>
      <c r="O22285" s="4" t="s">
        <v>6</v>
      </c>
    </row>
    <row r="22286" spans="1:19">
      <c r="A22286" t="n">
        <v>172383</v>
      </c>
      <c r="B22286" s="14" t="n">
        <v>50</v>
      </c>
      <c r="C22286" s="7" t="n">
        <v>0</v>
      </c>
      <c r="D22286" s="7" t="n">
        <v>5100</v>
      </c>
      <c r="E22286" s="7" t="n">
        <v>1</v>
      </c>
      <c r="F22286" s="7" t="n">
        <v>500</v>
      </c>
      <c r="G22286" s="7" t="n">
        <v>0</v>
      </c>
      <c r="H22286" s="7" t="n">
        <v>-1065353216</v>
      </c>
      <c r="I22286" s="7" t="n">
        <v>0</v>
      </c>
      <c r="J22286" s="7" t="n">
        <v>65533</v>
      </c>
      <c r="K22286" s="7" t="n">
        <v>0</v>
      </c>
      <c r="L22286" s="7" t="n">
        <v>0</v>
      </c>
      <c r="M22286" s="7" t="n">
        <v>0</v>
      </c>
      <c r="N22286" s="7" t="n">
        <v>0</v>
      </c>
      <c r="O22286" s="7" t="s">
        <v>13</v>
      </c>
    </row>
    <row r="22287" spans="1:19">
      <c r="A22287" t="s">
        <v>4</v>
      </c>
      <c r="B22287" s="4" t="s">
        <v>5</v>
      </c>
      <c r="C22287" s="4" t="s">
        <v>14</v>
      </c>
      <c r="D22287" s="4" t="s">
        <v>10</v>
      </c>
      <c r="E22287" s="4" t="s">
        <v>21</v>
      </c>
      <c r="F22287" s="4" t="s">
        <v>10</v>
      </c>
      <c r="G22287" s="4" t="s">
        <v>9</v>
      </c>
      <c r="H22287" s="4" t="s">
        <v>9</v>
      </c>
      <c r="I22287" s="4" t="s">
        <v>10</v>
      </c>
      <c r="J22287" s="4" t="s">
        <v>10</v>
      </c>
      <c r="K22287" s="4" t="s">
        <v>9</v>
      </c>
      <c r="L22287" s="4" t="s">
        <v>9</v>
      </c>
      <c r="M22287" s="4" t="s">
        <v>9</v>
      </c>
      <c r="N22287" s="4" t="s">
        <v>9</v>
      </c>
      <c r="O22287" s="4" t="s">
        <v>6</v>
      </c>
    </row>
    <row r="22288" spans="1:19">
      <c r="A22288" t="n">
        <v>172422</v>
      </c>
      <c r="B22288" s="14" t="n">
        <v>50</v>
      </c>
      <c r="C22288" s="7" t="n">
        <v>0</v>
      </c>
      <c r="D22288" s="7" t="n">
        <v>2135</v>
      </c>
      <c r="E22288" s="7" t="n">
        <v>0.699999988079071</v>
      </c>
      <c r="F22288" s="7" t="n">
        <v>2000</v>
      </c>
      <c r="G22288" s="7" t="n">
        <v>0</v>
      </c>
      <c r="H22288" s="7" t="n">
        <v>0</v>
      </c>
      <c r="I22288" s="7" t="n">
        <v>0</v>
      </c>
      <c r="J22288" s="7" t="n">
        <v>65533</v>
      </c>
      <c r="K22288" s="7" t="n">
        <v>0</v>
      </c>
      <c r="L22288" s="7" t="n">
        <v>0</v>
      </c>
      <c r="M22288" s="7" t="n">
        <v>0</v>
      </c>
      <c r="N22288" s="7" t="n">
        <v>0</v>
      </c>
      <c r="O22288" s="7" t="s">
        <v>13</v>
      </c>
    </row>
    <row r="22289" spans="1:15">
      <c r="A22289" t="s">
        <v>4</v>
      </c>
      <c r="B22289" s="4" t="s">
        <v>5</v>
      </c>
      <c r="C22289" s="4" t="s">
        <v>14</v>
      </c>
      <c r="D22289" s="4" t="s">
        <v>10</v>
      </c>
      <c r="E22289" s="4" t="s">
        <v>10</v>
      </c>
      <c r="F22289" s="4" t="s">
        <v>10</v>
      </c>
      <c r="G22289" s="4" t="s">
        <v>10</v>
      </c>
      <c r="H22289" s="4" t="s">
        <v>10</v>
      </c>
      <c r="I22289" s="4" t="s">
        <v>6</v>
      </c>
      <c r="J22289" s="4" t="s">
        <v>21</v>
      </c>
      <c r="K22289" s="4" t="s">
        <v>21</v>
      </c>
      <c r="L22289" s="4" t="s">
        <v>21</v>
      </c>
      <c r="M22289" s="4" t="s">
        <v>9</v>
      </c>
      <c r="N22289" s="4" t="s">
        <v>9</v>
      </c>
      <c r="O22289" s="4" t="s">
        <v>21</v>
      </c>
      <c r="P22289" s="4" t="s">
        <v>21</v>
      </c>
      <c r="Q22289" s="4" t="s">
        <v>21</v>
      </c>
      <c r="R22289" s="4" t="s">
        <v>21</v>
      </c>
      <c r="S22289" s="4" t="s">
        <v>14</v>
      </c>
    </row>
    <row r="22290" spans="1:15">
      <c r="A22290" t="n">
        <v>172461</v>
      </c>
      <c r="B22290" s="31" t="n">
        <v>39</v>
      </c>
      <c r="C22290" s="7" t="n">
        <v>12</v>
      </c>
      <c r="D22290" s="7" t="n">
        <v>65533</v>
      </c>
      <c r="E22290" s="7" t="n">
        <v>203</v>
      </c>
      <c r="F22290" s="7" t="n">
        <v>0</v>
      </c>
      <c r="G22290" s="7" t="n">
        <v>65533</v>
      </c>
      <c r="H22290" s="7" t="n">
        <v>0</v>
      </c>
      <c r="I22290" s="7" t="s">
        <v>13</v>
      </c>
      <c r="J22290" s="7" t="n">
        <v>0</v>
      </c>
      <c r="K22290" s="7" t="n">
        <v>33</v>
      </c>
      <c r="L22290" s="7" t="n">
        <v>5.69999980926514</v>
      </c>
      <c r="M22290" s="7" t="n">
        <v>0</v>
      </c>
      <c r="N22290" s="7" t="n">
        <v>0</v>
      </c>
      <c r="O22290" s="7" t="n">
        <v>0</v>
      </c>
      <c r="P22290" s="7" t="n">
        <v>1</v>
      </c>
      <c r="Q22290" s="7" t="n">
        <v>1</v>
      </c>
      <c r="R22290" s="7" t="n">
        <v>1</v>
      </c>
      <c r="S22290" s="7" t="n">
        <v>103</v>
      </c>
    </row>
    <row r="22291" spans="1:15">
      <c r="A22291" t="s">
        <v>4</v>
      </c>
      <c r="B22291" s="4" t="s">
        <v>5</v>
      </c>
      <c r="C22291" s="4" t="s">
        <v>10</v>
      </c>
      <c r="D22291" s="4" t="s">
        <v>14</v>
      </c>
      <c r="E22291" s="4" t="s">
        <v>14</v>
      </c>
      <c r="F22291" s="4" t="s">
        <v>6</v>
      </c>
    </row>
    <row r="22292" spans="1:15">
      <c r="A22292" t="n">
        <v>172511</v>
      </c>
      <c r="B22292" s="18" t="n">
        <v>20</v>
      </c>
      <c r="C22292" s="7" t="n">
        <v>61456</v>
      </c>
      <c r="D22292" s="7" t="n">
        <v>2</v>
      </c>
      <c r="E22292" s="7" t="n">
        <v>11</v>
      </c>
      <c r="F22292" s="7" t="s">
        <v>1254</v>
      </c>
    </row>
    <row r="22293" spans="1:15">
      <c r="A22293" t="s">
        <v>4</v>
      </c>
      <c r="B22293" s="4" t="s">
        <v>5</v>
      </c>
      <c r="C22293" s="4" t="s">
        <v>14</v>
      </c>
      <c r="D22293" s="4" t="s">
        <v>14</v>
      </c>
      <c r="E22293" s="4" t="s">
        <v>21</v>
      </c>
      <c r="F22293" s="4" t="s">
        <v>21</v>
      </c>
      <c r="G22293" s="4" t="s">
        <v>21</v>
      </c>
      <c r="H22293" s="4" t="s">
        <v>10</v>
      </c>
    </row>
    <row r="22294" spans="1:15">
      <c r="A22294" t="n">
        <v>172538</v>
      </c>
      <c r="B22294" s="45" t="n">
        <v>45</v>
      </c>
      <c r="C22294" s="7" t="n">
        <v>2</v>
      </c>
      <c r="D22294" s="7" t="n">
        <v>3</v>
      </c>
      <c r="E22294" s="7" t="n">
        <v>0</v>
      </c>
      <c r="F22294" s="7" t="n">
        <v>31.7000007629395</v>
      </c>
      <c r="G22294" s="7" t="n">
        <v>4.84999990463257</v>
      </c>
      <c r="H22294" s="7" t="n">
        <v>0</v>
      </c>
    </row>
    <row r="22295" spans="1:15">
      <c r="A22295" t="s">
        <v>4</v>
      </c>
      <c r="B22295" s="4" t="s">
        <v>5</v>
      </c>
      <c r="C22295" s="4" t="s">
        <v>14</v>
      </c>
      <c r="D22295" s="4" t="s">
        <v>14</v>
      </c>
      <c r="E22295" s="4" t="s">
        <v>21</v>
      </c>
      <c r="F22295" s="4" t="s">
        <v>21</v>
      </c>
      <c r="G22295" s="4" t="s">
        <v>21</v>
      </c>
      <c r="H22295" s="4" t="s">
        <v>10</v>
      </c>
      <c r="I22295" s="4" t="s">
        <v>14</v>
      </c>
    </row>
    <row r="22296" spans="1:15">
      <c r="A22296" t="n">
        <v>172555</v>
      </c>
      <c r="B22296" s="45" t="n">
        <v>45</v>
      </c>
      <c r="C22296" s="7" t="n">
        <v>4</v>
      </c>
      <c r="D22296" s="7" t="n">
        <v>3</v>
      </c>
      <c r="E22296" s="7" t="n">
        <v>347.700012207031</v>
      </c>
      <c r="F22296" s="7" t="n">
        <v>0</v>
      </c>
      <c r="G22296" s="7" t="n">
        <v>0</v>
      </c>
      <c r="H22296" s="7" t="n">
        <v>0</v>
      </c>
      <c r="I22296" s="7" t="n">
        <v>0</v>
      </c>
    </row>
    <row r="22297" spans="1:15">
      <c r="A22297" t="s">
        <v>4</v>
      </c>
      <c r="B22297" s="4" t="s">
        <v>5</v>
      </c>
      <c r="C22297" s="4" t="s">
        <v>14</v>
      </c>
      <c r="D22297" s="4" t="s">
        <v>14</v>
      </c>
      <c r="E22297" s="4" t="s">
        <v>21</v>
      </c>
      <c r="F22297" s="4" t="s">
        <v>10</v>
      </c>
    </row>
    <row r="22298" spans="1:15">
      <c r="A22298" t="n">
        <v>172573</v>
      </c>
      <c r="B22298" s="45" t="n">
        <v>45</v>
      </c>
      <c r="C22298" s="7" t="n">
        <v>5</v>
      </c>
      <c r="D22298" s="7" t="n">
        <v>3</v>
      </c>
      <c r="E22298" s="7" t="n">
        <v>9</v>
      </c>
      <c r="F22298" s="7" t="n">
        <v>0</v>
      </c>
    </row>
    <row r="22299" spans="1:15">
      <c r="A22299" t="s">
        <v>4</v>
      </c>
      <c r="B22299" s="4" t="s">
        <v>5</v>
      </c>
      <c r="C22299" s="4" t="s">
        <v>14</v>
      </c>
      <c r="D22299" s="4" t="s">
        <v>14</v>
      </c>
      <c r="E22299" s="4" t="s">
        <v>21</v>
      </c>
      <c r="F22299" s="4" t="s">
        <v>10</v>
      </c>
    </row>
    <row r="22300" spans="1:15">
      <c r="A22300" t="n">
        <v>172582</v>
      </c>
      <c r="B22300" s="45" t="n">
        <v>45</v>
      </c>
      <c r="C22300" s="7" t="n">
        <v>11</v>
      </c>
      <c r="D22300" s="7" t="n">
        <v>3</v>
      </c>
      <c r="E22300" s="7" t="n">
        <v>45.9000015258789</v>
      </c>
      <c r="F22300" s="7" t="n">
        <v>0</v>
      </c>
    </row>
    <row r="22301" spans="1:15">
      <c r="A22301" t="s">
        <v>4</v>
      </c>
      <c r="B22301" s="4" t="s">
        <v>5</v>
      </c>
      <c r="C22301" s="4" t="s">
        <v>14</v>
      </c>
      <c r="D22301" s="4" t="s">
        <v>14</v>
      </c>
      <c r="E22301" s="4" t="s">
        <v>21</v>
      </c>
      <c r="F22301" s="4" t="s">
        <v>21</v>
      </c>
      <c r="G22301" s="4" t="s">
        <v>21</v>
      </c>
      <c r="H22301" s="4" t="s">
        <v>10</v>
      </c>
    </row>
    <row r="22302" spans="1:15">
      <c r="A22302" t="n">
        <v>172591</v>
      </c>
      <c r="B22302" s="45" t="n">
        <v>45</v>
      </c>
      <c r="C22302" s="7" t="n">
        <v>2</v>
      </c>
      <c r="D22302" s="7" t="n">
        <v>3</v>
      </c>
      <c r="E22302" s="7" t="n">
        <v>0</v>
      </c>
      <c r="F22302" s="7" t="n">
        <v>31</v>
      </c>
      <c r="G22302" s="7" t="n">
        <v>4.84999990463257</v>
      </c>
      <c r="H22302" s="7" t="n">
        <v>6000</v>
      </c>
    </row>
    <row r="22303" spans="1:15">
      <c r="A22303" t="s">
        <v>4</v>
      </c>
      <c r="B22303" s="4" t="s">
        <v>5</v>
      </c>
      <c r="C22303" s="4" t="s">
        <v>14</v>
      </c>
      <c r="D22303" s="4" t="s">
        <v>14</v>
      </c>
      <c r="E22303" s="4" t="s">
        <v>21</v>
      </c>
      <c r="F22303" s="4" t="s">
        <v>10</v>
      </c>
    </row>
    <row r="22304" spans="1:15">
      <c r="A22304" t="n">
        <v>172608</v>
      </c>
      <c r="B22304" s="45" t="n">
        <v>45</v>
      </c>
      <c r="C22304" s="7" t="n">
        <v>5</v>
      </c>
      <c r="D22304" s="7" t="n">
        <v>3</v>
      </c>
      <c r="E22304" s="7" t="n">
        <v>17.7000007629395</v>
      </c>
      <c r="F22304" s="7" t="n">
        <v>6000</v>
      </c>
    </row>
    <row r="22305" spans="1:19">
      <c r="A22305" t="s">
        <v>4</v>
      </c>
      <c r="B22305" s="4" t="s">
        <v>5</v>
      </c>
      <c r="C22305" s="4" t="s">
        <v>14</v>
      </c>
      <c r="D22305" s="4" t="s">
        <v>10</v>
      </c>
      <c r="E22305" s="4" t="s">
        <v>10</v>
      </c>
      <c r="F22305" s="4" t="s">
        <v>9</v>
      </c>
    </row>
    <row r="22306" spans="1:19">
      <c r="A22306" t="n">
        <v>172617</v>
      </c>
      <c r="B22306" s="46" t="n">
        <v>84</v>
      </c>
      <c r="C22306" s="7" t="n">
        <v>0</v>
      </c>
      <c r="D22306" s="7" t="n">
        <v>2</v>
      </c>
      <c r="E22306" s="7" t="n">
        <v>0</v>
      </c>
      <c r="F22306" s="7" t="n">
        <v>1053609165</v>
      </c>
    </row>
    <row r="22307" spans="1:19">
      <c r="A22307" t="s">
        <v>4</v>
      </c>
      <c r="B22307" s="4" t="s">
        <v>5</v>
      </c>
      <c r="C22307" s="4" t="s">
        <v>9</v>
      </c>
      <c r="D22307" s="4" t="s">
        <v>9</v>
      </c>
      <c r="E22307" s="4" t="s">
        <v>9</v>
      </c>
      <c r="F22307" s="4" t="s">
        <v>10</v>
      </c>
      <c r="G22307" s="4" t="s">
        <v>10</v>
      </c>
    </row>
    <row r="22308" spans="1:19">
      <c r="A22308" t="n">
        <v>172627</v>
      </c>
      <c r="B22308" s="93" t="n">
        <v>151</v>
      </c>
      <c r="C22308" s="7" t="n">
        <v>1127481344</v>
      </c>
      <c r="D22308" s="7" t="n">
        <v>0</v>
      </c>
      <c r="E22308" s="7" t="n">
        <v>1065353216</v>
      </c>
      <c r="F22308" s="7" t="n">
        <v>6000</v>
      </c>
      <c r="G22308" s="7" t="n">
        <v>3</v>
      </c>
    </row>
    <row r="22309" spans="1:19">
      <c r="A22309" t="s">
        <v>4</v>
      </c>
      <c r="B22309" s="4" t="s">
        <v>5</v>
      </c>
      <c r="C22309" s="4" t="s">
        <v>10</v>
      </c>
    </row>
    <row r="22310" spans="1:19">
      <c r="A22310" t="n">
        <v>172644</v>
      </c>
      <c r="B22310" s="28" t="n">
        <v>16</v>
      </c>
      <c r="C22310" s="7" t="n">
        <v>5000</v>
      </c>
    </row>
    <row r="22311" spans="1:19">
      <c r="A22311" t="s">
        <v>4</v>
      </c>
      <c r="B22311" s="4" t="s">
        <v>5</v>
      </c>
      <c r="C22311" s="4" t="s">
        <v>14</v>
      </c>
      <c r="D22311" s="4" t="s">
        <v>10</v>
      </c>
      <c r="E22311" s="4" t="s">
        <v>9</v>
      </c>
      <c r="F22311" s="4" t="s">
        <v>10</v>
      </c>
    </row>
    <row r="22312" spans="1:19">
      <c r="A22312" t="n">
        <v>172647</v>
      </c>
      <c r="B22312" s="14" t="n">
        <v>50</v>
      </c>
      <c r="C22312" s="7" t="n">
        <v>3</v>
      </c>
      <c r="D22312" s="7" t="n">
        <v>4255</v>
      </c>
      <c r="E22312" s="7" t="n">
        <v>1053609165</v>
      </c>
      <c r="F22312" s="7" t="n">
        <v>500</v>
      </c>
    </row>
    <row r="22313" spans="1:19">
      <c r="A22313" t="s">
        <v>4</v>
      </c>
      <c r="B22313" s="4" t="s">
        <v>5</v>
      </c>
      <c r="C22313" s="4" t="s">
        <v>14</v>
      </c>
      <c r="D22313" s="4" t="s">
        <v>10</v>
      </c>
      <c r="E22313" s="4" t="s">
        <v>9</v>
      </c>
      <c r="F22313" s="4" t="s">
        <v>10</v>
      </c>
    </row>
    <row r="22314" spans="1:19">
      <c r="A22314" t="n">
        <v>172657</v>
      </c>
      <c r="B22314" s="14" t="n">
        <v>50</v>
      </c>
      <c r="C22314" s="7" t="n">
        <v>3</v>
      </c>
      <c r="D22314" s="7" t="n">
        <v>8120</v>
      </c>
      <c r="E22314" s="7" t="n">
        <v>1053609165</v>
      </c>
      <c r="F22314" s="7" t="n">
        <v>500</v>
      </c>
    </row>
    <row r="22315" spans="1:19">
      <c r="A22315" t="s">
        <v>4</v>
      </c>
      <c r="B22315" s="4" t="s">
        <v>5</v>
      </c>
      <c r="C22315" s="4" t="s">
        <v>14</v>
      </c>
      <c r="D22315" s="4" t="s">
        <v>21</v>
      </c>
      <c r="E22315" s="4" t="s">
        <v>10</v>
      </c>
      <c r="F22315" s="4" t="s">
        <v>14</v>
      </c>
    </row>
    <row r="22316" spans="1:19">
      <c r="A22316" t="n">
        <v>172667</v>
      </c>
      <c r="B22316" s="16" t="n">
        <v>49</v>
      </c>
      <c r="C22316" s="7" t="n">
        <v>3</v>
      </c>
      <c r="D22316" s="7" t="n">
        <v>0.699999988079071</v>
      </c>
      <c r="E22316" s="7" t="n">
        <v>500</v>
      </c>
      <c r="F22316" s="7" t="n">
        <v>0</v>
      </c>
    </row>
    <row r="22317" spans="1:19">
      <c r="A22317" t="s">
        <v>4</v>
      </c>
      <c r="B22317" s="4" t="s">
        <v>5</v>
      </c>
      <c r="C22317" s="4" t="s">
        <v>14</v>
      </c>
      <c r="D22317" s="4" t="s">
        <v>10</v>
      </c>
      <c r="E22317" s="4" t="s">
        <v>21</v>
      </c>
    </row>
    <row r="22318" spans="1:19">
      <c r="A22318" t="n">
        <v>172676</v>
      </c>
      <c r="B22318" s="21" t="n">
        <v>58</v>
      </c>
      <c r="C22318" s="7" t="n">
        <v>101</v>
      </c>
      <c r="D22318" s="7" t="n">
        <v>1000</v>
      </c>
      <c r="E22318" s="7" t="n">
        <v>1</v>
      </c>
    </row>
    <row r="22319" spans="1:19">
      <c r="A22319" t="s">
        <v>4</v>
      </c>
      <c r="B22319" s="4" t="s">
        <v>5</v>
      </c>
      <c r="C22319" s="4" t="s">
        <v>14</v>
      </c>
      <c r="D22319" s="4" t="s">
        <v>10</v>
      </c>
    </row>
    <row r="22320" spans="1:19">
      <c r="A22320" t="n">
        <v>172684</v>
      </c>
      <c r="B22320" s="21" t="n">
        <v>58</v>
      </c>
      <c r="C22320" s="7" t="n">
        <v>254</v>
      </c>
      <c r="D22320" s="7" t="n">
        <v>0</v>
      </c>
    </row>
    <row r="22321" spans="1:7">
      <c r="A22321" t="s">
        <v>4</v>
      </c>
      <c r="B22321" s="4" t="s">
        <v>5</v>
      </c>
      <c r="C22321" s="4" t="s">
        <v>14</v>
      </c>
      <c r="D22321" s="4" t="s">
        <v>10</v>
      </c>
      <c r="E22321" s="4" t="s">
        <v>10</v>
      </c>
      <c r="F22321" s="4" t="s">
        <v>9</v>
      </c>
    </row>
    <row r="22322" spans="1:7">
      <c r="A22322" t="n">
        <v>172688</v>
      </c>
      <c r="B22322" s="46" t="n">
        <v>84</v>
      </c>
      <c r="C22322" s="7" t="n">
        <v>1</v>
      </c>
      <c r="D22322" s="7" t="n">
        <v>0</v>
      </c>
      <c r="E22322" s="7" t="n">
        <v>0</v>
      </c>
      <c r="F22322" s="7" t="n">
        <v>0</v>
      </c>
    </row>
    <row r="22323" spans="1:7">
      <c r="A22323" t="s">
        <v>4</v>
      </c>
      <c r="B22323" s="4" t="s">
        <v>5</v>
      </c>
      <c r="C22323" s="4" t="s">
        <v>14</v>
      </c>
    </row>
    <row r="22324" spans="1:7">
      <c r="A22324" t="n">
        <v>172698</v>
      </c>
      <c r="B22324" s="35" t="n">
        <v>116</v>
      </c>
      <c r="C22324" s="7" t="n">
        <v>0</v>
      </c>
    </row>
    <row r="22325" spans="1:7">
      <c r="A22325" t="s">
        <v>4</v>
      </c>
      <c r="B22325" s="4" t="s">
        <v>5</v>
      </c>
      <c r="C22325" s="4" t="s">
        <v>14</v>
      </c>
      <c r="D22325" s="4" t="s">
        <v>10</v>
      </c>
    </row>
    <row r="22326" spans="1:7">
      <c r="A22326" t="n">
        <v>172700</v>
      </c>
      <c r="B22326" s="35" t="n">
        <v>116</v>
      </c>
      <c r="C22326" s="7" t="n">
        <v>2</v>
      </c>
      <c r="D22326" s="7" t="n">
        <v>1</v>
      </c>
    </row>
    <row r="22327" spans="1:7">
      <c r="A22327" t="s">
        <v>4</v>
      </c>
      <c r="B22327" s="4" t="s">
        <v>5</v>
      </c>
      <c r="C22327" s="4" t="s">
        <v>14</v>
      </c>
      <c r="D22327" s="4" t="s">
        <v>9</v>
      </c>
    </row>
    <row r="22328" spans="1:7">
      <c r="A22328" t="n">
        <v>172704</v>
      </c>
      <c r="B22328" s="35" t="n">
        <v>116</v>
      </c>
      <c r="C22328" s="7" t="n">
        <v>5</v>
      </c>
      <c r="D22328" s="7" t="n">
        <v>1106247680</v>
      </c>
    </row>
    <row r="22329" spans="1:7">
      <c r="A22329" t="s">
        <v>4</v>
      </c>
      <c r="B22329" s="4" t="s">
        <v>5</v>
      </c>
      <c r="C22329" s="4" t="s">
        <v>14</v>
      </c>
      <c r="D22329" s="4" t="s">
        <v>10</v>
      </c>
    </row>
    <row r="22330" spans="1:7">
      <c r="A22330" t="n">
        <v>172710</v>
      </c>
      <c r="B22330" s="35" t="n">
        <v>116</v>
      </c>
      <c r="C22330" s="7" t="n">
        <v>6</v>
      </c>
      <c r="D22330" s="7" t="n">
        <v>1</v>
      </c>
    </row>
    <row r="22331" spans="1:7">
      <c r="A22331" t="s">
        <v>4</v>
      </c>
      <c r="B22331" s="4" t="s">
        <v>5</v>
      </c>
      <c r="C22331" s="4" t="s">
        <v>14</v>
      </c>
      <c r="D22331" s="4" t="s">
        <v>14</v>
      </c>
      <c r="E22331" s="4" t="s">
        <v>21</v>
      </c>
      <c r="F22331" s="4" t="s">
        <v>21</v>
      </c>
      <c r="G22331" s="4" t="s">
        <v>21</v>
      </c>
      <c r="H22331" s="4" t="s">
        <v>10</v>
      </c>
    </row>
    <row r="22332" spans="1:7">
      <c r="A22332" t="n">
        <v>172714</v>
      </c>
      <c r="B22332" s="45" t="n">
        <v>45</v>
      </c>
      <c r="C22332" s="7" t="n">
        <v>2</v>
      </c>
      <c r="D22332" s="7" t="n">
        <v>3</v>
      </c>
      <c r="E22332" s="7" t="n">
        <v>-6</v>
      </c>
      <c r="F22332" s="7" t="n">
        <v>21.6000003814697</v>
      </c>
      <c r="G22332" s="7" t="n">
        <v>17.7999992370605</v>
      </c>
      <c r="H22332" s="7" t="n">
        <v>0</v>
      </c>
    </row>
    <row r="22333" spans="1:7">
      <c r="A22333" t="s">
        <v>4</v>
      </c>
      <c r="B22333" s="4" t="s">
        <v>5</v>
      </c>
      <c r="C22333" s="4" t="s">
        <v>14</v>
      </c>
      <c r="D22333" s="4" t="s">
        <v>14</v>
      </c>
      <c r="E22333" s="4" t="s">
        <v>21</v>
      </c>
      <c r="F22333" s="4" t="s">
        <v>21</v>
      </c>
      <c r="G22333" s="4" t="s">
        <v>21</v>
      </c>
      <c r="H22333" s="4" t="s">
        <v>10</v>
      </c>
      <c r="I22333" s="4" t="s">
        <v>14</v>
      </c>
    </row>
    <row r="22334" spans="1:7">
      <c r="A22334" t="n">
        <v>172731</v>
      </c>
      <c r="B22334" s="45" t="n">
        <v>45</v>
      </c>
      <c r="C22334" s="7" t="n">
        <v>4</v>
      </c>
      <c r="D22334" s="7" t="n">
        <v>3</v>
      </c>
      <c r="E22334" s="7" t="n">
        <v>359</v>
      </c>
      <c r="F22334" s="7" t="n">
        <v>99</v>
      </c>
      <c r="G22334" s="7" t="n">
        <v>355</v>
      </c>
      <c r="H22334" s="7" t="n">
        <v>0</v>
      </c>
      <c r="I22334" s="7" t="n">
        <v>0</v>
      </c>
    </row>
    <row r="22335" spans="1:7">
      <c r="A22335" t="s">
        <v>4</v>
      </c>
      <c r="B22335" s="4" t="s">
        <v>5</v>
      </c>
      <c r="C22335" s="4" t="s">
        <v>14</v>
      </c>
      <c r="D22335" s="4" t="s">
        <v>14</v>
      </c>
      <c r="E22335" s="4" t="s">
        <v>21</v>
      </c>
      <c r="F22335" s="4" t="s">
        <v>10</v>
      </c>
    </row>
    <row r="22336" spans="1:7">
      <c r="A22336" t="n">
        <v>172749</v>
      </c>
      <c r="B22336" s="45" t="n">
        <v>45</v>
      </c>
      <c r="C22336" s="7" t="n">
        <v>5</v>
      </c>
      <c r="D22336" s="7" t="n">
        <v>3</v>
      </c>
      <c r="E22336" s="7" t="n">
        <v>4.19999980926514</v>
      </c>
      <c r="F22336" s="7" t="n">
        <v>0</v>
      </c>
    </row>
    <row r="22337" spans="1:9">
      <c r="A22337" t="s">
        <v>4</v>
      </c>
      <c r="B22337" s="4" t="s">
        <v>5</v>
      </c>
      <c r="C22337" s="4" t="s">
        <v>14</v>
      </c>
      <c r="D22337" s="4" t="s">
        <v>14</v>
      </c>
      <c r="E22337" s="4" t="s">
        <v>21</v>
      </c>
      <c r="F22337" s="4" t="s">
        <v>10</v>
      </c>
    </row>
    <row r="22338" spans="1:9">
      <c r="A22338" t="n">
        <v>172758</v>
      </c>
      <c r="B22338" s="45" t="n">
        <v>45</v>
      </c>
      <c r="C22338" s="7" t="n">
        <v>11</v>
      </c>
      <c r="D22338" s="7" t="n">
        <v>3</v>
      </c>
      <c r="E22338" s="7" t="n">
        <v>32.0999984741211</v>
      </c>
      <c r="F22338" s="7" t="n">
        <v>0</v>
      </c>
    </row>
    <row r="22339" spans="1:9">
      <c r="A22339" t="s">
        <v>4</v>
      </c>
      <c r="B22339" s="4" t="s">
        <v>5</v>
      </c>
      <c r="C22339" s="4" t="s">
        <v>9</v>
      </c>
      <c r="D22339" s="4" t="s">
        <v>9</v>
      </c>
      <c r="E22339" s="4" t="s">
        <v>9</v>
      </c>
      <c r="F22339" s="4" t="s">
        <v>10</v>
      </c>
      <c r="G22339" s="4" t="s">
        <v>10</v>
      </c>
    </row>
    <row r="22340" spans="1:9">
      <c r="A22340" t="n">
        <v>172767</v>
      </c>
      <c r="B22340" s="93" t="n">
        <v>151</v>
      </c>
      <c r="C22340" s="7" t="n">
        <v>0</v>
      </c>
      <c r="D22340" s="7" t="n">
        <v>0</v>
      </c>
      <c r="E22340" s="7" t="n">
        <v>1065353216</v>
      </c>
      <c r="F22340" s="7" t="n">
        <v>1</v>
      </c>
      <c r="G22340" s="7" t="n">
        <v>3</v>
      </c>
    </row>
    <row r="22341" spans="1:9">
      <c r="A22341" t="s">
        <v>4</v>
      </c>
      <c r="B22341" s="4" t="s">
        <v>5</v>
      </c>
      <c r="C22341" s="4" t="s">
        <v>14</v>
      </c>
      <c r="D22341" s="4" t="s">
        <v>10</v>
      </c>
      <c r="E22341" s="4" t="s">
        <v>6</v>
      </c>
      <c r="F22341" s="4" t="s">
        <v>6</v>
      </c>
      <c r="G22341" s="4" t="s">
        <v>6</v>
      </c>
      <c r="H22341" s="4" t="s">
        <v>6</v>
      </c>
    </row>
    <row r="22342" spans="1:9">
      <c r="A22342" t="n">
        <v>172784</v>
      </c>
      <c r="B22342" s="41" t="n">
        <v>51</v>
      </c>
      <c r="C22342" s="7" t="n">
        <v>3</v>
      </c>
      <c r="D22342" s="7" t="n">
        <v>24</v>
      </c>
      <c r="E22342" s="7" t="s">
        <v>133</v>
      </c>
      <c r="F22342" s="7" t="s">
        <v>95</v>
      </c>
      <c r="G22342" s="7" t="s">
        <v>96</v>
      </c>
      <c r="H22342" s="7" t="s">
        <v>97</v>
      </c>
    </row>
    <row r="22343" spans="1:9">
      <c r="A22343" t="s">
        <v>4</v>
      </c>
      <c r="B22343" s="4" t="s">
        <v>5</v>
      </c>
      <c r="C22343" s="4" t="s">
        <v>14</v>
      </c>
      <c r="D22343" s="4" t="s">
        <v>10</v>
      </c>
      <c r="E22343" s="4" t="s">
        <v>6</v>
      </c>
      <c r="F22343" s="4" t="s">
        <v>6</v>
      </c>
      <c r="G22343" s="4" t="s">
        <v>6</v>
      </c>
      <c r="H22343" s="4" t="s">
        <v>6</v>
      </c>
    </row>
    <row r="22344" spans="1:9">
      <c r="A22344" t="n">
        <v>172797</v>
      </c>
      <c r="B22344" s="41" t="n">
        <v>51</v>
      </c>
      <c r="C22344" s="7" t="n">
        <v>3</v>
      </c>
      <c r="D22344" s="7" t="n">
        <v>25</v>
      </c>
      <c r="E22344" s="7" t="s">
        <v>133</v>
      </c>
      <c r="F22344" s="7" t="s">
        <v>95</v>
      </c>
      <c r="G22344" s="7" t="s">
        <v>96</v>
      </c>
      <c r="H22344" s="7" t="s">
        <v>97</v>
      </c>
    </row>
    <row r="22345" spans="1:9">
      <c r="A22345" t="s">
        <v>4</v>
      </c>
      <c r="B22345" s="4" t="s">
        <v>5</v>
      </c>
      <c r="C22345" s="4" t="s">
        <v>14</v>
      </c>
      <c r="D22345" s="4" t="s">
        <v>10</v>
      </c>
      <c r="E22345" s="4" t="s">
        <v>6</v>
      </c>
      <c r="F22345" s="4" t="s">
        <v>6</v>
      </c>
      <c r="G22345" s="4" t="s">
        <v>6</v>
      </c>
      <c r="H22345" s="4" t="s">
        <v>6</v>
      </c>
    </row>
    <row r="22346" spans="1:9">
      <c r="A22346" t="n">
        <v>172810</v>
      </c>
      <c r="B22346" s="41" t="n">
        <v>51</v>
      </c>
      <c r="C22346" s="7" t="n">
        <v>3</v>
      </c>
      <c r="D22346" s="7" t="n">
        <v>28</v>
      </c>
      <c r="E22346" s="7" t="s">
        <v>133</v>
      </c>
      <c r="F22346" s="7" t="s">
        <v>95</v>
      </c>
      <c r="G22346" s="7" t="s">
        <v>96</v>
      </c>
      <c r="H22346" s="7" t="s">
        <v>97</v>
      </c>
    </row>
    <row r="22347" spans="1:9">
      <c r="A22347" t="s">
        <v>4</v>
      </c>
      <c r="B22347" s="4" t="s">
        <v>5</v>
      </c>
      <c r="C22347" s="4" t="s">
        <v>14</v>
      </c>
      <c r="D22347" s="4" t="s">
        <v>10</v>
      </c>
      <c r="E22347" s="4" t="s">
        <v>6</v>
      </c>
      <c r="F22347" s="4" t="s">
        <v>6</v>
      </c>
      <c r="G22347" s="4" t="s">
        <v>6</v>
      </c>
      <c r="H22347" s="4" t="s">
        <v>6</v>
      </c>
    </row>
    <row r="22348" spans="1:9">
      <c r="A22348" t="n">
        <v>172823</v>
      </c>
      <c r="B22348" s="41" t="n">
        <v>51</v>
      </c>
      <c r="C22348" s="7" t="n">
        <v>3</v>
      </c>
      <c r="D22348" s="7" t="n">
        <v>27</v>
      </c>
      <c r="E22348" s="7" t="s">
        <v>498</v>
      </c>
      <c r="F22348" s="7" t="s">
        <v>97</v>
      </c>
      <c r="G22348" s="7" t="s">
        <v>96</v>
      </c>
      <c r="H22348" s="7" t="s">
        <v>97</v>
      </c>
    </row>
    <row r="22349" spans="1:9">
      <c r="A22349" t="s">
        <v>4</v>
      </c>
      <c r="B22349" s="4" t="s">
        <v>5</v>
      </c>
      <c r="C22349" s="4" t="s">
        <v>14</v>
      </c>
      <c r="D22349" s="4" t="s">
        <v>10</v>
      </c>
      <c r="E22349" s="4" t="s">
        <v>6</v>
      </c>
      <c r="F22349" s="4" t="s">
        <v>6</v>
      </c>
      <c r="G22349" s="4" t="s">
        <v>6</v>
      </c>
      <c r="H22349" s="4" t="s">
        <v>6</v>
      </c>
    </row>
    <row r="22350" spans="1:9">
      <c r="A22350" t="n">
        <v>172844</v>
      </c>
      <c r="B22350" s="41" t="n">
        <v>51</v>
      </c>
      <c r="C22350" s="7" t="n">
        <v>3</v>
      </c>
      <c r="D22350" s="7" t="n">
        <v>29</v>
      </c>
      <c r="E22350" s="7" t="s">
        <v>133</v>
      </c>
      <c r="F22350" s="7" t="s">
        <v>95</v>
      </c>
      <c r="G22350" s="7" t="s">
        <v>96</v>
      </c>
      <c r="H22350" s="7" t="s">
        <v>97</v>
      </c>
    </row>
    <row r="22351" spans="1:9">
      <c r="A22351" t="s">
        <v>4</v>
      </c>
      <c r="B22351" s="4" t="s">
        <v>5</v>
      </c>
      <c r="C22351" s="4" t="s">
        <v>14</v>
      </c>
      <c r="D22351" s="4" t="s">
        <v>14</v>
      </c>
      <c r="E22351" s="4" t="s">
        <v>21</v>
      </c>
      <c r="F22351" s="4" t="s">
        <v>21</v>
      </c>
      <c r="G22351" s="4" t="s">
        <v>21</v>
      </c>
      <c r="H22351" s="4" t="s">
        <v>10</v>
      </c>
      <c r="I22351" s="4" t="s">
        <v>14</v>
      </c>
    </row>
    <row r="22352" spans="1:9">
      <c r="A22352" t="n">
        <v>172857</v>
      </c>
      <c r="B22352" s="45" t="n">
        <v>45</v>
      </c>
      <c r="C22352" s="7" t="n">
        <v>4</v>
      </c>
      <c r="D22352" s="7" t="n">
        <v>3</v>
      </c>
      <c r="E22352" s="7" t="n">
        <v>359</v>
      </c>
      <c r="F22352" s="7" t="n">
        <v>99</v>
      </c>
      <c r="G22352" s="7" t="n">
        <v>350</v>
      </c>
      <c r="H22352" s="7" t="n">
        <v>1500</v>
      </c>
      <c r="I22352" s="7" t="n">
        <v>0</v>
      </c>
    </row>
    <row r="22353" spans="1:9">
      <c r="A22353" t="s">
        <v>4</v>
      </c>
      <c r="B22353" s="4" t="s">
        <v>5</v>
      </c>
      <c r="C22353" s="4" t="s">
        <v>14</v>
      </c>
      <c r="D22353" s="4" t="s">
        <v>14</v>
      </c>
      <c r="E22353" s="4" t="s">
        <v>21</v>
      </c>
      <c r="F22353" s="4" t="s">
        <v>10</v>
      </c>
    </row>
    <row r="22354" spans="1:9">
      <c r="A22354" t="n">
        <v>172875</v>
      </c>
      <c r="B22354" s="45" t="n">
        <v>45</v>
      </c>
      <c r="C22354" s="7" t="n">
        <v>5</v>
      </c>
      <c r="D22354" s="7" t="n">
        <v>3</v>
      </c>
      <c r="E22354" s="7" t="n">
        <v>3.70000004768372</v>
      </c>
      <c r="F22354" s="7" t="n">
        <v>1500</v>
      </c>
    </row>
    <row r="22355" spans="1:9">
      <c r="A22355" t="s">
        <v>4</v>
      </c>
      <c r="B22355" s="4" t="s">
        <v>5</v>
      </c>
      <c r="C22355" s="4" t="s">
        <v>10</v>
      </c>
      <c r="D22355" s="4" t="s">
        <v>14</v>
      </c>
      <c r="E22355" s="4" t="s">
        <v>6</v>
      </c>
      <c r="F22355" s="4" t="s">
        <v>21</v>
      </c>
      <c r="G22355" s="4" t="s">
        <v>21</v>
      </c>
      <c r="H22355" s="4" t="s">
        <v>21</v>
      </c>
    </row>
    <row r="22356" spans="1:9">
      <c r="A22356" t="n">
        <v>172884</v>
      </c>
      <c r="B22356" s="37" t="n">
        <v>48</v>
      </c>
      <c r="C22356" s="7" t="n">
        <v>24</v>
      </c>
      <c r="D22356" s="7" t="n">
        <v>0</v>
      </c>
      <c r="E22356" s="7" t="s">
        <v>281</v>
      </c>
      <c r="F22356" s="7" t="n">
        <v>-1</v>
      </c>
      <c r="G22356" s="7" t="n">
        <v>1</v>
      </c>
      <c r="H22356" s="7" t="n">
        <v>1.12103877145985e-44</v>
      </c>
    </row>
    <row r="22357" spans="1:9">
      <c r="A22357" t="s">
        <v>4</v>
      </c>
      <c r="B22357" s="4" t="s">
        <v>5</v>
      </c>
      <c r="C22357" s="4" t="s">
        <v>10</v>
      </c>
      <c r="D22357" s="4" t="s">
        <v>14</v>
      </c>
      <c r="E22357" s="4" t="s">
        <v>6</v>
      </c>
      <c r="F22357" s="4" t="s">
        <v>21</v>
      </c>
      <c r="G22357" s="4" t="s">
        <v>21</v>
      </c>
      <c r="H22357" s="4" t="s">
        <v>21</v>
      </c>
    </row>
    <row r="22358" spans="1:9">
      <c r="A22358" t="n">
        <v>172913</v>
      </c>
      <c r="B22358" s="37" t="n">
        <v>48</v>
      </c>
      <c r="C22358" s="7" t="n">
        <v>29</v>
      </c>
      <c r="D22358" s="7" t="n">
        <v>0</v>
      </c>
      <c r="E22358" s="7" t="s">
        <v>280</v>
      </c>
      <c r="F22358" s="7" t="n">
        <v>-1</v>
      </c>
      <c r="G22358" s="7" t="n">
        <v>1</v>
      </c>
      <c r="H22358" s="7" t="n">
        <v>0</v>
      </c>
    </row>
    <row r="22359" spans="1:9">
      <c r="A22359" t="s">
        <v>4</v>
      </c>
      <c r="B22359" s="4" t="s">
        <v>5</v>
      </c>
      <c r="C22359" s="4" t="s">
        <v>14</v>
      </c>
      <c r="D22359" s="4" t="s">
        <v>10</v>
      </c>
    </row>
    <row r="22360" spans="1:9">
      <c r="A22360" t="n">
        <v>172941</v>
      </c>
      <c r="B22360" s="21" t="n">
        <v>58</v>
      </c>
      <c r="C22360" s="7" t="n">
        <v>255</v>
      </c>
      <c r="D22360" s="7" t="n">
        <v>0</v>
      </c>
    </row>
    <row r="22361" spans="1:9">
      <c r="A22361" t="s">
        <v>4</v>
      </c>
      <c r="B22361" s="4" t="s">
        <v>5</v>
      </c>
      <c r="C22361" s="4" t="s">
        <v>14</v>
      </c>
      <c r="D22361" s="4" t="s">
        <v>10</v>
      </c>
    </row>
    <row r="22362" spans="1:9">
      <c r="A22362" t="n">
        <v>172945</v>
      </c>
      <c r="B22362" s="45" t="n">
        <v>45</v>
      </c>
      <c r="C22362" s="7" t="n">
        <v>7</v>
      </c>
      <c r="D22362" s="7" t="n">
        <v>255</v>
      </c>
    </row>
    <row r="22363" spans="1:9">
      <c r="A22363" t="s">
        <v>4</v>
      </c>
      <c r="B22363" s="4" t="s">
        <v>5</v>
      </c>
      <c r="C22363" s="4" t="s">
        <v>14</v>
      </c>
      <c r="D22363" s="4" t="s">
        <v>10</v>
      </c>
      <c r="E22363" s="4" t="s">
        <v>6</v>
      </c>
    </row>
    <row r="22364" spans="1:9">
      <c r="A22364" t="n">
        <v>172949</v>
      </c>
      <c r="B22364" s="41" t="n">
        <v>51</v>
      </c>
      <c r="C22364" s="7" t="n">
        <v>4</v>
      </c>
      <c r="D22364" s="7" t="n">
        <v>24</v>
      </c>
      <c r="E22364" s="7" t="s">
        <v>956</v>
      </c>
    </row>
    <row r="22365" spans="1:9">
      <c r="A22365" t="s">
        <v>4</v>
      </c>
      <c r="B22365" s="4" t="s">
        <v>5</v>
      </c>
      <c r="C22365" s="4" t="s">
        <v>10</v>
      </c>
    </row>
    <row r="22366" spans="1:9">
      <c r="A22366" t="n">
        <v>172963</v>
      </c>
      <c r="B22366" s="28" t="n">
        <v>16</v>
      </c>
      <c r="C22366" s="7" t="n">
        <v>0</v>
      </c>
    </row>
    <row r="22367" spans="1:9">
      <c r="A22367" t="s">
        <v>4</v>
      </c>
      <c r="B22367" s="4" t="s">
        <v>5</v>
      </c>
      <c r="C22367" s="4" t="s">
        <v>10</v>
      </c>
      <c r="D22367" s="4" t="s">
        <v>14</v>
      </c>
      <c r="E22367" s="4" t="s">
        <v>9</v>
      </c>
      <c r="F22367" s="4" t="s">
        <v>112</v>
      </c>
      <c r="G22367" s="4" t="s">
        <v>14</v>
      </c>
      <c r="H22367" s="4" t="s">
        <v>14</v>
      </c>
    </row>
    <row r="22368" spans="1:9">
      <c r="A22368" t="n">
        <v>172966</v>
      </c>
      <c r="B22368" s="49" t="n">
        <v>26</v>
      </c>
      <c r="C22368" s="7" t="n">
        <v>24</v>
      </c>
      <c r="D22368" s="7" t="n">
        <v>17</v>
      </c>
      <c r="E22368" s="7" t="n">
        <v>27355</v>
      </c>
      <c r="F22368" s="7" t="s">
        <v>1255</v>
      </c>
      <c r="G22368" s="7" t="n">
        <v>2</v>
      </c>
      <c r="H22368" s="7" t="n">
        <v>0</v>
      </c>
    </row>
    <row r="22369" spans="1:8">
      <c r="A22369" t="s">
        <v>4</v>
      </c>
      <c r="B22369" s="4" t="s">
        <v>5</v>
      </c>
    </row>
    <row r="22370" spans="1:8">
      <c r="A22370" t="n">
        <v>172995</v>
      </c>
      <c r="B22370" s="50" t="n">
        <v>28</v>
      </c>
    </row>
    <row r="22371" spans="1:8">
      <c r="A22371" t="s">
        <v>4</v>
      </c>
      <c r="B22371" s="4" t="s">
        <v>5</v>
      </c>
      <c r="C22371" s="4" t="s">
        <v>14</v>
      </c>
      <c r="D22371" s="4" t="s">
        <v>10</v>
      </c>
      <c r="E22371" s="4" t="s">
        <v>6</v>
      </c>
    </row>
    <row r="22372" spans="1:8">
      <c r="A22372" t="n">
        <v>172996</v>
      </c>
      <c r="B22372" s="41" t="n">
        <v>51</v>
      </c>
      <c r="C22372" s="7" t="n">
        <v>4</v>
      </c>
      <c r="D22372" s="7" t="n">
        <v>29</v>
      </c>
      <c r="E22372" s="7" t="s">
        <v>149</v>
      </c>
    </row>
    <row r="22373" spans="1:8">
      <c r="A22373" t="s">
        <v>4</v>
      </c>
      <c r="B22373" s="4" t="s">
        <v>5</v>
      </c>
      <c r="C22373" s="4" t="s">
        <v>10</v>
      </c>
    </row>
    <row r="22374" spans="1:8">
      <c r="A22374" t="n">
        <v>173009</v>
      </c>
      <c r="B22374" s="28" t="n">
        <v>16</v>
      </c>
      <c r="C22374" s="7" t="n">
        <v>0</v>
      </c>
    </row>
    <row r="22375" spans="1:8">
      <c r="A22375" t="s">
        <v>4</v>
      </c>
      <c r="B22375" s="4" t="s">
        <v>5</v>
      </c>
      <c r="C22375" s="4" t="s">
        <v>10</v>
      </c>
      <c r="D22375" s="4" t="s">
        <v>14</v>
      </c>
      <c r="E22375" s="4" t="s">
        <v>9</v>
      </c>
      <c r="F22375" s="4" t="s">
        <v>112</v>
      </c>
      <c r="G22375" s="4" t="s">
        <v>14</v>
      </c>
      <c r="H22375" s="4" t="s">
        <v>14</v>
      </c>
    </row>
    <row r="22376" spans="1:8">
      <c r="A22376" t="n">
        <v>173012</v>
      </c>
      <c r="B22376" s="49" t="n">
        <v>26</v>
      </c>
      <c r="C22376" s="7" t="n">
        <v>29</v>
      </c>
      <c r="D22376" s="7" t="n">
        <v>17</v>
      </c>
      <c r="E22376" s="7" t="n">
        <v>39426</v>
      </c>
      <c r="F22376" s="7" t="s">
        <v>1256</v>
      </c>
      <c r="G22376" s="7" t="n">
        <v>2</v>
      </c>
      <c r="H22376" s="7" t="n">
        <v>0</v>
      </c>
    </row>
    <row r="22377" spans="1:8">
      <c r="A22377" t="s">
        <v>4</v>
      </c>
      <c r="B22377" s="4" t="s">
        <v>5</v>
      </c>
    </row>
    <row r="22378" spans="1:8">
      <c r="A22378" t="n">
        <v>173066</v>
      </c>
      <c r="B22378" s="50" t="n">
        <v>28</v>
      </c>
    </row>
    <row r="22379" spans="1:8">
      <c r="A22379" t="s">
        <v>4</v>
      </c>
      <c r="B22379" s="4" t="s">
        <v>5</v>
      </c>
      <c r="C22379" s="4" t="s">
        <v>10</v>
      </c>
      <c r="D22379" s="4" t="s">
        <v>14</v>
      </c>
      <c r="E22379" s="4" t="s">
        <v>6</v>
      </c>
      <c r="F22379" s="4" t="s">
        <v>21</v>
      </c>
      <c r="G22379" s="4" t="s">
        <v>21</v>
      </c>
      <c r="H22379" s="4" t="s">
        <v>21</v>
      </c>
    </row>
    <row r="22380" spans="1:8">
      <c r="A22380" t="n">
        <v>173067</v>
      </c>
      <c r="B22380" s="37" t="n">
        <v>48</v>
      </c>
      <c r="C22380" s="7" t="n">
        <v>28</v>
      </c>
      <c r="D22380" s="7" t="n">
        <v>0</v>
      </c>
      <c r="E22380" s="7" t="s">
        <v>1247</v>
      </c>
      <c r="F22380" s="7" t="n">
        <v>-1</v>
      </c>
      <c r="G22380" s="7" t="n">
        <v>1</v>
      </c>
      <c r="H22380" s="7" t="n">
        <v>0</v>
      </c>
    </row>
    <row r="22381" spans="1:8">
      <c r="A22381" t="s">
        <v>4</v>
      </c>
      <c r="B22381" s="4" t="s">
        <v>5</v>
      </c>
      <c r="C22381" s="4" t="s">
        <v>10</v>
      </c>
    </row>
    <row r="22382" spans="1:8">
      <c r="A22382" t="n">
        <v>173095</v>
      </c>
      <c r="B22382" s="28" t="n">
        <v>16</v>
      </c>
      <c r="C22382" s="7" t="n">
        <v>500</v>
      </c>
    </row>
    <row r="22383" spans="1:8">
      <c r="A22383" t="s">
        <v>4</v>
      </c>
      <c r="B22383" s="4" t="s">
        <v>5</v>
      </c>
      <c r="C22383" s="4" t="s">
        <v>14</v>
      </c>
      <c r="D22383" s="4" t="s">
        <v>10</v>
      </c>
      <c r="E22383" s="4" t="s">
        <v>6</v>
      </c>
    </row>
    <row r="22384" spans="1:8">
      <c r="A22384" t="n">
        <v>173098</v>
      </c>
      <c r="B22384" s="41" t="n">
        <v>51</v>
      </c>
      <c r="C22384" s="7" t="n">
        <v>4</v>
      </c>
      <c r="D22384" s="7" t="n">
        <v>28</v>
      </c>
      <c r="E22384" s="7" t="s">
        <v>200</v>
      </c>
    </row>
    <row r="22385" spans="1:8">
      <c r="A22385" t="s">
        <v>4</v>
      </c>
      <c r="B22385" s="4" t="s">
        <v>5</v>
      </c>
      <c r="C22385" s="4" t="s">
        <v>10</v>
      </c>
    </row>
    <row r="22386" spans="1:8">
      <c r="A22386" t="n">
        <v>173112</v>
      </c>
      <c r="B22386" s="28" t="n">
        <v>16</v>
      </c>
      <c r="C22386" s="7" t="n">
        <v>0</v>
      </c>
    </row>
    <row r="22387" spans="1:8">
      <c r="A22387" t="s">
        <v>4</v>
      </c>
      <c r="B22387" s="4" t="s">
        <v>5</v>
      </c>
      <c r="C22387" s="4" t="s">
        <v>10</v>
      </c>
      <c r="D22387" s="4" t="s">
        <v>14</v>
      </c>
      <c r="E22387" s="4" t="s">
        <v>9</v>
      </c>
      <c r="F22387" s="4" t="s">
        <v>112</v>
      </c>
      <c r="G22387" s="4" t="s">
        <v>14</v>
      </c>
      <c r="H22387" s="4" t="s">
        <v>14</v>
      </c>
    </row>
    <row r="22388" spans="1:8">
      <c r="A22388" t="n">
        <v>173115</v>
      </c>
      <c r="B22388" s="49" t="n">
        <v>26</v>
      </c>
      <c r="C22388" s="7" t="n">
        <v>28</v>
      </c>
      <c r="D22388" s="7" t="n">
        <v>17</v>
      </c>
      <c r="E22388" s="7" t="n">
        <v>33419</v>
      </c>
      <c r="F22388" s="7" t="s">
        <v>1257</v>
      </c>
      <c r="G22388" s="7" t="n">
        <v>2</v>
      </c>
      <c r="H22388" s="7" t="n">
        <v>0</v>
      </c>
    </row>
    <row r="22389" spans="1:8">
      <c r="A22389" t="s">
        <v>4</v>
      </c>
      <c r="B22389" s="4" t="s">
        <v>5</v>
      </c>
    </row>
    <row r="22390" spans="1:8">
      <c r="A22390" t="n">
        <v>173149</v>
      </c>
      <c r="B22390" s="50" t="n">
        <v>28</v>
      </c>
    </row>
    <row r="22391" spans="1:8">
      <c r="A22391" t="s">
        <v>4</v>
      </c>
      <c r="B22391" s="4" t="s">
        <v>5</v>
      </c>
      <c r="C22391" s="4" t="s">
        <v>14</v>
      </c>
      <c r="D22391" s="4" t="s">
        <v>10</v>
      </c>
      <c r="E22391" s="4" t="s">
        <v>6</v>
      </c>
    </row>
    <row r="22392" spans="1:8">
      <c r="A22392" t="n">
        <v>173150</v>
      </c>
      <c r="B22392" s="41" t="n">
        <v>51</v>
      </c>
      <c r="C22392" s="7" t="n">
        <v>4</v>
      </c>
      <c r="D22392" s="7" t="n">
        <v>27</v>
      </c>
      <c r="E22392" s="7" t="s">
        <v>1258</v>
      </c>
    </row>
    <row r="22393" spans="1:8">
      <c r="A22393" t="s">
        <v>4</v>
      </c>
      <c r="B22393" s="4" t="s">
        <v>5</v>
      </c>
      <c r="C22393" s="4" t="s">
        <v>10</v>
      </c>
    </row>
    <row r="22394" spans="1:8">
      <c r="A22394" t="n">
        <v>173163</v>
      </c>
      <c r="B22394" s="28" t="n">
        <v>16</v>
      </c>
      <c r="C22394" s="7" t="n">
        <v>0</v>
      </c>
    </row>
    <row r="22395" spans="1:8">
      <c r="A22395" t="s">
        <v>4</v>
      </c>
      <c r="B22395" s="4" t="s">
        <v>5</v>
      </c>
      <c r="C22395" s="4" t="s">
        <v>10</v>
      </c>
      <c r="D22395" s="4" t="s">
        <v>14</v>
      </c>
      <c r="E22395" s="4" t="s">
        <v>9</v>
      </c>
      <c r="F22395" s="4" t="s">
        <v>112</v>
      </c>
      <c r="G22395" s="4" t="s">
        <v>14</v>
      </c>
      <c r="H22395" s="4" t="s">
        <v>14</v>
      </c>
    </row>
    <row r="22396" spans="1:8">
      <c r="A22396" t="n">
        <v>173166</v>
      </c>
      <c r="B22396" s="49" t="n">
        <v>26</v>
      </c>
      <c r="C22396" s="7" t="n">
        <v>27</v>
      </c>
      <c r="D22396" s="7" t="n">
        <v>17</v>
      </c>
      <c r="E22396" s="7" t="n">
        <v>31392</v>
      </c>
      <c r="F22396" s="7" t="s">
        <v>1259</v>
      </c>
      <c r="G22396" s="7" t="n">
        <v>2</v>
      </c>
      <c r="H22396" s="7" t="n">
        <v>0</v>
      </c>
    </row>
    <row r="22397" spans="1:8">
      <c r="A22397" t="s">
        <v>4</v>
      </c>
      <c r="B22397" s="4" t="s">
        <v>5</v>
      </c>
    </row>
    <row r="22398" spans="1:8">
      <c r="A22398" t="n">
        <v>173202</v>
      </c>
      <c r="B22398" s="50" t="n">
        <v>28</v>
      </c>
    </row>
    <row r="22399" spans="1:8">
      <c r="A22399" t="s">
        <v>4</v>
      </c>
      <c r="B22399" s="4" t="s">
        <v>5</v>
      </c>
      <c r="C22399" s="4" t="s">
        <v>10</v>
      </c>
      <c r="D22399" s="4" t="s">
        <v>14</v>
      </c>
    </row>
    <row r="22400" spans="1:8">
      <c r="A22400" t="n">
        <v>173203</v>
      </c>
      <c r="B22400" s="51" t="n">
        <v>89</v>
      </c>
      <c r="C22400" s="7" t="n">
        <v>65533</v>
      </c>
      <c r="D22400" s="7" t="n">
        <v>1</v>
      </c>
    </row>
    <row r="22401" spans="1:8">
      <c r="A22401" t="s">
        <v>4</v>
      </c>
      <c r="B22401" s="4" t="s">
        <v>5</v>
      </c>
      <c r="C22401" s="4" t="s">
        <v>14</v>
      </c>
      <c r="D22401" s="4" t="s">
        <v>21</v>
      </c>
      <c r="E22401" s="4" t="s">
        <v>10</v>
      </c>
      <c r="F22401" s="4" t="s">
        <v>14</v>
      </c>
    </row>
    <row r="22402" spans="1:8">
      <c r="A22402" t="n">
        <v>173207</v>
      </c>
      <c r="B22402" s="16" t="n">
        <v>49</v>
      </c>
      <c r="C22402" s="7" t="n">
        <v>3</v>
      </c>
      <c r="D22402" s="7" t="n">
        <v>1</v>
      </c>
      <c r="E22402" s="7" t="n">
        <v>1000</v>
      </c>
      <c r="F22402" s="7" t="n">
        <v>0</v>
      </c>
    </row>
    <row r="22403" spans="1:8">
      <c r="A22403" t="s">
        <v>4</v>
      </c>
      <c r="B22403" s="4" t="s">
        <v>5</v>
      </c>
      <c r="C22403" s="4" t="s">
        <v>14</v>
      </c>
      <c r="D22403" s="4" t="s">
        <v>10</v>
      </c>
      <c r="E22403" s="4" t="s">
        <v>21</v>
      </c>
      <c r="F22403" s="4" t="s">
        <v>10</v>
      </c>
      <c r="G22403" s="4" t="s">
        <v>9</v>
      </c>
      <c r="H22403" s="4" t="s">
        <v>9</v>
      </c>
      <c r="I22403" s="4" t="s">
        <v>10</v>
      </c>
      <c r="J22403" s="4" t="s">
        <v>10</v>
      </c>
      <c r="K22403" s="4" t="s">
        <v>9</v>
      </c>
      <c r="L22403" s="4" t="s">
        <v>9</v>
      </c>
      <c r="M22403" s="4" t="s">
        <v>9</v>
      </c>
      <c r="N22403" s="4" t="s">
        <v>9</v>
      </c>
      <c r="O22403" s="4" t="s">
        <v>6</v>
      </c>
    </row>
    <row r="22404" spans="1:8">
      <c r="A22404" t="n">
        <v>173216</v>
      </c>
      <c r="B22404" s="14" t="n">
        <v>50</v>
      </c>
      <c r="C22404" s="7" t="n">
        <v>0</v>
      </c>
      <c r="D22404" s="7" t="n">
        <v>5100</v>
      </c>
      <c r="E22404" s="7" t="n">
        <v>1</v>
      </c>
      <c r="F22404" s="7" t="n">
        <v>500</v>
      </c>
      <c r="G22404" s="7" t="n">
        <v>0</v>
      </c>
      <c r="H22404" s="7" t="n">
        <v>-1065353216</v>
      </c>
      <c r="I22404" s="7" t="n">
        <v>0</v>
      </c>
      <c r="J22404" s="7" t="n">
        <v>65533</v>
      </c>
      <c r="K22404" s="7" t="n">
        <v>0</v>
      </c>
      <c r="L22404" s="7" t="n">
        <v>0</v>
      </c>
      <c r="M22404" s="7" t="n">
        <v>0</v>
      </c>
      <c r="N22404" s="7" t="n">
        <v>0</v>
      </c>
      <c r="O22404" s="7" t="s">
        <v>13</v>
      </c>
    </row>
    <row r="22405" spans="1:8">
      <c r="A22405" t="s">
        <v>4</v>
      </c>
      <c r="B22405" s="4" t="s">
        <v>5</v>
      </c>
      <c r="C22405" s="4" t="s">
        <v>14</v>
      </c>
      <c r="D22405" s="4" t="s">
        <v>10</v>
      </c>
      <c r="E22405" s="4" t="s">
        <v>21</v>
      </c>
      <c r="F22405" s="4" t="s">
        <v>10</v>
      </c>
      <c r="G22405" s="4" t="s">
        <v>9</v>
      </c>
      <c r="H22405" s="4" t="s">
        <v>9</v>
      </c>
      <c r="I22405" s="4" t="s">
        <v>10</v>
      </c>
      <c r="J22405" s="4" t="s">
        <v>10</v>
      </c>
      <c r="K22405" s="4" t="s">
        <v>9</v>
      </c>
      <c r="L22405" s="4" t="s">
        <v>9</v>
      </c>
      <c r="M22405" s="4" t="s">
        <v>9</v>
      </c>
      <c r="N22405" s="4" t="s">
        <v>9</v>
      </c>
      <c r="O22405" s="4" t="s">
        <v>6</v>
      </c>
    </row>
    <row r="22406" spans="1:8">
      <c r="A22406" t="n">
        <v>173255</v>
      </c>
      <c r="B22406" s="14" t="n">
        <v>50</v>
      </c>
      <c r="C22406" s="7" t="n">
        <v>0</v>
      </c>
      <c r="D22406" s="7" t="n">
        <v>4533</v>
      </c>
      <c r="E22406" s="7" t="n">
        <v>1</v>
      </c>
      <c r="F22406" s="7" t="n">
        <v>500</v>
      </c>
      <c r="G22406" s="7" t="n">
        <v>0</v>
      </c>
      <c r="H22406" s="7" t="n">
        <v>-1056964608</v>
      </c>
      <c r="I22406" s="7" t="n">
        <v>0</v>
      </c>
      <c r="J22406" s="7" t="n">
        <v>65533</v>
      </c>
      <c r="K22406" s="7" t="n">
        <v>0</v>
      </c>
      <c r="L22406" s="7" t="n">
        <v>0</v>
      </c>
      <c r="M22406" s="7" t="n">
        <v>0</v>
      </c>
      <c r="N22406" s="7" t="n">
        <v>0</v>
      </c>
      <c r="O22406" s="7" t="s">
        <v>13</v>
      </c>
    </row>
    <row r="22407" spans="1:8">
      <c r="A22407" t="s">
        <v>4</v>
      </c>
      <c r="B22407" s="4" t="s">
        <v>5</v>
      </c>
      <c r="C22407" s="4" t="s">
        <v>14</v>
      </c>
      <c r="D22407" s="4" t="s">
        <v>10</v>
      </c>
      <c r="E22407" s="4" t="s">
        <v>21</v>
      </c>
    </row>
    <row r="22408" spans="1:8">
      <c r="A22408" t="n">
        <v>173294</v>
      </c>
      <c r="B22408" s="21" t="n">
        <v>58</v>
      </c>
      <c r="C22408" s="7" t="n">
        <v>101</v>
      </c>
      <c r="D22408" s="7" t="n">
        <v>1000</v>
      </c>
      <c r="E22408" s="7" t="n">
        <v>1</v>
      </c>
    </row>
    <row r="22409" spans="1:8">
      <c r="A22409" t="s">
        <v>4</v>
      </c>
      <c r="B22409" s="4" t="s">
        <v>5</v>
      </c>
      <c r="C22409" s="4" t="s">
        <v>14</v>
      </c>
      <c r="D22409" s="4" t="s">
        <v>10</v>
      </c>
    </row>
    <row r="22410" spans="1:8">
      <c r="A22410" t="n">
        <v>173302</v>
      </c>
      <c r="B22410" s="21" t="n">
        <v>58</v>
      </c>
      <c r="C22410" s="7" t="n">
        <v>254</v>
      </c>
      <c r="D22410" s="7" t="n">
        <v>0</v>
      </c>
    </row>
    <row r="22411" spans="1:8">
      <c r="A22411" t="s">
        <v>4</v>
      </c>
      <c r="B22411" s="4" t="s">
        <v>5</v>
      </c>
      <c r="C22411" s="4" t="s">
        <v>14</v>
      </c>
      <c r="D22411" s="4" t="s">
        <v>10</v>
      </c>
      <c r="E22411" s="4" t="s">
        <v>10</v>
      </c>
      <c r="F22411" s="4" t="s">
        <v>9</v>
      </c>
    </row>
    <row r="22412" spans="1:8">
      <c r="A22412" t="n">
        <v>173306</v>
      </c>
      <c r="B22412" s="46" t="n">
        <v>84</v>
      </c>
      <c r="C22412" s="7" t="n">
        <v>0</v>
      </c>
      <c r="D22412" s="7" t="n">
        <v>2</v>
      </c>
      <c r="E22412" s="7" t="n">
        <v>0</v>
      </c>
      <c r="F22412" s="7" t="n">
        <v>1058642330</v>
      </c>
    </row>
    <row r="22413" spans="1:8">
      <c r="A22413" t="s">
        <v>4</v>
      </c>
      <c r="B22413" s="4" t="s">
        <v>5</v>
      </c>
      <c r="C22413" s="4" t="s">
        <v>14</v>
      </c>
      <c r="D22413" s="4" t="s">
        <v>14</v>
      </c>
      <c r="E22413" s="4" t="s">
        <v>21</v>
      </c>
      <c r="F22413" s="4" t="s">
        <v>21</v>
      </c>
      <c r="G22413" s="4" t="s">
        <v>21</v>
      </c>
      <c r="H22413" s="4" t="s">
        <v>10</v>
      </c>
    </row>
    <row r="22414" spans="1:8">
      <c r="A22414" t="n">
        <v>173316</v>
      </c>
      <c r="B22414" s="45" t="n">
        <v>45</v>
      </c>
      <c r="C22414" s="7" t="n">
        <v>2</v>
      </c>
      <c r="D22414" s="7" t="n">
        <v>3</v>
      </c>
      <c r="E22414" s="7" t="n">
        <v>0</v>
      </c>
      <c r="F22414" s="7" t="n">
        <v>32</v>
      </c>
      <c r="G22414" s="7" t="n">
        <v>4.5</v>
      </c>
      <c r="H22414" s="7" t="n">
        <v>0</v>
      </c>
    </row>
    <row r="22415" spans="1:8">
      <c r="A22415" t="s">
        <v>4</v>
      </c>
      <c r="B22415" s="4" t="s">
        <v>5</v>
      </c>
      <c r="C22415" s="4" t="s">
        <v>14</v>
      </c>
      <c r="D22415" s="4" t="s">
        <v>14</v>
      </c>
      <c r="E22415" s="4" t="s">
        <v>21</v>
      </c>
      <c r="F22415" s="4" t="s">
        <v>21</v>
      </c>
      <c r="G22415" s="4" t="s">
        <v>21</v>
      </c>
      <c r="H22415" s="4" t="s">
        <v>10</v>
      </c>
      <c r="I22415" s="4" t="s">
        <v>14</v>
      </c>
    </row>
    <row r="22416" spans="1:8">
      <c r="A22416" t="n">
        <v>173333</v>
      </c>
      <c r="B22416" s="45" t="n">
        <v>45</v>
      </c>
      <c r="C22416" s="7" t="n">
        <v>4</v>
      </c>
      <c r="D22416" s="7" t="n">
        <v>3</v>
      </c>
      <c r="E22416" s="7" t="n">
        <v>13</v>
      </c>
      <c r="F22416" s="7" t="n">
        <v>0</v>
      </c>
      <c r="G22416" s="7" t="n">
        <v>0</v>
      </c>
      <c r="H22416" s="7" t="n">
        <v>0</v>
      </c>
      <c r="I22416" s="7" t="n">
        <v>0</v>
      </c>
    </row>
    <row r="22417" spans="1:15">
      <c r="A22417" t="s">
        <v>4</v>
      </c>
      <c r="B22417" s="4" t="s">
        <v>5</v>
      </c>
      <c r="C22417" s="4" t="s">
        <v>14</v>
      </c>
      <c r="D22417" s="4" t="s">
        <v>14</v>
      </c>
      <c r="E22417" s="4" t="s">
        <v>21</v>
      </c>
      <c r="F22417" s="4" t="s">
        <v>10</v>
      </c>
    </row>
    <row r="22418" spans="1:15">
      <c r="A22418" t="n">
        <v>173351</v>
      </c>
      <c r="B22418" s="45" t="n">
        <v>45</v>
      </c>
      <c r="C22418" s="7" t="n">
        <v>5</v>
      </c>
      <c r="D22418" s="7" t="n">
        <v>3</v>
      </c>
      <c r="E22418" s="7" t="n">
        <v>15</v>
      </c>
      <c r="F22418" s="7" t="n">
        <v>0</v>
      </c>
    </row>
    <row r="22419" spans="1:15">
      <c r="A22419" t="s">
        <v>4</v>
      </c>
      <c r="B22419" s="4" t="s">
        <v>5</v>
      </c>
      <c r="C22419" s="4" t="s">
        <v>14</v>
      </c>
      <c r="D22419" s="4" t="s">
        <v>14</v>
      </c>
      <c r="E22419" s="4" t="s">
        <v>21</v>
      </c>
      <c r="F22419" s="4" t="s">
        <v>10</v>
      </c>
    </row>
    <row r="22420" spans="1:15">
      <c r="A22420" t="n">
        <v>173360</v>
      </c>
      <c r="B22420" s="45" t="n">
        <v>45</v>
      </c>
      <c r="C22420" s="7" t="n">
        <v>11</v>
      </c>
      <c r="D22420" s="7" t="n">
        <v>3</v>
      </c>
      <c r="E22420" s="7" t="n">
        <v>45.9000015258789</v>
      </c>
      <c r="F22420" s="7" t="n">
        <v>0</v>
      </c>
    </row>
    <row r="22421" spans="1:15">
      <c r="A22421" t="s">
        <v>4</v>
      </c>
      <c r="B22421" s="4" t="s">
        <v>5</v>
      </c>
      <c r="C22421" s="4" t="s">
        <v>14</v>
      </c>
      <c r="D22421" s="4" t="s">
        <v>14</v>
      </c>
      <c r="E22421" s="4" t="s">
        <v>21</v>
      </c>
      <c r="F22421" s="4" t="s">
        <v>21</v>
      </c>
      <c r="G22421" s="4" t="s">
        <v>21</v>
      </c>
      <c r="H22421" s="4" t="s">
        <v>10</v>
      </c>
    </row>
    <row r="22422" spans="1:15">
      <c r="A22422" t="n">
        <v>173369</v>
      </c>
      <c r="B22422" s="45" t="n">
        <v>45</v>
      </c>
      <c r="C22422" s="7" t="n">
        <v>2</v>
      </c>
      <c r="D22422" s="7" t="n">
        <v>3</v>
      </c>
      <c r="E22422" s="7" t="n">
        <v>0</v>
      </c>
      <c r="F22422" s="7" t="n">
        <v>32</v>
      </c>
      <c r="G22422" s="7" t="n">
        <v>34.5</v>
      </c>
      <c r="H22422" s="7" t="n">
        <v>5000</v>
      </c>
    </row>
    <row r="22423" spans="1:15">
      <c r="A22423" t="s">
        <v>4</v>
      </c>
      <c r="B22423" s="4" t="s">
        <v>5</v>
      </c>
      <c r="C22423" s="4" t="s">
        <v>14</v>
      </c>
      <c r="D22423" s="4" t="s">
        <v>14</v>
      </c>
      <c r="E22423" s="4" t="s">
        <v>21</v>
      </c>
      <c r="F22423" s="4" t="s">
        <v>21</v>
      </c>
      <c r="G22423" s="4" t="s">
        <v>21</v>
      </c>
      <c r="H22423" s="4" t="s">
        <v>10</v>
      </c>
      <c r="I22423" s="4" t="s">
        <v>14</v>
      </c>
    </row>
    <row r="22424" spans="1:15">
      <c r="A22424" t="n">
        <v>173386</v>
      </c>
      <c r="B22424" s="45" t="n">
        <v>45</v>
      </c>
      <c r="C22424" s="7" t="n">
        <v>4</v>
      </c>
      <c r="D22424" s="7" t="n">
        <v>3</v>
      </c>
      <c r="E22424" s="7" t="n">
        <v>23</v>
      </c>
      <c r="F22424" s="7" t="n">
        <v>0</v>
      </c>
      <c r="G22424" s="7" t="n">
        <v>0</v>
      </c>
      <c r="H22424" s="7" t="n">
        <v>5000</v>
      </c>
      <c r="I22424" s="7" t="n">
        <v>0</v>
      </c>
    </row>
    <row r="22425" spans="1:15">
      <c r="A22425" t="s">
        <v>4</v>
      </c>
      <c r="B22425" s="4" t="s">
        <v>5</v>
      </c>
      <c r="C22425" s="4" t="s">
        <v>14</v>
      </c>
      <c r="D22425" s="4" t="s">
        <v>14</v>
      </c>
      <c r="E22425" s="4" t="s">
        <v>21</v>
      </c>
      <c r="F22425" s="4" t="s">
        <v>10</v>
      </c>
    </row>
    <row r="22426" spans="1:15">
      <c r="A22426" t="n">
        <v>173404</v>
      </c>
      <c r="B22426" s="45" t="n">
        <v>45</v>
      </c>
      <c r="C22426" s="7" t="n">
        <v>5</v>
      </c>
      <c r="D22426" s="7" t="n">
        <v>3</v>
      </c>
      <c r="E22426" s="7" t="n">
        <v>50</v>
      </c>
      <c r="F22426" s="7" t="n">
        <v>5000</v>
      </c>
    </row>
    <row r="22427" spans="1:15">
      <c r="A22427" t="s">
        <v>4</v>
      </c>
      <c r="B22427" s="4" t="s">
        <v>5</v>
      </c>
      <c r="C22427" s="4" t="s">
        <v>9</v>
      </c>
      <c r="D22427" s="4" t="s">
        <v>9</v>
      </c>
      <c r="E22427" s="4" t="s">
        <v>9</v>
      </c>
      <c r="F22427" s="4" t="s">
        <v>10</v>
      </c>
      <c r="G22427" s="4" t="s">
        <v>10</v>
      </c>
    </row>
    <row r="22428" spans="1:15">
      <c r="A22428" t="n">
        <v>173413</v>
      </c>
      <c r="B22428" s="93" t="n">
        <v>151</v>
      </c>
      <c r="C22428" s="7" t="n">
        <v>-1020002304</v>
      </c>
      <c r="D22428" s="7" t="n">
        <v>1056964608</v>
      </c>
      <c r="E22428" s="7" t="n">
        <v>1069547520</v>
      </c>
      <c r="F22428" s="7" t="n">
        <v>5000</v>
      </c>
      <c r="G22428" s="7" t="n">
        <v>3</v>
      </c>
    </row>
    <row r="22429" spans="1:15">
      <c r="A22429" t="s">
        <v>4</v>
      </c>
      <c r="B22429" s="4" t="s">
        <v>5</v>
      </c>
      <c r="C22429" s="4" t="s">
        <v>14</v>
      </c>
      <c r="D22429" s="4" t="s">
        <v>10</v>
      </c>
    </row>
    <row r="22430" spans="1:15">
      <c r="A22430" t="n">
        <v>173430</v>
      </c>
      <c r="B22430" s="21" t="n">
        <v>58</v>
      </c>
      <c r="C22430" s="7" t="n">
        <v>255</v>
      </c>
      <c r="D22430" s="7" t="n">
        <v>0</v>
      </c>
    </row>
    <row r="22431" spans="1:15">
      <c r="A22431" t="s">
        <v>4</v>
      </c>
      <c r="B22431" s="4" t="s">
        <v>5</v>
      </c>
      <c r="C22431" s="4" t="s">
        <v>10</v>
      </c>
    </row>
    <row r="22432" spans="1:15">
      <c r="A22432" t="n">
        <v>173434</v>
      </c>
      <c r="B22432" s="28" t="n">
        <v>16</v>
      </c>
      <c r="C22432" s="7" t="n">
        <v>2000</v>
      </c>
    </row>
    <row r="22433" spans="1:9">
      <c r="A22433" t="s">
        <v>4</v>
      </c>
      <c r="B22433" s="4" t="s">
        <v>5</v>
      </c>
      <c r="C22433" s="4" t="s">
        <v>14</v>
      </c>
      <c r="D22433" s="4" t="s">
        <v>10</v>
      </c>
      <c r="E22433" s="4" t="s">
        <v>10</v>
      </c>
    </row>
    <row r="22434" spans="1:9">
      <c r="A22434" t="n">
        <v>173437</v>
      </c>
      <c r="B22434" s="14" t="n">
        <v>50</v>
      </c>
      <c r="C22434" s="7" t="n">
        <v>1</v>
      </c>
      <c r="D22434" s="7" t="n">
        <v>2135</v>
      </c>
      <c r="E22434" s="7" t="n">
        <v>4000</v>
      </c>
    </row>
    <row r="22435" spans="1:9">
      <c r="A22435" t="s">
        <v>4</v>
      </c>
      <c r="B22435" s="4" t="s">
        <v>5</v>
      </c>
      <c r="C22435" s="4" t="s">
        <v>14</v>
      </c>
      <c r="D22435" s="4" t="s">
        <v>10</v>
      </c>
      <c r="E22435" s="4" t="s">
        <v>10</v>
      </c>
    </row>
    <row r="22436" spans="1:9">
      <c r="A22436" t="n">
        <v>173443</v>
      </c>
      <c r="B22436" s="14" t="n">
        <v>50</v>
      </c>
      <c r="C22436" s="7" t="n">
        <v>1</v>
      </c>
      <c r="D22436" s="7" t="n">
        <v>8200</v>
      </c>
      <c r="E22436" s="7" t="n">
        <v>4000</v>
      </c>
    </row>
    <row r="22437" spans="1:9">
      <c r="A22437" t="s">
        <v>4</v>
      </c>
      <c r="B22437" s="4" t="s">
        <v>5</v>
      </c>
      <c r="C22437" s="4" t="s">
        <v>14</v>
      </c>
      <c r="D22437" s="4" t="s">
        <v>10</v>
      </c>
      <c r="E22437" s="4" t="s">
        <v>10</v>
      </c>
    </row>
    <row r="22438" spans="1:9">
      <c r="A22438" t="n">
        <v>173449</v>
      </c>
      <c r="B22438" s="14" t="n">
        <v>50</v>
      </c>
      <c r="C22438" s="7" t="n">
        <v>1</v>
      </c>
      <c r="D22438" s="7" t="n">
        <v>5042</v>
      </c>
      <c r="E22438" s="7" t="n">
        <v>4000</v>
      </c>
    </row>
    <row r="22439" spans="1:9">
      <c r="A22439" t="s">
        <v>4</v>
      </c>
      <c r="B22439" s="4" t="s">
        <v>5</v>
      </c>
      <c r="C22439" s="4" t="s">
        <v>14</v>
      </c>
      <c r="D22439" s="4" t="s">
        <v>10</v>
      </c>
      <c r="E22439" s="4" t="s">
        <v>10</v>
      </c>
    </row>
    <row r="22440" spans="1:9">
      <c r="A22440" t="n">
        <v>173455</v>
      </c>
      <c r="B22440" s="14" t="n">
        <v>50</v>
      </c>
      <c r="C22440" s="7" t="n">
        <v>1</v>
      </c>
      <c r="D22440" s="7" t="n">
        <v>4255</v>
      </c>
      <c r="E22440" s="7" t="n">
        <v>4000</v>
      </c>
    </row>
    <row r="22441" spans="1:9">
      <c r="A22441" t="s">
        <v>4</v>
      </c>
      <c r="B22441" s="4" t="s">
        <v>5</v>
      </c>
      <c r="C22441" s="4" t="s">
        <v>14</v>
      </c>
      <c r="D22441" s="4" t="s">
        <v>10</v>
      </c>
      <c r="E22441" s="4" t="s">
        <v>10</v>
      </c>
    </row>
    <row r="22442" spans="1:9">
      <c r="A22442" t="n">
        <v>173461</v>
      </c>
      <c r="B22442" s="14" t="n">
        <v>50</v>
      </c>
      <c r="C22442" s="7" t="n">
        <v>1</v>
      </c>
      <c r="D22442" s="7" t="n">
        <v>8120</v>
      </c>
      <c r="E22442" s="7" t="n">
        <v>4000</v>
      </c>
    </row>
    <row r="22443" spans="1:9">
      <c r="A22443" t="s">
        <v>4</v>
      </c>
      <c r="B22443" s="4" t="s">
        <v>5</v>
      </c>
      <c r="C22443" s="4" t="s">
        <v>14</v>
      </c>
      <c r="D22443" s="4" t="s">
        <v>10</v>
      </c>
      <c r="E22443" s="4" t="s">
        <v>21</v>
      </c>
    </row>
    <row r="22444" spans="1:9">
      <c r="A22444" t="n">
        <v>173467</v>
      </c>
      <c r="B22444" s="21" t="n">
        <v>58</v>
      </c>
      <c r="C22444" s="7" t="n">
        <v>3</v>
      </c>
      <c r="D22444" s="7" t="n">
        <v>2000</v>
      </c>
      <c r="E22444" s="7" t="n">
        <v>1</v>
      </c>
    </row>
    <row r="22445" spans="1:9">
      <c r="A22445" t="s">
        <v>4</v>
      </c>
      <c r="B22445" s="4" t="s">
        <v>5</v>
      </c>
      <c r="C22445" s="4" t="s">
        <v>14</v>
      </c>
      <c r="D22445" s="4" t="s">
        <v>10</v>
      </c>
    </row>
    <row r="22446" spans="1:9">
      <c r="A22446" t="n">
        <v>173475</v>
      </c>
      <c r="B22446" s="21" t="n">
        <v>58</v>
      </c>
      <c r="C22446" s="7" t="n">
        <v>255</v>
      </c>
      <c r="D22446" s="7" t="n">
        <v>0</v>
      </c>
    </row>
    <row r="22447" spans="1:9">
      <c r="A22447" t="s">
        <v>4</v>
      </c>
      <c r="B22447" s="4" t="s">
        <v>5</v>
      </c>
      <c r="C22447" s="4" t="s">
        <v>14</v>
      </c>
      <c r="D22447" s="4" t="s">
        <v>10</v>
      </c>
    </row>
    <row r="22448" spans="1:9">
      <c r="A22448" t="n">
        <v>173479</v>
      </c>
      <c r="B22448" s="45" t="n">
        <v>45</v>
      </c>
      <c r="C22448" s="7" t="n">
        <v>7</v>
      </c>
      <c r="D22448" s="7" t="n">
        <v>255</v>
      </c>
    </row>
    <row r="22449" spans="1:5">
      <c r="A22449" t="s">
        <v>4</v>
      </c>
      <c r="B22449" s="4" t="s">
        <v>5</v>
      </c>
      <c r="C22449" s="4" t="s">
        <v>10</v>
      </c>
    </row>
    <row r="22450" spans="1:5">
      <c r="A22450" t="n">
        <v>173483</v>
      </c>
      <c r="B22450" s="28" t="n">
        <v>16</v>
      </c>
      <c r="C22450" s="7" t="n">
        <v>1000</v>
      </c>
    </row>
    <row r="22451" spans="1:5">
      <c r="A22451" t="s">
        <v>4</v>
      </c>
      <c r="B22451" s="4" t="s">
        <v>5</v>
      </c>
      <c r="C22451" s="4" t="s">
        <v>14</v>
      </c>
      <c r="D22451" s="4" t="s">
        <v>14</v>
      </c>
      <c r="E22451" s="4" t="s">
        <v>14</v>
      </c>
      <c r="F22451" s="4" t="s">
        <v>21</v>
      </c>
      <c r="G22451" s="4" t="s">
        <v>21</v>
      </c>
      <c r="H22451" s="4" t="s">
        <v>21</v>
      </c>
      <c r="I22451" s="4" t="s">
        <v>21</v>
      </c>
      <c r="J22451" s="4" t="s">
        <v>21</v>
      </c>
    </row>
    <row r="22452" spans="1:5">
      <c r="A22452" t="n">
        <v>173486</v>
      </c>
      <c r="B22452" s="30" t="n">
        <v>76</v>
      </c>
      <c r="C22452" s="7" t="n">
        <v>0</v>
      </c>
      <c r="D22452" s="7" t="n">
        <v>3</v>
      </c>
      <c r="E22452" s="7" t="n">
        <v>2</v>
      </c>
      <c r="F22452" s="7" t="n">
        <v>0</v>
      </c>
      <c r="G22452" s="7" t="n">
        <v>0</v>
      </c>
      <c r="H22452" s="7" t="n">
        <v>0</v>
      </c>
      <c r="I22452" s="7" t="n">
        <v>1</v>
      </c>
      <c r="J22452" s="7" t="n">
        <v>1000</v>
      </c>
    </row>
    <row r="22453" spans="1:5">
      <c r="A22453" t="s">
        <v>4</v>
      </c>
      <c r="B22453" s="4" t="s">
        <v>5</v>
      </c>
      <c r="C22453" s="4" t="s">
        <v>14</v>
      </c>
      <c r="D22453" s="4" t="s">
        <v>14</v>
      </c>
    </row>
    <row r="22454" spans="1:5">
      <c r="A22454" t="n">
        <v>173510</v>
      </c>
      <c r="B22454" s="58" t="n">
        <v>77</v>
      </c>
      <c r="C22454" s="7" t="n">
        <v>0</v>
      </c>
      <c r="D22454" s="7" t="n">
        <v>3</v>
      </c>
    </row>
    <row r="22455" spans="1:5">
      <c r="A22455" t="s">
        <v>4</v>
      </c>
      <c r="B22455" s="4" t="s">
        <v>5</v>
      </c>
      <c r="C22455" s="4" t="s">
        <v>14</v>
      </c>
      <c r="D22455" s="4" t="s">
        <v>10</v>
      </c>
      <c r="E22455" s="4" t="s">
        <v>21</v>
      </c>
    </row>
    <row r="22456" spans="1:5">
      <c r="A22456" t="n">
        <v>173513</v>
      </c>
      <c r="B22456" s="21" t="n">
        <v>58</v>
      </c>
      <c r="C22456" s="7" t="n">
        <v>0</v>
      </c>
      <c r="D22456" s="7" t="n">
        <v>0</v>
      </c>
      <c r="E22456" s="7" t="n">
        <v>1</v>
      </c>
    </row>
    <row r="22457" spans="1:5">
      <c r="A22457" t="s">
        <v>4</v>
      </c>
      <c r="B22457" s="4" t="s">
        <v>5</v>
      </c>
      <c r="C22457" s="4" t="s">
        <v>14</v>
      </c>
      <c r="D22457" s="4" t="s">
        <v>10</v>
      </c>
    </row>
    <row r="22458" spans="1:5">
      <c r="A22458" t="n">
        <v>173521</v>
      </c>
      <c r="B22458" s="21" t="n">
        <v>58</v>
      </c>
      <c r="C22458" s="7" t="n">
        <v>255</v>
      </c>
      <c r="D22458" s="7" t="n">
        <v>0</v>
      </c>
    </row>
    <row r="22459" spans="1:5">
      <c r="A22459" t="s">
        <v>4</v>
      </c>
      <c r="B22459" s="4" t="s">
        <v>5</v>
      </c>
      <c r="C22459" s="4" t="s">
        <v>9</v>
      </c>
      <c r="D22459" s="4" t="s">
        <v>9</v>
      </c>
      <c r="E22459" s="4" t="s">
        <v>9</v>
      </c>
      <c r="F22459" s="4" t="s">
        <v>10</v>
      </c>
      <c r="G22459" s="4" t="s">
        <v>10</v>
      </c>
    </row>
    <row r="22460" spans="1:5">
      <c r="A22460" t="n">
        <v>173525</v>
      </c>
      <c r="B22460" s="93" t="n">
        <v>151</v>
      </c>
      <c r="C22460" s="7" t="n">
        <v>0</v>
      </c>
      <c r="D22460" s="7" t="n">
        <v>0</v>
      </c>
      <c r="E22460" s="7" t="n">
        <v>1065353216</v>
      </c>
      <c r="F22460" s="7" t="n">
        <v>1</v>
      </c>
      <c r="G22460" s="7" t="n">
        <v>3</v>
      </c>
    </row>
    <row r="22461" spans="1:5">
      <c r="A22461" t="s">
        <v>4</v>
      </c>
      <c r="B22461" s="4" t="s">
        <v>5</v>
      </c>
      <c r="C22461" s="4" t="s">
        <v>10</v>
      </c>
      <c r="D22461" s="4" t="s">
        <v>14</v>
      </c>
    </row>
    <row r="22462" spans="1:5">
      <c r="A22462" t="n">
        <v>173542</v>
      </c>
      <c r="B22462" s="75" t="n">
        <v>21</v>
      </c>
      <c r="C22462" s="7" t="n">
        <v>61456</v>
      </c>
      <c r="D22462" s="7" t="n">
        <v>2</v>
      </c>
    </row>
    <row r="22463" spans="1:5">
      <c r="A22463" t="s">
        <v>4</v>
      </c>
      <c r="B22463" s="4" t="s">
        <v>5</v>
      </c>
      <c r="C22463" s="4" t="s">
        <v>14</v>
      </c>
      <c r="D22463" s="4" t="s">
        <v>10</v>
      </c>
      <c r="E22463" s="4" t="s">
        <v>10</v>
      </c>
      <c r="F22463" s="4" t="s">
        <v>9</v>
      </c>
    </row>
    <row r="22464" spans="1:5">
      <c r="A22464" t="n">
        <v>173546</v>
      </c>
      <c r="B22464" s="46" t="n">
        <v>84</v>
      </c>
      <c r="C22464" s="7" t="n">
        <v>1</v>
      </c>
      <c r="D22464" s="7" t="n">
        <v>0</v>
      </c>
      <c r="E22464" s="7" t="n">
        <v>0</v>
      </c>
      <c r="F22464" s="7" t="n">
        <v>0</v>
      </c>
    </row>
    <row r="22465" spans="1:10">
      <c r="A22465" t="s">
        <v>4</v>
      </c>
      <c r="B22465" s="4" t="s">
        <v>5</v>
      </c>
      <c r="C22465" s="4" t="s">
        <v>14</v>
      </c>
      <c r="D22465" s="4" t="s">
        <v>10</v>
      </c>
      <c r="E22465" s="4" t="s">
        <v>14</v>
      </c>
    </row>
    <row r="22466" spans="1:10">
      <c r="A22466" t="n">
        <v>173556</v>
      </c>
      <c r="B22466" s="31" t="n">
        <v>39</v>
      </c>
      <c r="C22466" s="7" t="n">
        <v>13</v>
      </c>
      <c r="D22466" s="7" t="n">
        <v>65533</v>
      </c>
      <c r="E22466" s="7" t="n">
        <v>103</v>
      </c>
    </row>
    <row r="22467" spans="1:10">
      <c r="A22467" t="s">
        <v>4</v>
      </c>
      <c r="B22467" s="4" t="s">
        <v>5</v>
      </c>
      <c r="C22467" s="4" t="s">
        <v>14</v>
      </c>
    </row>
    <row r="22468" spans="1:10">
      <c r="A22468" t="n">
        <v>173561</v>
      </c>
      <c r="B22468" s="94" t="n">
        <v>78</v>
      </c>
      <c r="C22468" s="7" t="n">
        <v>255</v>
      </c>
    </row>
    <row r="22469" spans="1:10">
      <c r="A22469" t="s">
        <v>4</v>
      </c>
      <c r="B22469" s="4" t="s">
        <v>5</v>
      </c>
      <c r="C22469" s="4" t="s">
        <v>14</v>
      </c>
      <c r="D22469" s="4" t="s">
        <v>10</v>
      </c>
      <c r="E22469" s="4" t="s">
        <v>14</v>
      </c>
    </row>
    <row r="22470" spans="1:10">
      <c r="A22470" t="n">
        <v>173563</v>
      </c>
      <c r="B22470" s="31" t="n">
        <v>39</v>
      </c>
      <c r="C22470" s="7" t="n">
        <v>11</v>
      </c>
      <c r="D22470" s="7" t="n">
        <v>65533</v>
      </c>
      <c r="E22470" s="7" t="n">
        <v>203</v>
      </c>
    </row>
    <row r="22471" spans="1:10">
      <c r="A22471" t="s">
        <v>4</v>
      </c>
      <c r="B22471" s="4" t="s">
        <v>5</v>
      </c>
      <c r="C22471" s="4" t="s">
        <v>14</v>
      </c>
      <c r="D22471" s="4" t="s">
        <v>10</v>
      </c>
      <c r="E22471" s="4" t="s">
        <v>14</v>
      </c>
    </row>
    <row r="22472" spans="1:10">
      <c r="A22472" t="n">
        <v>173568</v>
      </c>
      <c r="B22472" s="31" t="n">
        <v>39</v>
      </c>
      <c r="C22472" s="7" t="n">
        <v>11</v>
      </c>
      <c r="D22472" s="7" t="n">
        <v>65533</v>
      </c>
      <c r="E22472" s="7" t="n">
        <v>204</v>
      </c>
    </row>
    <row r="22473" spans="1:10">
      <c r="A22473" t="s">
        <v>4</v>
      </c>
      <c r="B22473" s="4" t="s">
        <v>5</v>
      </c>
      <c r="C22473" s="4" t="s">
        <v>14</v>
      </c>
      <c r="D22473" s="4" t="s">
        <v>10</v>
      </c>
      <c r="E22473" s="4" t="s">
        <v>14</v>
      </c>
    </row>
    <row r="22474" spans="1:10">
      <c r="A22474" t="n">
        <v>173573</v>
      </c>
      <c r="B22474" s="34" t="n">
        <v>36</v>
      </c>
      <c r="C22474" s="7" t="n">
        <v>9</v>
      </c>
      <c r="D22474" s="7" t="n">
        <v>23</v>
      </c>
      <c r="E22474" s="7" t="n">
        <v>0</v>
      </c>
    </row>
    <row r="22475" spans="1:10">
      <c r="A22475" t="s">
        <v>4</v>
      </c>
      <c r="B22475" s="4" t="s">
        <v>5</v>
      </c>
      <c r="C22475" s="4" t="s">
        <v>14</v>
      </c>
      <c r="D22475" s="4" t="s">
        <v>10</v>
      </c>
      <c r="E22475" s="4" t="s">
        <v>14</v>
      </c>
    </row>
    <row r="22476" spans="1:10">
      <c r="A22476" t="n">
        <v>173578</v>
      </c>
      <c r="B22476" s="34" t="n">
        <v>36</v>
      </c>
      <c r="C22476" s="7" t="n">
        <v>9</v>
      </c>
      <c r="D22476" s="7" t="n">
        <v>7013</v>
      </c>
      <c r="E22476" s="7" t="n">
        <v>0</v>
      </c>
    </row>
    <row r="22477" spans="1:10">
      <c r="A22477" t="s">
        <v>4</v>
      </c>
      <c r="B22477" s="4" t="s">
        <v>5</v>
      </c>
      <c r="C22477" s="4" t="s">
        <v>14</v>
      </c>
      <c r="D22477" s="4" t="s">
        <v>10</v>
      </c>
      <c r="E22477" s="4" t="s">
        <v>14</v>
      </c>
    </row>
    <row r="22478" spans="1:10">
      <c r="A22478" t="n">
        <v>173583</v>
      </c>
      <c r="B22478" s="34" t="n">
        <v>36</v>
      </c>
      <c r="C22478" s="7" t="n">
        <v>9</v>
      </c>
      <c r="D22478" s="7" t="n">
        <v>7012</v>
      </c>
      <c r="E22478" s="7" t="n">
        <v>0</v>
      </c>
    </row>
    <row r="22479" spans="1:10">
      <c r="A22479" t="s">
        <v>4</v>
      </c>
      <c r="B22479" s="4" t="s">
        <v>5</v>
      </c>
      <c r="C22479" s="4" t="s">
        <v>14</v>
      </c>
      <c r="D22479" s="4" t="s">
        <v>10</v>
      </c>
      <c r="E22479" s="4" t="s">
        <v>14</v>
      </c>
    </row>
    <row r="22480" spans="1:10">
      <c r="A22480" t="n">
        <v>173588</v>
      </c>
      <c r="B22480" s="34" t="n">
        <v>36</v>
      </c>
      <c r="C22480" s="7" t="n">
        <v>9</v>
      </c>
      <c r="D22480" s="7" t="n">
        <v>24</v>
      </c>
      <c r="E22480" s="7" t="n">
        <v>0</v>
      </c>
    </row>
    <row r="22481" spans="1:5">
      <c r="A22481" t="s">
        <v>4</v>
      </c>
      <c r="B22481" s="4" t="s">
        <v>5</v>
      </c>
      <c r="C22481" s="4" t="s">
        <v>14</v>
      </c>
      <c r="D22481" s="4" t="s">
        <v>10</v>
      </c>
      <c r="E22481" s="4" t="s">
        <v>14</v>
      </c>
    </row>
    <row r="22482" spans="1:5">
      <c r="A22482" t="n">
        <v>173593</v>
      </c>
      <c r="B22482" s="34" t="n">
        <v>36</v>
      </c>
      <c r="C22482" s="7" t="n">
        <v>9</v>
      </c>
      <c r="D22482" s="7" t="n">
        <v>29</v>
      </c>
      <c r="E22482" s="7" t="n">
        <v>0</v>
      </c>
    </row>
    <row r="22483" spans="1:5">
      <c r="A22483" t="s">
        <v>4</v>
      </c>
      <c r="B22483" s="4" t="s">
        <v>5</v>
      </c>
      <c r="C22483" s="4" t="s">
        <v>14</v>
      </c>
      <c r="D22483" s="4" t="s">
        <v>10</v>
      </c>
      <c r="E22483" s="4" t="s">
        <v>14</v>
      </c>
    </row>
    <row r="22484" spans="1:5">
      <c r="A22484" t="n">
        <v>173598</v>
      </c>
      <c r="B22484" s="34" t="n">
        <v>36</v>
      </c>
      <c r="C22484" s="7" t="n">
        <v>9</v>
      </c>
      <c r="D22484" s="7" t="n">
        <v>28</v>
      </c>
      <c r="E22484" s="7" t="n">
        <v>0</v>
      </c>
    </row>
    <row r="22485" spans="1:5">
      <c r="A22485" t="s">
        <v>4</v>
      </c>
      <c r="B22485" s="4" t="s">
        <v>5</v>
      </c>
      <c r="C22485" s="4" t="s">
        <v>14</v>
      </c>
      <c r="D22485" s="4" t="s">
        <v>10</v>
      </c>
    </row>
    <row r="22486" spans="1:5">
      <c r="A22486" t="n">
        <v>173603</v>
      </c>
      <c r="B22486" s="9" t="n">
        <v>162</v>
      </c>
      <c r="C22486" s="7" t="n">
        <v>1</v>
      </c>
      <c r="D22486" s="7" t="n">
        <v>0</v>
      </c>
    </row>
    <row r="22487" spans="1:5">
      <c r="A22487" t="s">
        <v>4</v>
      </c>
      <c r="B22487" s="4" t="s">
        <v>5</v>
      </c>
    </row>
    <row r="22488" spans="1:5">
      <c r="A22488" t="n">
        <v>173607</v>
      </c>
      <c r="B22488" s="5" t="n">
        <v>1</v>
      </c>
    </row>
    <row r="22489" spans="1:5" s="3" customFormat="1" customHeight="0">
      <c r="A22489" s="3" t="s">
        <v>2</v>
      </c>
      <c r="B22489" s="3" t="s">
        <v>1260</v>
      </c>
    </row>
    <row r="22490" spans="1:5">
      <c r="A22490" t="s">
        <v>4</v>
      </c>
      <c r="B22490" s="4" t="s">
        <v>5</v>
      </c>
      <c r="C22490" s="4" t="s">
        <v>10</v>
      </c>
      <c r="D22490" s="4" t="s">
        <v>10</v>
      </c>
      <c r="E22490" s="4" t="s">
        <v>9</v>
      </c>
      <c r="F22490" s="4" t="s">
        <v>6</v>
      </c>
      <c r="G22490" s="4" t="s">
        <v>8</v>
      </c>
      <c r="H22490" s="4" t="s">
        <v>10</v>
      </c>
      <c r="I22490" s="4" t="s">
        <v>10</v>
      </c>
      <c r="J22490" s="4" t="s">
        <v>9</v>
      </c>
      <c r="K22490" s="4" t="s">
        <v>6</v>
      </c>
      <c r="L22490" s="4" t="s">
        <v>8</v>
      </c>
      <c r="M22490" s="4" t="s">
        <v>10</v>
      </c>
      <c r="N22490" s="4" t="s">
        <v>10</v>
      </c>
      <c r="O22490" s="4" t="s">
        <v>9</v>
      </c>
      <c r="P22490" s="4" t="s">
        <v>6</v>
      </c>
      <c r="Q22490" s="4" t="s">
        <v>8</v>
      </c>
      <c r="R22490" s="4" t="s">
        <v>10</v>
      </c>
      <c r="S22490" s="4" t="s">
        <v>10</v>
      </c>
      <c r="T22490" s="4" t="s">
        <v>9</v>
      </c>
      <c r="U22490" s="4" t="s">
        <v>6</v>
      </c>
      <c r="V22490" s="4" t="s">
        <v>8</v>
      </c>
      <c r="W22490" s="4" t="s">
        <v>10</v>
      </c>
      <c r="X22490" s="4" t="s">
        <v>10</v>
      </c>
      <c r="Y22490" s="4" t="s">
        <v>9</v>
      </c>
      <c r="Z22490" s="4" t="s">
        <v>6</v>
      </c>
      <c r="AA22490" s="4" t="s">
        <v>8</v>
      </c>
      <c r="AB22490" s="4" t="s">
        <v>10</v>
      </c>
      <c r="AC22490" s="4" t="s">
        <v>10</v>
      </c>
      <c r="AD22490" s="4" t="s">
        <v>9</v>
      </c>
      <c r="AE22490" s="4" t="s">
        <v>6</v>
      </c>
      <c r="AF22490" s="4" t="s">
        <v>8</v>
      </c>
      <c r="AG22490" s="4" t="s">
        <v>10</v>
      </c>
      <c r="AH22490" s="4" t="s">
        <v>10</v>
      </c>
      <c r="AI22490" s="4" t="s">
        <v>9</v>
      </c>
      <c r="AJ22490" s="4" t="s">
        <v>6</v>
      </c>
      <c r="AK22490" s="4" t="s">
        <v>8</v>
      </c>
      <c r="AL22490" s="4" t="s">
        <v>10</v>
      </c>
      <c r="AM22490" s="4" t="s">
        <v>10</v>
      </c>
      <c r="AN22490" s="4" t="s">
        <v>9</v>
      </c>
      <c r="AO22490" s="4" t="s">
        <v>6</v>
      </c>
      <c r="AP22490" s="4" t="s">
        <v>8</v>
      </c>
      <c r="AQ22490" s="4" t="s">
        <v>10</v>
      </c>
      <c r="AR22490" s="4" t="s">
        <v>10</v>
      </c>
      <c r="AS22490" s="4" t="s">
        <v>9</v>
      </c>
      <c r="AT22490" s="4" t="s">
        <v>6</v>
      </c>
      <c r="AU22490" s="4" t="s">
        <v>8</v>
      </c>
      <c r="AV22490" s="4" t="s">
        <v>10</v>
      </c>
      <c r="AW22490" s="4" t="s">
        <v>10</v>
      </c>
      <c r="AX22490" s="4" t="s">
        <v>9</v>
      </c>
      <c r="AY22490" s="4" t="s">
        <v>6</v>
      </c>
      <c r="AZ22490" s="4" t="s">
        <v>8</v>
      </c>
      <c r="BA22490" s="4" t="s">
        <v>10</v>
      </c>
      <c r="BB22490" s="4" t="s">
        <v>10</v>
      </c>
      <c r="BC22490" s="4" t="s">
        <v>9</v>
      </c>
      <c r="BD22490" s="4" t="s">
        <v>6</v>
      </c>
      <c r="BE22490" s="4" t="s">
        <v>8</v>
      </c>
      <c r="BF22490" s="4" t="s">
        <v>10</v>
      </c>
      <c r="BG22490" s="4" t="s">
        <v>10</v>
      </c>
      <c r="BH22490" s="4" t="s">
        <v>9</v>
      </c>
      <c r="BI22490" s="4" t="s">
        <v>6</v>
      </c>
      <c r="BJ22490" s="4" t="s">
        <v>8</v>
      </c>
      <c r="BK22490" s="4" t="s">
        <v>10</v>
      </c>
      <c r="BL22490" s="4" t="s">
        <v>10</v>
      </c>
      <c r="BM22490" s="4" t="s">
        <v>9</v>
      </c>
      <c r="BN22490" s="4" t="s">
        <v>6</v>
      </c>
      <c r="BO22490" s="4" t="s">
        <v>8</v>
      </c>
      <c r="BP22490" s="4" t="s">
        <v>10</v>
      </c>
      <c r="BQ22490" s="4" t="s">
        <v>10</v>
      </c>
      <c r="BR22490" s="4" t="s">
        <v>9</v>
      </c>
      <c r="BS22490" s="4" t="s">
        <v>6</v>
      </c>
      <c r="BT22490" s="4" t="s">
        <v>8</v>
      </c>
      <c r="BU22490" s="4" t="s">
        <v>10</v>
      </c>
      <c r="BV22490" s="4" t="s">
        <v>10</v>
      </c>
      <c r="BW22490" s="4" t="s">
        <v>9</v>
      </c>
      <c r="BX22490" s="4" t="s">
        <v>6</v>
      </c>
      <c r="BY22490" s="4" t="s">
        <v>8</v>
      </c>
      <c r="BZ22490" s="4" t="s">
        <v>10</v>
      </c>
      <c r="CA22490" s="4" t="s">
        <v>10</v>
      </c>
      <c r="CB22490" s="4" t="s">
        <v>9</v>
      </c>
      <c r="CC22490" s="4" t="s">
        <v>6</v>
      </c>
      <c r="CD22490" s="4" t="s">
        <v>8</v>
      </c>
      <c r="CE22490" s="4" t="s">
        <v>10</v>
      </c>
      <c r="CF22490" s="4" t="s">
        <v>10</v>
      </c>
      <c r="CG22490" s="4" t="s">
        <v>9</v>
      </c>
      <c r="CH22490" s="4" t="s">
        <v>6</v>
      </c>
      <c r="CI22490" s="4" t="s">
        <v>8</v>
      </c>
      <c r="CJ22490" s="4" t="s">
        <v>10</v>
      </c>
      <c r="CK22490" s="4" t="s">
        <v>10</v>
      </c>
      <c r="CL22490" s="4" t="s">
        <v>9</v>
      </c>
      <c r="CM22490" s="4" t="s">
        <v>6</v>
      </c>
      <c r="CN22490" s="4" t="s">
        <v>8</v>
      </c>
      <c r="CO22490" s="4" t="s">
        <v>10</v>
      </c>
      <c r="CP22490" s="4" t="s">
        <v>10</v>
      </c>
      <c r="CQ22490" s="4" t="s">
        <v>9</v>
      </c>
      <c r="CR22490" s="4" t="s">
        <v>6</v>
      </c>
      <c r="CS22490" s="4" t="s">
        <v>8</v>
      </c>
      <c r="CT22490" s="4" t="s">
        <v>10</v>
      </c>
      <c r="CU22490" s="4" t="s">
        <v>10</v>
      </c>
      <c r="CV22490" s="4" t="s">
        <v>9</v>
      </c>
      <c r="CW22490" s="4" t="s">
        <v>6</v>
      </c>
      <c r="CX22490" s="4" t="s">
        <v>8</v>
      </c>
      <c r="CY22490" s="4" t="s">
        <v>10</v>
      </c>
      <c r="CZ22490" s="4" t="s">
        <v>10</v>
      </c>
      <c r="DA22490" s="4" t="s">
        <v>9</v>
      </c>
      <c r="DB22490" s="4" t="s">
        <v>6</v>
      </c>
      <c r="DC22490" s="4" t="s">
        <v>8</v>
      </c>
      <c r="DD22490" s="4" t="s">
        <v>10</v>
      </c>
      <c r="DE22490" s="4" t="s">
        <v>10</v>
      </c>
      <c r="DF22490" s="4" t="s">
        <v>9</v>
      </c>
      <c r="DG22490" s="4" t="s">
        <v>6</v>
      </c>
      <c r="DH22490" s="4" t="s">
        <v>8</v>
      </c>
      <c r="DI22490" s="4" t="s">
        <v>10</v>
      </c>
      <c r="DJ22490" s="4" t="s">
        <v>10</v>
      </c>
      <c r="DK22490" s="4" t="s">
        <v>9</v>
      </c>
      <c r="DL22490" s="4" t="s">
        <v>6</v>
      </c>
      <c r="DM22490" s="4" t="s">
        <v>8</v>
      </c>
      <c r="DN22490" s="4" t="s">
        <v>10</v>
      </c>
      <c r="DO22490" s="4" t="s">
        <v>10</v>
      </c>
      <c r="DP22490" s="4" t="s">
        <v>9</v>
      </c>
      <c r="DQ22490" s="4" t="s">
        <v>6</v>
      </c>
      <c r="DR22490" s="4" t="s">
        <v>8</v>
      </c>
      <c r="DS22490" s="4" t="s">
        <v>10</v>
      </c>
      <c r="DT22490" s="4" t="s">
        <v>10</v>
      </c>
      <c r="DU22490" s="4" t="s">
        <v>9</v>
      </c>
      <c r="DV22490" s="4" t="s">
        <v>6</v>
      </c>
      <c r="DW22490" s="4" t="s">
        <v>8</v>
      </c>
      <c r="DX22490" s="4" t="s">
        <v>10</v>
      </c>
      <c r="DY22490" s="4" t="s">
        <v>10</v>
      </c>
      <c r="DZ22490" s="4" t="s">
        <v>9</v>
      </c>
      <c r="EA22490" s="4" t="s">
        <v>6</v>
      </c>
      <c r="EB22490" s="4" t="s">
        <v>8</v>
      </c>
      <c r="EC22490" s="4" t="s">
        <v>10</v>
      </c>
      <c r="ED22490" s="4" t="s">
        <v>10</v>
      </c>
      <c r="EE22490" s="4" t="s">
        <v>9</v>
      </c>
      <c r="EF22490" s="4" t="s">
        <v>6</v>
      </c>
      <c r="EG22490" s="4" t="s">
        <v>8</v>
      </c>
      <c r="EH22490" s="4" t="s">
        <v>10</v>
      </c>
      <c r="EI22490" s="4" t="s">
        <v>10</v>
      </c>
      <c r="EJ22490" s="4" t="s">
        <v>9</v>
      </c>
      <c r="EK22490" s="4" t="s">
        <v>6</v>
      </c>
      <c r="EL22490" s="4" t="s">
        <v>8</v>
      </c>
      <c r="EM22490" s="4" t="s">
        <v>10</v>
      </c>
      <c r="EN22490" s="4" t="s">
        <v>10</v>
      </c>
      <c r="EO22490" s="4" t="s">
        <v>9</v>
      </c>
      <c r="EP22490" s="4" t="s">
        <v>6</v>
      </c>
      <c r="EQ22490" s="4" t="s">
        <v>8</v>
      </c>
      <c r="ER22490" s="4" t="s">
        <v>10</v>
      </c>
      <c r="ES22490" s="4" t="s">
        <v>10</v>
      </c>
      <c r="ET22490" s="4" t="s">
        <v>9</v>
      </c>
      <c r="EU22490" s="4" t="s">
        <v>6</v>
      </c>
      <c r="EV22490" s="4" t="s">
        <v>8</v>
      </c>
      <c r="EW22490" s="4" t="s">
        <v>10</v>
      </c>
      <c r="EX22490" s="4" t="s">
        <v>10</v>
      </c>
      <c r="EY22490" s="4" t="s">
        <v>9</v>
      </c>
      <c r="EZ22490" s="4" t="s">
        <v>6</v>
      </c>
      <c r="FA22490" s="4" t="s">
        <v>8</v>
      </c>
      <c r="FB22490" s="4" t="s">
        <v>10</v>
      </c>
      <c r="FC22490" s="4" t="s">
        <v>10</v>
      </c>
      <c r="FD22490" s="4" t="s">
        <v>9</v>
      </c>
      <c r="FE22490" s="4" t="s">
        <v>6</v>
      </c>
      <c r="FF22490" s="4" t="s">
        <v>8</v>
      </c>
      <c r="FG22490" s="4" t="s">
        <v>10</v>
      </c>
      <c r="FH22490" s="4" t="s">
        <v>10</v>
      </c>
      <c r="FI22490" s="4" t="s">
        <v>9</v>
      </c>
      <c r="FJ22490" s="4" t="s">
        <v>6</v>
      </c>
      <c r="FK22490" s="4" t="s">
        <v>8</v>
      </c>
      <c r="FL22490" s="4" t="s">
        <v>10</v>
      </c>
      <c r="FM22490" s="4" t="s">
        <v>10</v>
      </c>
      <c r="FN22490" s="4" t="s">
        <v>9</v>
      </c>
      <c r="FO22490" s="4" t="s">
        <v>6</v>
      </c>
      <c r="FP22490" s="4" t="s">
        <v>8</v>
      </c>
      <c r="FQ22490" s="4" t="s">
        <v>10</v>
      </c>
      <c r="FR22490" s="4" t="s">
        <v>10</v>
      </c>
      <c r="FS22490" s="4" t="s">
        <v>9</v>
      </c>
      <c r="FT22490" s="4" t="s">
        <v>6</v>
      </c>
      <c r="FU22490" s="4" t="s">
        <v>8</v>
      </c>
      <c r="FV22490" s="4" t="s">
        <v>10</v>
      </c>
      <c r="FW22490" s="4" t="s">
        <v>10</v>
      </c>
      <c r="FX22490" s="4" t="s">
        <v>9</v>
      </c>
      <c r="FY22490" s="4" t="s">
        <v>6</v>
      </c>
      <c r="FZ22490" s="4" t="s">
        <v>8</v>
      </c>
      <c r="GA22490" s="4" t="s">
        <v>10</v>
      </c>
      <c r="GB22490" s="4" t="s">
        <v>10</v>
      </c>
      <c r="GC22490" s="4" t="s">
        <v>9</v>
      </c>
      <c r="GD22490" s="4" t="s">
        <v>6</v>
      </c>
      <c r="GE22490" s="4" t="s">
        <v>8</v>
      </c>
      <c r="GF22490" s="4" t="s">
        <v>10</v>
      </c>
      <c r="GG22490" s="4" t="s">
        <v>10</v>
      </c>
      <c r="GH22490" s="4" t="s">
        <v>9</v>
      </c>
      <c r="GI22490" s="4" t="s">
        <v>6</v>
      </c>
      <c r="GJ22490" s="4" t="s">
        <v>8</v>
      </c>
      <c r="GK22490" s="4" t="s">
        <v>10</v>
      </c>
      <c r="GL22490" s="4" t="s">
        <v>10</v>
      </c>
      <c r="GM22490" s="4" t="s">
        <v>9</v>
      </c>
      <c r="GN22490" s="4" t="s">
        <v>6</v>
      </c>
      <c r="GO22490" s="4" t="s">
        <v>8</v>
      </c>
      <c r="GP22490" s="4" t="s">
        <v>10</v>
      </c>
      <c r="GQ22490" s="4" t="s">
        <v>10</v>
      </c>
      <c r="GR22490" s="4" t="s">
        <v>9</v>
      </c>
      <c r="GS22490" s="4" t="s">
        <v>6</v>
      </c>
      <c r="GT22490" s="4" t="s">
        <v>8</v>
      </c>
      <c r="GU22490" s="4" t="s">
        <v>10</v>
      </c>
      <c r="GV22490" s="4" t="s">
        <v>10</v>
      </c>
      <c r="GW22490" s="4" t="s">
        <v>9</v>
      </c>
      <c r="GX22490" s="4" t="s">
        <v>6</v>
      </c>
      <c r="GY22490" s="4" t="s">
        <v>8</v>
      </c>
      <c r="GZ22490" s="4" t="s">
        <v>10</v>
      </c>
      <c r="HA22490" s="4" t="s">
        <v>10</v>
      </c>
      <c r="HB22490" s="4" t="s">
        <v>9</v>
      </c>
      <c r="HC22490" s="4" t="s">
        <v>6</v>
      </c>
      <c r="HD22490" s="4" t="s">
        <v>8</v>
      </c>
      <c r="HE22490" s="4" t="s">
        <v>10</v>
      </c>
      <c r="HF22490" s="4" t="s">
        <v>10</v>
      </c>
      <c r="HG22490" s="4" t="s">
        <v>9</v>
      </c>
      <c r="HH22490" s="4" t="s">
        <v>6</v>
      </c>
      <c r="HI22490" s="4" t="s">
        <v>8</v>
      </c>
      <c r="HJ22490" s="4" t="s">
        <v>10</v>
      </c>
      <c r="HK22490" s="4" t="s">
        <v>10</v>
      </c>
      <c r="HL22490" s="4" t="s">
        <v>9</v>
      </c>
      <c r="HM22490" s="4" t="s">
        <v>6</v>
      </c>
      <c r="HN22490" s="4" t="s">
        <v>8</v>
      </c>
      <c r="HO22490" s="4" t="s">
        <v>10</v>
      </c>
      <c r="HP22490" s="4" t="s">
        <v>10</v>
      </c>
      <c r="HQ22490" s="4" t="s">
        <v>9</v>
      </c>
      <c r="HR22490" s="4" t="s">
        <v>6</v>
      </c>
      <c r="HS22490" s="4" t="s">
        <v>8</v>
      </c>
      <c r="HT22490" s="4" t="s">
        <v>10</v>
      </c>
      <c r="HU22490" s="4" t="s">
        <v>10</v>
      </c>
      <c r="HV22490" s="4" t="s">
        <v>9</v>
      </c>
      <c r="HW22490" s="4" t="s">
        <v>6</v>
      </c>
      <c r="HX22490" s="4" t="s">
        <v>8</v>
      </c>
      <c r="HY22490" s="4" t="s">
        <v>10</v>
      </c>
      <c r="HZ22490" s="4" t="s">
        <v>10</v>
      </c>
      <c r="IA22490" s="4" t="s">
        <v>9</v>
      </c>
      <c r="IB22490" s="4" t="s">
        <v>6</v>
      </c>
      <c r="IC22490" s="4" t="s">
        <v>8</v>
      </c>
      <c r="ID22490" s="4" t="s">
        <v>10</v>
      </c>
      <c r="IE22490" s="4" t="s">
        <v>10</v>
      </c>
      <c r="IF22490" s="4" t="s">
        <v>9</v>
      </c>
      <c r="IG22490" s="4" t="s">
        <v>6</v>
      </c>
      <c r="IH22490" s="4" t="s">
        <v>8</v>
      </c>
      <c r="II22490" s="4" t="s">
        <v>10</v>
      </c>
      <c r="IJ22490" s="4" t="s">
        <v>10</v>
      </c>
      <c r="IK22490" s="4" t="s">
        <v>9</v>
      </c>
      <c r="IL22490" s="4" t="s">
        <v>6</v>
      </c>
      <c r="IM22490" s="4" t="s">
        <v>8</v>
      </c>
      <c r="IN22490" s="4" t="s">
        <v>10</v>
      </c>
      <c r="IO22490" s="4" t="s">
        <v>10</v>
      </c>
      <c r="IP22490" s="4" t="s">
        <v>9</v>
      </c>
      <c r="IQ22490" s="4" t="s">
        <v>6</v>
      </c>
      <c r="IR22490" s="4" t="s">
        <v>8</v>
      </c>
      <c r="IS22490" s="4" t="s">
        <v>10</v>
      </c>
      <c r="IT22490" s="4" t="s">
        <v>10</v>
      </c>
      <c r="IU22490" s="4" t="s">
        <v>9</v>
      </c>
      <c r="IV22490" s="4" t="s">
        <v>6</v>
      </c>
      <c r="IW22490" s="4" t="s">
        <v>8</v>
      </c>
      <c r="IX22490" s="4" t="s">
        <v>10</v>
      </c>
      <c r="IY22490" s="4" t="s">
        <v>10</v>
      </c>
      <c r="IZ22490" s="4" t="s">
        <v>9</v>
      </c>
      <c r="JA22490" s="4" t="s">
        <v>6</v>
      </c>
      <c r="JB22490" s="4" t="s">
        <v>8</v>
      </c>
      <c r="JC22490" s="4" t="s">
        <v>10</v>
      </c>
      <c r="JD22490" s="4" t="s">
        <v>10</v>
      </c>
      <c r="JE22490" s="4" t="s">
        <v>9</v>
      </c>
      <c r="JF22490" s="4" t="s">
        <v>6</v>
      </c>
      <c r="JG22490" s="4" t="s">
        <v>8</v>
      </c>
      <c r="JH22490" s="4" t="s">
        <v>10</v>
      </c>
      <c r="JI22490" s="4" t="s">
        <v>10</v>
      </c>
      <c r="JJ22490" s="4" t="s">
        <v>9</v>
      </c>
      <c r="JK22490" s="4" t="s">
        <v>6</v>
      </c>
      <c r="JL22490" s="4" t="s">
        <v>8</v>
      </c>
      <c r="JM22490" s="4" t="s">
        <v>10</v>
      </c>
      <c r="JN22490" s="4" t="s">
        <v>10</v>
      </c>
      <c r="JO22490" s="4" t="s">
        <v>9</v>
      </c>
      <c r="JP22490" s="4" t="s">
        <v>6</v>
      </c>
      <c r="JQ22490" s="4" t="s">
        <v>8</v>
      </c>
      <c r="JR22490" s="4" t="s">
        <v>10</v>
      </c>
      <c r="JS22490" s="4" t="s">
        <v>10</v>
      </c>
      <c r="JT22490" s="4" t="s">
        <v>9</v>
      </c>
      <c r="JU22490" s="4" t="s">
        <v>6</v>
      </c>
      <c r="JV22490" s="4" t="s">
        <v>8</v>
      </c>
      <c r="JW22490" s="4" t="s">
        <v>10</v>
      </c>
      <c r="JX22490" s="4" t="s">
        <v>10</v>
      </c>
      <c r="JY22490" s="4" t="s">
        <v>9</v>
      </c>
      <c r="JZ22490" s="4" t="s">
        <v>6</v>
      </c>
      <c r="KA22490" s="4" t="s">
        <v>8</v>
      </c>
      <c r="KB22490" s="4" t="s">
        <v>10</v>
      </c>
      <c r="KC22490" s="4" t="s">
        <v>10</v>
      </c>
      <c r="KD22490" s="4" t="s">
        <v>9</v>
      </c>
      <c r="KE22490" s="4" t="s">
        <v>6</v>
      </c>
      <c r="KF22490" s="4" t="s">
        <v>8</v>
      </c>
      <c r="KG22490" s="4" t="s">
        <v>10</v>
      </c>
      <c r="KH22490" s="4" t="s">
        <v>10</v>
      </c>
      <c r="KI22490" s="4" t="s">
        <v>9</v>
      </c>
      <c r="KJ22490" s="4" t="s">
        <v>6</v>
      </c>
      <c r="KK22490" s="4" t="s">
        <v>8</v>
      </c>
      <c r="KL22490" s="4" t="s">
        <v>10</v>
      </c>
      <c r="KM22490" s="4" t="s">
        <v>10</v>
      </c>
      <c r="KN22490" s="4" t="s">
        <v>9</v>
      </c>
      <c r="KO22490" s="4" t="s">
        <v>6</v>
      </c>
      <c r="KP22490" s="4" t="s">
        <v>8</v>
      </c>
      <c r="KQ22490" s="4" t="s">
        <v>10</v>
      </c>
      <c r="KR22490" s="4" t="s">
        <v>10</v>
      </c>
      <c r="KS22490" s="4" t="s">
        <v>9</v>
      </c>
      <c r="KT22490" s="4" t="s">
        <v>6</v>
      </c>
      <c r="KU22490" s="4" t="s">
        <v>8</v>
      </c>
      <c r="KV22490" s="4" t="s">
        <v>10</v>
      </c>
      <c r="KW22490" s="4" t="s">
        <v>10</v>
      </c>
      <c r="KX22490" s="4" t="s">
        <v>9</v>
      </c>
      <c r="KY22490" s="4" t="s">
        <v>6</v>
      </c>
      <c r="KZ22490" s="4" t="s">
        <v>8</v>
      </c>
      <c r="LA22490" s="4" t="s">
        <v>10</v>
      </c>
      <c r="LB22490" s="4" t="s">
        <v>10</v>
      </c>
      <c r="LC22490" s="4" t="s">
        <v>9</v>
      </c>
      <c r="LD22490" s="4" t="s">
        <v>6</v>
      </c>
      <c r="LE22490" s="4" t="s">
        <v>8</v>
      </c>
      <c r="LF22490" s="4" t="s">
        <v>10</v>
      </c>
      <c r="LG22490" s="4" t="s">
        <v>10</v>
      </c>
      <c r="LH22490" s="4" t="s">
        <v>9</v>
      </c>
      <c r="LI22490" s="4" t="s">
        <v>6</v>
      </c>
      <c r="LJ22490" s="4" t="s">
        <v>8</v>
      </c>
      <c r="LK22490" s="4" t="s">
        <v>10</v>
      </c>
      <c r="LL22490" s="4" t="s">
        <v>10</v>
      </c>
      <c r="LM22490" s="4" t="s">
        <v>9</v>
      </c>
      <c r="LN22490" s="4" t="s">
        <v>6</v>
      </c>
      <c r="LO22490" s="4" t="s">
        <v>8</v>
      </c>
      <c r="LP22490" s="4" t="s">
        <v>10</v>
      </c>
      <c r="LQ22490" s="4" t="s">
        <v>10</v>
      </c>
      <c r="LR22490" s="4" t="s">
        <v>9</v>
      </c>
      <c r="LS22490" s="4" t="s">
        <v>6</v>
      </c>
      <c r="LT22490" s="4" t="s">
        <v>8</v>
      </c>
      <c r="LU22490" s="4" t="s">
        <v>10</v>
      </c>
      <c r="LV22490" s="4" t="s">
        <v>10</v>
      </c>
      <c r="LW22490" s="4" t="s">
        <v>9</v>
      </c>
      <c r="LX22490" s="4" t="s">
        <v>6</v>
      </c>
      <c r="LY22490" s="4" t="s">
        <v>8</v>
      </c>
      <c r="LZ22490" s="4" t="s">
        <v>10</v>
      </c>
      <c r="MA22490" s="4" t="s">
        <v>10</v>
      </c>
      <c r="MB22490" s="4" t="s">
        <v>9</v>
      </c>
      <c r="MC22490" s="4" t="s">
        <v>6</v>
      </c>
      <c r="MD22490" s="4" t="s">
        <v>8</v>
      </c>
      <c r="ME22490" s="4" t="s">
        <v>10</v>
      </c>
      <c r="MF22490" s="4" t="s">
        <v>10</v>
      </c>
      <c r="MG22490" s="4" t="s">
        <v>9</v>
      </c>
      <c r="MH22490" s="4" t="s">
        <v>6</v>
      </c>
      <c r="MI22490" s="4" t="s">
        <v>8</v>
      </c>
      <c r="MJ22490" s="4" t="s">
        <v>10</v>
      </c>
      <c r="MK22490" s="4" t="s">
        <v>10</v>
      </c>
      <c r="ML22490" s="4" t="s">
        <v>9</v>
      </c>
      <c r="MM22490" s="4" t="s">
        <v>6</v>
      </c>
      <c r="MN22490" s="4" t="s">
        <v>8</v>
      </c>
      <c r="MO22490" s="4" t="s">
        <v>10</v>
      </c>
      <c r="MP22490" s="4" t="s">
        <v>10</v>
      </c>
      <c r="MQ22490" s="4" t="s">
        <v>9</v>
      </c>
      <c r="MR22490" s="4" t="s">
        <v>6</v>
      </c>
      <c r="MS22490" s="4" t="s">
        <v>8</v>
      </c>
      <c r="MT22490" s="4" t="s">
        <v>10</v>
      </c>
      <c r="MU22490" s="4" t="s">
        <v>10</v>
      </c>
      <c r="MV22490" s="4" t="s">
        <v>9</v>
      </c>
      <c r="MW22490" s="4" t="s">
        <v>6</v>
      </c>
      <c r="MX22490" s="4" t="s">
        <v>8</v>
      </c>
      <c r="MY22490" s="4" t="s">
        <v>10</v>
      </c>
      <c r="MZ22490" s="4" t="s">
        <v>10</v>
      </c>
      <c r="NA22490" s="4" t="s">
        <v>9</v>
      </c>
      <c r="NB22490" s="4" t="s">
        <v>6</v>
      </c>
      <c r="NC22490" s="4" t="s">
        <v>8</v>
      </c>
      <c r="ND22490" s="4" t="s">
        <v>10</v>
      </c>
      <c r="NE22490" s="4" t="s">
        <v>10</v>
      </c>
      <c r="NF22490" s="4" t="s">
        <v>9</v>
      </c>
      <c r="NG22490" s="4" t="s">
        <v>6</v>
      </c>
      <c r="NH22490" s="4" t="s">
        <v>8</v>
      </c>
      <c r="NI22490" s="4" t="s">
        <v>10</v>
      </c>
      <c r="NJ22490" s="4" t="s">
        <v>10</v>
      </c>
      <c r="NK22490" s="4" t="s">
        <v>9</v>
      </c>
      <c r="NL22490" s="4" t="s">
        <v>6</v>
      </c>
      <c r="NM22490" s="4" t="s">
        <v>8</v>
      </c>
      <c r="NN22490" s="4" t="s">
        <v>10</v>
      </c>
      <c r="NO22490" s="4" t="s">
        <v>10</v>
      </c>
      <c r="NP22490" s="4" t="s">
        <v>9</v>
      </c>
      <c r="NQ22490" s="4" t="s">
        <v>6</v>
      </c>
      <c r="NR22490" s="4" t="s">
        <v>8</v>
      </c>
      <c r="NS22490" s="4" t="s">
        <v>10</v>
      </c>
      <c r="NT22490" s="4" t="s">
        <v>10</v>
      </c>
      <c r="NU22490" s="4" t="s">
        <v>9</v>
      </c>
      <c r="NV22490" s="4" t="s">
        <v>6</v>
      </c>
      <c r="NW22490" s="4" t="s">
        <v>8</v>
      </c>
      <c r="NX22490" s="4" t="s">
        <v>10</v>
      </c>
      <c r="NY22490" s="4" t="s">
        <v>10</v>
      </c>
      <c r="NZ22490" s="4" t="s">
        <v>9</v>
      </c>
      <c r="OA22490" s="4" t="s">
        <v>6</v>
      </c>
      <c r="OB22490" s="4" t="s">
        <v>8</v>
      </c>
      <c r="OC22490" s="4" t="s">
        <v>10</v>
      </c>
      <c r="OD22490" s="4" t="s">
        <v>10</v>
      </c>
      <c r="OE22490" s="4" t="s">
        <v>9</v>
      </c>
      <c r="OF22490" s="4" t="s">
        <v>6</v>
      </c>
      <c r="OG22490" s="4" t="s">
        <v>8</v>
      </c>
      <c r="OH22490" s="4" t="s">
        <v>10</v>
      </c>
      <c r="OI22490" s="4" t="s">
        <v>10</v>
      </c>
      <c r="OJ22490" s="4" t="s">
        <v>9</v>
      </c>
      <c r="OK22490" s="4" t="s">
        <v>6</v>
      </c>
      <c r="OL22490" s="4" t="s">
        <v>8</v>
      </c>
      <c r="OM22490" s="4" t="s">
        <v>10</v>
      </c>
      <c r="ON22490" s="4" t="s">
        <v>10</v>
      </c>
      <c r="OO22490" s="4" t="s">
        <v>9</v>
      </c>
      <c r="OP22490" s="4" t="s">
        <v>6</v>
      </c>
      <c r="OQ22490" s="4" t="s">
        <v>8</v>
      </c>
      <c r="OR22490" s="4" t="s">
        <v>10</v>
      </c>
      <c r="OS22490" s="4" t="s">
        <v>10</v>
      </c>
      <c r="OT22490" s="4" t="s">
        <v>9</v>
      </c>
      <c r="OU22490" s="4" t="s">
        <v>6</v>
      </c>
      <c r="OV22490" s="4" t="s">
        <v>8</v>
      </c>
      <c r="OW22490" s="4" t="s">
        <v>10</v>
      </c>
      <c r="OX22490" s="4" t="s">
        <v>10</v>
      </c>
      <c r="OY22490" s="4" t="s">
        <v>9</v>
      </c>
      <c r="OZ22490" s="4" t="s">
        <v>6</v>
      </c>
      <c r="PA22490" s="4" t="s">
        <v>8</v>
      </c>
      <c r="PB22490" s="4" t="s">
        <v>10</v>
      </c>
      <c r="PC22490" s="4" t="s">
        <v>10</v>
      </c>
      <c r="PD22490" s="4" t="s">
        <v>9</v>
      </c>
      <c r="PE22490" s="4" t="s">
        <v>6</v>
      </c>
      <c r="PF22490" s="4" t="s">
        <v>8</v>
      </c>
      <c r="PG22490" s="4" t="s">
        <v>10</v>
      </c>
      <c r="PH22490" s="4" t="s">
        <v>10</v>
      </c>
      <c r="PI22490" s="4" t="s">
        <v>9</v>
      </c>
      <c r="PJ22490" s="4" t="s">
        <v>6</v>
      </c>
      <c r="PK22490" s="4" t="s">
        <v>8</v>
      </c>
      <c r="PL22490" s="4" t="s">
        <v>10</v>
      </c>
      <c r="PM22490" s="4" t="s">
        <v>10</v>
      </c>
      <c r="PN22490" s="4" t="s">
        <v>9</v>
      </c>
      <c r="PO22490" s="4" t="s">
        <v>6</v>
      </c>
      <c r="PP22490" s="4" t="s">
        <v>8</v>
      </c>
      <c r="PQ22490" s="4" t="s">
        <v>10</v>
      </c>
      <c r="PR22490" s="4" t="s">
        <v>10</v>
      </c>
      <c r="PS22490" s="4" t="s">
        <v>9</v>
      </c>
      <c r="PT22490" s="4" t="s">
        <v>6</v>
      </c>
      <c r="PU22490" s="4" t="s">
        <v>8</v>
      </c>
      <c r="PV22490" s="4" t="s">
        <v>10</v>
      </c>
      <c r="PW22490" s="4" t="s">
        <v>10</v>
      </c>
      <c r="PX22490" s="4" t="s">
        <v>9</v>
      </c>
      <c r="PY22490" s="4" t="s">
        <v>6</v>
      </c>
      <c r="PZ22490" s="4" t="s">
        <v>8</v>
      </c>
      <c r="QA22490" s="4" t="s">
        <v>10</v>
      </c>
      <c r="QB22490" s="4" t="s">
        <v>10</v>
      </c>
      <c r="QC22490" s="4" t="s">
        <v>9</v>
      </c>
      <c r="QD22490" s="4" t="s">
        <v>6</v>
      </c>
      <c r="QE22490" s="4" t="s">
        <v>8</v>
      </c>
      <c r="QF22490" s="4" t="s">
        <v>10</v>
      </c>
      <c r="QG22490" s="4" t="s">
        <v>10</v>
      </c>
      <c r="QH22490" s="4" t="s">
        <v>9</v>
      </c>
      <c r="QI22490" s="4" t="s">
        <v>6</v>
      </c>
      <c r="QJ22490" s="4" t="s">
        <v>8</v>
      </c>
      <c r="QK22490" s="4" t="s">
        <v>10</v>
      </c>
      <c r="QL22490" s="4" t="s">
        <v>10</v>
      </c>
      <c r="QM22490" s="4" t="s">
        <v>9</v>
      </c>
      <c r="QN22490" s="4" t="s">
        <v>6</v>
      </c>
      <c r="QO22490" s="4" t="s">
        <v>8</v>
      </c>
      <c r="QP22490" s="4" t="s">
        <v>10</v>
      </c>
      <c r="QQ22490" s="4" t="s">
        <v>10</v>
      </c>
      <c r="QR22490" s="4" t="s">
        <v>9</v>
      </c>
      <c r="QS22490" s="4" t="s">
        <v>6</v>
      </c>
      <c r="QT22490" s="4" t="s">
        <v>8</v>
      </c>
      <c r="QU22490" s="4" t="s">
        <v>10</v>
      </c>
      <c r="QV22490" s="4" t="s">
        <v>10</v>
      </c>
      <c r="QW22490" s="4" t="s">
        <v>9</v>
      </c>
      <c r="QX22490" s="4" t="s">
        <v>6</v>
      </c>
      <c r="QY22490" s="4" t="s">
        <v>8</v>
      </c>
      <c r="QZ22490" s="4" t="s">
        <v>10</v>
      </c>
      <c r="RA22490" s="4" t="s">
        <v>10</v>
      </c>
      <c r="RB22490" s="4" t="s">
        <v>9</v>
      </c>
      <c r="RC22490" s="4" t="s">
        <v>6</v>
      </c>
      <c r="RD22490" s="4" t="s">
        <v>8</v>
      </c>
      <c r="RE22490" s="4" t="s">
        <v>10</v>
      </c>
      <c r="RF22490" s="4" t="s">
        <v>10</v>
      </c>
      <c r="RG22490" s="4" t="s">
        <v>9</v>
      </c>
      <c r="RH22490" s="4" t="s">
        <v>6</v>
      </c>
      <c r="RI22490" s="4" t="s">
        <v>8</v>
      </c>
      <c r="RJ22490" s="4" t="s">
        <v>10</v>
      </c>
      <c r="RK22490" s="4" t="s">
        <v>10</v>
      </c>
      <c r="RL22490" s="4" t="s">
        <v>9</v>
      </c>
      <c r="RM22490" s="4" t="s">
        <v>6</v>
      </c>
      <c r="RN22490" s="4" t="s">
        <v>8</v>
      </c>
      <c r="RO22490" s="4" t="s">
        <v>10</v>
      </c>
      <c r="RP22490" s="4" t="s">
        <v>10</v>
      </c>
      <c r="RQ22490" s="4" t="s">
        <v>9</v>
      </c>
      <c r="RR22490" s="4" t="s">
        <v>6</v>
      </c>
      <c r="RS22490" s="4" t="s">
        <v>8</v>
      </c>
      <c r="RT22490" s="4" t="s">
        <v>10</v>
      </c>
      <c r="RU22490" s="4" t="s">
        <v>10</v>
      </c>
      <c r="RV22490" s="4" t="s">
        <v>9</v>
      </c>
      <c r="RW22490" s="4" t="s">
        <v>6</v>
      </c>
      <c r="RX22490" s="4" t="s">
        <v>8</v>
      </c>
      <c r="RY22490" s="4" t="s">
        <v>10</v>
      </c>
      <c r="RZ22490" s="4" t="s">
        <v>10</v>
      </c>
      <c r="SA22490" s="4" t="s">
        <v>9</v>
      </c>
      <c r="SB22490" s="4" t="s">
        <v>6</v>
      </c>
      <c r="SC22490" s="4" t="s">
        <v>8</v>
      </c>
      <c r="SD22490" s="4" t="s">
        <v>10</v>
      </c>
      <c r="SE22490" s="4" t="s">
        <v>10</v>
      </c>
      <c r="SF22490" s="4" t="s">
        <v>9</v>
      </c>
      <c r="SG22490" s="4" t="s">
        <v>6</v>
      </c>
      <c r="SH22490" s="4" t="s">
        <v>8</v>
      </c>
      <c r="SI22490" s="4" t="s">
        <v>10</v>
      </c>
      <c r="SJ22490" s="4" t="s">
        <v>10</v>
      </c>
      <c r="SK22490" s="4" t="s">
        <v>9</v>
      </c>
      <c r="SL22490" s="4" t="s">
        <v>6</v>
      </c>
      <c r="SM22490" s="4" t="s">
        <v>8</v>
      </c>
      <c r="SN22490" s="4" t="s">
        <v>10</v>
      </c>
      <c r="SO22490" s="4" t="s">
        <v>10</v>
      </c>
      <c r="SP22490" s="4" t="s">
        <v>9</v>
      </c>
      <c r="SQ22490" s="4" t="s">
        <v>6</v>
      </c>
      <c r="SR22490" s="4" t="s">
        <v>8</v>
      </c>
      <c r="SS22490" s="4" t="s">
        <v>10</v>
      </c>
      <c r="ST22490" s="4" t="s">
        <v>10</v>
      </c>
      <c r="SU22490" s="4" t="s">
        <v>9</v>
      </c>
      <c r="SV22490" s="4" t="s">
        <v>6</v>
      </c>
      <c r="SW22490" s="4" t="s">
        <v>8</v>
      </c>
      <c r="SX22490" s="4" t="s">
        <v>10</v>
      </c>
      <c r="SY22490" s="4" t="s">
        <v>10</v>
      </c>
      <c r="SZ22490" s="4" t="s">
        <v>9</v>
      </c>
      <c r="TA22490" s="4" t="s">
        <v>6</v>
      </c>
      <c r="TB22490" s="4" t="s">
        <v>8</v>
      </c>
      <c r="TC22490" s="4" t="s">
        <v>10</v>
      </c>
      <c r="TD22490" s="4" t="s">
        <v>10</v>
      </c>
      <c r="TE22490" s="4" t="s">
        <v>9</v>
      </c>
      <c r="TF22490" s="4" t="s">
        <v>6</v>
      </c>
      <c r="TG22490" s="4" t="s">
        <v>8</v>
      </c>
      <c r="TH22490" s="4" t="s">
        <v>10</v>
      </c>
      <c r="TI22490" s="4" t="s">
        <v>10</v>
      </c>
      <c r="TJ22490" s="4" t="s">
        <v>9</v>
      </c>
      <c r="TK22490" s="4" t="s">
        <v>6</v>
      </c>
      <c r="TL22490" s="4" t="s">
        <v>8</v>
      </c>
      <c r="TM22490" s="4" t="s">
        <v>10</v>
      </c>
      <c r="TN22490" s="4" t="s">
        <v>10</v>
      </c>
      <c r="TO22490" s="4" t="s">
        <v>9</v>
      </c>
      <c r="TP22490" s="4" t="s">
        <v>6</v>
      </c>
      <c r="TQ22490" s="4" t="s">
        <v>8</v>
      </c>
      <c r="TR22490" s="4" t="s">
        <v>10</v>
      </c>
      <c r="TS22490" s="4" t="s">
        <v>10</v>
      </c>
      <c r="TT22490" s="4" t="s">
        <v>9</v>
      </c>
      <c r="TU22490" s="4" t="s">
        <v>6</v>
      </c>
      <c r="TV22490" s="4" t="s">
        <v>8</v>
      </c>
      <c r="TW22490" s="4" t="s">
        <v>10</v>
      </c>
      <c r="TX22490" s="4" t="s">
        <v>10</v>
      </c>
      <c r="TY22490" s="4" t="s">
        <v>9</v>
      </c>
      <c r="TZ22490" s="4" t="s">
        <v>6</v>
      </c>
      <c r="UA22490" s="4" t="s">
        <v>8</v>
      </c>
      <c r="UB22490" s="4" t="s">
        <v>10</v>
      </c>
      <c r="UC22490" s="4" t="s">
        <v>10</v>
      </c>
      <c r="UD22490" s="4" t="s">
        <v>9</v>
      </c>
      <c r="UE22490" s="4" t="s">
        <v>6</v>
      </c>
      <c r="UF22490" s="4" t="s">
        <v>8</v>
      </c>
      <c r="UG22490" s="4" t="s">
        <v>10</v>
      </c>
      <c r="UH22490" s="4" t="s">
        <v>10</v>
      </c>
      <c r="UI22490" s="4" t="s">
        <v>9</v>
      </c>
      <c r="UJ22490" s="4" t="s">
        <v>6</v>
      </c>
      <c r="UK22490" s="4" t="s">
        <v>8</v>
      </c>
      <c r="UL22490" s="4" t="s">
        <v>10</v>
      </c>
      <c r="UM22490" s="4" t="s">
        <v>10</v>
      </c>
      <c r="UN22490" s="4" t="s">
        <v>9</v>
      </c>
      <c r="UO22490" s="4" t="s">
        <v>6</v>
      </c>
      <c r="UP22490" s="4" t="s">
        <v>8</v>
      </c>
      <c r="UQ22490" s="4" t="s">
        <v>10</v>
      </c>
      <c r="UR22490" s="4" t="s">
        <v>10</v>
      </c>
      <c r="US22490" s="4" t="s">
        <v>9</v>
      </c>
      <c r="UT22490" s="4" t="s">
        <v>6</v>
      </c>
      <c r="UU22490" s="4" t="s">
        <v>8</v>
      </c>
      <c r="UV22490" s="4" t="s">
        <v>10</v>
      </c>
      <c r="UW22490" s="4" t="s">
        <v>10</v>
      </c>
      <c r="UX22490" s="4" t="s">
        <v>9</v>
      </c>
      <c r="UY22490" s="4" t="s">
        <v>6</v>
      </c>
      <c r="UZ22490" s="4" t="s">
        <v>8</v>
      </c>
      <c r="VA22490" s="4" t="s">
        <v>10</v>
      </c>
      <c r="VB22490" s="4" t="s">
        <v>10</v>
      </c>
      <c r="VC22490" s="4" t="s">
        <v>9</v>
      </c>
      <c r="VD22490" s="4" t="s">
        <v>6</v>
      </c>
      <c r="VE22490" s="4" t="s">
        <v>8</v>
      </c>
      <c r="VF22490" s="4" t="s">
        <v>10</v>
      </c>
      <c r="VG22490" s="4" t="s">
        <v>10</v>
      </c>
      <c r="VH22490" s="4" t="s">
        <v>9</v>
      </c>
      <c r="VI22490" s="4" t="s">
        <v>6</v>
      </c>
      <c r="VJ22490" s="4" t="s">
        <v>8</v>
      </c>
      <c r="VK22490" s="4" t="s">
        <v>10</v>
      </c>
      <c r="VL22490" s="4" t="s">
        <v>10</v>
      </c>
      <c r="VM22490" s="4" t="s">
        <v>9</v>
      </c>
      <c r="VN22490" s="4" t="s">
        <v>6</v>
      </c>
      <c r="VO22490" s="4" t="s">
        <v>8</v>
      </c>
      <c r="VP22490" s="4" t="s">
        <v>10</v>
      </c>
      <c r="VQ22490" s="4" t="s">
        <v>10</v>
      </c>
      <c r="VR22490" s="4" t="s">
        <v>9</v>
      </c>
      <c r="VS22490" s="4" t="s">
        <v>6</v>
      </c>
      <c r="VT22490" s="4" t="s">
        <v>8</v>
      </c>
      <c r="VU22490" s="4" t="s">
        <v>10</v>
      </c>
      <c r="VV22490" s="4" t="s">
        <v>10</v>
      </c>
      <c r="VW22490" s="4" t="s">
        <v>9</v>
      </c>
      <c r="VX22490" s="4" t="s">
        <v>6</v>
      </c>
      <c r="VY22490" s="4" t="s">
        <v>8</v>
      </c>
      <c r="VZ22490" s="4" t="s">
        <v>10</v>
      </c>
      <c r="WA22490" s="4" t="s">
        <v>10</v>
      </c>
      <c r="WB22490" s="4" t="s">
        <v>9</v>
      </c>
      <c r="WC22490" s="4" t="s">
        <v>6</v>
      </c>
      <c r="WD22490" s="4" t="s">
        <v>8</v>
      </c>
      <c r="WE22490" s="4" t="s">
        <v>10</v>
      </c>
      <c r="WF22490" s="4" t="s">
        <v>10</v>
      </c>
      <c r="WG22490" s="4" t="s">
        <v>9</v>
      </c>
      <c r="WH22490" s="4" t="s">
        <v>6</v>
      </c>
      <c r="WI22490" s="4" t="s">
        <v>8</v>
      </c>
      <c r="WJ22490" s="4" t="s">
        <v>10</v>
      </c>
      <c r="WK22490" s="4" t="s">
        <v>10</v>
      </c>
      <c r="WL22490" s="4" t="s">
        <v>9</v>
      </c>
      <c r="WM22490" s="4" t="s">
        <v>6</v>
      </c>
      <c r="WN22490" s="4" t="s">
        <v>8</v>
      </c>
      <c r="WO22490" s="4" t="s">
        <v>10</v>
      </c>
      <c r="WP22490" s="4" t="s">
        <v>10</v>
      </c>
      <c r="WQ22490" s="4" t="s">
        <v>9</v>
      </c>
      <c r="WR22490" s="4" t="s">
        <v>6</v>
      </c>
      <c r="WS22490" s="4" t="s">
        <v>8</v>
      </c>
      <c r="WT22490" s="4" t="s">
        <v>10</v>
      </c>
      <c r="WU22490" s="4" t="s">
        <v>10</v>
      </c>
      <c r="WV22490" s="4" t="s">
        <v>9</v>
      </c>
      <c r="WW22490" s="4" t="s">
        <v>6</v>
      </c>
      <c r="WX22490" s="4" t="s">
        <v>8</v>
      </c>
      <c r="WY22490" s="4" t="s">
        <v>10</v>
      </c>
      <c r="WZ22490" s="4" t="s">
        <v>10</v>
      </c>
      <c r="XA22490" s="4" t="s">
        <v>9</v>
      </c>
      <c r="XB22490" s="4" t="s">
        <v>6</v>
      </c>
      <c r="XC22490" s="4" t="s">
        <v>8</v>
      </c>
      <c r="XD22490" s="4" t="s">
        <v>10</v>
      </c>
      <c r="XE22490" s="4" t="s">
        <v>10</v>
      </c>
      <c r="XF22490" s="4" t="s">
        <v>9</v>
      </c>
      <c r="XG22490" s="4" t="s">
        <v>6</v>
      </c>
      <c r="XH22490" s="4" t="s">
        <v>8</v>
      </c>
      <c r="XI22490" s="4" t="s">
        <v>10</v>
      </c>
      <c r="XJ22490" s="4" t="s">
        <v>10</v>
      </c>
      <c r="XK22490" s="4" t="s">
        <v>9</v>
      </c>
      <c r="XL22490" s="4" t="s">
        <v>6</v>
      </c>
      <c r="XM22490" s="4" t="s">
        <v>8</v>
      </c>
      <c r="XN22490" s="4" t="s">
        <v>10</v>
      </c>
      <c r="XO22490" s="4" t="s">
        <v>10</v>
      </c>
      <c r="XP22490" s="4" t="s">
        <v>9</v>
      </c>
      <c r="XQ22490" s="4" t="s">
        <v>6</v>
      </c>
      <c r="XR22490" s="4" t="s">
        <v>8</v>
      </c>
      <c r="XS22490" s="4" t="s">
        <v>10</v>
      </c>
      <c r="XT22490" s="4" t="s">
        <v>10</v>
      </c>
      <c r="XU22490" s="4" t="s">
        <v>9</v>
      </c>
      <c r="XV22490" s="4" t="s">
        <v>6</v>
      </c>
      <c r="XW22490" s="4" t="s">
        <v>8</v>
      </c>
      <c r="XX22490" s="4" t="s">
        <v>10</v>
      </c>
      <c r="XY22490" s="4" t="s">
        <v>10</v>
      </c>
      <c r="XZ22490" s="4" t="s">
        <v>9</v>
      </c>
      <c r="YA22490" s="4" t="s">
        <v>6</v>
      </c>
      <c r="YB22490" s="4" t="s">
        <v>8</v>
      </c>
      <c r="YC22490" s="4" t="s">
        <v>10</v>
      </c>
      <c r="YD22490" s="4" t="s">
        <v>10</v>
      </c>
      <c r="YE22490" s="4" t="s">
        <v>9</v>
      </c>
      <c r="YF22490" s="4" t="s">
        <v>6</v>
      </c>
      <c r="YG22490" s="4" t="s">
        <v>8</v>
      </c>
      <c r="YH22490" s="4" t="s">
        <v>10</v>
      </c>
      <c r="YI22490" s="4" t="s">
        <v>10</v>
      </c>
      <c r="YJ22490" s="4" t="s">
        <v>9</v>
      </c>
      <c r="YK22490" s="4" t="s">
        <v>6</v>
      </c>
      <c r="YL22490" s="4" t="s">
        <v>8</v>
      </c>
      <c r="YM22490" s="4" t="s">
        <v>10</v>
      </c>
      <c r="YN22490" s="4" t="s">
        <v>10</v>
      </c>
      <c r="YO22490" s="4" t="s">
        <v>9</v>
      </c>
      <c r="YP22490" s="4" t="s">
        <v>6</v>
      </c>
      <c r="YQ22490" s="4" t="s">
        <v>8</v>
      </c>
      <c r="YR22490" s="4" t="s">
        <v>10</v>
      </c>
      <c r="YS22490" s="4" t="s">
        <v>10</v>
      </c>
      <c r="YT22490" s="4" t="s">
        <v>9</v>
      </c>
      <c r="YU22490" s="4" t="s">
        <v>6</v>
      </c>
      <c r="YV22490" s="4" t="s">
        <v>8</v>
      </c>
      <c r="YW22490" s="4" t="s">
        <v>10</v>
      </c>
      <c r="YX22490" s="4" t="s">
        <v>10</v>
      </c>
      <c r="YY22490" s="4" t="s">
        <v>9</v>
      </c>
      <c r="YZ22490" s="4" t="s">
        <v>6</v>
      </c>
      <c r="ZA22490" s="4" t="s">
        <v>8</v>
      </c>
      <c r="ZB22490" s="4" t="s">
        <v>10</v>
      </c>
      <c r="ZC22490" s="4" t="s">
        <v>10</v>
      </c>
      <c r="ZD22490" s="4" t="s">
        <v>9</v>
      </c>
      <c r="ZE22490" s="4" t="s">
        <v>6</v>
      </c>
      <c r="ZF22490" s="4" t="s">
        <v>8</v>
      </c>
      <c r="ZG22490" s="4" t="s">
        <v>10</v>
      </c>
      <c r="ZH22490" s="4" t="s">
        <v>10</v>
      </c>
      <c r="ZI22490" s="4" t="s">
        <v>9</v>
      </c>
      <c r="ZJ22490" s="4" t="s">
        <v>6</v>
      </c>
      <c r="ZK22490" s="4" t="s">
        <v>8</v>
      </c>
      <c r="ZL22490" s="4" t="s">
        <v>10</v>
      </c>
      <c r="ZM22490" s="4" t="s">
        <v>10</v>
      </c>
      <c r="ZN22490" s="4" t="s">
        <v>9</v>
      </c>
      <c r="ZO22490" s="4" t="s">
        <v>6</v>
      </c>
      <c r="ZP22490" s="4" t="s">
        <v>8</v>
      </c>
      <c r="ZQ22490" s="4" t="s">
        <v>10</v>
      </c>
      <c r="ZR22490" s="4" t="s">
        <v>10</v>
      </c>
      <c r="ZS22490" s="4" t="s">
        <v>9</v>
      </c>
      <c r="ZT22490" s="4" t="s">
        <v>6</v>
      </c>
      <c r="ZU22490" s="4" t="s">
        <v>8</v>
      </c>
      <c r="ZV22490" s="4" t="s">
        <v>10</v>
      </c>
      <c r="ZW22490" s="4" t="s">
        <v>10</v>
      </c>
      <c r="ZX22490" s="4" t="s">
        <v>9</v>
      </c>
      <c r="ZY22490" s="4" t="s">
        <v>6</v>
      </c>
      <c r="ZZ22490" s="4" t="s">
        <v>8</v>
      </c>
      <c r="AAA22490" s="4" t="s">
        <v>10</v>
      </c>
      <c r="AAB22490" s="4" t="s">
        <v>10</v>
      </c>
      <c r="AAC22490" s="4" t="s">
        <v>9</v>
      </c>
      <c r="AAD22490" s="4" t="s">
        <v>6</v>
      </c>
      <c r="AAE22490" s="4" t="s">
        <v>8</v>
      </c>
      <c r="AAF22490" s="4" t="s">
        <v>10</v>
      </c>
      <c r="AAG22490" s="4" t="s">
        <v>10</v>
      </c>
      <c r="AAH22490" s="4" t="s">
        <v>9</v>
      </c>
      <c r="AAI22490" s="4" t="s">
        <v>6</v>
      </c>
      <c r="AAJ22490" s="4" t="s">
        <v>8</v>
      </c>
      <c r="AAK22490" s="4" t="s">
        <v>10</v>
      </c>
      <c r="AAL22490" s="4" t="s">
        <v>10</v>
      </c>
      <c r="AAM22490" s="4" t="s">
        <v>9</v>
      </c>
      <c r="AAN22490" s="4" t="s">
        <v>6</v>
      </c>
      <c r="AAO22490" s="4" t="s">
        <v>8</v>
      </c>
      <c r="AAP22490" s="4" t="s">
        <v>10</v>
      </c>
      <c r="AAQ22490" s="4" t="s">
        <v>10</v>
      </c>
      <c r="AAR22490" s="4" t="s">
        <v>9</v>
      </c>
      <c r="AAS22490" s="4" t="s">
        <v>6</v>
      </c>
      <c r="AAT22490" s="4" t="s">
        <v>8</v>
      </c>
      <c r="AAU22490" s="4" t="s">
        <v>10</v>
      </c>
      <c r="AAV22490" s="4" t="s">
        <v>10</v>
      </c>
      <c r="AAW22490" s="4" t="s">
        <v>9</v>
      </c>
      <c r="AAX22490" s="4" t="s">
        <v>6</v>
      </c>
      <c r="AAY22490" s="4" t="s">
        <v>8</v>
      </c>
      <c r="AAZ22490" s="4" t="s">
        <v>10</v>
      </c>
      <c r="ABA22490" s="4" t="s">
        <v>10</v>
      </c>
      <c r="ABB22490" s="4" t="s">
        <v>9</v>
      </c>
      <c r="ABC22490" s="4" t="s">
        <v>6</v>
      </c>
      <c r="ABD22490" s="4" t="s">
        <v>8</v>
      </c>
      <c r="ABE22490" s="4" t="s">
        <v>10</v>
      </c>
      <c r="ABF22490" s="4" t="s">
        <v>10</v>
      </c>
      <c r="ABG22490" s="4" t="s">
        <v>9</v>
      </c>
      <c r="ABH22490" s="4" t="s">
        <v>6</v>
      </c>
      <c r="ABI22490" s="4" t="s">
        <v>8</v>
      </c>
      <c r="ABJ22490" s="4" t="s">
        <v>10</v>
      </c>
      <c r="ABK22490" s="4" t="s">
        <v>10</v>
      </c>
      <c r="ABL22490" s="4" t="s">
        <v>9</v>
      </c>
      <c r="ABM22490" s="4" t="s">
        <v>6</v>
      </c>
      <c r="ABN22490" s="4" t="s">
        <v>8</v>
      </c>
      <c r="ABO22490" s="4" t="s">
        <v>10</v>
      </c>
      <c r="ABP22490" s="4" t="s">
        <v>10</v>
      </c>
      <c r="ABQ22490" s="4" t="s">
        <v>9</v>
      </c>
      <c r="ABR22490" s="4" t="s">
        <v>6</v>
      </c>
      <c r="ABS22490" s="4" t="s">
        <v>8</v>
      </c>
    </row>
    <row r="22491" spans="1:5">
      <c r="A22491" t="n">
        <v>173616</v>
      </c>
      <c r="B22491" s="102" t="n">
        <v>257</v>
      </c>
      <c r="C22491" s="7" t="n">
        <v>3</v>
      </c>
      <c r="D22491" s="7" t="n">
        <v>65533</v>
      </c>
      <c r="E22491" s="7" t="n">
        <v>0</v>
      </c>
      <c r="F22491" s="7" t="s">
        <v>35</v>
      </c>
      <c r="G22491" s="7" t="n">
        <f t="normal" ca="1">32-LENB(INDIRECT(ADDRESS(22491,6)))</f>
        <v>0</v>
      </c>
      <c r="H22491" s="7" t="n">
        <v>3</v>
      </c>
      <c r="I22491" s="7" t="n">
        <v>65533</v>
      </c>
      <c r="J22491" s="7" t="n">
        <v>0</v>
      </c>
      <c r="K22491" s="7" t="s">
        <v>36</v>
      </c>
      <c r="L22491" s="7" t="n">
        <f t="normal" ca="1">32-LENB(INDIRECT(ADDRESS(22491,11)))</f>
        <v>0</v>
      </c>
      <c r="M22491" s="7" t="n">
        <v>3</v>
      </c>
      <c r="N22491" s="7" t="n">
        <v>65533</v>
      </c>
      <c r="O22491" s="7" t="n">
        <v>0</v>
      </c>
      <c r="P22491" s="7" t="s">
        <v>37</v>
      </c>
      <c r="Q22491" s="7" t="n">
        <f t="normal" ca="1">32-LENB(INDIRECT(ADDRESS(22491,16)))</f>
        <v>0</v>
      </c>
      <c r="R22491" s="7" t="n">
        <v>3</v>
      </c>
      <c r="S22491" s="7" t="n">
        <v>65533</v>
      </c>
      <c r="T22491" s="7" t="n">
        <v>0</v>
      </c>
      <c r="U22491" s="7" t="s">
        <v>38</v>
      </c>
      <c r="V22491" s="7" t="n">
        <f t="normal" ca="1">32-LENB(INDIRECT(ADDRESS(22491,21)))</f>
        <v>0</v>
      </c>
      <c r="W22491" s="7" t="n">
        <v>2</v>
      </c>
      <c r="X22491" s="7" t="n">
        <v>65533</v>
      </c>
      <c r="Y22491" s="7" t="n">
        <v>0</v>
      </c>
      <c r="Z22491" s="7" t="s">
        <v>92</v>
      </c>
      <c r="AA22491" s="7" t="n">
        <f t="normal" ca="1">32-LENB(INDIRECT(ADDRESS(22491,26)))</f>
        <v>0</v>
      </c>
      <c r="AB22491" s="7" t="n">
        <v>4</v>
      </c>
      <c r="AC22491" s="7" t="n">
        <v>65533</v>
      </c>
      <c r="AD22491" s="7" t="n">
        <v>8210</v>
      </c>
      <c r="AE22491" s="7" t="s">
        <v>13</v>
      </c>
      <c r="AF22491" s="7" t="n">
        <f t="normal" ca="1">32-LENB(INDIRECT(ADDRESS(22491,31)))</f>
        <v>0</v>
      </c>
      <c r="AG22491" s="7" t="n">
        <v>4</v>
      </c>
      <c r="AH22491" s="7" t="n">
        <v>65533</v>
      </c>
      <c r="AI22491" s="7" t="n">
        <v>5041</v>
      </c>
      <c r="AJ22491" s="7" t="s">
        <v>13</v>
      </c>
      <c r="AK22491" s="7" t="n">
        <f t="normal" ca="1">32-LENB(INDIRECT(ADDRESS(22491,36)))</f>
        <v>0</v>
      </c>
      <c r="AL22491" s="7" t="n">
        <v>4</v>
      </c>
      <c r="AM22491" s="7" t="n">
        <v>65533</v>
      </c>
      <c r="AN22491" s="7" t="n">
        <v>13250</v>
      </c>
      <c r="AO22491" s="7" t="s">
        <v>13</v>
      </c>
      <c r="AP22491" s="7" t="n">
        <f t="normal" ca="1">32-LENB(INDIRECT(ADDRESS(22491,41)))</f>
        <v>0</v>
      </c>
      <c r="AQ22491" s="7" t="n">
        <v>8</v>
      </c>
      <c r="AR22491" s="7" t="n">
        <v>65533</v>
      </c>
      <c r="AS22491" s="7" t="n">
        <v>0</v>
      </c>
      <c r="AT22491" s="7" t="s">
        <v>109</v>
      </c>
      <c r="AU22491" s="7" t="n">
        <f t="normal" ca="1">32-LENB(INDIRECT(ADDRESS(22491,46)))</f>
        <v>0</v>
      </c>
      <c r="AV22491" s="7" t="n">
        <v>7</v>
      </c>
      <c r="AW22491" s="7" t="n">
        <v>65533</v>
      </c>
      <c r="AX22491" s="7" t="n">
        <v>28504</v>
      </c>
      <c r="AY22491" s="7" t="s">
        <v>13</v>
      </c>
      <c r="AZ22491" s="7" t="n">
        <f t="normal" ca="1">32-LENB(INDIRECT(ADDRESS(22491,51)))</f>
        <v>0</v>
      </c>
      <c r="BA22491" s="7" t="n">
        <v>7</v>
      </c>
      <c r="BB22491" s="7" t="n">
        <v>65533</v>
      </c>
      <c r="BC22491" s="7" t="n">
        <v>29450</v>
      </c>
      <c r="BD22491" s="7" t="s">
        <v>13</v>
      </c>
      <c r="BE22491" s="7" t="n">
        <f t="normal" ca="1">32-LENB(INDIRECT(ADDRESS(22491,56)))</f>
        <v>0</v>
      </c>
      <c r="BF22491" s="7" t="n">
        <v>7</v>
      </c>
      <c r="BG22491" s="7" t="n">
        <v>65533</v>
      </c>
      <c r="BH22491" s="7" t="n">
        <v>6466</v>
      </c>
      <c r="BI22491" s="7" t="s">
        <v>13</v>
      </c>
      <c r="BJ22491" s="7" t="n">
        <f t="normal" ca="1">32-LENB(INDIRECT(ADDRESS(22491,61)))</f>
        <v>0</v>
      </c>
      <c r="BK22491" s="7" t="n">
        <v>7</v>
      </c>
      <c r="BL22491" s="7" t="n">
        <v>65533</v>
      </c>
      <c r="BM22491" s="7" t="n">
        <v>8482</v>
      </c>
      <c r="BN22491" s="7" t="s">
        <v>13</v>
      </c>
      <c r="BO22491" s="7" t="n">
        <f t="normal" ca="1">32-LENB(INDIRECT(ADDRESS(22491,66)))</f>
        <v>0</v>
      </c>
      <c r="BP22491" s="7" t="n">
        <v>7</v>
      </c>
      <c r="BQ22491" s="7" t="n">
        <v>65533</v>
      </c>
      <c r="BR22491" s="7" t="n">
        <v>28505</v>
      </c>
      <c r="BS22491" s="7" t="s">
        <v>13</v>
      </c>
      <c r="BT22491" s="7" t="n">
        <f t="normal" ca="1">32-LENB(INDIRECT(ADDRESS(22491,71)))</f>
        <v>0</v>
      </c>
      <c r="BU22491" s="7" t="n">
        <v>7</v>
      </c>
      <c r="BV22491" s="7" t="n">
        <v>65533</v>
      </c>
      <c r="BW22491" s="7" t="n">
        <v>28506</v>
      </c>
      <c r="BX22491" s="7" t="s">
        <v>13</v>
      </c>
      <c r="BY22491" s="7" t="n">
        <f t="normal" ca="1">32-LENB(INDIRECT(ADDRESS(22491,76)))</f>
        <v>0</v>
      </c>
      <c r="BZ22491" s="7" t="n">
        <v>7</v>
      </c>
      <c r="CA22491" s="7" t="n">
        <v>65533</v>
      </c>
      <c r="CB22491" s="7" t="n">
        <v>7456</v>
      </c>
      <c r="CC22491" s="7" t="s">
        <v>13</v>
      </c>
      <c r="CD22491" s="7" t="n">
        <f t="normal" ca="1">32-LENB(INDIRECT(ADDRESS(22491,81)))</f>
        <v>0</v>
      </c>
      <c r="CE22491" s="7" t="n">
        <v>7</v>
      </c>
      <c r="CF22491" s="7" t="n">
        <v>65533</v>
      </c>
      <c r="CG22491" s="7" t="n">
        <v>7457</v>
      </c>
      <c r="CH22491" s="7" t="s">
        <v>13</v>
      </c>
      <c r="CI22491" s="7" t="n">
        <f t="normal" ca="1">32-LENB(INDIRECT(ADDRESS(22491,86)))</f>
        <v>0</v>
      </c>
      <c r="CJ22491" s="7" t="n">
        <v>7</v>
      </c>
      <c r="CK22491" s="7" t="n">
        <v>65533</v>
      </c>
      <c r="CL22491" s="7" t="n">
        <v>2442</v>
      </c>
      <c r="CM22491" s="7" t="s">
        <v>13</v>
      </c>
      <c r="CN22491" s="7" t="n">
        <f t="normal" ca="1">32-LENB(INDIRECT(ADDRESS(22491,91)))</f>
        <v>0</v>
      </c>
      <c r="CO22491" s="7" t="n">
        <v>7</v>
      </c>
      <c r="CP22491" s="7" t="n">
        <v>65533</v>
      </c>
      <c r="CQ22491" s="7" t="n">
        <v>2443</v>
      </c>
      <c r="CR22491" s="7" t="s">
        <v>13</v>
      </c>
      <c r="CS22491" s="7" t="n">
        <f t="normal" ca="1">32-LENB(INDIRECT(ADDRESS(22491,96)))</f>
        <v>0</v>
      </c>
      <c r="CT22491" s="7" t="n">
        <v>7</v>
      </c>
      <c r="CU22491" s="7" t="n">
        <v>65533</v>
      </c>
      <c r="CV22491" s="7" t="n">
        <v>4477</v>
      </c>
      <c r="CW22491" s="7" t="s">
        <v>13</v>
      </c>
      <c r="CX22491" s="7" t="n">
        <f t="normal" ca="1">32-LENB(INDIRECT(ADDRESS(22491,101)))</f>
        <v>0</v>
      </c>
      <c r="CY22491" s="7" t="n">
        <v>7</v>
      </c>
      <c r="CZ22491" s="7" t="n">
        <v>65533</v>
      </c>
      <c r="DA22491" s="7" t="n">
        <v>4478</v>
      </c>
      <c r="DB22491" s="7" t="s">
        <v>13</v>
      </c>
      <c r="DC22491" s="7" t="n">
        <f t="normal" ca="1">32-LENB(INDIRECT(ADDRESS(22491,106)))</f>
        <v>0</v>
      </c>
      <c r="DD22491" s="7" t="n">
        <v>7</v>
      </c>
      <c r="DE22491" s="7" t="n">
        <v>65533</v>
      </c>
      <c r="DF22491" s="7" t="n">
        <v>28507</v>
      </c>
      <c r="DG22491" s="7" t="s">
        <v>13</v>
      </c>
      <c r="DH22491" s="7" t="n">
        <f t="normal" ca="1">32-LENB(INDIRECT(ADDRESS(22491,111)))</f>
        <v>0</v>
      </c>
      <c r="DI22491" s="7" t="n">
        <v>7</v>
      </c>
      <c r="DJ22491" s="7" t="n">
        <v>65533</v>
      </c>
      <c r="DK22491" s="7" t="n">
        <v>53092</v>
      </c>
      <c r="DL22491" s="7" t="s">
        <v>13</v>
      </c>
      <c r="DM22491" s="7" t="n">
        <f t="normal" ca="1">32-LENB(INDIRECT(ADDRESS(22491,116)))</f>
        <v>0</v>
      </c>
      <c r="DN22491" s="7" t="n">
        <v>7</v>
      </c>
      <c r="DO22491" s="7" t="n">
        <v>65533</v>
      </c>
      <c r="DP22491" s="7" t="n">
        <v>53093</v>
      </c>
      <c r="DQ22491" s="7" t="s">
        <v>13</v>
      </c>
      <c r="DR22491" s="7" t="n">
        <f t="normal" ca="1">32-LENB(INDIRECT(ADDRESS(22491,121)))</f>
        <v>0</v>
      </c>
      <c r="DS22491" s="7" t="n">
        <v>7</v>
      </c>
      <c r="DT22491" s="7" t="n">
        <v>65533</v>
      </c>
      <c r="DU22491" s="7" t="n">
        <v>53094</v>
      </c>
      <c r="DV22491" s="7" t="s">
        <v>13</v>
      </c>
      <c r="DW22491" s="7" t="n">
        <f t="normal" ca="1">32-LENB(INDIRECT(ADDRESS(22491,126)))</f>
        <v>0</v>
      </c>
      <c r="DX22491" s="7" t="n">
        <v>7</v>
      </c>
      <c r="DY22491" s="7" t="n">
        <v>65533</v>
      </c>
      <c r="DZ22491" s="7" t="n">
        <v>28508</v>
      </c>
      <c r="EA22491" s="7" t="s">
        <v>13</v>
      </c>
      <c r="EB22491" s="7" t="n">
        <f t="normal" ca="1">32-LENB(INDIRECT(ADDRESS(22491,131)))</f>
        <v>0</v>
      </c>
      <c r="EC22491" s="7" t="n">
        <v>7</v>
      </c>
      <c r="ED22491" s="7" t="n">
        <v>65533</v>
      </c>
      <c r="EE22491" s="7" t="n">
        <v>28509</v>
      </c>
      <c r="EF22491" s="7" t="s">
        <v>13</v>
      </c>
      <c r="EG22491" s="7" t="n">
        <f t="normal" ca="1">32-LENB(INDIRECT(ADDRESS(22491,136)))</f>
        <v>0</v>
      </c>
      <c r="EH22491" s="7" t="n">
        <v>7</v>
      </c>
      <c r="EI22491" s="7" t="n">
        <v>65533</v>
      </c>
      <c r="EJ22491" s="7" t="n">
        <v>29451</v>
      </c>
      <c r="EK22491" s="7" t="s">
        <v>13</v>
      </c>
      <c r="EL22491" s="7" t="n">
        <f t="normal" ca="1">32-LENB(INDIRECT(ADDRESS(22491,141)))</f>
        <v>0</v>
      </c>
      <c r="EM22491" s="7" t="n">
        <v>7</v>
      </c>
      <c r="EN22491" s="7" t="n">
        <v>65533</v>
      </c>
      <c r="EO22491" s="7" t="n">
        <v>29452</v>
      </c>
      <c r="EP22491" s="7" t="s">
        <v>13</v>
      </c>
      <c r="EQ22491" s="7" t="n">
        <f t="normal" ca="1">32-LENB(INDIRECT(ADDRESS(22491,146)))</f>
        <v>0</v>
      </c>
      <c r="ER22491" s="7" t="n">
        <v>7</v>
      </c>
      <c r="ES22491" s="7" t="n">
        <v>65533</v>
      </c>
      <c r="ET22491" s="7" t="n">
        <v>29453</v>
      </c>
      <c r="EU22491" s="7" t="s">
        <v>13</v>
      </c>
      <c r="EV22491" s="7" t="n">
        <f t="normal" ca="1">32-LENB(INDIRECT(ADDRESS(22491,151)))</f>
        <v>0</v>
      </c>
      <c r="EW22491" s="7" t="n">
        <v>7</v>
      </c>
      <c r="EX22491" s="7" t="n">
        <v>65533</v>
      </c>
      <c r="EY22491" s="7" t="n">
        <v>29454</v>
      </c>
      <c r="EZ22491" s="7" t="s">
        <v>13</v>
      </c>
      <c r="FA22491" s="7" t="n">
        <f t="normal" ca="1">32-LENB(INDIRECT(ADDRESS(22491,156)))</f>
        <v>0</v>
      </c>
      <c r="FB22491" s="7" t="n">
        <v>7</v>
      </c>
      <c r="FC22491" s="7" t="n">
        <v>65533</v>
      </c>
      <c r="FD22491" s="7" t="n">
        <v>28510</v>
      </c>
      <c r="FE22491" s="7" t="s">
        <v>13</v>
      </c>
      <c r="FF22491" s="7" t="n">
        <f t="normal" ca="1">32-LENB(INDIRECT(ADDRESS(22491,161)))</f>
        <v>0</v>
      </c>
      <c r="FG22491" s="7" t="n">
        <v>7</v>
      </c>
      <c r="FH22491" s="7" t="n">
        <v>65533</v>
      </c>
      <c r="FI22491" s="7" t="n">
        <v>3461</v>
      </c>
      <c r="FJ22491" s="7" t="s">
        <v>13</v>
      </c>
      <c r="FK22491" s="7" t="n">
        <f t="normal" ca="1">32-LENB(INDIRECT(ADDRESS(22491,166)))</f>
        <v>0</v>
      </c>
      <c r="FL22491" s="7" t="n">
        <v>7</v>
      </c>
      <c r="FM22491" s="7" t="n">
        <v>65533</v>
      </c>
      <c r="FN22491" s="7" t="n">
        <v>53095</v>
      </c>
      <c r="FO22491" s="7" t="s">
        <v>13</v>
      </c>
      <c r="FP22491" s="7" t="n">
        <f t="normal" ca="1">32-LENB(INDIRECT(ADDRESS(22491,171)))</f>
        <v>0</v>
      </c>
      <c r="FQ22491" s="7" t="n">
        <v>7</v>
      </c>
      <c r="FR22491" s="7" t="n">
        <v>65533</v>
      </c>
      <c r="FS22491" s="7" t="n">
        <v>1461</v>
      </c>
      <c r="FT22491" s="7" t="s">
        <v>13</v>
      </c>
      <c r="FU22491" s="7" t="n">
        <f t="normal" ca="1">32-LENB(INDIRECT(ADDRESS(22491,176)))</f>
        <v>0</v>
      </c>
      <c r="FV22491" s="7" t="n">
        <v>7</v>
      </c>
      <c r="FW22491" s="7" t="n">
        <v>65533</v>
      </c>
      <c r="FX22491" s="7" t="n">
        <v>1462</v>
      </c>
      <c r="FY22491" s="7" t="s">
        <v>13</v>
      </c>
      <c r="FZ22491" s="7" t="n">
        <f t="normal" ca="1">32-LENB(INDIRECT(ADDRESS(22491,181)))</f>
        <v>0</v>
      </c>
      <c r="GA22491" s="7" t="n">
        <v>7</v>
      </c>
      <c r="GB22491" s="7" t="n">
        <v>65533</v>
      </c>
      <c r="GC22491" s="7" t="n">
        <v>6467</v>
      </c>
      <c r="GD22491" s="7" t="s">
        <v>13</v>
      </c>
      <c r="GE22491" s="7" t="n">
        <f t="normal" ca="1">32-LENB(INDIRECT(ADDRESS(22491,186)))</f>
        <v>0</v>
      </c>
      <c r="GF22491" s="7" t="n">
        <v>7</v>
      </c>
      <c r="GG22491" s="7" t="n">
        <v>65533</v>
      </c>
      <c r="GH22491" s="7" t="n">
        <v>6468</v>
      </c>
      <c r="GI22491" s="7" t="s">
        <v>13</v>
      </c>
      <c r="GJ22491" s="7" t="n">
        <f t="normal" ca="1">32-LENB(INDIRECT(ADDRESS(22491,191)))</f>
        <v>0</v>
      </c>
      <c r="GK22491" s="7" t="n">
        <v>7</v>
      </c>
      <c r="GL22491" s="7" t="n">
        <v>65533</v>
      </c>
      <c r="GM22491" s="7" t="n">
        <v>9407</v>
      </c>
      <c r="GN22491" s="7" t="s">
        <v>13</v>
      </c>
      <c r="GO22491" s="7" t="n">
        <f t="normal" ca="1">32-LENB(INDIRECT(ADDRESS(22491,196)))</f>
        <v>0</v>
      </c>
      <c r="GP22491" s="7" t="n">
        <v>7</v>
      </c>
      <c r="GQ22491" s="7" t="n">
        <v>65533</v>
      </c>
      <c r="GR22491" s="7" t="n">
        <v>9408</v>
      </c>
      <c r="GS22491" s="7" t="s">
        <v>13</v>
      </c>
      <c r="GT22491" s="7" t="n">
        <f t="normal" ca="1">32-LENB(INDIRECT(ADDRESS(22491,201)))</f>
        <v>0</v>
      </c>
      <c r="GU22491" s="7" t="n">
        <v>7</v>
      </c>
      <c r="GV22491" s="7" t="n">
        <v>65533</v>
      </c>
      <c r="GW22491" s="7" t="n">
        <v>28950</v>
      </c>
      <c r="GX22491" s="7" t="s">
        <v>13</v>
      </c>
      <c r="GY22491" s="7" t="n">
        <f t="normal" ca="1">32-LENB(INDIRECT(ADDRESS(22491,206)))</f>
        <v>0</v>
      </c>
      <c r="GZ22491" s="7" t="n">
        <v>7</v>
      </c>
      <c r="HA22491" s="7" t="n">
        <v>65533</v>
      </c>
      <c r="HB22491" s="7" t="n">
        <v>8483</v>
      </c>
      <c r="HC22491" s="7" t="s">
        <v>13</v>
      </c>
      <c r="HD22491" s="7" t="n">
        <f t="normal" ca="1">32-LENB(INDIRECT(ADDRESS(22491,211)))</f>
        <v>0</v>
      </c>
      <c r="HE22491" s="7" t="n">
        <v>7</v>
      </c>
      <c r="HF22491" s="7" t="n">
        <v>65533</v>
      </c>
      <c r="HG22491" s="7" t="n">
        <v>8484</v>
      </c>
      <c r="HH22491" s="7" t="s">
        <v>13</v>
      </c>
      <c r="HI22491" s="7" t="n">
        <f t="normal" ca="1">32-LENB(INDIRECT(ADDRESS(22491,216)))</f>
        <v>0</v>
      </c>
      <c r="HJ22491" s="7" t="n">
        <v>7</v>
      </c>
      <c r="HK22491" s="7" t="n">
        <v>65533</v>
      </c>
      <c r="HL22491" s="7" t="n">
        <v>5411</v>
      </c>
      <c r="HM22491" s="7" t="s">
        <v>13</v>
      </c>
      <c r="HN22491" s="7" t="n">
        <f t="normal" ca="1">32-LENB(INDIRECT(ADDRESS(22491,221)))</f>
        <v>0</v>
      </c>
      <c r="HO22491" s="7" t="n">
        <v>7</v>
      </c>
      <c r="HP22491" s="7" t="n">
        <v>65533</v>
      </c>
      <c r="HQ22491" s="7" t="n">
        <v>5412</v>
      </c>
      <c r="HR22491" s="7" t="s">
        <v>13</v>
      </c>
      <c r="HS22491" s="7" t="n">
        <f t="normal" ca="1">32-LENB(INDIRECT(ADDRESS(22491,226)))</f>
        <v>0</v>
      </c>
      <c r="HT22491" s="7" t="n">
        <v>7</v>
      </c>
      <c r="HU22491" s="7" t="n">
        <v>65533</v>
      </c>
      <c r="HV22491" s="7" t="n">
        <v>28511</v>
      </c>
      <c r="HW22491" s="7" t="s">
        <v>13</v>
      </c>
      <c r="HX22491" s="7" t="n">
        <f t="normal" ca="1">32-LENB(INDIRECT(ADDRESS(22491,231)))</f>
        <v>0</v>
      </c>
      <c r="HY22491" s="7" t="n">
        <v>7</v>
      </c>
      <c r="HZ22491" s="7" t="n">
        <v>65533</v>
      </c>
      <c r="IA22491" s="7" t="n">
        <v>10438</v>
      </c>
      <c r="IB22491" s="7" t="s">
        <v>13</v>
      </c>
      <c r="IC22491" s="7" t="n">
        <f t="normal" ca="1">32-LENB(INDIRECT(ADDRESS(22491,236)))</f>
        <v>0</v>
      </c>
      <c r="ID22491" s="7" t="n">
        <v>7</v>
      </c>
      <c r="IE22491" s="7" t="n">
        <v>65533</v>
      </c>
      <c r="IF22491" s="7" t="n">
        <v>10439</v>
      </c>
      <c r="IG22491" s="7" t="s">
        <v>13</v>
      </c>
      <c r="IH22491" s="7" t="n">
        <f t="normal" ca="1">32-LENB(INDIRECT(ADDRESS(22491,241)))</f>
        <v>0</v>
      </c>
      <c r="II22491" s="7" t="n">
        <v>7</v>
      </c>
      <c r="IJ22491" s="7" t="n">
        <v>65533</v>
      </c>
      <c r="IK22491" s="7" t="n">
        <v>28512</v>
      </c>
      <c r="IL22491" s="7" t="s">
        <v>13</v>
      </c>
      <c r="IM22491" s="7" t="n">
        <f t="normal" ca="1">32-LENB(INDIRECT(ADDRESS(22491,246)))</f>
        <v>0</v>
      </c>
      <c r="IN22491" s="7" t="n">
        <v>7</v>
      </c>
      <c r="IO22491" s="7" t="n">
        <v>65533</v>
      </c>
      <c r="IP22491" s="7" t="n">
        <v>28513</v>
      </c>
      <c r="IQ22491" s="7" t="s">
        <v>13</v>
      </c>
      <c r="IR22491" s="7" t="n">
        <f t="normal" ca="1">32-LENB(INDIRECT(ADDRESS(22491,251)))</f>
        <v>0</v>
      </c>
      <c r="IS22491" s="7" t="n">
        <v>7</v>
      </c>
      <c r="IT22491" s="7" t="n">
        <v>65533</v>
      </c>
      <c r="IU22491" s="7" t="n">
        <v>29455</v>
      </c>
      <c r="IV22491" s="7" t="s">
        <v>13</v>
      </c>
      <c r="IW22491" s="7" t="n">
        <f t="normal" ca="1">32-LENB(INDIRECT(ADDRESS(22491,256)))</f>
        <v>0</v>
      </c>
      <c r="IX22491" s="7" t="n">
        <v>4</v>
      </c>
      <c r="IY22491" s="7" t="n">
        <v>65533</v>
      </c>
      <c r="IZ22491" s="7" t="n">
        <v>2102</v>
      </c>
      <c r="JA22491" s="7" t="s">
        <v>13</v>
      </c>
      <c r="JB22491" s="7" t="n">
        <f t="normal" ca="1">32-LENB(INDIRECT(ADDRESS(22491,261)))</f>
        <v>0</v>
      </c>
      <c r="JC22491" s="7" t="n">
        <v>7</v>
      </c>
      <c r="JD22491" s="7" t="n">
        <v>65533</v>
      </c>
      <c r="JE22491" s="7" t="n">
        <v>37379</v>
      </c>
      <c r="JF22491" s="7" t="s">
        <v>13</v>
      </c>
      <c r="JG22491" s="7" t="n">
        <f t="normal" ca="1">32-LENB(INDIRECT(ADDRESS(22491,266)))</f>
        <v>0</v>
      </c>
      <c r="JH22491" s="7" t="n">
        <v>7</v>
      </c>
      <c r="JI22491" s="7" t="n">
        <v>65533</v>
      </c>
      <c r="JJ22491" s="7" t="n">
        <v>37380</v>
      </c>
      <c r="JK22491" s="7" t="s">
        <v>13</v>
      </c>
      <c r="JL22491" s="7" t="n">
        <f t="normal" ca="1">32-LENB(INDIRECT(ADDRESS(22491,271)))</f>
        <v>0</v>
      </c>
      <c r="JM22491" s="7" t="n">
        <v>7</v>
      </c>
      <c r="JN22491" s="7" t="n">
        <v>65533</v>
      </c>
      <c r="JO22491" s="7" t="n">
        <v>37381</v>
      </c>
      <c r="JP22491" s="7" t="s">
        <v>13</v>
      </c>
      <c r="JQ22491" s="7" t="n">
        <f t="normal" ca="1">32-LENB(INDIRECT(ADDRESS(22491,276)))</f>
        <v>0</v>
      </c>
      <c r="JR22491" s="7" t="n">
        <v>7</v>
      </c>
      <c r="JS22491" s="7" t="n">
        <v>65533</v>
      </c>
      <c r="JT22491" s="7" t="n">
        <v>53096</v>
      </c>
      <c r="JU22491" s="7" t="s">
        <v>13</v>
      </c>
      <c r="JV22491" s="7" t="n">
        <f t="normal" ca="1">32-LENB(INDIRECT(ADDRESS(22491,281)))</f>
        <v>0</v>
      </c>
      <c r="JW22491" s="7" t="n">
        <v>7</v>
      </c>
      <c r="JX22491" s="7" t="n">
        <v>65533</v>
      </c>
      <c r="JY22491" s="7" t="n">
        <v>1463</v>
      </c>
      <c r="JZ22491" s="7" t="s">
        <v>13</v>
      </c>
      <c r="KA22491" s="7" t="n">
        <f t="normal" ca="1">32-LENB(INDIRECT(ADDRESS(22491,286)))</f>
        <v>0</v>
      </c>
      <c r="KB22491" s="7" t="n">
        <v>7</v>
      </c>
      <c r="KC22491" s="7" t="n">
        <v>65533</v>
      </c>
      <c r="KD22491" s="7" t="n">
        <v>4479</v>
      </c>
      <c r="KE22491" s="7" t="s">
        <v>13</v>
      </c>
      <c r="KF22491" s="7" t="n">
        <f t="normal" ca="1">32-LENB(INDIRECT(ADDRESS(22491,291)))</f>
        <v>0</v>
      </c>
      <c r="KG22491" s="7" t="n">
        <v>7</v>
      </c>
      <c r="KH22491" s="7" t="n">
        <v>65533</v>
      </c>
      <c r="KI22491" s="7" t="n">
        <v>2444</v>
      </c>
      <c r="KJ22491" s="7" t="s">
        <v>13</v>
      </c>
      <c r="KK22491" s="7" t="n">
        <f t="normal" ca="1">32-LENB(INDIRECT(ADDRESS(22491,296)))</f>
        <v>0</v>
      </c>
      <c r="KL22491" s="7" t="n">
        <v>7</v>
      </c>
      <c r="KM22491" s="7" t="n">
        <v>65533</v>
      </c>
      <c r="KN22491" s="7" t="n">
        <v>7458</v>
      </c>
      <c r="KO22491" s="7" t="s">
        <v>13</v>
      </c>
      <c r="KP22491" s="7" t="n">
        <f t="normal" ca="1">32-LENB(INDIRECT(ADDRESS(22491,301)))</f>
        <v>0</v>
      </c>
      <c r="KQ22491" s="7" t="n">
        <v>7</v>
      </c>
      <c r="KR22491" s="7" t="n">
        <v>65533</v>
      </c>
      <c r="KS22491" s="7" t="n">
        <v>3462</v>
      </c>
      <c r="KT22491" s="7" t="s">
        <v>13</v>
      </c>
      <c r="KU22491" s="7" t="n">
        <f t="normal" ca="1">32-LENB(INDIRECT(ADDRESS(22491,306)))</f>
        <v>0</v>
      </c>
      <c r="KV22491" s="7" t="n">
        <v>7</v>
      </c>
      <c r="KW22491" s="7" t="n">
        <v>65533</v>
      </c>
      <c r="KX22491" s="7" t="n">
        <v>3463</v>
      </c>
      <c r="KY22491" s="7" t="s">
        <v>13</v>
      </c>
      <c r="KZ22491" s="7" t="n">
        <f t="normal" ca="1">32-LENB(INDIRECT(ADDRESS(22491,311)))</f>
        <v>0</v>
      </c>
      <c r="LA22491" s="7" t="n">
        <v>7</v>
      </c>
      <c r="LB22491" s="7" t="n">
        <v>65533</v>
      </c>
      <c r="LC22491" s="7" t="n">
        <v>18520</v>
      </c>
      <c r="LD22491" s="7" t="s">
        <v>13</v>
      </c>
      <c r="LE22491" s="7" t="n">
        <f t="normal" ca="1">32-LENB(INDIRECT(ADDRESS(22491,316)))</f>
        <v>0</v>
      </c>
      <c r="LF22491" s="7" t="n">
        <v>7</v>
      </c>
      <c r="LG22491" s="7" t="n">
        <v>65533</v>
      </c>
      <c r="LH22491" s="7" t="n">
        <v>18521</v>
      </c>
      <c r="LI22491" s="7" t="s">
        <v>13</v>
      </c>
      <c r="LJ22491" s="7" t="n">
        <f t="normal" ca="1">32-LENB(INDIRECT(ADDRESS(22491,321)))</f>
        <v>0</v>
      </c>
      <c r="LK22491" s="7" t="n">
        <v>7</v>
      </c>
      <c r="LL22491" s="7" t="n">
        <v>65533</v>
      </c>
      <c r="LM22491" s="7" t="n">
        <v>37382</v>
      </c>
      <c r="LN22491" s="7" t="s">
        <v>13</v>
      </c>
      <c r="LO22491" s="7" t="n">
        <f t="normal" ca="1">32-LENB(INDIRECT(ADDRESS(22491,326)))</f>
        <v>0</v>
      </c>
      <c r="LP22491" s="7" t="n">
        <v>7</v>
      </c>
      <c r="LQ22491" s="7" t="n">
        <v>65533</v>
      </c>
      <c r="LR22491" s="7" t="n">
        <v>37383</v>
      </c>
      <c r="LS22491" s="7" t="s">
        <v>13</v>
      </c>
      <c r="LT22491" s="7" t="n">
        <f t="normal" ca="1">32-LENB(INDIRECT(ADDRESS(22491,331)))</f>
        <v>0</v>
      </c>
      <c r="LU22491" s="7" t="n">
        <v>7</v>
      </c>
      <c r="LV22491" s="7" t="n">
        <v>65533</v>
      </c>
      <c r="LW22491" s="7" t="n">
        <v>37384</v>
      </c>
      <c r="LX22491" s="7" t="s">
        <v>13</v>
      </c>
      <c r="LY22491" s="7" t="n">
        <f t="normal" ca="1">32-LENB(INDIRECT(ADDRESS(22491,336)))</f>
        <v>0</v>
      </c>
      <c r="LZ22491" s="7" t="n">
        <v>7</v>
      </c>
      <c r="MA22491" s="7" t="n">
        <v>65533</v>
      </c>
      <c r="MB22491" s="7" t="n">
        <v>2445</v>
      </c>
      <c r="MC22491" s="7" t="s">
        <v>13</v>
      </c>
      <c r="MD22491" s="7" t="n">
        <f t="normal" ca="1">32-LENB(INDIRECT(ADDRESS(22491,341)))</f>
        <v>0</v>
      </c>
      <c r="ME22491" s="7" t="n">
        <v>7</v>
      </c>
      <c r="MF22491" s="7" t="n">
        <v>65533</v>
      </c>
      <c r="MG22491" s="7" t="n">
        <v>8485</v>
      </c>
      <c r="MH22491" s="7" t="s">
        <v>13</v>
      </c>
      <c r="MI22491" s="7" t="n">
        <f t="normal" ca="1">32-LENB(INDIRECT(ADDRESS(22491,346)))</f>
        <v>0</v>
      </c>
      <c r="MJ22491" s="7" t="n">
        <v>7</v>
      </c>
      <c r="MK22491" s="7" t="n">
        <v>65533</v>
      </c>
      <c r="ML22491" s="7" t="n">
        <v>37385</v>
      </c>
      <c r="MM22491" s="7" t="s">
        <v>13</v>
      </c>
      <c r="MN22491" s="7" t="n">
        <f t="normal" ca="1">32-LENB(INDIRECT(ADDRESS(22491,351)))</f>
        <v>0</v>
      </c>
      <c r="MO22491" s="7" t="n">
        <v>7</v>
      </c>
      <c r="MP22491" s="7" t="n">
        <v>65533</v>
      </c>
      <c r="MQ22491" s="7" t="n">
        <v>37386</v>
      </c>
      <c r="MR22491" s="7" t="s">
        <v>13</v>
      </c>
      <c r="MS22491" s="7" t="n">
        <f t="normal" ca="1">32-LENB(INDIRECT(ADDRESS(22491,356)))</f>
        <v>0</v>
      </c>
      <c r="MT22491" s="7" t="n">
        <v>7</v>
      </c>
      <c r="MU22491" s="7" t="n">
        <v>65533</v>
      </c>
      <c r="MV22491" s="7" t="n">
        <v>53097</v>
      </c>
      <c r="MW22491" s="7" t="s">
        <v>13</v>
      </c>
      <c r="MX22491" s="7" t="n">
        <f t="normal" ca="1">32-LENB(INDIRECT(ADDRESS(22491,361)))</f>
        <v>0</v>
      </c>
      <c r="MY22491" s="7" t="n">
        <v>7</v>
      </c>
      <c r="MZ22491" s="7" t="n">
        <v>65533</v>
      </c>
      <c r="NA22491" s="7" t="n">
        <v>5413</v>
      </c>
      <c r="NB22491" s="7" t="s">
        <v>13</v>
      </c>
      <c r="NC22491" s="7" t="n">
        <f t="normal" ca="1">32-LENB(INDIRECT(ADDRESS(22491,366)))</f>
        <v>0</v>
      </c>
      <c r="ND22491" s="7" t="n">
        <v>7</v>
      </c>
      <c r="NE22491" s="7" t="n">
        <v>65533</v>
      </c>
      <c r="NF22491" s="7" t="n">
        <v>9409</v>
      </c>
      <c r="NG22491" s="7" t="s">
        <v>13</v>
      </c>
      <c r="NH22491" s="7" t="n">
        <f t="normal" ca="1">32-LENB(INDIRECT(ADDRESS(22491,371)))</f>
        <v>0</v>
      </c>
      <c r="NI22491" s="7" t="n">
        <v>7</v>
      </c>
      <c r="NJ22491" s="7" t="n">
        <v>65533</v>
      </c>
      <c r="NK22491" s="7" t="n">
        <v>37387</v>
      </c>
      <c r="NL22491" s="7" t="s">
        <v>13</v>
      </c>
      <c r="NM22491" s="7" t="n">
        <f t="normal" ca="1">32-LENB(INDIRECT(ADDRESS(22491,376)))</f>
        <v>0</v>
      </c>
      <c r="NN22491" s="7" t="n">
        <v>7</v>
      </c>
      <c r="NO22491" s="7" t="n">
        <v>65533</v>
      </c>
      <c r="NP22491" s="7" t="n">
        <v>37388</v>
      </c>
      <c r="NQ22491" s="7" t="s">
        <v>13</v>
      </c>
      <c r="NR22491" s="7" t="n">
        <f t="normal" ca="1">32-LENB(INDIRECT(ADDRESS(22491,381)))</f>
        <v>0</v>
      </c>
      <c r="NS22491" s="7" t="n">
        <v>7</v>
      </c>
      <c r="NT22491" s="7" t="n">
        <v>65533</v>
      </c>
      <c r="NU22491" s="7" t="n">
        <v>37389</v>
      </c>
      <c r="NV22491" s="7" t="s">
        <v>13</v>
      </c>
      <c r="NW22491" s="7" t="n">
        <f t="normal" ca="1">32-LENB(INDIRECT(ADDRESS(22491,386)))</f>
        <v>0</v>
      </c>
      <c r="NX22491" s="7" t="n">
        <v>7</v>
      </c>
      <c r="NY22491" s="7" t="n">
        <v>65533</v>
      </c>
      <c r="NZ22491" s="7" t="n">
        <v>8486</v>
      </c>
      <c r="OA22491" s="7" t="s">
        <v>13</v>
      </c>
      <c r="OB22491" s="7" t="n">
        <f t="normal" ca="1">32-LENB(INDIRECT(ADDRESS(22491,391)))</f>
        <v>0</v>
      </c>
      <c r="OC22491" s="7" t="n">
        <v>7</v>
      </c>
      <c r="OD22491" s="7" t="n">
        <v>65533</v>
      </c>
      <c r="OE22491" s="7" t="n">
        <v>2446</v>
      </c>
      <c r="OF22491" s="7" t="s">
        <v>13</v>
      </c>
      <c r="OG22491" s="7" t="n">
        <f t="normal" ca="1">32-LENB(INDIRECT(ADDRESS(22491,396)))</f>
        <v>0</v>
      </c>
      <c r="OH22491" s="7" t="n">
        <v>7</v>
      </c>
      <c r="OI22491" s="7" t="n">
        <v>65533</v>
      </c>
      <c r="OJ22491" s="7" t="n">
        <v>37390</v>
      </c>
      <c r="OK22491" s="7" t="s">
        <v>13</v>
      </c>
      <c r="OL22491" s="7" t="n">
        <f t="normal" ca="1">32-LENB(INDIRECT(ADDRESS(22491,401)))</f>
        <v>0</v>
      </c>
      <c r="OM22491" s="7" t="n">
        <v>7</v>
      </c>
      <c r="ON22491" s="7" t="n">
        <v>65533</v>
      </c>
      <c r="OO22491" s="7" t="n">
        <v>37391</v>
      </c>
      <c r="OP22491" s="7" t="s">
        <v>13</v>
      </c>
      <c r="OQ22491" s="7" t="n">
        <f t="normal" ca="1">32-LENB(INDIRECT(ADDRESS(22491,406)))</f>
        <v>0</v>
      </c>
      <c r="OR22491" s="7" t="n">
        <v>7</v>
      </c>
      <c r="OS22491" s="7" t="n">
        <v>65533</v>
      </c>
      <c r="OT22491" s="7" t="n">
        <v>37392</v>
      </c>
      <c r="OU22491" s="7" t="s">
        <v>13</v>
      </c>
      <c r="OV22491" s="7" t="n">
        <f t="normal" ca="1">32-LENB(INDIRECT(ADDRESS(22491,411)))</f>
        <v>0</v>
      </c>
      <c r="OW22491" s="7" t="n">
        <v>7</v>
      </c>
      <c r="OX22491" s="7" t="n">
        <v>65533</v>
      </c>
      <c r="OY22491" s="7" t="n">
        <v>37393</v>
      </c>
      <c r="OZ22491" s="7" t="s">
        <v>13</v>
      </c>
      <c r="PA22491" s="7" t="n">
        <f t="normal" ca="1">32-LENB(INDIRECT(ADDRESS(22491,416)))</f>
        <v>0</v>
      </c>
      <c r="PB22491" s="7" t="n">
        <v>7</v>
      </c>
      <c r="PC22491" s="7" t="n">
        <v>65533</v>
      </c>
      <c r="PD22491" s="7" t="n">
        <v>37394</v>
      </c>
      <c r="PE22491" s="7" t="s">
        <v>13</v>
      </c>
      <c r="PF22491" s="7" t="n">
        <f t="normal" ca="1">32-LENB(INDIRECT(ADDRESS(22491,421)))</f>
        <v>0</v>
      </c>
      <c r="PG22491" s="7" t="n">
        <v>7</v>
      </c>
      <c r="PH22491" s="7" t="n">
        <v>65533</v>
      </c>
      <c r="PI22491" s="7" t="n">
        <v>53098</v>
      </c>
      <c r="PJ22491" s="7" t="s">
        <v>13</v>
      </c>
      <c r="PK22491" s="7" t="n">
        <f t="normal" ca="1">32-LENB(INDIRECT(ADDRESS(22491,426)))</f>
        <v>0</v>
      </c>
      <c r="PL22491" s="7" t="n">
        <v>7</v>
      </c>
      <c r="PM22491" s="7" t="n">
        <v>65533</v>
      </c>
      <c r="PN22491" s="7" t="n">
        <v>6469</v>
      </c>
      <c r="PO22491" s="7" t="s">
        <v>13</v>
      </c>
      <c r="PP22491" s="7" t="n">
        <f t="normal" ca="1">32-LENB(INDIRECT(ADDRESS(22491,431)))</f>
        <v>0</v>
      </c>
      <c r="PQ22491" s="7" t="n">
        <v>7</v>
      </c>
      <c r="PR22491" s="7" t="n">
        <v>65533</v>
      </c>
      <c r="PS22491" s="7" t="n">
        <v>7459</v>
      </c>
      <c r="PT22491" s="7" t="s">
        <v>13</v>
      </c>
      <c r="PU22491" s="7" t="n">
        <f t="normal" ca="1">32-LENB(INDIRECT(ADDRESS(22491,436)))</f>
        <v>0</v>
      </c>
      <c r="PV22491" s="7" t="n">
        <v>7</v>
      </c>
      <c r="PW22491" s="7" t="n">
        <v>65533</v>
      </c>
      <c r="PX22491" s="7" t="n">
        <v>37395</v>
      </c>
      <c r="PY22491" s="7" t="s">
        <v>13</v>
      </c>
      <c r="PZ22491" s="7" t="n">
        <f t="normal" ca="1">32-LENB(INDIRECT(ADDRESS(22491,441)))</f>
        <v>0</v>
      </c>
      <c r="QA22491" s="7" t="n">
        <v>7</v>
      </c>
      <c r="QB22491" s="7" t="n">
        <v>65533</v>
      </c>
      <c r="QC22491" s="7" t="n">
        <v>37396</v>
      </c>
      <c r="QD22491" s="7" t="s">
        <v>13</v>
      </c>
      <c r="QE22491" s="7" t="n">
        <f t="normal" ca="1">32-LENB(INDIRECT(ADDRESS(22491,446)))</f>
        <v>0</v>
      </c>
      <c r="QF22491" s="7" t="n">
        <v>7</v>
      </c>
      <c r="QG22491" s="7" t="n">
        <v>65533</v>
      </c>
      <c r="QH22491" s="7" t="n">
        <v>37397</v>
      </c>
      <c r="QI22491" s="7" t="s">
        <v>13</v>
      </c>
      <c r="QJ22491" s="7" t="n">
        <f t="normal" ca="1">32-LENB(INDIRECT(ADDRESS(22491,451)))</f>
        <v>0</v>
      </c>
      <c r="QK22491" s="7" t="n">
        <v>7</v>
      </c>
      <c r="QL22491" s="7" t="n">
        <v>65533</v>
      </c>
      <c r="QM22491" s="7" t="n">
        <v>37398</v>
      </c>
      <c r="QN22491" s="7" t="s">
        <v>13</v>
      </c>
      <c r="QO22491" s="7" t="n">
        <f t="normal" ca="1">32-LENB(INDIRECT(ADDRESS(22491,456)))</f>
        <v>0</v>
      </c>
      <c r="QP22491" s="7" t="n">
        <v>7</v>
      </c>
      <c r="QQ22491" s="7" t="n">
        <v>65533</v>
      </c>
      <c r="QR22491" s="7" t="n">
        <v>37399</v>
      </c>
      <c r="QS22491" s="7" t="s">
        <v>13</v>
      </c>
      <c r="QT22491" s="7" t="n">
        <f t="normal" ca="1">32-LENB(INDIRECT(ADDRESS(22491,461)))</f>
        <v>0</v>
      </c>
      <c r="QU22491" s="7" t="n">
        <v>7</v>
      </c>
      <c r="QV22491" s="7" t="n">
        <v>65533</v>
      </c>
      <c r="QW22491" s="7" t="n">
        <v>37400</v>
      </c>
      <c r="QX22491" s="7" t="s">
        <v>13</v>
      </c>
      <c r="QY22491" s="7" t="n">
        <f t="normal" ca="1">32-LENB(INDIRECT(ADDRESS(22491,466)))</f>
        <v>0</v>
      </c>
      <c r="QZ22491" s="7" t="n">
        <v>7</v>
      </c>
      <c r="RA22491" s="7" t="n">
        <v>65533</v>
      </c>
      <c r="RB22491" s="7" t="n">
        <v>37401</v>
      </c>
      <c r="RC22491" s="7" t="s">
        <v>13</v>
      </c>
      <c r="RD22491" s="7" t="n">
        <f t="normal" ca="1">32-LENB(INDIRECT(ADDRESS(22491,471)))</f>
        <v>0</v>
      </c>
      <c r="RE22491" s="7" t="n">
        <v>7</v>
      </c>
      <c r="RF22491" s="7" t="n">
        <v>65533</v>
      </c>
      <c r="RG22491" s="7" t="n">
        <v>2447</v>
      </c>
      <c r="RH22491" s="7" t="s">
        <v>13</v>
      </c>
      <c r="RI22491" s="7" t="n">
        <f t="normal" ca="1">32-LENB(INDIRECT(ADDRESS(22491,476)))</f>
        <v>0</v>
      </c>
      <c r="RJ22491" s="7" t="n">
        <v>7</v>
      </c>
      <c r="RK22491" s="7" t="n">
        <v>65533</v>
      </c>
      <c r="RL22491" s="7" t="n">
        <v>1464</v>
      </c>
      <c r="RM22491" s="7" t="s">
        <v>13</v>
      </c>
      <c r="RN22491" s="7" t="n">
        <f t="normal" ca="1">32-LENB(INDIRECT(ADDRESS(22491,481)))</f>
        <v>0</v>
      </c>
      <c r="RO22491" s="7" t="n">
        <v>7</v>
      </c>
      <c r="RP22491" s="7" t="n">
        <v>65533</v>
      </c>
      <c r="RQ22491" s="7" t="n">
        <v>53099</v>
      </c>
      <c r="RR22491" s="7" t="s">
        <v>13</v>
      </c>
      <c r="RS22491" s="7" t="n">
        <f t="normal" ca="1">32-LENB(INDIRECT(ADDRESS(22491,486)))</f>
        <v>0</v>
      </c>
      <c r="RT22491" s="7" t="n">
        <v>7</v>
      </c>
      <c r="RU22491" s="7" t="n">
        <v>65533</v>
      </c>
      <c r="RV22491" s="7" t="n">
        <v>53100</v>
      </c>
      <c r="RW22491" s="7" t="s">
        <v>13</v>
      </c>
      <c r="RX22491" s="7" t="n">
        <f t="normal" ca="1">32-LENB(INDIRECT(ADDRESS(22491,491)))</f>
        <v>0</v>
      </c>
      <c r="RY22491" s="7" t="n">
        <v>7</v>
      </c>
      <c r="RZ22491" s="7" t="n">
        <v>65533</v>
      </c>
      <c r="SA22491" s="7" t="n">
        <v>37402</v>
      </c>
      <c r="SB22491" s="7" t="s">
        <v>13</v>
      </c>
      <c r="SC22491" s="7" t="n">
        <f t="normal" ca="1">32-LENB(INDIRECT(ADDRESS(22491,496)))</f>
        <v>0</v>
      </c>
      <c r="SD22491" s="7" t="n">
        <v>7</v>
      </c>
      <c r="SE22491" s="7" t="n">
        <v>65533</v>
      </c>
      <c r="SF22491" s="7" t="n">
        <v>53101</v>
      </c>
      <c r="SG22491" s="7" t="s">
        <v>13</v>
      </c>
      <c r="SH22491" s="7" t="n">
        <f t="normal" ca="1">32-LENB(INDIRECT(ADDRESS(22491,501)))</f>
        <v>0</v>
      </c>
      <c r="SI22491" s="7" t="n">
        <v>7</v>
      </c>
      <c r="SJ22491" s="7" t="n">
        <v>65533</v>
      </c>
      <c r="SK22491" s="7" t="n">
        <v>53102</v>
      </c>
      <c r="SL22491" s="7" t="s">
        <v>13</v>
      </c>
      <c r="SM22491" s="7" t="n">
        <f t="normal" ca="1">32-LENB(INDIRECT(ADDRESS(22491,506)))</f>
        <v>0</v>
      </c>
      <c r="SN22491" s="7" t="n">
        <v>7</v>
      </c>
      <c r="SO22491" s="7" t="n">
        <v>65533</v>
      </c>
      <c r="SP22491" s="7" t="n">
        <v>53103</v>
      </c>
      <c r="SQ22491" s="7" t="s">
        <v>13</v>
      </c>
      <c r="SR22491" s="7" t="n">
        <f t="normal" ca="1">32-LENB(INDIRECT(ADDRESS(22491,511)))</f>
        <v>0</v>
      </c>
      <c r="SS22491" s="7" t="n">
        <v>7</v>
      </c>
      <c r="ST22491" s="7" t="n">
        <v>65533</v>
      </c>
      <c r="SU22491" s="7" t="n">
        <v>53104</v>
      </c>
      <c r="SV22491" s="7" t="s">
        <v>13</v>
      </c>
      <c r="SW22491" s="7" t="n">
        <f t="normal" ca="1">32-LENB(INDIRECT(ADDRESS(22491,516)))</f>
        <v>0</v>
      </c>
      <c r="SX22491" s="7" t="n">
        <v>7</v>
      </c>
      <c r="SY22491" s="7" t="n">
        <v>65533</v>
      </c>
      <c r="SZ22491" s="7" t="n">
        <v>37403</v>
      </c>
      <c r="TA22491" s="7" t="s">
        <v>13</v>
      </c>
      <c r="TB22491" s="7" t="n">
        <f t="normal" ca="1">32-LENB(INDIRECT(ADDRESS(22491,521)))</f>
        <v>0</v>
      </c>
      <c r="TC22491" s="7" t="n">
        <v>7</v>
      </c>
      <c r="TD22491" s="7" t="n">
        <v>65533</v>
      </c>
      <c r="TE22491" s="7" t="n">
        <v>29456</v>
      </c>
      <c r="TF22491" s="7" t="s">
        <v>13</v>
      </c>
      <c r="TG22491" s="7" t="n">
        <f t="normal" ca="1">32-LENB(INDIRECT(ADDRESS(22491,526)))</f>
        <v>0</v>
      </c>
      <c r="TH22491" s="7" t="n">
        <v>7</v>
      </c>
      <c r="TI22491" s="7" t="n">
        <v>65533</v>
      </c>
      <c r="TJ22491" s="7" t="n">
        <v>28514</v>
      </c>
      <c r="TK22491" s="7" t="s">
        <v>13</v>
      </c>
      <c r="TL22491" s="7" t="n">
        <f t="normal" ca="1">32-LENB(INDIRECT(ADDRESS(22491,531)))</f>
        <v>0</v>
      </c>
      <c r="TM22491" s="7" t="n">
        <v>7</v>
      </c>
      <c r="TN22491" s="7" t="n">
        <v>65533</v>
      </c>
      <c r="TO22491" s="7" t="n">
        <v>37404</v>
      </c>
      <c r="TP22491" s="7" t="s">
        <v>13</v>
      </c>
      <c r="TQ22491" s="7" t="n">
        <f t="normal" ca="1">32-LENB(INDIRECT(ADDRESS(22491,536)))</f>
        <v>0</v>
      </c>
      <c r="TR22491" s="7" t="n">
        <v>7</v>
      </c>
      <c r="TS22491" s="7" t="n">
        <v>65533</v>
      </c>
      <c r="TT22491" s="7" t="n">
        <v>37405</v>
      </c>
      <c r="TU22491" s="7" t="s">
        <v>13</v>
      </c>
      <c r="TV22491" s="7" t="n">
        <f t="normal" ca="1">32-LENB(INDIRECT(ADDRESS(22491,541)))</f>
        <v>0</v>
      </c>
      <c r="TW22491" s="7" t="n">
        <v>4</v>
      </c>
      <c r="TX22491" s="7" t="n">
        <v>65533</v>
      </c>
      <c r="TY22491" s="7" t="n">
        <v>4556</v>
      </c>
      <c r="TZ22491" s="7" t="s">
        <v>13</v>
      </c>
      <c r="UA22491" s="7" t="n">
        <f t="normal" ca="1">32-LENB(INDIRECT(ADDRESS(22491,546)))</f>
        <v>0</v>
      </c>
      <c r="UB22491" s="7" t="n">
        <v>4</v>
      </c>
      <c r="UC22491" s="7" t="n">
        <v>65533</v>
      </c>
      <c r="UD22491" s="7" t="n">
        <v>4163</v>
      </c>
      <c r="UE22491" s="7" t="s">
        <v>13</v>
      </c>
      <c r="UF22491" s="7" t="n">
        <f t="normal" ca="1">32-LENB(INDIRECT(ADDRESS(22491,551)))</f>
        <v>0</v>
      </c>
      <c r="UG22491" s="7" t="n">
        <v>4</v>
      </c>
      <c r="UH22491" s="7" t="n">
        <v>65533</v>
      </c>
      <c r="UI22491" s="7" t="n">
        <v>4178</v>
      </c>
      <c r="UJ22491" s="7" t="s">
        <v>13</v>
      </c>
      <c r="UK22491" s="7" t="n">
        <f t="normal" ca="1">32-LENB(INDIRECT(ADDRESS(22491,556)))</f>
        <v>0</v>
      </c>
      <c r="UL22491" s="7" t="n">
        <v>4</v>
      </c>
      <c r="UM22491" s="7" t="n">
        <v>65533</v>
      </c>
      <c r="UN22491" s="7" t="n">
        <v>4033</v>
      </c>
      <c r="UO22491" s="7" t="s">
        <v>13</v>
      </c>
      <c r="UP22491" s="7" t="n">
        <f t="normal" ca="1">32-LENB(INDIRECT(ADDRESS(22491,561)))</f>
        <v>0</v>
      </c>
      <c r="UQ22491" s="7" t="n">
        <v>7</v>
      </c>
      <c r="UR22491" s="7" t="n">
        <v>65533</v>
      </c>
      <c r="US22491" s="7" t="n">
        <v>28515</v>
      </c>
      <c r="UT22491" s="7" t="s">
        <v>13</v>
      </c>
      <c r="UU22491" s="7" t="n">
        <f t="normal" ca="1">32-LENB(INDIRECT(ADDRESS(22491,566)))</f>
        <v>0</v>
      </c>
      <c r="UV22491" s="7" t="n">
        <v>7</v>
      </c>
      <c r="UW22491" s="7" t="n">
        <v>65533</v>
      </c>
      <c r="UX22491" s="7" t="n">
        <v>28516</v>
      </c>
      <c r="UY22491" s="7" t="s">
        <v>13</v>
      </c>
      <c r="UZ22491" s="7" t="n">
        <f t="normal" ca="1">32-LENB(INDIRECT(ADDRESS(22491,571)))</f>
        <v>0</v>
      </c>
      <c r="VA22491" s="7" t="n">
        <v>7</v>
      </c>
      <c r="VB22491" s="7" t="n">
        <v>65533</v>
      </c>
      <c r="VC22491" s="7" t="n">
        <v>6470</v>
      </c>
      <c r="VD22491" s="7" t="s">
        <v>13</v>
      </c>
      <c r="VE22491" s="7" t="n">
        <f t="normal" ca="1">32-LENB(INDIRECT(ADDRESS(22491,576)))</f>
        <v>0</v>
      </c>
      <c r="VF22491" s="7" t="n">
        <v>7</v>
      </c>
      <c r="VG22491" s="7" t="n">
        <v>65533</v>
      </c>
      <c r="VH22491" s="7" t="n">
        <v>8487</v>
      </c>
      <c r="VI22491" s="7" t="s">
        <v>13</v>
      </c>
      <c r="VJ22491" s="7" t="n">
        <f t="normal" ca="1">32-LENB(INDIRECT(ADDRESS(22491,581)))</f>
        <v>0</v>
      </c>
      <c r="VK22491" s="7" t="n">
        <v>4</v>
      </c>
      <c r="VL22491" s="7" t="n">
        <v>65533</v>
      </c>
      <c r="VM22491" s="7" t="n">
        <v>1905</v>
      </c>
      <c r="VN22491" s="7" t="s">
        <v>13</v>
      </c>
      <c r="VO22491" s="7" t="n">
        <f t="normal" ca="1">32-LENB(INDIRECT(ADDRESS(22491,586)))</f>
        <v>0</v>
      </c>
      <c r="VP22491" s="7" t="n">
        <v>7</v>
      </c>
      <c r="VQ22491" s="7" t="n">
        <v>65533</v>
      </c>
      <c r="VR22491" s="7" t="n">
        <v>29457</v>
      </c>
      <c r="VS22491" s="7" t="s">
        <v>13</v>
      </c>
      <c r="VT22491" s="7" t="n">
        <f t="normal" ca="1">32-LENB(INDIRECT(ADDRESS(22491,591)))</f>
        <v>0</v>
      </c>
      <c r="VU22491" s="7" t="n">
        <v>7</v>
      </c>
      <c r="VV22491" s="7" t="n">
        <v>65533</v>
      </c>
      <c r="VW22491" s="7" t="n">
        <v>29458</v>
      </c>
      <c r="VX22491" s="7" t="s">
        <v>13</v>
      </c>
      <c r="VY22491" s="7" t="n">
        <f t="normal" ca="1">32-LENB(INDIRECT(ADDRESS(22491,596)))</f>
        <v>0</v>
      </c>
      <c r="VZ22491" s="7" t="n">
        <v>7</v>
      </c>
      <c r="WA22491" s="7" t="n">
        <v>65533</v>
      </c>
      <c r="WB22491" s="7" t="n">
        <v>10440</v>
      </c>
      <c r="WC22491" s="7" t="s">
        <v>13</v>
      </c>
      <c r="WD22491" s="7" t="n">
        <f t="normal" ca="1">32-LENB(INDIRECT(ADDRESS(22491,601)))</f>
        <v>0</v>
      </c>
      <c r="WE22491" s="7" t="n">
        <v>7</v>
      </c>
      <c r="WF22491" s="7" t="n">
        <v>65533</v>
      </c>
      <c r="WG22491" s="7" t="n">
        <v>10441</v>
      </c>
      <c r="WH22491" s="7" t="s">
        <v>13</v>
      </c>
      <c r="WI22491" s="7" t="n">
        <f t="normal" ca="1">32-LENB(INDIRECT(ADDRESS(22491,606)))</f>
        <v>0</v>
      </c>
      <c r="WJ22491" s="7" t="n">
        <v>7</v>
      </c>
      <c r="WK22491" s="7" t="n">
        <v>65533</v>
      </c>
      <c r="WL22491" s="7" t="n">
        <v>29459</v>
      </c>
      <c r="WM22491" s="7" t="s">
        <v>13</v>
      </c>
      <c r="WN22491" s="7" t="n">
        <f t="normal" ca="1">32-LENB(INDIRECT(ADDRESS(22491,611)))</f>
        <v>0</v>
      </c>
      <c r="WO22491" s="7" t="n">
        <v>7</v>
      </c>
      <c r="WP22491" s="7" t="n">
        <v>65533</v>
      </c>
      <c r="WQ22491" s="7" t="n">
        <v>29460</v>
      </c>
      <c r="WR22491" s="7" t="s">
        <v>13</v>
      </c>
      <c r="WS22491" s="7" t="n">
        <f t="normal" ca="1">32-LENB(INDIRECT(ADDRESS(22491,616)))</f>
        <v>0</v>
      </c>
      <c r="WT22491" s="7" t="n">
        <v>7</v>
      </c>
      <c r="WU22491" s="7" t="n">
        <v>65533</v>
      </c>
      <c r="WV22491" s="7" t="n">
        <v>29461</v>
      </c>
      <c r="WW22491" s="7" t="s">
        <v>13</v>
      </c>
      <c r="WX22491" s="7" t="n">
        <f t="normal" ca="1">32-LENB(INDIRECT(ADDRESS(22491,621)))</f>
        <v>0</v>
      </c>
      <c r="WY22491" s="7" t="n">
        <v>7</v>
      </c>
      <c r="WZ22491" s="7" t="n">
        <v>65533</v>
      </c>
      <c r="XA22491" s="7" t="n">
        <v>3464</v>
      </c>
      <c r="XB22491" s="7" t="s">
        <v>13</v>
      </c>
      <c r="XC22491" s="7" t="n">
        <f t="normal" ca="1">32-LENB(INDIRECT(ADDRESS(22491,626)))</f>
        <v>0</v>
      </c>
      <c r="XD22491" s="7" t="n">
        <v>7</v>
      </c>
      <c r="XE22491" s="7" t="n">
        <v>65533</v>
      </c>
      <c r="XF22491" s="7" t="n">
        <v>3465</v>
      </c>
      <c r="XG22491" s="7" t="s">
        <v>13</v>
      </c>
      <c r="XH22491" s="7" t="n">
        <f t="normal" ca="1">32-LENB(INDIRECT(ADDRESS(22491,631)))</f>
        <v>0</v>
      </c>
      <c r="XI22491" s="7" t="n">
        <v>7</v>
      </c>
      <c r="XJ22491" s="7" t="n">
        <v>65533</v>
      </c>
      <c r="XK22491" s="7" t="n">
        <v>3466</v>
      </c>
      <c r="XL22491" s="7" t="s">
        <v>13</v>
      </c>
      <c r="XM22491" s="7" t="n">
        <f t="normal" ca="1">32-LENB(INDIRECT(ADDRESS(22491,636)))</f>
        <v>0</v>
      </c>
      <c r="XN22491" s="7" t="n">
        <v>4</v>
      </c>
      <c r="XO22491" s="7" t="n">
        <v>65533</v>
      </c>
      <c r="XP22491" s="7" t="n">
        <v>14050</v>
      </c>
      <c r="XQ22491" s="7" t="s">
        <v>13</v>
      </c>
      <c r="XR22491" s="7" t="n">
        <f t="normal" ca="1">32-LENB(INDIRECT(ADDRESS(22491,641)))</f>
        <v>0</v>
      </c>
      <c r="XS22491" s="7" t="n">
        <v>7</v>
      </c>
      <c r="XT22491" s="7" t="n">
        <v>65533</v>
      </c>
      <c r="XU22491" s="7" t="n">
        <v>28517</v>
      </c>
      <c r="XV22491" s="7" t="s">
        <v>13</v>
      </c>
      <c r="XW22491" s="7" t="n">
        <f t="normal" ca="1">32-LENB(INDIRECT(ADDRESS(22491,646)))</f>
        <v>0</v>
      </c>
      <c r="XX22491" s="7" t="n">
        <v>7</v>
      </c>
      <c r="XY22491" s="7" t="n">
        <v>65533</v>
      </c>
      <c r="XZ22491" s="7" t="n">
        <v>28518</v>
      </c>
      <c r="YA22491" s="7" t="s">
        <v>13</v>
      </c>
      <c r="YB22491" s="7" t="n">
        <f t="normal" ca="1">32-LENB(INDIRECT(ADDRESS(22491,651)))</f>
        <v>0</v>
      </c>
      <c r="YC22491" s="7" t="n">
        <v>7</v>
      </c>
      <c r="YD22491" s="7" t="n">
        <v>65533</v>
      </c>
      <c r="YE22491" s="7" t="n">
        <v>29462</v>
      </c>
      <c r="YF22491" s="7" t="s">
        <v>13</v>
      </c>
      <c r="YG22491" s="7" t="n">
        <f t="normal" ca="1">32-LENB(INDIRECT(ADDRESS(22491,656)))</f>
        <v>0</v>
      </c>
      <c r="YH22491" s="7" t="n">
        <v>7</v>
      </c>
      <c r="YI22491" s="7" t="n">
        <v>65533</v>
      </c>
      <c r="YJ22491" s="7" t="n">
        <v>29463</v>
      </c>
      <c r="YK22491" s="7" t="s">
        <v>13</v>
      </c>
      <c r="YL22491" s="7" t="n">
        <f t="normal" ca="1">32-LENB(INDIRECT(ADDRESS(22491,661)))</f>
        <v>0</v>
      </c>
      <c r="YM22491" s="7" t="n">
        <v>7</v>
      </c>
      <c r="YN22491" s="7" t="n">
        <v>65533</v>
      </c>
      <c r="YO22491" s="7" t="n">
        <v>4480</v>
      </c>
      <c r="YP22491" s="7" t="s">
        <v>13</v>
      </c>
      <c r="YQ22491" s="7" t="n">
        <f t="normal" ca="1">32-LENB(INDIRECT(ADDRESS(22491,666)))</f>
        <v>0</v>
      </c>
      <c r="YR22491" s="7" t="n">
        <v>7</v>
      </c>
      <c r="YS22491" s="7" t="n">
        <v>65533</v>
      </c>
      <c r="YT22491" s="7" t="n">
        <v>10442</v>
      </c>
      <c r="YU22491" s="7" t="s">
        <v>13</v>
      </c>
      <c r="YV22491" s="7" t="n">
        <f t="normal" ca="1">32-LENB(INDIRECT(ADDRESS(22491,671)))</f>
        <v>0</v>
      </c>
      <c r="YW22491" s="7" t="n">
        <v>7</v>
      </c>
      <c r="YX22491" s="7" t="n">
        <v>65533</v>
      </c>
      <c r="YY22491" s="7" t="n">
        <v>53105</v>
      </c>
      <c r="YZ22491" s="7" t="s">
        <v>13</v>
      </c>
      <c r="ZA22491" s="7" t="n">
        <f t="normal" ca="1">32-LENB(INDIRECT(ADDRESS(22491,676)))</f>
        <v>0</v>
      </c>
      <c r="ZB22491" s="7" t="n">
        <v>7</v>
      </c>
      <c r="ZC22491" s="7" t="n">
        <v>65533</v>
      </c>
      <c r="ZD22491" s="7" t="n">
        <v>53106</v>
      </c>
      <c r="ZE22491" s="7" t="s">
        <v>13</v>
      </c>
      <c r="ZF22491" s="7" t="n">
        <f t="normal" ca="1">32-LENB(INDIRECT(ADDRESS(22491,681)))</f>
        <v>0</v>
      </c>
      <c r="ZG22491" s="7" t="n">
        <v>7</v>
      </c>
      <c r="ZH22491" s="7" t="n">
        <v>65533</v>
      </c>
      <c r="ZI22491" s="7" t="n">
        <v>53107</v>
      </c>
      <c r="ZJ22491" s="7" t="s">
        <v>13</v>
      </c>
      <c r="ZK22491" s="7" t="n">
        <f t="normal" ca="1">32-LENB(INDIRECT(ADDRESS(22491,686)))</f>
        <v>0</v>
      </c>
      <c r="ZL22491" s="7" t="n">
        <v>5</v>
      </c>
      <c r="ZM22491" s="7" t="n">
        <v>65533</v>
      </c>
      <c r="ZN22491" s="7" t="n">
        <v>2959</v>
      </c>
      <c r="ZO22491" s="7" t="s">
        <v>13</v>
      </c>
      <c r="ZP22491" s="7" t="n">
        <f t="normal" ca="1">32-LENB(INDIRECT(ADDRESS(22491,691)))</f>
        <v>0</v>
      </c>
      <c r="ZQ22491" s="7" t="n">
        <v>5</v>
      </c>
      <c r="ZR22491" s="7" t="n">
        <v>65533</v>
      </c>
      <c r="ZS22491" s="7" t="n">
        <v>8963</v>
      </c>
      <c r="ZT22491" s="7" t="s">
        <v>13</v>
      </c>
      <c r="ZU22491" s="7" t="n">
        <f t="normal" ca="1">32-LENB(INDIRECT(ADDRESS(22491,696)))</f>
        <v>0</v>
      </c>
      <c r="ZV22491" s="7" t="n">
        <v>5</v>
      </c>
      <c r="ZW22491" s="7" t="n">
        <v>65533</v>
      </c>
      <c r="ZX22491" s="7" t="n">
        <v>3958</v>
      </c>
      <c r="ZY22491" s="7" t="s">
        <v>13</v>
      </c>
      <c r="ZZ22491" s="7" t="n">
        <f t="normal" ca="1">32-LENB(INDIRECT(ADDRESS(22491,701)))</f>
        <v>0</v>
      </c>
      <c r="AAA22491" s="7" t="n">
        <v>5</v>
      </c>
      <c r="AAB22491" s="7" t="n">
        <v>65533</v>
      </c>
      <c r="AAC22491" s="7" t="n">
        <v>4959</v>
      </c>
      <c r="AAD22491" s="7" t="s">
        <v>13</v>
      </c>
      <c r="AAE22491" s="7" t="n">
        <f t="normal" ca="1">32-LENB(INDIRECT(ADDRESS(22491,706)))</f>
        <v>0</v>
      </c>
      <c r="AAF22491" s="7" t="n">
        <v>5</v>
      </c>
      <c r="AAG22491" s="7" t="n">
        <v>65533</v>
      </c>
      <c r="AAH22491" s="7" t="n">
        <v>5958</v>
      </c>
      <c r="AAI22491" s="7" t="s">
        <v>13</v>
      </c>
      <c r="AAJ22491" s="7" t="n">
        <f t="normal" ca="1">32-LENB(INDIRECT(ADDRESS(22491,711)))</f>
        <v>0</v>
      </c>
      <c r="AAK22491" s="7" t="n">
        <v>5</v>
      </c>
      <c r="AAL22491" s="7" t="n">
        <v>65533</v>
      </c>
      <c r="AAM22491" s="7" t="n">
        <v>6959</v>
      </c>
      <c r="AAN22491" s="7" t="s">
        <v>13</v>
      </c>
      <c r="AAO22491" s="7" t="n">
        <f t="normal" ca="1">32-LENB(INDIRECT(ADDRESS(22491,716)))</f>
        <v>0</v>
      </c>
      <c r="AAP22491" s="7" t="n">
        <v>5</v>
      </c>
      <c r="AAQ22491" s="7" t="n">
        <v>65533</v>
      </c>
      <c r="AAR22491" s="7" t="n">
        <v>1950</v>
      </c>
      <c r="AAS22491" s="7" t="s">
        <v>13</v>
      </c>
      <c r="AAT22491" s="7" t="n">
        <f t="normal" ca="1">32-LENB(INDIRECT(ADDRESS(22491,721)))</f>
        <v>0</v>
      </c>
      <c r="AAU22491" s="7" t="n">
        <v>5</v>
      </c>
      <c r="AAV22491" s="7" t="n">
        <v>65533</v>
      </c>
      <c r="AAW22491" s="7" t="n">
        <v>7960</v>
      </c>
      <c r="AAX22491" s="7" t="s">
        <v>13</v>
      </c>
      <c r="AAY22491" s="7" t="n">
        <f t="normal" ca="1">32-LENB(INDIRECT(ADDRESS(22491,726)))</f>
        <v>0</v>
      </c>
      <c r="AAZ22491" s="7" t="n">
        <v>5</v>
      </c>
      <c r="ABA22491" s="7" t="n">
        <v>65533</v>
      </c>
      <c r="ABB22491" s="7" t="n">
        <v>9959</v>
      </c>
      <c r="ABC22491" s="7" t="s">
        <v>13</v>
      </c>
      <c r="ABD22491" s="7" t="n">
        <f t="normal" ca="1">32-LENB(INDIRECT(ADDRESS(22491,731)))</f>
        <v>0</v>
      </c>
      <c r="ABE22491" s="7" t="n">
        <v>5</v>
      </c>
      <c r="ABF22491" s="7" t="n">
        <v>65533</v>
      </c>
      <c r="ABG22491" s="7" t="n">
        <v>10950</v>
      </c>
      <c r="ABH22491" s="7" t="s">
        <v>13</v>
      </c>
      <c r="ABI22491" s="7" t="n">
        <f t="normal" ca="1">32-LENB(INDIRECT(ADDRESS(22491,736)))</f>
        <v>0</v>
      </c>
      <c r="ABJ22491" s="7" t="n">
        <v>7</v>
      </c>
      <c r="ABK22491" s="7" t="n">
        <v>65533</v>
      </c>
      <c r="ABL22491" s="7" t="n">
        <v>59999</v>
      </c>
      <c r="ABM22491" s="7" t="s">
        <v>13</v>
      </c>
      <c r="ABN22491" s="7" t="n">
        <f t="normal" ca="1">32-LENB(INDIRECT(ADDRESS(22491,741)))</f>
        <v>0</v>
      </c>
      <c r="ABO22491" s="7" t="n">
        <v>0</v>
      </c>
      <c r="ABP22491" s="7" t="n">
        <v>65533</v>
      </c>
      <c r="ABQ22491" s="7" t="n">
        <v>0</v>
      </c>
      <c r="ABR22491" s="7" t="s">
        <v>13</v>
      </c>
      <c r="ABS22491" s="7" t="n">
        <f t="normal" ca="1">32-LENB(INDIRECT(ADDRESS(22491,746)))</f>
        <v>0</v>
      </c>
    </row>
    <row r="22492" spans="1:5">
      <c r="A22492" t="s">
        <v>4</v>
      </c>
      <c r="B22492" s="4" t="s">
        <v>5</v>
      </c>
    </row>
    <row r="22493" spans="1:5">
      <c r="A22493" t="n">
        <v>179576</v>
      </c>
      <c r="B22493" s="5" t="n">
        <v>1</v>
      </c>
    </row>
    <row r="22494" spans="1:5" s="3" customFormat="1" customHeight="0">
      <c r="A22494" s="3" t="s">
        <v>2</v>
      </c>
      <c r="B22494" s="3" t="s">
        <v>1261</v>
      </c>
    </row>
    <row r="22495" spans="1:5">
      <c r="A22495" t="s">
        <v>4</v>
      </c>
      <c r="B22495" s="4" t="s">
        <v>5</v>
      </c>
      <c r="C22495" s="4" t="s">
        <v>10</v>
      </c>
      <c r="D22495" s="4" t="s">
        <v>10</v>
      </c>
      <c r="E22495" s="4" t="s">
        <v>9</v>
      </c>
      <c r="F22495" s="4" t="s">
        <v>6</v>
      </c>
      <c r="G22495" s="4" t="s">
        <v>8</v>
      </c>
      <c r="H22495" s="4" t="s">
        <v>10</v>
      </c>
      <c r="I22495" s="4" t="s">
        <v>10</v>
      </c>
      <c r="J22495" s="4" t="s">
        <v>9</v>
      </c>
      <c r="K22495" s="4" t="s">
        <v>6</v>
      </c>
      <c r="L22495" s="4" t="s">
        <v>8</v>
      </c>
    </row>
    <row r="22496" spans="1:5">
      <c r="A22496" t="n">
        <v>179584</v>
      </c>
      <c r="B22496" s="102" t="n">
        <v>257</v>
      </c>
      <c r="C22496" s="7" t="n">
        <v>4</v>
      </c>
      <c r="D22496" s="7" t="n">
        <v>65533</v>
      </c>
      <c r="E22496" s="7" t="n">
        <v>2209</v>
      </c>
      <c r="F22496" s="7" t="s">
        <v>13</v>
      </c>
      <c r="G22496" s="7" t="n">
        <f t="normal" ca="1">32-LENB(INDIRECT(ADDRESS(22496,6)))</f>
        <v>0</v>
      </c>
      <c r="H22496" s="7" t="n">
        <v>0</v>
      </c>
      <c r="I22496" s="7" t="n">
        <v>65533</v>
      </c>
      <c r="J22496" s="7" t="n">
        <v>0</v>
      </c>
      <c r="K22496" s="7" t="s">
        <v>13</v>
      </c>
      <c r="L22496" s="7" t="n">
        <f t="normal" ca="1">32-LENB(INDIRECT(ADDRESS(22496,11)))</f>
        <v>0</v>
      </c>
    </row>
    <row r="22497" spans="1:747">
      <c r="A22497" t="s">
        <v>4</v>
      </c>
      <c r="B22497" s="4" t="s">
        <v>5</v>
      </c>
    </row>
    <row r="22498" spans="1:747">
      <c r="A22498" t="n">
        <v>179664</v>
      </c>
      <c r="B22498" s="5" t="n">
        <v>1</v>
      </c>
    </row>
    <row r="22499" spans="1:747" s="3" customFormat="1" customHeight="0">
      <c r="A22499" s="3" t="s">
        <v>2</v>
      </c>
      <c r="B22499" s="3" t="s">
        <v>1262</v>
      </c>
    </row>
    <row r="22500" spans="1:747">
      <c r="A22500" t="s">
        <v>4</v>
      </c>
      <c r="B22500" s="4" t="s">
        <v>5</v>
      </c>
      <c r="C22500" s="4" t="s">
        <v>10</v>
      </c>
      <c r="D22500" s="4" t="s">
        <v>10</v>
      </c>
      <c r="E22500" s="4" t="s">
        <v>9</v>
      </c>
      <c r="F22500" s="4" t="s">
        <v>6</v>
      </c>
      <c r="G22500" s="4" t="s">
        <v>8</v>
      </c>
      <c r="H22500" s="4" t="s">
        <v>10</v>
      </c>
      <c r="I22500" s="4" t="s">
        <v>10</v>
      </c>
      <c r="J22500" s="4" t="s">
        <v>9</v>
      </c>
      <c r="K22500" s="4" t="s">
        <v>6</v>
      </c>
      <c r="L22500" s="4" t="s">
        <v>8</v>
      </c>
      <c r="M22500" s="4" t="s">
        <v>10</v>
      </c>
      <c r="N22500" s="4" t="s">
        <v>10</v>
      </c>
      <c r="O22500" s="4" t="s">
        <v>9</v>
      </c>
      <c r="P22500" s="4" t="s">
        <v>6</v>
      </c>
      <c r="Q22500" s="4" t="s">
        <v>8</v>
      </c>
      <c r="R22500" s="4" t="s">
        <v>10</v>
      </c>
      <c r="S22500" s="4" t="s">
        <v>10</v>
      </c>
      <c r="T22500" s="4" t="s">
        <v>9</v>
      </c>
      <c r="U22500" s="4" t="s">
        <v>6</v>
      </c>
      <c r="V22500" s="4" t="s">
        <v>8</v>
      </c>
      <c r="W22500" s="4" t="s">
        <v>10</v>
      </c>
      <c r="X22500" s="4" t="s">
        <v>10</v>
      </c>
      <c r="Y22500" s="4" t="s">
        <v>9</v>
      </c>
      <c r="Z22500" s="4" t="s">
        <v>6</v>
      </c>
      <c r="AA22500" s="4" t="s">
        <v>8</v>
      </c>
      <c r="AB22500" s="4" t="s">
        <v>10</v>
      </c>
      <c r="AC22500" s="4" t="s">
        <v>10</v>
      </c>
      <c r="AD22500" s="4" t="s">
        <v>9</v>
      </c>
      <c r="AE22500" s="4" t="s">
        <v>6</v>
      </c>
      <c r="AF22500" s="4" t="s">
        <v>8</v>
      </c>
      <c r="AG22500" s="4" t="s">
        <v>10</v>
      </c>
      <c r="AH22500" s="4" t="s">
        <v>10</v>
      </c>
      <c r="AI22500" s="4" t="s">
        <v>9</v>
      </c>
      <c r="AJ22500" s="4" t="s">
        <v>6</v>
      </c>
      <c r="AK22500" s="4" t="s">
        <v>8</v>
      </c>
      <c r="AL22500" s="4" t="s">
        <v>10</v>
      </c>
      <c r="AM22500" s="4" t="s">
        <v>10</v>
      </c>
      <c r="AN22500" s="4" t="s">
        <v>9</v>
      </c>
      <c r="AO22500" s="4" t="s">
        <v>6</v>
      </c>
      <c r="AP22500" s="4" t="s">
        <v>8</v>
      </c>
      <c r="AQ22500" s="4" t="s">
        <v>10</v>
      </c>
      <c r="AR22500" s="4" t="s">
        <v>10</v>
      </c>
      <c r="AS22500" s="4" t="s">
        <v>9</v>
      </c>
      <c r="AT22500" s="4" t="s">
        <v>6</v>
      </c>
      <c r="AU22500" s="4" t="s">
        <v>8</v>
      </c>
      <c r="AV22500" s="4" t="s">
        <v>10</v>
      </c>
      <c r="AW22500" s="4" t="s">
        <v>10</v>
      </c>
      <c r="AX22500" s="4" t="s">
        <v>9</v>
      </c>
      <c r="AY22500" s="4" t="s">
        <v>6</v>
      </c>
      <c r="AZ22500" s="4" t="s">
        <v>8</v>
      </c>
      <c r="BA22500" s="4" t="s">
        <v>10</v>
      </c>
      <c r="BB22500" s="4" t="s">
        <v>10</v>
      </c>
      <c r="BC22500" s="4" t="s">
        <v>9</v>
      </c>
      <c r="BD22500" s="4" t="s">
        <v>6</v>
      </c>
      <c r="BE22500" s="4" t="s">
        <v>8</v>
      </c>
      <c r="BF22500" s="4" t="s">
        <v>10</v>
      </c>
      <c r="BG22500" s="4" t="s">
        <v>10</v>
      </c>
      <c r="BH22500" s="4" t="s">
        <v>9</v>
      </c>
      <c r="BI22500" s="4" t="s">
        <v>6</v>
      </c>
      <c r="BJ22500" s="4" t="s">
        <v>8</v>
      </c>
      <c r="BK22500" s="4" t="s">
        <v>10</v>
      </c>
      <c r="BL22500" s="4" t="s">
        <v>10</v>
      </c>
      <c r="BM22500" s="4" t="s">
        <v>9</v>
      </c>
      <c r="BN22500" s="4" t="s">
        <v>6</v>
      </c>
      <c r="BO22500" s="4" t="s">
        <v>8</v>
      </c>
      <c r="BP22500" s="4" t="s">
        <v>10</v>
      </c>
      <c r="BQ22500" s="4" t="s">
        <v>10</v>
      </c>
      <c r="BR22500" s="4" t="s">
        <v>9</v>
      </c>
      <c r="BS22500" s="4" t="s">
        <v>6</v>
      </c>
      <c r="BT22500" s="4" t="s">
        <v>8</v>
      </c>
      <c r="BU22500" s="4" t="s">
        <v>10</v>
      </c>
      <c r="BV22500" s="4" t="s">
        <v>10</v>
      </c>
      <c r="BW22500" s="4" t="s">
        <v>9</v>
      </c>
      <c r="BX22500" s="4" t="s">
        <v>6</v>
      </c>
      <c r="BY22500" s="4" t="s">
        <v>8</v>
      </c>
      <c r="BZ22500" s="4" t="s">
        <v>10</v>
      </c>
      <c r="CA22500" s="4" t="s">
        <v>10</v>
      </c>
      <c r="CB22500" s="4" t="s">
        <v>9</v>
      </c>
      <c r="CC22500" s="4" t="s">
        <v>6</v>
      </c>
      <c r="CD22500" s="4" t="s">
        <v>8</v>
      </c>
      <c r="CE22500" s="4" t="s">
        <v>10</v>
      </c>
      <c r="CF22500" s="4" t="s">
        <v>10</v>
      </c>
      <c r="CG22500" s="4" t="s">
        <v>9</v>
      </c>
      <c r="CH22500" s="4" t="s">
        <v>6</v>
      </c>
      <c r="CI22500" s="4" t="s">
        <v>8</v>
      </c>
      <c r="CJ22500" s="4" t="s">
        <v>10</v>
      </c>
      <c r="CK22500" s="4" t="s">
        <v>10</v>
      </c>
      <c r="CL22500" s="4" t="s">
        <v>9</v>
      </c>
      <c r="CM22500" s="4" t="s">
        <v>6</v>
      </c>
      <c r="CN22500" s="4" t="s">
        <v>8</v>
      </c>
      <c r="CO22500" s="4" t="s">
        <v>10</v>
      </c>
      <c r="CP22500" s="4" t="s">
        <v>10</v>
      </c>
      <c r="CQ22500" s="4" t="s">
        <v>9</v>
      </c>
      <c r="CR22500" s="4" t="s">
        <v>6</v>
      </c>
      <c r="CS22500" s="4" t="s">
        <v>8</v>
      </c>
      <c r="CT22500" s="4" t="s">
        <v>10</v>
      </c>
      <c r="CU22500" s="4" t="s">
        <v>10</v>
      </c>
      <c r="CV22500" s="4" t="s">
        <v>9</v>
      </c>
      <c r="CW22500" s="4" t="s">
        <v>6</v>
      </c>
      <c r="CX22500" s="4" t="s">
        <v>8</v>
      </c>
      <c r="CY22500" s="4" t="s">
        <v>10</v>
      </c>
      <c r="CZ22500" s="4" t="s">
        <v>10</v>
      </c>
      <c r="DA22500" s="4" t="s">
        <v>9</v>
      </c>
      <c r="DB22500" s="4" t="s">
        <v>6</v>
      </c>
      <c r="DC22500" s="4" t="s">
        <v>8</v>
      </c>
      <c r="DD22500" s="4" t="s">
        <v>10</v>
      </c>
      <c r="DE22500" s="4" t="s">
        <v>10</v>
      </c>
      <c r="DF22500" s="4" t="s">
        <v>9</v>
      </c>
      <c r="DG22500" s="4" t="s">
        <v>6</v>
      </c>
      <c r="DH22500" s="4" t="s">
        <v>8</v>
      </c>
      <c r="DI22500" s="4" t="s">
        <v>10</v>
      </c>
      <c r="DJ22500" s="4" t="s">
        <v>10</v>
      </c>
      <c r="DK22500" s="4" t="s">
        <v>9</v>
      </c>
      <c r="DL22500" s="4" t="s">
        <v>6</v>
      </c>
      <c r="DM22500" s="4" t="s">
        <v>8</v>
      </c>
      <c r="DN22500" s="4" t="s">
        <v>10</v>
      </c>
      <c r="DO22500" s="4" t="s">
        <v>10</v>
      </c>
      <c r="DP22500" s="4" t="s">
        <v>9</v>
      </c>
      <c r="DQ22500" s="4" t="s">
        <v>6</v>
      </c>
      <c r="DR22500" s="4" t="s">
        <v>8</v>
      </c>
      <c r="DS22500" s="4" t="s">
        <v>10</v>
      </c>
      <c r="DT22500" s="4" t="s">
        <v>10</v>
      </c>
      <c r="DU22500" s="4" t="s">
        <v>9</v>
      </c>
      <c r="DV22500" s="4" t="s">
        <v>6</v>
      </c>
      <c r="DW22500" s="4" t="s">
        <v>8</v>
      </c>
      <c r="DX22500" s="4" t="s">
        <v>10</v>
      </c>
      <c r="DY22500" s="4" t="s">
        <v>10</v>
      </c>
      <c r="DZ22500" s="4" t="s">
        <v>9</v>
      </c>
      <c r="EA22500" s="4" t="s">
        <v>6</v>
      </c>
      <c r="EB22500" s="4" t="s">
        <v>8</v>
      </c>
    </row>
    <row r="22501" spans="1:747">
      <c r="A22501" t="n">
        <v>179680</v>
      </c>
      <c r="B22501" s="102" t="n">
        <v>257</v>
      </c>
      <c r="C22501" s="7" t="n">
        <v>3</v>
      </c>
      <c r="D22501" s="7" t="n">
        <v>65533</v>
      </c>
      <c r="E22501" s="7" t="n">
        <v>0</v>
      </c>
      <c r="F22501" s="7" t="s">
        <v>35</v>
      </c>
      <c r="G22501" s="7" t="n">
        <f t="normal" ca="1">32-LENB(INDIRECT(ADDRESS(22501,6)))</f>
        <v>0</v>
      </c>
      <c r="H22501" s="7" t="n">
        <v>3</v>
      </c>
      <c r="I22501" s="7" t="n">
        <v>65533</v>
      </c>
      <c r="J22501" s="7" t="n">
        <v>0</v>
      </c>
      <c r="K22501" s="7" t="s">
        <v>273</v>
      </c>
      <c r="L22501" s="7" t="n">
        <f t="normal" ca="1">32-LENB(INDIRECT(ADDRESS(22501,11)))</f>
        <v>0</v>
      </c>
      <c r="M22501" s="7" t="n">
        <v>2</v>
      </c>
      <c r="N22501" s="7" t="n">
        <v>65533</v>
      </c>
      <c r="O22501" s="7" t="n">
        <v>0</v>
      </c>
      <c r="P22501" s="7" t="s">
        <v>92</v>
      </c>
      <c r="Q22501" s="7" t="n">
        <f t="normal" ca="1">32-LENB(INDIRECT(ADDRESS(22501,16)))</f>
        <v>0</v>
      </c>
      <c r="R22501" s="7" t="n">
        <v>7</v>
      </c>
      <c r="S22501" s="7" t="n">
        <v>65533</v>
      </c>
      <c r="T22501" s="7" t="n">
        <v>29464</v>
      </c>
      <c r="U22501" s="7" t="s">
        <v>13</v>
      </c>
      <c r="V22501" s="7" t="n">
        <f t="normal" ca="1">32-LENB(INDIRECT(ADDRESS(22501,21)))</f>
        <v>0</v>
      </c>
      <c r="W22501" s="7" t="n">
        <v>7</v>
      </c>
      <c r="X22501" s="7" t="n">
        <v>65533</v>
      </c>
      <c r="Y22501" s="7" t="n">
        <v>28519</v>
      </c>
      <c r="Z22501" s="7" t="s">
        <v>13</v>
      </c>
      <c r="AA22501" s="7" t="n">
        <f t="normal" ca="1">32-LENB(INDIRECT(ADDRESS(22501,26)))</f>
        <v>0</v>
      </c>
      <c r="AB22501" s="7" t="n">
        <v>7</v>
      </c>
      <c r="AC22501" s="7" t="n">
        <v>65533</v>
      </c>
      <c r="AD22501" s="7" t="n">
        <v>28520</v>
      </c>
      <c r="AE22501" s="7" t="s">
        <v>13</v>
      </c>
      <c r="AF22501" s="7" t="n">
        <f t="normal" ca="1">32-LENB(INDIRECT(ADDRESS(22501,31)))</f>
        <v>0</v>
      </c>
      <c r="AG22501" s="7" t="n">
        <v>7</v>
      </c>
      <c r="AH22501" s="7" t="n">
        <v>65533</v>
      </c>
      <c r="AI22501" s="7" t="n">
        <v>29465</v>
      </c>
      <c r="AJ22501" s="7" t="s">
        <v>13</v>
      </c>
      <c r="AK22501" s="7" t="n">
        <f t="normal" ca="1">32-LENB(INDIRECT(ADDRESS(22501,36)))</f>
        <v>0</v>
      </c>
      <c r="AL22501" s="7" t="n">
        <v>7</v>
      </c>
      <c r="AM22501" s="7" t="n">
        <v>65533</v>
      </c>
      <c r="AN22501" s="7" t="n">
        <v>53108</v>
      </c>
      <c r="AO22501" s="7" t="s">
        <v>13</v>
      </c>
      <c r="AP22501" s="7" t="n">
        <f t="normal" ca="1">32-LENB(INDIRECT(ADDRESS(22501,41)))</f>
        <v>0</v>
      </c>
      <c r="AQ22501" s="7" t="n">
        <v>7</v>
      </c>
      <c r="AR22501" s="7" t="n">
        <v>65533</v>
      </c>
      <c r="AS22501" s="7" t="n">
        <v>3467</v>
      </c>
      <c r="AT22501" s="7" t="s">
        <v>13</v>
      </c>
      <c r="AU22501" s="7" t="n">
        <f t="normal" ca="1">32-LENB(INDIRECT(ADDRESS(22501,46)))</f>
        <v>0</v>
      </c>
      <c r="AV22501" s="7" t="n">
        <v>7</v>
      </c>
      <c r="AW22501" s="7" t="n">
        <v>65533</v>
      </c>
      <c r="AX22501" s="7" t="n">
        <v>37406</v>
      </c>
      <c r="AY22501" s="7" t="s">
        <v>13</v>
      </c>
      <c r="AZ22501" s="7" t="n">
        <f t="normal" ca="1">32-LENB(INDIRECT(ADDRESS(22501,51)))</f>
        <v>0</v>
      </c>
      <c r="BA22501" s="7" t="n">
        <v>7</v>
      </c>
      <c r="BB22501" s="7" t="n">
        <v>65533</v>
      </c>
      <c r="BC22501" s="7" t="n">
        <v>37407</v>
      </c>
      <c r="BD22501" s="7" t="s">
        <v>13</v>
      </c>
      <c r="BE22501" s="7" t="n">
        <f t="normal" ca="1">32-LENB(INDIRECT(ADDRESS(22501,56)))</f>
        <v>0</v>
      </c>
      <c r="BF22501" s="7" t="n">
        <v>7</v>
      </c>
      <c r="BG22501" s="7" t="n">
        <v>65533</v>
      </c>
      <c r="BH22501" s="7" t="n">
        <v>28521</v>
      </c>
      <c r="BI22501" s="7" t="s">
        <v>13</v>
      </c>
      <c r="BJ22501" s="7" t="n">
        <f t="normal" ca="1">32-LENB(INDIRECT(ADDRESS(22501,61)))</f>
        <v>0</v>
      </c>
      <c r="BK22501" s="7" t="n">
        <v>7</v>
      </c>
      <c r="BL22501" s="7" t="n">
        <v>65533</v>
      </c>
      <c r="BM22501" s="7" t="n">
        <v>37408</v>
      </c>
      <c r="BN22501" s="7" t="s">
        <v>13</v>
      </c>
      <c r="BO22501" s="7" t="n">
        <f t="normal" ca="1">32-LENB(INDIRECT(ADDRESS(22501,66)))</f>
        <v>0</v>
      </c>
      <c r="BP22501" s="7" t="n">
        <v>4</v>
      </c>
      <c r="BQ22501" s="7" t="n">
        <v>65533</v>
      </c>
      <c r="BR22501" s="7" t="n">
        <v>4556</v>
      </c>
      <c r="BS22501" s="7" t="s">
        <v>13</v>
      </c>
      <c r="BT22501" s="7" t="n">
        <f t="normal" ca="1">32-LENB(INDIRECT(ADDRESS(22501,71)))</f>
        <v>0</v>
      </c>
      <c r="BU22501" s="7" t="n">
        <v>4</v>
      </c>
      <c r="BV22501" s="7" t="n">
        <v>65533</v>
      </c>
      <c r="BW22501" s="7" t="n">
        <v>4178</v>
      </c>
      <c r="BX22501" s="7" t="s">
        <v>13</v>
      </c>
      <c r="BY22501" s="7" t="n">
        <f t="normal" ca="1">32-LENB(INDIRECT(ADDRESS(22501,76)))</f>
        <v>0</v>
      </c>
      <c r="BZ22501" s="7" t="n">
        <v>4</v>
      </c>
      <c r="CA22501" s="7" t="n">
        <v>65533</v>
      </c>
      <c r="CB22501" s="7" t="n">
        <v>1904</v>
      </c>
      <c r="CC22501" s="7" t="s">
        <v>13</v>
      </c>
      <c r="CD22501" s="7" t="n">
        <f t="normal" ca="1">32-LENB(INDIRECT(ADDRESS(22501,81)))</f>
        <v>0</v>
      </c>
      <c r="CE22501" s="7" t="n">
        <v>7</v>
      </c>
      <c r="CF22501" s="7" t="n">
        <v>65533</v>
      </c>
      <c r="CG22501" s="7" t="n">
        <v>28522</v>
      </c>
      <c r="CH22501" s="7" t="s">
        <v>13</v>
      </c>
      <c r="CI22501" s="7" t="n">
        <f t="normal" ca="1">32-LENB(INDIRECT(ADDRESS(22501,86)))</f>
        <v>0</v>
      </c>
      <c r="CJ22501" s="7" t="n">
        <v>7</v>
      </c>
      <c r="CK22501" s="7" t="n">
        <v>65533</v>
      </c>
      <c r="CL22501" s="7" t="n">
        <v>28523</v>
      </c>
      <c r="CM22501" s="7" t="s">
        <v>13</v>
      </c>
      <c r="CN22501" s="7" t="n">
        <f t="normal" ca="1">32-LENB(INDIRECT(ADDRESS(22501,91)))</f>
        <v>0</v>
      </c>
      <c r="CO22501" s="7" t="n">
        <v>7</v>
      </c>
      <c r="CP22501" s="7" t="n">
        <v>65533</v>
      </c>
      <c r="CQ22501" s="7" t="n">
        <v>53109</v>
      </c>
      <c r="CR22501" s="7" t="s">
        <v>13</v>
      </c>
      <c r="CS22501" s="7" t="n">
        <f t="normal" ca="1">32-LENB(INDIRECT(ADDRESS(22501,96)))</f>
        <v>0</v>
      </c>
      <c r="CT22501" s="7" t="n">
        <v>4</v>
      </c>
      <c r="CU22501" s="7" t="n">
        <v>65533</v>
      </c>
      <c r="CV22501" s="7" t="n">
        <v>4400</v>
      </c>
      <c r="CW22501" s="7" t="s">
        <v>13</v>
      </c>
      <c r="CX22501" s="7" t="n">
        <f t="normal" ca="1">32-LENB(INDIRECT(ADDRESS(22501,101)))</f>
        <v>0</v>
      </c>
      <c r="CY22501" s="7" t="n">
        <v>7</v>
      </c>
      <c r="CZ22501" s="7" t="n">
        <v>65533</v>
      </c>
      <c r="DA22501" s="7" t="n">
        <v>53110</v>
      </c>
      <c r="DB22501" s="7" t="s">
        <v>13</v>
      </c>
      <c r="DC22501" s="7" t="n">
        <f t="normal" ca="1">32-LENB(INDIRECT(ADDRESS(22501,106)))</f>
        <v>0</v>
      </c>
      <c r="DD22501" s="7" t="n">
        <v>7</v>
      </c>
      <c r="DE22501" s="7" t="n">
        <v>65533</v>
      </c>
      <c r="DF22501" s="7" t="n">
        <v>53111</v>
      </c>
      <c r="DG22501" s="7" t="s">
        <v>13</v>
      </c>
      <c r="DH22501" s="7" t="n">
        <f t="normal" ca="1">32-LENB(INDIRECT(ADDRESS(22501,111)))</f>
        <v>0</v>
      </c>
      <c r="DI22501" s="7" t="n">
        <v>4</v>
      </c>
      <c r="DJ22501" s="7" t="n">
        <v>65533</v>
      </c>
      <c r="DK22501" s="7" t="n">
        <v>2205</v>
      </c>
      <c r="DL22501" s="7" t="s">
        <v>13</v>
      </c>
      <c r="DM22501" s="7" t="n">
        <f t="normal" ca="1">32-LENB(INDIRECT(ADDRESS(22501,116)))</f>
        <v>0</v>
      </c>
      <c r="DN22501" s="7" t="n">
        <v>4</v>
      </c>
      <c r="DO22501" s="7" t="n">
        <v>65533</v>
      </c>
      <c r="DP22501" s="7" t="n">
        <v>5305</v>
      </c>
      <c r="DQ22501" s="7" t="s">
        <v>13</v>
      </c>
      <c r="DR22501" s="7" t="n">
        <f t="normal" ca="1">32-LENB(INDIRECT(ADDRESS(22501,121)))</f>
        <v>0</v>
      </c>
      <c r="DS22501" s="7" t="n">
        <v>7</v>
      </c>
      <c r="DT22501" s="7" t="n">
        <v>65533</v>
      </c>
      <c r="DU22501" s="7" t="n">
        <v>23954</v>
      </c>
      <c r="DV22501" s="7" t="s">
        <v>13</v>
      </c>
      <c r="DW22501" s="7" t="n">
        <f t="normal" ca="1">32-LENB(INDIRECT(ADDRESS(22501,126)))</f>
        <v>0</v>
      </c>
      <c r="DX22501" s="7" t="n">
        <v>0</v>
      </c>
      <c r="DY22501" s="7" t="n">
        <v>65533</v>
      </c>
      <c r="DZ22501" s="7" t="n">
        <v>0</v>
      </c>
      <c r="EA22501" s="7" t="s">
        <v>13</v>
      </c>
      <c r="EB22501" s="7" t="n">
        <f t="normal" ca="1">32-LENB(INDIRECT(ADDRESS(22501,131)))</f>
        <v>0</v>
      </c>
    </row>
    <row r="22502" spans="1:747">
      <c r="A22502" t="s">
        <v>4</v>
      </c>
      <c r="B22502" s="4" t="s">
        <v>5</v>
      </c>
    </row>
    <row r="22503" spans="1:747">
      <c r="A22503" t="n">
        <v>180720</v>
      </c>
      <c r="B22503" s="5" t="n">
        <v>1</v>
      </c>
    </row>
    <row r="22504" spans="1:747" s="3" customFormat="1" customHeight="0">
      <c r="A22504" s="3" t="s">
        <v>2</v>
      </c>
      <c r="B22504" s="3" t="s">
        <v>1263</v>
      </c>
    </row>
    <row r="22505" spans="1:747">
      <c r="A22505" t="s">
        <v>4</v>
      </c>
      <c r="B22505" s="4" t="s">
        <v>5</v>
      </c>
      <c r="C22505" s="4" t="s">
        <v>10</v>
      </c>
      <c r="D22505" s="4" t="s">
        <v>10</v>
      </c>
      <c r="E22505" s="4" t="s">
        <v>9</v>
      </c>
      <c r="F22505" s="4" t="s">
        <v>6</v>
      </c>
      <c r="G22505" s="4" t="s">
        <v>8</v>
      </c>
      <c r="H22505" s="4" t="s">
        <v>10</v>
      </c>
      <c r="I22505" s="4" t="s">
        <v>10</v>
      </c>
      <c r="J22505" s="4" t="s">
        <v>9</v>
      </c>
      <c r="K22505" s="4" t="s">
        <v>6</v>
      </c>
      <c r="L22505" s="4" t="s">
        <v>8</v>
      </c>
      <c r="M22505" s="4" t="s">
        <v>10</v>
      </c>
      <c r="N22505" s="4" t="s">
        <v>10</v>
      </c>
      <c r="O22505" s="4" t="s">
        <v>9</v>
      </c>
      <c r="P22505" s="4" t="s">
        <v>6</v>
      </c>
      <c r="Q22505" s="4" t="s">
        <v>8</v>
      </c>
      <c r="R22505" s="4" t="s">
        <v>10</v>
      </c>
      <c r="S22505" s="4" t="s">
        <v>10</v>
      </c>
      <c r="T22505" s="4" t="s">
        <v>9</v>
      </c>
      <c r="U22505" s="4" t="s">
        <v>6</v>
      </c>
      <c r="V22505" s="4" t="s">
        <v>8</v>
      </c>
    </row>
    <row r="22506" spans="1:747">
      <c r="A22506" t="n">
        <v>180736</v>
      </c>
      <c r="B22506" s="102" t="n">
        <v>257</v>
      </c>
      <c r="C22506" s="7" t="n">
        <v>4</v>
      </c>
      <c r="D22506" s="7" t="n">
        <v>65533</v>
      </c>
      <c r="E22506" s="7" t="n">
        <v>4419</v>
      </c>
      <c r="F22506" s="7" t="s">
        <v>13</v>
      </c>
      <c r="G22506" s="7" t="n">
        <f t="normal" ca="1">32-LENB(INDIRECT(ADDRESS(22506,6)))</f>
        <v>0</v>
      </c>
      <c r="H22506" s="7" t="n">
        <v>4</v>
      </c>
      <c r="I22506" s="7" t="n">
        <v>65533</v>
      </c>
      <c r="J22506" s="7" t="n">
        <v>5300</v>
      </c>
      <c r="K22506" s="7" t="s">
        <v>13</v>
      </c>
      <c r="L22506" s="7" t="n">
        <f t="normal" ca="1">32-LENB(INDIRECT(ADDRESS(22506,11)))</f>
        <v>0</v>
      </c>
      <c r="M22506" s="7" t="n">
        <v>4</v>
      </c>
      <c r="N22506" s="7" t="n">
        <v>65533</v>
      </c>
      <c r="O22506" s="7" t="n">
        <v>4427</v>
      </c>
      <c r="P22506" s="7" t="s">
        <v>13</v>
      </c>
      <c r="Q22506" s="7" t="n">
        <f t="normal" ca="1">32-LENB(INDIRECT(ADDRESS(22506,16)))</f>
        <v>0</v>
      </c>
      <c r="R22506" s="7" t="n">
        <v>0</v>
      </c>
      <c r="S22506" s="7" t="n">
        <v>65533</v>
      </c>
      <c r="T22506" s="7" t="n">
        <v>0</v>
      </c>
      <c r="U22506" s="7" t="s">
        <v>13</v>
      </c>
      <c r="V22506" s="7" t="n">
        <f t="normal" ca="1">32-LENB(INDIRECT(ADDRESS(22506,21)))</f>
        <v>0</v>
      </c>
    </row>
    <row r="22507" spans="1:747">
      <c r="A22507" t="s">
        <v>4</v>
      </c>
      <c r="B22507" s="4" t="s">
        <v>5</v>
      </c>
    </row>
    <row r="22508" spans="1:747">
      <c r="A22508" t="n">
        <v>180896</v>
      </c>
      <c r="B22508" s="5" t="n">
        <v>1</v>
      </c>
    </row>
    <row r="22509" spans="1:747" s="3" customFormat="1" customHeight="0">
      <c r="A22509" s="3" t="s">
        <v>2</v>
      </c>
      <c r="B22509" s="3" t="s">
        <v>1264</v>
      </c>
    </row>
    <row r="22510" spans="1:747">
      <c r="A22510" t="s">
        <v>4</v>
      </c>
      <c r="B22510" s="4" t="s">
        <v>5</v>
      </c>
      <c r="C22510" s="4" t="s">
        <v>10</v>
      </c>
      <c r="D22510" s="4" t="s">
        <v>10</v>
      </c>
      <c r="E22510" s="4" t="s">
        <v>9</v>
      </c>
      <c r="F22510" s="4" t="s">
        <v>6</v>
      </c>
      <c r="G22510" s="4" t="s">
        <v>8</v>
      </c>
      <c r="H22510" s="4" t="s">
        <v>10</v>
      </c>
      <c r="I22510" s="4" t="s">
        <v>10</v>
      </c>
      <c r="J22510" s="4" t="s">
        <v>9</v>
      </c>
      <c r="K22510" s="4" t="s">
        <v>6</v>
      </c>
      <c r="L22510" s="4" t="s">
        <v>8</v>
      </c>
      <c r="M22510" s="4" t="s">
        <v>10</v>
      </c>
      <c r="N22510" s="4" t="s">
        <v>10</v>
      </c>
      <c r="O22510" s="4" t="s">
        <v>9</v>
      </c>
      <c r="P22510" s="4" t="s">
        <v>6</v>
      </c>
      <c r="Q22510" s="4" t="s">
        <v>8</v>
      </c>
      <c r="R22510" s="4" t="s">
        <v>10</v>
      </c>
      <c r="S22510" s="4" t="s">
        <v>10</v>
      </c>
      <c r="T22510" s="4" t="s">
        <v>9</v>
      </c>
      <c r="U22510" s="4" t="s">
        <v>6</v>
      </c>
      <c r="V22510" s="4" t="s">
        <v>8</v>
      </c>
      <c r="W22510" s="4" t="s">
        <v>10</v>
      </c>
      <c r="X22510" s="4" t="s">
        <v>10</v>
      </c>
      <c r="Y22510" s="4" t="s">
        <v>9</v>
      </c>
      <c r="Z22510" s="4" t="s">
        <v>6</v>
      </c>
      <c r="AA22510" s="4" t="s">
        <v>8</v>
      </c>
      <c r="AB22510" s="4" t="s">
        <v>10</v>
      </c>
      <c r="AC22510" s="4" t="s">
        <v>10</v>
      </c>
      <c r="AD22510" s="4" t="s">
        <v>9</v>
      </c>
      <c r="AE22510" s="4" t="s">
        <v>6</v>
      </c>
      <c r="AF22510" s="4" t="s">
        <v>8</v>
      </c>
      <c r="AG22510" s="4" t="s">
        <v>10</v>
      </c>
      <c r="AH22510" s="4" t="s">
        <v>10</v>
      </c>
      <c r="AI22510" s="4" t="s">
        <v>9</v>
      </c>
      <c r="AJ22510" s="4" t="s">
        <v>6</v>
      </c>
      <c r="AK22510" s="4" t="s">
        <v>8</v>
      </c>
      <c r="AL22510" s="4" t="s">
        <v>10</v>
      </c>
      <c r="AM22510" s="4" t="s">
        <v>10</v>
      </c>
      <c r="AN22510" s="4" t="s">
        <v>9</v>
      </c>
      <c r="AO22510" s="4" t="s">
        <v>6</v>
      </c>
      <c r="AP22510" s="4" t="s">
        <v>8</v>
      </c>
      <c r="AQ22510" s="4" t="s">
        <v>10</v>
      </c>
      <c r="AR22510" s="4" t="s">
        <v>10</v>
      </c>
      <c r="AS22510" s="4" t="s">
        <v>9</v>
      </c>
      <c r="AT22510" s="4" t="s">
        <v>6</v>
      </c>
      <c r="AU22510" s="4" t="s">
        <v>8</v>
      </c>
      <c r="AV22510" s="4" t="s">
        <v>10</v>
      </c>
      <c r="AW22510" s="4" t="s">
        <v>10</v>
      </c>
      <c r="AX22510" s="4" t="s">
        <v>9</v>
      </c>
      <c r="AY22510" s="4" t="s">
        <v>6</v>
      </c>
      <c r="AZ22510" s="4" t="s">
        <v>8</v>
      </c>
      <c r="BA22510" s="4" t="s">
        <v>10</v>
      </c>
      <c r="BB22510" s="4" t="s">
        <v>10</v>
      </c>
      <c r="BC22510" s="4" t="s">
        <v>9</v>
      </c>
      <c r="BD22510" s="4" t="s">
        <v>6</v>
      </c>
      <c r="BE22510" s="4" t="s">
        <v>8</v>
      </c>
      <c r="BF22510" s="4" t="s">
        <v>10</v>
      </c>
      <c r="BG22510" s="4" t="s">
        <v>10</v>
      </c>
      <c r="BH22510" s="4" t="s">
        <v>9</v>
      </c>
      <c r="BI22510" s="4" t="s">
        <v>6</v>
      </c>
      <c r="BJ22510" s="4" t="s">
        <v>8</v>
      </c>
      <c r="BK22510" s="4" t="s">
        <v>10</v>
      </c>
      <c r="BL22510" s="4" t="s">
        <v>10</v>
      </c>
      <c r="BM22510" s="4" t="s">
        <v>9</v>
      </c>
      <c r="BN22510" s="4" t="s">
        <v>6</v>
      </c>
      <c r="BO22510" s="4" t="s">
        <v>8</v>
      </c>
      <c r="BP22510" s="4" t="s">
        <v>10</v>
      </c>
      <c r="BQ22510" s="4" t="s">
        <v>10</v>
      </c>
      <c r="BR22510" s="4" t="s">
        <v>9</v>
      </c>
      <c r="BS22510" s="4" t="s">
        <v>6</v>
      </c>
      <c r="BT22510" s="4" t="s">
        <v>8</v>
      </c>
      <c r="BU22510" s="4" t="s">
        <v>10</v>
      </c>
      <c r="BV22510" s="4" t="s">
        <v>10</v>
      </c>
      <c r="BW22510" s="4" t="s">
        <v>9</v>
      </c>
      <c r="BX22510" s="4" t="s">
        <v>6</v>
      </c>
      <c r="BY22510" s="4" t="s">
        <v>8</v>
      </c>
      <c r="BZ22510" s="4" t="s">
        <v>10</v>
      </c>
      <c r="CA22510" s="4" t="s">
        <v>10</v>
      </c>
      <c r="CB22510" s="4" t="s">
        <v>9</v>
      </c>
      <c r="CC22510" s="4" t="s">
        <v>6</v>
      </c>
      <c r="CD22510" s="4" t="s">
        <v>8</v>
      </c>
      <c r="CE22510" s="4" t="s">
        <v>10</v>
      </c>
      <c r="CF22510" s="4" t="s">
        <v>10</v>
      </c>
      <c r="CG22510" s="4" t="s">
        <v>9</v>
      </c>
      <c r="CH22510" s="4" t="s">
        <v>6</v>
      </c>
      <c r="CI22510" s="4" t="s">
        <v>8</v>
      </c>
      <c r="CJ22510" s="4" t="s">
        <v>10</v>
      </c>
      <c r="CK22510" s="4" t="s">
        <v>10</v>
      </c>
      <c r="CL22510" s="4" t="s">
        <v>9</v>
      </c>
      <c r="CM22510" s="4" t="s">
        <v>6</v>
      </c>
      <c r="CN22510" s="4" t="s">
        <v>8</v>
      </c>
      <c r="CO22510" s="4" t="s">
        <v>10</v>
      </c>
      <c r="CP22510" s="4" t="s">
        <v>10</v>
      </c>
      <c r="CQ22510" s="4" t="s">
        <v>9</v>
      </c>
      <c r="CR22510" s="4" t="s">
        <v>6</v>
      </c>
      <c r="CS22510" s="4" t="s">
        <v>8</v>
      </c>
      <c r="CT22510" s="4" t="s">
        <v>10</v>
      </c>
      <c r="CU22510" s="4" t="s">
        <v>10</v>
      </c>
      <c r="CV22510" s="4" t="s">
        <v>9</v>
      </c>
      <c r="CW22510" s="4" t="s">
        <v>6</v>
      </c>
      <c r="CX22510" s="4" t="s">
        <v>8</v>
      </c>
      <c r="CY22510" s="4" t="s">
        <v>10</v>
      </c>
      <c r="CZ22510" s="4" t="s">
        <v>10</v>
      </c>
      <c r="DA22510" s="4" t="s">
        <v>9</v>
      </c>
      <c r="DB22510" s="4" t="s">
        <v>6</v>
      </c>
      <c r="DC22510" s="4" t="s">
        <v>8</v>
      </c>
      <c r="DD22510" s="4" t="s">
        <v>10</v>
      </c>
      <c r="DE22510" s="4" t="s">
        <v>10</v>
      </c>
      <c r="DF22510" s="4" t="s">
        <v>9</v>
      </c>
      <c r="DG22510" s="4" t="s">
        <v>6</v>
      </c>
      <c r="DH22510" s="4" t="s">
        <v>8</v>
      </c>
      <c r="DI22510" s="4" t="s">
        <v>10</v>
      </c>
      <c r="DJ22510" s="4" t="s">
        <v>10</v>
      </c>
      <c r="DK22510" s="4" t="s">
        <v>9</v>
      </c>
      <c r="DL22510" s="4" t="s">
        <v>6</v>
      </c>
      <c r="DM22510" s="4" t="s">
        <v>8</v>
      </c>
      <c r="DN22510" s="4" t="s">
        <v>10</v>
      </c>
      <c r="DO22510" s="4" t="s">
        <v>10</v>
      </c>
      <c r="DP22510" s="4" t="s">
        <v>9</v>
      </c>
      <c r="DQ22510" s="4" t="s">
        <v>6</v>
      </c>
      <c r="DR22510" s="4" t="s">
        <v>8</v>
      </c>
      <c r="DS22510" s="4" t="s">
        <v>10</v>
      </c>
      <c r="DT22510" s="4" t="s">
        <v>10</v>
      </c>
      <c r="DU22510" s="4" t="s">
        <v>9</v>
      </c>
      <c r="DV22510" s="4" t="s">
        <v>6</v>
      </c>
      <c r="DW22510" s="4" t="s">
        <v>8</v>
      </c>
      <c r="DX22510" s="4" t="s">
        <v>10</v>
      </c>
      <c r="DY22510" s="4" t="s">
        <v>10</v>
      </c>
      <c r="DZ22510" s="4" t="s">
        <v>9</v>
      </c>
      <c r="EA22510" s="4" t="s">
        <v>6</v>
      </c>
      <c r="EB22510" s="4" t="s">
        <v>8</v>
      </c>
      <c r="EC22510" s="4" t="s">
        <v>10</v>
      </c>
      <c r="ED22510" s="4" t="s">
        <v>10</v>
      </c>
      <c r="EE22510" s="4" t="s">
        <v>9</v>
      </c>
      <c r="EF22510" s="4" t="s">
        <v>6</v>
      </c>
      <c r="EG22510" s="4" t="s">
        <v>8</v>
      </c>
      <c r="EH22510" s="4" t="s">
        <v>10</v>
      </c>
      <c r="EI22510" s="4" t="s">
        <v>10</v>
      </c>
      <c r="EJ22510" s="4" t="s">
        <v>9</v>
      </c>
      <c r="EK22510" s="4" t="s">
        <v>6</v>
      </c>
      <c r="EL22510" s="4" t="s">
        <v>8</v>
      </c>
      <c r="EM22510" s="4" t="s">
        <v>10</v>
      </c>
      <c r="EN22510" s="4" t="s">
        <v>10</v>
      </c>
      <c r="EO22510" s="4" t="s">
        <v>9</v>
      </c>
      <c r="EP22510" s="4" t="s">
        <v>6</v>
      </c>
      <c r="EQ22510" s="4" t="s">
        <v>8</v>
      </c>
      <c r="ER22510" s="4" t="s">
        <v>10</v>
      </c>
      <c r="ES22510" s="4" t="s">
        <v>10</v>
      </c>
      <c r="ET22510" s="4" t="s">
        <v>9</v>
      </c>
      <c r="EU22510" s="4" t="s">
        <v>6</v>
      </c>
      <c r="EV22510" s="4" t="s">
        <v>8</v>
      </c>
      <c r="EW22510" s="4" t="s">
        <v>10</v>
      </c>
      <c r="EX22510" s="4" t="s">
        <v>10</v>
      </c>
      <c r="EY22510" s="4" t="s">
        <v>9</v>
      </c>
      <c r="EZ22510" s="4" t="s">
        <v>6</v>
      </c>
      <c r="FA22510" s="4" t="s">
        <v>8</v>
      </c>
      <c r="FB22510" s="4" t="s">
        <v>10</v>
      </c>
      <c r="FC22510" s="4" t="s">
        <v>10</v>
      </c>
      <c r="FD22510" s="4" t="s">
        <v>9</v>
      </c>
      <c r="FE22510" s="4" t="s">
        <v>6</v>
      </c>
      <c r="FF22510" s="4" t="s">
        <v>8</v>
      </c>
      <c r="FG22510" s="4" t="s">
        <v>10</v>
      </c>
      <c r="FH22510" s="4" t="s">
        <v>10</v>
      </c>
      <c r="FI22510" s="4" t="s">
        <v>9</v>
      </c>
      <c r="FJ22510" s="4" t="s">
        <v>6</v>
      </c>
      <c r="FK22510" s="4" t="s">
        <v>8</v>
      </c>
      <c r="FL22510" s="4" t="s">
        <v>10</v>
      </c>
      <c r="FM22510" s="4" t="s">
        <v>10</v>
      </c>
      <c r="FN22510" s="4" t="s">
        <v>9</v>
      </c>
      <c r="FO22510" s="4" t="s">
        <v>6</v>
      </c>
      <c r="FP22510" s="4" t="s">
        <v>8</v>
      </c>
      <c r="FQ22510" s="4" t="s">
        <v>10</v>
      </c>
      <c r="FR22510" s="4" t="s">
        <v>10</v>
      </c>
      <c r="FS22510" s="4" t="s">
        <v>9</v>
      </c>
      <c r="FT22510" s="4" t="s">
        <v>6</v>
      </c>
      <c r="FU22510" s="4" t="s">
        <v>8</v>
      </c>
      <c r="FV22510" s="4" t="s">
        <v>10</v>
      </c>
      <c r="FW22510" s="4" t="s">
        <v>10</v>
      </c>
      <c r="FX22510" s="4" t="s">
        <v>9</v>
      </c>
      <c r="FY22510" s="4" t="s">
        <v>6</v>
      </c>
      <c r="FZ22510" s="4" t="s">
        <v>8</v>
      </c>
      <c r="GA22510" s="4" t="s">
        <v>10</v>
      </c>
      <c r="GB22510" s="4" t="s">
        <v>10</v>
      </c>
      <c r="GC22510" s="4" t="s">
        <v>9</v>
      </c>
      <c r="GD22510" s="4" t="s">
        <v>6</v>
      </c>
      <c r="GE22510" s="4" t="s">
        <v>8</v>
      </c>
      <c r="GF22510" s="4" t="s">
        <v>10</v>
      </c>
      <c r="GG22510" s="4" t="s">
        <v>10</v>
      </c>
      <c r="GH22510" s="4" t="s">
        <v>9</v>
      </c>
      <c r="GI22510" s="4" t="s">
        <v>6</v>
      </c>
      <c r="GJ22510" s="4" t="s">
        <v>8</v>
      </c>
      <c r="GK22510" s="4" t="s">
        <v>10</v>
      </c>
      <c r="GL22510" s="4" t="s">
        <v>10</v>
      </c>
      <c r="GM22510" s="4" t="s">
        <v>9</v>
      </c>
      <c r="GN22510" s="4" t="s">
        <v>6</v>
      </c>
      <c r="GO22510" s="4" t="s">
        <v>8</v>
      </c>
      <c r="GP22510" s="4" t="s">
        <v>10</v>
      </c>
      <c r="GQ22510" s="4" t="s">
        <v>10</v>
      </c>
      <c r="GR22510" s="4" t="s">
        <v>9</v>
      </c>
      <c r="GS22510" s="4" t="s">
        <v>6</v>
      </c>
      <c r="GT22510" s="4" t="s">
        <v>8</v>
      </c>
      <c r="GU22510" s="4" t="s">
        <v>10</v>
      </c>
      <c r="GV22510" s="4" t="s">
        <v>10</v>
      </c>
      <c r="GW22510" s="4" t="s">
        <v>9</v>
      </c>
      <c r="GX22510" s="4" t="s">
        <v>6</v>
      </c>
      <c r="GY22510" s="4" t="s">
        <v>8</v>
      </c>
      <c r="GZ22510" s="4" t="s">
        <v>10</v>
      </c>
      <c r="HA22510" s="4" t="s">
        <v>10</v>
      </c>
      <c r="HB22510" s="4" t="s">
        <v>9</v>
      </c>
      <c r="HC22510" s="4" t="s">
        <v>6</v>
      </c>
      <c r="HD22510" s="4" t="s">
        <v>8</v>
      </c>
      <c r="HE22510" s="4" t="s">
        <v>10</v>
      </c>
      <c r="HF22510" s="4" t="s">
        <v>10</v>
      </c>
      <c r="HG22510" s="4" t="s">
        <v>9</v>
      </c>
      <c r="HH22510" s="4" t="s">
        <v>6</v>
      </c>
      <c r="HI22510" s="4" t="s">
        <v>8</v>
      </c>
      <c r="HJ22510" s="4" t="s">
        <v>10</v>
      </c>
      <c r="HK22510" s="4" t="s">
        <v>10</v>
      </c>
      <c r="HL22510" s="4" t="s">
        <v>9</v>
      </c>
      <c r="HM22510" s="4" t="s">
        <v>6</v>
      </c>
      <c r="HN22510" s="4" t="s">
        <v>8</v>
      </c>
      <c r="HO22510" s="4" t="s">
        <v>10</v>
      </c>
      <c r="HP22510" s="4" t="s">
        <v>10</v>
      </c>
      <c r="HQ22510" s="4" t="s">
        <v>9</v>
      </c>
      <c r="HR22510" s="4" t="s">
        <v>6</v>
      </c>
      <c r="HS22510" s="4" t="s">
        <v>8</v>
      </c>
      <c r="HT22510" s="4" t="s">
        <v>10</v>
      </c>
      <c r="HU22510" s="4" t="s">
        <v>10</v>
      </c>
      <c r="HV22510" s="4" t="s">
        <v>9</v>
      </c>
      <c r="HW22510" s="4" t="s">
        <v>6</v>
      </c>
      <c r="HX22510" s="4" t="s">
        <v>8</v>
      </c>
      <c r="HY22510" s="4" t="s">
        <v>10</v>
      </c>
      <c r="HZ22510" s="4" t="s">
        <v>10</v>
      </c>
      <c r="IA22510" s="4" t="s">
        <v>9</v>
      </c>
      <c r="IB22510" s="4" t="s">
        <v>6</v>
      </c>
      <c r="IC22510" s="4" t="s">
        <v>8</v>
      </c>
      <c r="ID22510" s="4" t="s">
        <v>10</v>
      </c>
      <c r="IE22510" s="4" t="s">
        <v>10</v>
      </c>
      <c r="IF22510" s="4" t="s">
        <v>9</v>
      </c>
      <c r="IG22510" s="4" t="s">
        <v>6</v>
      </c>
      <c r="IH22510" s="4" t="s">
        <v>8</v>
      </c>
      <c r="II22510" s="4" t="s">
        <v>10</v>
      </c>
      <c r="IJ22510" s="4" t="s">
        <v>10</v>
      </c>
      <c r="IK22510" s="4" t="s">
        <v>9</v>
      </c>
      <c r="IL22510" s="4" t="s">
        <v>6</v>
      </c>
      <c r="IM22510" s="4" t="s">
        <v>8</v>
      </c>
      <c r="IN22510" s="4" t="s">
        <v>10</v>
      </c>
      <c r="IO22510" s="4" t="s">
        <v>10</v>
      </c>
      <c r="IP22510" s="4" t="s">
        <v>9</v>
      </c>
      <c r="IQ22510" s="4" t="s">
        <v>6</v>
      </c>
      <c r="IR22510" s="4" t="s">
        <v>8</v>
      </c>
      <c r="IS22510" s="4" t="s">
        <v>10</v>
      </c>
      <c r="IT22510" s="4" t="s">
        <v>10</v>
      </c>
      <c r="IU22510" s="4" t="s">
        <v>9</v>
      </c>
      <c r="IV22510" s="4" t="s">
        <v>6</v>
      </c>
      <c r="IW22510" s="4" t="s">
        <v>8</v>
      </c>
      <c r="IX22510" s="4" t="s">
        <v>10</v>
      </c>
      <c r="IY22510" s="4" t="s">
        <v>10</v>
      </c>
      <c r="IZ22510" s="4" t="s">
        <v>9</v>
      </c>
      <c r="JA22510" s="4" t="s">
        <v>6</v>
      </c>
      <c r="JB22510" s="4" t="s">
        <v>8</v>
      </c>
      <c r="JC22510" s="4" t="s">
        <v>10</v>
      </c>
      <c r="JD22510" s="4" t="s">
        <v>10</v>
      </c>
      <c r="JE22510" s="4" t="s">
        <v>9</v>
      </c>
      <c r="JF22510" s="4" t="s">
        <v>6</v>
      </c>
      <c r="JG22510" s="4" t="s">
        <v>8</v>
      </c>
      <c r="JH22510" s="4" t="s">
        <v>10</v>
      </c>
      <c r="JI22510" s="4" t="s">
        <v>10</v>
      </c>
      <c r="JJ22510" s="4" t="s">
        <v>9</v>
      </c>
      <c r="JK22510" s="4" t="s">
        <v>6</v>
      </c>
      <c r="JL22510" s="4" t="s">
        <v>8</v>
      </c>
      <c r="JM22510" s="4" t="s">
        <v>10</v>
      </c>
      <c r="JN22510" s="4" t="s">
        <v>10</v>
      </c>
      <c r="JO22510" s="4" t="s">
        <v>9</v>
      </c>
      <c r="JP22510" s="4" t="s">
        <v>6</v>
      </c>
      <c r="JQ22510" s="4" t="s">
        <v>8</v>
      </c>
      <c r="JR22510" s="4" t="s">
        <v>10</v>
      </c>
      <c r="JS22510" s="4" t="s">
        <v>10</v>
      </c>
      <c r="JT22510" s="4" t="s">
        <v>9</v>
      </c>
      <c r="JU22510" s="4" t="s">
        <v>6</v>
      </c>
      <c r="JV22510" s="4" t="s">
        <v>8</v>
      </c>
      <c r="JW22510" s="4" t="s">
        <v>10</v>
      </c>
      <c r="JX22510" s="4" t="s">
        <v>10</v>
      </c>
      <c r="JY22510" s="4" t="s">
        <v>9</v>
      </c>
      <c r="JZ22510" s="4" t="s">
        <v>6</v>
      </c>
      <c r="KA22510" s="4" t="s">
        <v>8</v>
      </c>
      <c r="KB22510" s="4" t="s">
        <v>10</v>
      </c>
      <c r="KC22510" s="4" t="s">
        <v>10</v>
      </c>
      <c r="KD22510" s="4" t="s">
        <v>9</v>
      </c>
      <c r="KE22510" s="4" t="s">
        <v>6</v>
      </c>
      <c r="KF22510" s="4" t="s">
        <v>8</v>
      </c>
      <c r="KG22510" s="4" t="s">
        <v>10</v>
      </c>
      <c r="KH22510" s="4" t="s">
        <v>10</v>
      </c>
      <c r="KI22510" s="4" t="s">
        <v>9</v>
      </c>
      <c r="KJ22510" s="4" t="s">
        <v>6</v>
      </c>
      <c r="KK22510" s="4" t="s">
        <v>8</v>
      </c>
      <c r="KL22510" s="4" t="s">
        <v>10</v>
      </c>
      <c r="KM22510" s="4" t="s">
        <v>10</v>
      </c>
      <c r="KN22510" s="4" t="s">
        <v>9</v>
      </c>
      <c r="KO22510" s="4" t="s">
        <v>6</v>
      </c>
      <c r="KP22510" s="4" t="s">
        <v>8</v>
      </c>
      <c r="KQ22510" s="4" t="s">
        <v>10</v>
      </c>
      <c r="KR22510" s="4" t="s">
        <v>10</v>
      </c>
      <c r="KS22510" s="4" t="s">
        <v>9</v>
      </c>
      <c r="KT22510" s="4" t="s">
        <v>6</v>
      </c>
      <c r="KU22510" s="4" t="s">
        <v>8</v>
      </c>
      <c r="KV22510" s="4" t="s">
        <v>10</v>
      </c>
      <c r="KW22510" s="4" t="s">
        <v>10</v>
      </c>
      <c r="KX22510" s="4" t="s">
        <v>9</v>
      </c>
      <c r="KY22510" s="4" t="s">
        <v>6</v>
      </c>
      <c r="KZ22510" s="4" t="s">
        <v>8</v>
      </c>
      <c r="LA22510" s="4" t="s">
        <v>10</v>
      </c>
      <c r="LB22510" s="4" t="s">
        <v>10</v>
      </c>
      <c r="LC22510" s="4" t="s">
        <v>9</v>
      </c>
      <c r="LD22510" s="4" t="s">
        <v>6</v>
      </c>
      <c r="LE22510" s="4" t="s">
        <v>8</v>
      </c>
    </row>
    <row r="22511" spans="1:747">
      <c r="A22511" t="n">
        <v>180912</v>
      </c>
      <c r="B22511" s="102" t="n">
        <v>257</v>
      </c>
      <c r="C22511" s="7" t="n">
        <v>3</v>
      </c>
      <c r="D22511" s="7" t="n">
        <v>65533</v>
      </c>
      <c r="E22511" s="7" t="n">
        <v>0</v>
      </c>
      <c r="F22511" s="7" t="s">
        <v>35</v>
      </c>
      <c r="G22511" s="7" t="n">
        <f t="normal" ca="1">32-LENB(INDIRECT(ADDRESS(22511,6)))</f>
        <v>0</v>
      </c>
      <c r="H22511" s="7" t="n">
        <v>3</v>
      </c>
      <c r="I22511" s="7" t="n">
        <v>65533</v>
      </c>
      <c r="J22511" s="7" t="n">
        <v>0</v>
      </c>
      <c r="K22511" s="7" t="s">
        <v>316</v>
      </c>
      <c r="L22511" s="7" t="n">
        <f t="normal" ca="1">32-LENB(INDIRECT(ADDRESS(22511,11)))</f>
        <v>0</v>
      </c>
      <c r="M22511" s="7" t="n">
        <v>3</v>
      </c>
      <c r="N22511" s="7" t="n">
        <v>65533</v>
      </c>
      <c r="O22511" s="7" t="n">
        <v>0</v>
      </c>
      <c r="P22511" s="7" t="s">
        <v>317</v>
      </c>
      <c r="Q22511" s="7" t="n">
        <f t="normal" ca="1">32-LENB(INDIRECT(ADDRESS(22511,16)))</f>
        <v>0</v>
      </c>
      <c r="R22511" s="7" t="n">
        <v>3</v>
      </c>
      <c r="S22511" s="7" t="n">
        <v>65533</v>
      </c>
      <c r="T22511" s="7" t="n">
        <v>0</v>
      </c>
      <c r="U22511" s="7" t="s">
        <v>318</v>
      </c>
      <c r="V22511" s="7" t="n">
        <f t="normal" ca="1">32-LENB(INDIRECT(ADDRESS(22511,21)))</f>
        <v>0</v>
      </c>
      <c r="W22511" s="7" t="n">
        <v>3</v>
      </c>
      <c r="X22511" s="7" t="n">
        <v>65533</v>
      </c>
      <c r="Y22511" s="7" t="n">
        <v>0</v>
      </c>
      <c r="Z22511" s="7" t="s">
        <v>319</v>
      </c>
      <c r="AA22511" s="7" t="n">
        <f t="normal" ca="1">32-LENB(INDIRECT(ADDRESS(22511,26)))</f>
        <v>0</v>
      </c>
      <c r="AB22511" s="7" t="n">
        <v>3</v>
      </c>
      <c r="AC22511" s="7" t="n">
        <v>65533</v>
      </c>
      <c r="AD22511" s="7" t="n">
        <v>0</v>
      </c>
      <c r="AE22511" s="7" t="s">
        <v>320</v>
      </c>
      <c r="AF22511" s="7" t="n">
        <f t="normal" ca="1">32-LENB(INDIRECT(ADDRESS(22511,31)))</f>
        <v>0</v>
      </c>
      <c r="AG22511" s="7" t="n">
        <v>3</v>
      </c>
      <c r="AH22511" s="7" t="n">
        <v>65533</v>
      </c>
      <c r="AI22511" s="7" t="n">
        <v>0</v>
      </c>
      <c r="AJ22511" s="7" t="s">
        <v>321</v>
      </c>
      <c r="AK22511" s="7" t="n">
        <f t="normal" ca="1">32-LENB(INDIRECT(ADDRESS(22511,36)))</f>
        <v>0</v>
      </c>
      <c r="AL22511" s="7" t="n">
        <v>3</v>
      </c>
      <c r="AM22511" s="7" t="n">
        <v>65533</v>
      </c>
      <c r="AN22511" s="7" t="n">
        <v>0</v>
      </c>
      <c r="AO22511" s="7" t="s">
        <v>322</v>
      </c>
      <c r="AP22511" s="7" t="n">
        <f t="normal" ca="1">32-LENB(INDIRECT(ADDRESS(22511,41)))</f>
        <v>0</v>
      </c>
      <c r="AQ22511" s="7" t="n">
        <v>2</v>
      </c>
      <c r="AR22511" s="7" t="n">
        <v>65533</v>
      </c>
      <c r="AS22511" s="7" t="n">
        <v>0</v>
      </c>
      <c r="AT22511" s="7" t="s">
        <v>92</v>
      </c>
      <c r="AU22511" s="7" t="n">
        <f t="normal" ca="1">32-LENB(INDIRECT(ADDRESS(22511,46)))</f>
        <v>0</v>
      </c>
      <c r="AV22511" s="7" t="n">
        <v>2</v>
      </c>
      <c r="AW22511" s="7" t="n">
        <v>65533</v>
      </c>
      <c r="AX22511" s="7" t="n">
        <v>0</v>
      </c>
      <c r="AY22511" s="7" t="s">
        <v>345</v>
      </c>
      <c r="AZ22511" s="7" t="n">
        <f t="normal" ca="1">32-LENB(INDIRECT(ADDRESS(22511,51)))</f>
        <v>0</v>
      </c>
      <c r="BA22511" s="7" t="n">
        <v>2</v>
      </c>
      <c r="BB22511" s="7" t="n">
        <v>65533</v>
      </c>
      <c r="BC22511" s="7" t="n">
        <v>0</v>
      </c>
      <c r="BD22511" s="7" t="s">
        <v>346</v>
      </c>
      <c r="BE22511" s="7" t="n">
        <f t="normal" ca="1">32-LENB(INDIRECT(ADDRESS(22511,56)))</f>
        <v>0</v>
      </c>
      <c r="BF22511" s="7" t="n">
        <v>4</v>
      </c>
      <c r="BG22511" s="7" t="n">
        <v>65533</v>
      </c>
      <c r="BH22511" s="7" t="n">
        <v>4525</v>
      </c>
      <c r="BI22511" s="7" t="s">
        <v>13</v>
      </c>
      <c r="BJ22511" s="7" t="n">
        <f t="normal" ca="1">32-LENB(INDIRECT(ADDRESS(22511,61)))</f>
        <v>0</v>
      </c>
      <c r="BK22511" s="7" t="n">
        <v>4</v>
      </c>
      <c r="BL22511" s="7" t="n">
        <v>65533</v>
      </c>
      <c r="BM22511" s="7" t="n">
        <v>4527</v>
      </c>
      <c r="BN22511" s="7" t="s">
        <v>13</v>
      </c>
      <c r="BO22511" s="7" t="n">
        <f t="normal" ca="1">32-LENB(INDIRECT(ADDRESS(22511,66)))</f>
        <v>0</v>
      </c>
      <c r="BP22511" s="7" t="n">
        <v>4</v>
      </c>
      <c r="BQ22511" s="7" t="n">
        <v>65533</v>
      </c>
      <c r="BR22511" s="7" t="n">
        <v>2119</v>
      </c>
      <c r="BS22511" s="7" t="s">
        <v>13</v>
      </c>
      <c r="BT22511" s="7" t="n">
        <f t="normal" ca="1">32-LENB(INDIRECT(ADDRESS(22511,71)))</f>
        <v>0</v>
      </c>
      <c r="BU22511" s="7" t="n">
        <v>4</v>
      </c>
      <c r="BV22511" s="7" t="n">
        <v>65533</v>
      </c>
      <c r="BW22511" s="7" t="n">
        <v>4120</v>
      </c>
      <c r="BX22511" s="7" t="s">
        <v>13</v>
      </c>
      <c r="BY22511" s="7" t="n">
        <f t="normal" ca="1">32-LENB(INDIRECT(ADDRESS(22511,76)))</f>
        <v>0</v>
      </c>
      <c r="BZ22511" s="7" t="n">
        <v>4</v>
      </c>
      <c r="CA22511" s="7" t="n">
        <v>65533</v>
      </c>
      <c r="CB22511" s="7" t="n">
        <v>4407</v>
      </c>
      <c r="CC22511" s="7" t="s">
        <v>13</v>
      </c>
      <c r="CD22511" s="7" t="n">
        <f t="normal" ca="1">32-LENB(INDIRECT(ADDRESS(22511,81)))</f>
        <v>0</v>
      </c>
      <c r="CE22511" s="7" t="n">
        <v>4</v>
      </c>
      <c r="CF22511" s="7" t="n">
        <v>65533</v>
      </c>
      <c r="CG22511" s="7" t="n">
        <v>4120</v>
      </c>
      <c r="CH22511" s="7" t="s">
        <v>13</v>
      </c>
      <c r="CI22511" s="7" t="n">
        <f t="normal" ca="1">32-LENB(INDIRECT(ADDRESS(22511,86)))</f>
        <v>0</v>
      </c>
      <c r="CJ22511" s="7" t="n">
        <v>7</v>
      </c>
      <c r="CK22511" s="7" t="n">
        <v>65533</v>
      </c>
      <c r="CL22511" s="7" t="n">
        <v>28524</v>
      </c>
      <c r="CM22511" s="7" t="s">
        <v>13</v>
      </c>
      <c r="CN22511" s="7" t="n">
        <f t="normal" ca="1">32-LENB(INDIRECT(ADDRESS(22511,91)))</f>
        <v>0</v>
      </c>
      <c r="CO22511" s="7" t="n">
        <v>4</v>
      </c>
      <c r="CP22511" s="7" t="n">
        <v>65533</v>
      </c>
      <c r="CQ22511" s="7" t="n">
        <v>4120</v>
      </c>
      <c r="CR22511" s="7" t="s">
        <v>13</v>
      </c>
      <c r="CS22511" s="7" t="n">
        <f t="normal" ca="1">32-LENB(INDIRECT(ADDRESS(22511,96)))</f>
        <v>0</v>
      </c>
      <c r="CT22511" s="7" t="n">
        <v>4</v>
      </c>
      <c r="CU22511" s="7" t="n">
        <v>65533</v>
      </c>
      <c r="CV22511" s="7" t="n">
        <v>4407</v>
      </c>
      <c r="CW22511" s="7" t="s">
        <v>13</v>
      </c>
      <c r="CX22511" s="7" t="n">
        <f t="normal" ca="1">32-LENB(INDIRECT(ADDRESS(22511,101)))</f>
        <v>0</v>
      </c>
      <c r="CY22511" s="7" t="n">
        <v>4</v>
      </c>
      <c r="CZ22511" s="7" t="n">
        <v>65533</v>
      </c>
      <c r="DA22511" s="7" t="n">
        <v>4120</v>
      </c>
      <c r="DB22511" s="7" t="s">
        <v>13</v>
      </c>
      <c r="DC22511" s="7" t="n">
        <f t="normal" ca="1">32-LENB(INDIRECT(ADDRESS(22511,106)))</f>
        <v>0</v>
      </c>
      <c r="DD22511" s="7" t="n">
        <v>7</v>
      </c>
      <c r="DE22511" s="7" t="n">
        <v>65533</v>
      </c>
      <c r="DF22511" s="7" t="n">
        <v>4481</v>
      </c>
      <c r="DG22511" s="7" t="s">
        <v>13</v>
      </c>
      <c r="DH22511" s="7" t="n">
        <f t="normal" ca="1">32-LENB(INDIRECT(ADDRESS(22511,111)))</f>
        <v>0</v>
      </c>
      <c r="DI22511" s="7" t="n">
        <v>7</v>
      </c>
      <c r="DJ22511" s="7" t="n">
        <v>65533</v>
      </c>
      <c r="DK22511" s="7" t="n">
        <v>1524</v>
      </c>
      <c r="DL22511" s="7" t="s">
        <v>13</v>
      </c>
      <c r="DM22511" s="7" t="n">
        <f t="normal" ca="1">32-LENB(INDIRECT(ADDRESS(22511,116)))</f>
        <v>0</v>
      </c>
      <c r="DN22511" s="7" t="n">
        <v>7</v>
      </c>
      <c r="DO22511" s="7" t="n">
        <v>65533</v>
      </c>
      <c r="DP22511" s="7" t="n">
        <v>29466</v>
      </c>
      <c r="DQ22511" s="7" t="s">
        <v>13</v>
      </c>
      <c r="DR22511" s="7" t="n">
        <f t="normal" ca="1">32-LENB(INDIRECT(ADDRESS(22511,121)))</f>
        <v>0</v>
      </c>
      <c r="DS22511" s="7" t="n">
        <v>7</v>
      </c>
      <c r="DT22511" s="7" t="n">
        <v>65533</v>
      </c>
      <c r="DU22511" s="7" t="n">
        <v>10443</v>
      </c>
      <c r="DV22511" s="7" t="s">
        <v>13</v>
      </c>
      <c r="DW22511" s="7" t="n">
        <f t="normal" ca="1">32-LENB(INDIRECT(ADDRESS(22511,126)))</f>
        <v>0</v>
      </c>
      <c r="DX22511" s="7" t="n">
        <v>7</v>
      </c>
      <c r="DY22511" s="7" t="n">
        <v>65533</v>
      </c>
      <c r="DZ22511" s="7" t="n">
        <v>7460</v>
      </c>
      <c r="EA22511" s="7" t="s">
        <v>13</v>
      </c>
      <c r="EB22511" s="7" t="n">
        <f t="normal" ca="1">32-LENB(INDIRECT(ADDRESS(22511,131)))</f>
        <v>0</v>
      </c>
      <c r="EC22511" s="7" t="n">
        <v>7</v>
      </c>
      <c r="ED22511" s="7" t="n">
        <v>65533</v>
      </c>
      <c r="EE22511" s="7" t="n">
        <v>9410</v>
      </c>
      <c r="EF22511" s="7" t="s">
        <v>13</v>
      </c>
      <c r="EG22511" s="7" t="n">
        <f t="normal" ca="1">32-LENB(INDIRECT(ADDRESS(22511,136)))</f>
        <v>0</v>
      </c>
      <c r="EH22511" s="7" t="n">
        <v>7</v>
      </c>
      <c r="EI22511" s="7" t="n">
        <v>65533</v>
      </c>
      <c r="EJ22511" s="7" t="n">
        <v>2448</v>
      </c>
      <c r="EK22511" s="7" t="s">
        <v>13</v>
      </c>
      <c r="EL22511" s="7" t="n">
        <f t="normal" ca="1">32-LENB(INDIRECT(ADDRESS(22511,141)))</f>
        <v>0</v>
      </c>
      <c r="EM22511" s="7" t="n">
        <v>2</v>
      </c>
      <c r="EN22511" s="7" t="n">
        <v>65533</v>
      </c>
      <c r="EO22511" s="7" t="n">
        <v>0</v>
      </c>
      <c r="EP22511" s="7" t="s">
        <v>358</v>
      </c>
      <c r="EQ22511" s="7" t="n">
        <f t="normal" ca="1">32-LENB(INDIRECT(ADDRESS(22511,146)))</f>
        <v>0</v>
      </c>
      <c r="ER22511" s="7" t="n">
        <v>4</v>
      </c>
      <c r="ES22511" s="7" t="n">
        <v>65533</v>
      </c>
      <c r="ET22511" s="7" t="n">
        <v>2119</v>
      </c>
      <c r="EU22511" s="7" t="s">
        <v>13</v>
      </c>
      <c r="EV22511" s="7" t="n">
        <f t="normal" ca="1">32-LENB(INDIRECT(ADDRESS(22511,151)))</f>
        <v>0</v>
      </c>
      <c r="EW22511" s="7" t="n">
        <v>7</v>
      </c>
      <c r="EX22511" s="7" t="n">
        <v>65533</v>
      </c>
      <c r="EY22511" s="7" t="n">
        <v>28525</v>
      </c>
      <c r="EZ22511" s="7" t="s">
        <v>13</v>
      </c>
      <c r="FA22511" s="7" t="n">
        <f t="normal" ca="1">32-LENB(INDIRECT(ADDRESS(22511,156)))</f>
        <v>0</v>
      </c>
      <c r="FB22511" s="7" t="n">
        <v>7</v>
      </c>
      <c r="FC22511" s="7" t="n">
        <v>65533</v>
      </c>
      <c r="FD22511" s="7" t="n">
        <v>28526</v>
      </c>
      <c r="FE22511" s="7" t="s">
        <v>13</v>
      </c>
      <c r="FF22511" s="7" t="n">
        <f t="normal" ca="1">32-LENB(INDIRECT(ADDRESS(22511,161)))</f>
        <v>0</v>
      </c>
      <c r="FG22511" s="7" t="n">
        <v>7</v>
      </c>
      <c r="FH22511" s="7" t="n">
        <v>65533</v>
      </c>
      <c r="FI22511" s="7" t="n">
        <v>53693</v>
      </c>
      <c r="FJ22511" s="7" t="s">
        <v>13</v>
      </c>
      <c r="FK22511" s="7" t="n">
        <f t="normal" ca="1">32-LENB(INDIRECT(ADDRESS(22511,166)))</f>
        <v>0</v>
      </c>
      <c r="FL22511" s="7" t="n">
        <v>7</v>
      </c>
      <c r="FM22511" s="7" t="n">
        <v>65533</v>
      </c>
      <c r="FN22511" s="7" t="n">
        <v>28527</v>
      </c>
      <c r="FO22511" s="7" t="s">
        <v>13</v>
      </c>
      <c r="FP22511" s="7" t="n">
        <f t="normal" ca="1">32-LENB(INDIRECT(ADDRESS(22511,171)))</f>
        <v>0</v>
      </c>
      <c r="FQ22511" s="7" t="n">
        <v>4</v>
      </c>
      <c r="FR22511" s="7" t="n">
        <v>65533</v>
      </c>
      <c r="FS22511" s="7" t="n">
        <v>8203</v>
      </c>
      <c r="FT22511" s="7" t="s">
        <v>13</v>
      </c>
      <c r="FU22511" s="7" t="n">
        <f t="normal" ca="1">32-LENB(INDIRECT(ADDRESS(22511,176)))</f>
        <v>0</v>
      </c>
      <c r="FV22511" s="7" t="n">
        <v>4</v>
      </c>
      <c r="FW22511" s="7" t="n">
        <v>65533</v>
      </c>
      <c r="FX22511" s="7" t="n">
        <v>8121</v>
      </c>
      <c r="FY22511" s="7" t="s">
        <v>13</v>
      </c>
      <c r="FZ22511" s="7" t="n">
        <f t="normal" ca="1">32-LENB(INDIRECT(ADDRESS(22511,181)))</f>
        <v>0</v>
      </c>
      <c r="GA22511" s="7" t="n">
        <v>7</v>
      </c>
      <c r="GB22511" s="7" t="n">
        <v>65533</v>
      </c>
      <c r="GC22511" s="7" t="n">
        <v>53112</v>
      </c>
      <c r="GD22511" s="7" t="s">
        <v>13</v>
      </c>
      <c r="GE22511" s="7" t="n">
        <f t="normal" ca="1">32-LENB(INDIRECT(ADDRESS(22511,186)))</f>
        <v>0</v>
      </c>
      <c r="GF22511" s="7" t="n">
        <v>7</v>
      </c>
      <c r="GG22511" s="7" t="n">
        <v>65533</v>
      </c>
      <c r="GH22511" s="7" t="n">
        <v>53113</v>
      </c>
      <c r="GI22511" s="7" t="s">
        <v>13</v>
      </c>
      <c r="GJ22511" s="7" t="n">
        <f t="normal" ca="1">32-LENB(INDIRECT(ADDRESS(22511,191)))</f>
        <v>0</v>
      </c>
      <c r="GK22511" s="7" t="n">
        <v>7</v>
      </c>
      <c r="GL22511" s="7" t="n">
        <v>65533</v>
      </c>
      <c r="GM22511" s="7" t="n">
        <v>53114</v>
      </c>
      <c r="GN22511" s="7" t="s">
        <v>13</v>
      </c>
      <c r="GO22511" s="7" t="n">
        <f t="normal" ca="1">32-LENB(INDIRECT(ADDRESS(22511,196)))</f>
        <v>0</v>
      </c>
      <c r="GP22511" s="7" t="n">
        <v>7</v>
      </c>
      <c r="GQ22511" s="7" t="n">
        <v>65533</v>
      </c>
      <c r="GR22511" s="7" t="n">
        <v>53115</v>
      </c>
      <c r="GS22511" s="7" t="s">
        <v>13</v>
      </c>
      <c r="GT22511" s="7" t="n">
        <f t="normal" ca="1">32-LENB(INDIRECT(ADDRESS(22511,201)))</f>
        <v>0</v>
      </c>
      <c r="GU22511" s="7" t="n">
        <v>7</v>
      </c>
      <c r="GV22511" s="7" t="n">
        <v>65533</v>
      </c>
      <c r="GW22511" s="7" t="n">
        <v>28528</v>
      </c>
      <c r="GX22511" s="7" t="s">
        <v>13</v>
      </c>
      <c r="GY22511" s="7" t="n">
        <f t="normal" ca="1">32-LENB(INDIRECT(ADDRESS(22511,206)))</f>
        <v>0</v>
      </c>
      <c r="GZ22511" s="7" t="n">
        <v>7</v>
      </c>
      <c r="HA22511" s="7" t="n">
        <v>65533</v>
      </c>
      <c r="HB22511" s="7" t="n">
        <v>28529</v>
      </c>
      <c r="HC22511" s="7" t="s">
        <v>13</v>
      </c>
      <c r="HD22511" s="7" t="n">
        <f t="normal" ca="1">32-LENB(INDIRECT(ADDRESS(22511,211)))</f>
        <v>0</v>
      </c>
      <c r="HE22511" s="7" t="n">
        <v>7</v>
      </c>
      <c r="HF22511" s="7" t="n">
        <v>65533</v>
      </c>
      <c r="HG22511" s="7" t="n">
        <v>28530</v>
      </c>
      <c r="HH22511" s="7" t="s">
        <v>13</v>
      </c>
      <c r="HI22511" s="7" t="n">
        <f t="normal" ca="1">32-LENB(INDIRECT(ADDRESS(22511,216)))</f>
        <v>0</v>
      </c>
      <c r="HJ22511" s="7" t="n">
        <v>7</v>
      </c>
      <c r="HK22511" s="7" t="n">
        <v>65533</v>
      </c>
      <c r="HL22511" s="7" t="n">
        <v>53699</v>
      </c>
      <c r="HM22511" s="7" t="s">
        <v>13</v>
      </c>
      <c r="HN22511" s="7" t="n">
        <f t="normal" ca="1">32-LENB(INDIRECT(ADDRESS(22511,221)))</f>
        <v>0</v>
      </c>
      <c r="HO22511" s="7" t="n">
        <v>7</v>
      </c>
      <c r="HP22511" s="7" t="n">
        <v>65533</v>
      </c>
      <c r="HQ22511" s="7" t="n">
        <v>53116</v>
      </c>
      <c r="HR22511" s="7" t="s">
        <v>13</v>
      </c>
      <c r="HS22511" s="7" t="n">
        <f t="normal" ca="1">32-LENB(INDIRECT(ADDRESS(22511,226)))</f>
        <v>0</v>
      </c>
      <c r="HT22511" s="7" t="n">
        <v>7</v>
      </c>
      <c r="HU22511" s="7" t="n">
        <v>65533</v>
      </c>
      <c r="HV22511" s="7" t="n">
        <v>53117</v>
      </c>
      <c r="HW22511" s="7" t="s">
        <v>13</v>
      </c>
      <c r="HX22511" s="7" t="n">
        <f t="normal" ca="1">32-LENB(INDIRECT(ADDRESS(22511,231)))</f>
        <v>0</v>
      </c>
      <c r="HY22511" s="7" t="n">
        <v>7</v>
      </c>
      <c r="HZ22511" s="7" t="n">
        <v>65533</v>
      </c>
      <c r="IA22511" s="7" t="n">
        <v>53118</v>
      </c>
      <c r="IB22511" s="7" t="s">
        <v>13</v>
      </c>
      <c r="IC22511" s="7" t="n">
        <f t="normal" ca="1">32-LENB(INDIRECT(ADDRESS(22511,236)))</f>
        <v>0</v>
      </c>
      <c r="ID22511" s="7" t="n">
        <v>4</v>
      </c>
      <c r="IE22511" s="7" t="n">
        <v>65533</v>
      </c>
      <c r="IF22511" s="7" t="n">
        <v>4427</v>
      </c>
      <c r="IG22511" s="7" t="s">
        <v>13</v>
      </c>
      <c r="IH22511" s="7" t="n">
        <f t="normal" ca="1">32-LENB(INDIRECT(ADDRESS(22511,241)))</f>
        <v>0</v>
      </c>
      <c r="II22511" s="7" t="n">
        <v>7</v>
      </c>
      <c r="IJ22511" s="7" t="n">
        <v>65533</v>
      </c>
      <c r="IK22511" s="7" t="n">
        <v>53119</v>
      </c>
      <c r="IL22511" s="7" t="s">
        <v>13</v>
      </c>
      <c r="IM22511" s="7" t="n">
        <f t="normal" ca="1">32-LENB(INDIRECT(ADDRESS(22511,246)))</f>
        <v>0</v>
      </c>
      <c r="IN22511" s="7" t="n">
        <v>7</v>
      </c>
      <c r="IO22511" s="7" t="n">
        <v>65533</v>
      </c>
      <c r="IP22511" s="7" t="n">
        <v>28531</v>
      </c>
      <c r="IQ22511" s="7" t="s">
        <v>13</v>
      </c>
      <c r="IR22511" s="7" t="n">
        <f t="normal" ca="1">32-LENB(INDIRECT(ADDRESS(22511,251)))</f>
        <v>0</v>
      </c>
      <c r="IS22511" s="7" t="n">
        <v>4</v>
      </c>
      <c r="IT22511" s="7" t="n">
        <v>65533</v>
      </c>
      <c r="IU22511" s="7" t="n">
        <v>4427</v>
      </c>
      <c r="IV22511" s="7" t="s">
        <v>13</v>
      </c>
      <c r="IW22511" s="7" t="n">
        <f t="normal" ca="1">32-LENB(INDIRECT(ADDRESS(22511,256)))</f>
        <v>0</v>
      </c>
      <c r="IX22511" s="7" t="n">
        <v>7</v>
      </c>
      <c r="IY22511" s="7" t="n">
        <v>65533</v>
      </c>
      <c r="IZ22511" s="7" t="n">
        <v>28532</v>
      </c>
      <c r="JA22511" s="7" t="s">
        <v>13</v>
      </c>
      <c r="JB22511" s="7" t="n">
        <f t="normal" ca="1">32-LENB(INDIRECT(ADDRESS(22511,261)))</f>
        <v>0</v>
      </c>
      <c r="JC22511" s="7" t="n">
        <v>7</v>
      </c>
      <c r="JD22511" s="7" t="n">
        <v>65533</v>
      </c>
      <c r="JE22511" s="7" t="n">
        <v>28533</v>
      </c>
      <c r="JF22511" s="7" t="s">
        <v>13</v>
      </c>
      <c r="JG22511" s="7" t="n">
        <f t="normal" ca="1">32-LENB(INDIRECT(ADDRESS(22511,266)))</f>
        <v>0</v>
      </c>
      <c r="JH22511" s="7" t="n">
        <v>7</v>
      </c>
      <c r="JI22511" s="7" t="n">
        <v>65533</v>
      </c>
      <c r="JJ22511" s="7" t="n">
        <v>28534</v>
      </c>
      <c r="JK22511" s="7" t="s">
        <v>13</v>
      </c>
      <c r="JL22511" s="7" t="n">
        <f t="normal" ca="1">32-LENB(INDIRECT(ADDRESS(22511,271)))</f>
        <v>0</v>
      </c>
      <c r="JM22511" s="7" t="n">
        <v>7</v>
      </c>
      <c r="JN22511" s="7" t="n">
        <v>65533</v>
      </c>
      <c r="JO22511" s="7" t="n">
        <v>28535</v>
      </c>
      <c r="JP22511" s="7" t="s">
        <v>13</v>
      </c>
      <c r="JQ22511" s="7" t="n">
        <f t="normal" ca="1">32-LENB(INDIRECT(ADDRESS(22511,276)))</f>
        <v>0</v>
      </c>
      <c r="JR22511" s="7" t="n">
        <v>7</v>
      </c>
      <c r="JS22511" s="7" t="n">
        <v>65533</v>
      </c>
      <c r="JT22511" s="7" t="n">
        <v>28536</v>
      </c>
      <c r="JU22511" s="7" t="s">
        <v>13</v>
      </c>
      <c r="JV22511" s="7" t="n">
        <f t="normal" ca="1">32-LENB(INDIRECT(ADDRESS(22511,281)))</f>
        <v>0</v>
      </c>
      <c r="JW22511" s="7" t="n">
        <v>7</v>
      </c>
      <c r="JX22511" s="7" t="n">
        <v>65533</v>
      </c>
      <c r="JY22511" s="7" t="n">
        <v>53120</v>
      </c>
      <c r="JZ22511" s="7" t="s">
        <v>13</v>
      </c>
      <c r="KA22511" s="7" t="n">
        <f t="normal" ca="1">32-LENB(INDIRECT(ADDRESS(22511,286)))</f>
        <v>0</v>
      </c>
      <c r="KB22511" s="7" t="n">
        <v>7</v>
      </c>
      <c r="KC22511" s="7" t="n">
        <v>65533</v>
      </c>
      <c r="KD22511" s="7" t="n">
        <v>53121</v>
      </c>
      <c r="KE22511" s="7" t="s">
        <v>13</v>
      </c>
      <c r="KF22511" s="7" t="n">
        <f t="normal" ca="1">32-LENB(INDIRECT(ADDRESS(22511,291)))</f>
        <v>0</v>
      </c>
      <c r="KG22511" s="7" t="n">
        <v>4</v>
      </c>
      <c r="KH22511" s="7" t="n">
        <v>65533</v>
      </c>
      <c r="KI22511" s="7" t="n">
        <v>4515</v>
      </c>
      <c r="KJ22511" s="7" t="s">
        <v>13</v>
      </c>
      <c r="KK22511" s="7" t="n">
        <f t="normal" ca="1">32-LENB(INDIRECT(ADDRESS(22511,296)))</f>
        <v>0</v>
      </c>
      <c r="KL22511" s="7" t="n">
        <v>7</v>
      </c>
      <c r="KM22511" s="7" t="n">
        <v>65533</v>
      </c>
      <c r="KN22511" s="7" t="n">
        <v>28537</v>
      </c>
      <c r="KO22511" s="7" t="s">
        <v>13</v>
      </c>
      <c r="KP22511" s="7" t="n">
        <f t="normal" ca="1">32-LENB(INDIRECT(ADDRESS(22511,301)))</f>
        <v>0</v>
      </c>
      <c r="KQ22511" s="7" t="n">
        <v>7</v>
      </c>
      <c r="KR22511" s="7" t="n">
        <v>65533</v>
      </c>
      <c r="KS22511" s="7" t="n">
        <v>53122</v>
      </c>
      <c r="KT22511" s="7" t="s">
        <v>13</v>
      </c>
      <c r="KU22511" s="7" t="n">
        <f t="normal" ca="1">32-LENB(INDIRECT(ADDRESS(22511,306)))</f>
        <v>0</v>
      </c>
      <c r="KV22511" s="7" t="n">
        <v>4</v>
      </c>
      <c r="KW22511" s="7" t="n">
        <v>65533</v>
      </c>
      <c r="KX22511" s="7" t="n">
        <v>2119</v>
      </c>
      <c r="KY22511" s="7" t="s">
        <v>13</v>
      </c>
      <c r="KZ22511" s="7" t="n">
        <f t="normal" ca="1">32-LENB(INDIRECT(ADDRESS(22511,311)))</f>
        <v>0</v>
      </c>
      <c r="LA22511" s="7" t="n">
        <v>0</v>
      </c>
      <c r="LB22511" s="7" t="n">
        <v>65533</v>
      </c>
      <c r="LC22511" s="7" t="n">
        <v>0</v>
      </c>
      <c r="LD22511" s="7" t="s">
        <v>13</v>
      </c>
      <c r="LE22511" s="7" t="n">
        <f t="normal" ca="1">32-LENB(INDIRECT(ADDRESS(22511,316)))</f>
        <v>0</v>
      </c>
    </row>
    <row r="22512" spans="1:747">
      <c r="A22512" t="s">
        <v>4</v>
      </c>
      <c r="B22512" s="4" t="s">
        <v>5</v>
      </c>
    </row>
    <row r="22513" spans="1:317">
      <c r="A22513" t="n">
        <v>183432</v>
      </c>
      <c r="B22513" s="5" t="n">
        <v>1</v>
      </c>
    </row>
    <row r="22514" spans="1:317" s="3" customFormat="1" customHeight="0">
      <c r="A22514" s="3" t="s">
        <v>2</v>
      </c>
      <c r="B22514" s="3" t="s">
        <v>1265</v>
      </c>
    </row>
    <row r="22515" spans="1:317">
      <c r="A22515" t="s">
        <v>4</v>
      </c>
      <c r="B22515" s="4" t="s">
        <v>5</v>
      </c>
      <c r="C22515" s="4" t="s">
        <v>10</v>
      </c>
      <c r="D22515" s="4" t="s">
        <v>10</v>
      </c>
      <c r="E22515" s="4" t="s">
        <v>9</v>
      </c>
      <c r="F22515" s="4" t="s">
        <v>6</v>
      </c>
      <c r="G22515" s="4" t="s">
        <v>8</v>
      </c>
      <c r="H22515" s="4" t="s">
        <v>10</v>
      </c>
      <c r="I22515" s="4" t="s">
        <v>10</v>
      </c>
      <c r="J22515" s="4" t="s">
        <v>9</v>
      </c>
      <c r="K22515" s="4" t="s">
        <v>6</v>
      </c>
      <c r="L22515" s="4" t="s">
        <v>8</v>
      </c>
      <c r="M22515" s="4" t="s">
        <v>10</v>
      </c>
      <c r="N22515" s="4" t="s">
        <v>10</v>
      </c>
      <c r="O22515" s="4" t="s">
        <v>9</v>
      </c>
      <c r="P22515" s="4" t="s">
        <v>6</v>
      </c>
      <c r="Q22515" s="4" t="s">
        <v>8</v>
      </c>
      <c r="R22515" s="4" t="s">
        <v>10</v>
      </c>
      <c r="S22515" s="4" t="s">
        <v>10</v>
      </c>
      <c r="T22515" s="4" t="s">
        <v>9</v>
      </c>
      <c r="U22515" s="4" t="s">
        <v>6</v>
      </c>
      <c r="V22515" s="4" t="s">
        <v>8</v>
      </c>
      <c r="W22515" s="4" t="s">
        <v>10</v>
      </c>
      <c r="X22515" s="4" t="s">
        <v>10</v>
      </c>
      <c r="Y22515" s="4" t="s">
        <v>9</v>
      </c>
      <c r="Z22515" s="4" t="s">
        <v>6</v>
      </c>
      <c r="AA22515" s="4" t="s">
        <v>8</v>
      </c>
      <c r="AB22515" s="4" t="s">
        <v>10</v>
      </c>
      <c r="AC22515" s="4" t="s">
        <v>10</v>
      </c>
      <c r="AD22515" s="4" t="s">
        <v>9</v>
      </c>
      <c r="AE22515" s="4" t="s">
        <v>6</v>
      </c>
      <c r="AF22515" s="4" t="s">
        <v>8</v>
      </c>
      <c r="AG22515" s="4" t="s">
        <v>10</v>
      </c>
      <c r="AH22515" s="4" t="s">
        <v>10</v>
      </c>
      <c r="AI22515" s="4" t="s">
        <v>9</v>
      </c>
      <c r="AJ22515" s="4" t="s">
        <v>6</v>
      </c>
      <c r="AK22515" s="4" t="s">
        <v>8</v>
      </c>
      <c r="AL22515" s="4" t="s">
        <v>10</v>
      </c>
      <c r="AM22515" s="4" t="s">
        <v>10</v>
      </c>
      <c r="AN22515" s="4" t="s">
        <v>9</v>
      </c>
      <c r="AO22515" s="4" t="s">
        <v>6</v>
      </c>
      <c r="AP22515" s="4" t="s">
        <v>8</v>
      </c>
      <c r="AQ22515" s="4" t="s">
        <v>10</v>
      </c>
      <c r="AR22515" s="4" t="s">
        <v>10</v>
      </c>
      <c r="AS22515" s="4" t="s">
        <v>9</v>
      </c>
      <c r="AT22515" s="4" t="s">
        <v>6</v>
      </c>
      <c r="AU22515" s="4" t="s">
        <v>8</v>
      </c>
      <c r="AV22515" s="4" t="s">
        <v>10</v>
      </c>
      <c r="AW22515" s="4" t="s">
        <v>10</v>
      </c>
      <c r="AX22515" s="4" t="s">
        <v>9</v>
      </c>
      <c r="AY22515" s="4" t="s">
        <v>6</v>
      </c>
      <c r="AZ22515" s="4" t="s">
        <v>8</v>
      </c>
      <c r="BA22515" s="4" t="s">
        <v>10</v>
      </c>
      <c r="BB22515" s="4" t="s">
        <v>10</v>
      </c>
      <c r="BC22515" s="4" t="s">
        <v>9</v>
      </c>
      <c r="BD22515" s="4" t="s">
        <v>6</v>
      </c>
      <c r="BE22515" s="4" t="s">
        <v>8</v>
      </c>
      <c r="BF22515" s="4" t="s">
        <v>10</v>
      </c>
      <c r="BG22515" s="4" t="s">
        <v>10</v>
      </c>
      <c r="BH22515" s="4" t="s">
        <v>9</v>
      </c>
      <c r="BI22515" s="4" t="s">
        <v>6</v>
      </c>
      <c r="BJ22515" s="4" t="s">
        <v>8</v>
      </c>
      <c r="BK22515" s="4" t="s">
        <v>10</v>
      </c>
      <c r="BL22515" s="4" t="s">
        <v>10</v>
      </c>
      <c r="BM22515" s="4" t="s">
        <v>9</v>
      </c>
      <c r="BN22515" s="4" t="s">
        <v>6</v>
      </c>
      <c r="BO22515" s="4" t="s">
        <v>8</v>
      </c>
      <c r="BP22515" s="4" t="s">
        <v>10</v>
      </c>
      <c r="BQ22515" s="4" t="s">
        <v>10</v>
      </c>
      <c r="BR22515" s="4" t="s">
        <v>9</v>
      </c>
      <c r="BS22515" s="4" t="s">
        <v>6</v>
      </c>
      <c r="BT22515" s="4" t="s">
        <v>8</v>
      </c>
      <c r="BU22515" s="4" t="s">
        <v>10</v>
      </c>
      <c r="BV22515" s="4" t="s">
        <v>10</v>
      </c>
      <c r="BW22515" s="4" t="s">
        <v>9</v>
      </c>
      <c r="BX22515" s="4" t="s">
        <v>6</v>
      </c>
      <c r="BY22515" s="4" t="s">
        <v>8</v>
      </c>
      <c r="BZ22515" s="4" t="s">
        <v>10</v>
      </c>
      <c r="CA22515" s="4" t="s">
        <v>10</v>
      </c>
      <c r="CB22515" s="4" t="s">
        <v>9</v>
      </c>
      <c r="CC22515" s="4" t="s">
        <v>6</v>
      </c>
      <c r="CD22515" s="4" t="s">
        <v>8</v>
      </c>
      <c r="CE22515" s="4" t="s">
        <v>10</v>
      </c>
      <c r="CF22515" s="4" t="s">
        <v>10</v>
      </c>
      <c r="CG22515" s="4" t="s">
        <v>9</v>
      </c>
      <c r="CH22515" s="4" t="s">
        <v>6</v>
      </c>
      <c r="CI22515" s="4" t="s">
        <v>8</v>
      </c>
      <c r="CJ22515" s="4" t="s">
        <v>10</v>
      </c>
      <c r="CK22515" s="4" t="s">
        <v>10</v>
      </c>
      <c r="CL22515" s="4" t="s">
        <v>9</v>
      </c>
      <c r="CM22515" s="4" t="s">
        <v>6</v>
      </c>
      <c r="CN22515" s="4" t="s">
        <v>8</v>
      </c>
      <c r="CO22515" s="4" t="s">
        <v>10</v>
      </c>
      <c r="CP22515" s="4" t="s">
        <v>10</v>
      </c>
      <c r="CQ22515" s="4" t="s">
        <v>9</v>
      </c>
      <c r="CR22515" s="4" t="s">
        <v>6</v>
      </c>
      <c r="CS22515" s="4" t="s">
        <v>8</v>
      </c>
      <c r="CT22515" s="4" t="s">
        <v>10</v>
      </c>
      <c r="CU22515" s="4" t="s">
        <v>10</v>
      </c>
      <c r="CV22515" s="4" t="s">
        <v>9</v>
      </c>
      <c r="CW22515" s="4" t="s">
        <v>6</v>
      </c>
      <c r="CX22515" s="4" t="s">
        <v>8</v>
      </c>
      <c r="CY22515" s="4" t="s">
        <v>10</v>
      </c>
      <c r="CZ22515" s="4" t="s">
        <v>10</v>
      </c>
      <c r="DA22515" s="4" t="s">
        <v>9</v>
      </c>
      <c r="DB22515" s="4" t="s">
        <v>6</v>
      </c>
      <c r="DC22515" s="4" t="s">
        <v>8</v>
      </c>
      <c r="DD22515" s="4" t="s">
        <v>10</v>
      </c>
      <c r="DE22515" s="4" t="s">
        <v>10</v>
      </c>
      <c r="DF22515" s="4" t="s">
        <v>9</v>
      </c>
      <c r="DG22515" s="4" t="s">
        <v>6</v>
      </c>
      <c r="DH22515" s="4" t="s">
        <v>8</v>
      </c>
      <c r="DI22515" s="4" t="s">
        <v>10</v>
      </c>
      <c r="DJ22515" s="4" t="s">
        <v>10</v>
      </c>
      <c r="DK22515" s="4" t="s">
        <v>9</v>
      </c>
      <c r="DL22515" s="4" t="s">
        <v>6</v>
      </c>
      <c r="DM22515" s="4" t="s">
        <v>8</v>
      </c>
      <c r="DN22515" s="4" t="s">
        <v>10</v>
      </c>
      <c r="DO22515" s="4" t="s">
        <v>10</v>
      </c>
      <c r="DP22515" s="4" t="s">
        <v>9</v>
      </c>
      <c r="DQ22515" s="4" t="s">
        <v>6</v>
      </c>
      <c r="DR22515" s="4" t="s">
        <v>8</v>
      </c>
      <c r="DS22515" s="4" t="s">
        <v>10</v>
      </c>
      <c r="DT22515" s="4" t="s">
        <v>10</v>
      </c>
      <c r="DU22515" s="4" t="s">
        <v>9</v>
      </c>
      <c r="DV22515" s="4" t="s">
        <v>6</v>
      </c>
      <c r="DW22515" s="4" t="s">
        <v>8</v>
      </c>
      <c r="DX22515" s="4" t="s">
        <v>10</v>
      </c>
      <c r="DY22515" s="4" t="s">
        <v>10</v>
      </c>
      <c r="DZ22515" s="4" t="s">
        <v>9</v>
      </c>
      <c r="EA22515" s="4" t="s">
        <v>6</v>
      </c>
      <c r="EB22515" s="4" t="s">
        <v>8</v>
      </c>
      <c r="EC22515" s="4" t="s">
        <v>10</v>
      </c>
      <c r="ED22515" s="4" t="s">
        <v>10</v>
      </c>
      <c r="EE22515" s="4" t="s">
        <v>9</v>
      </c>
      <c r="EF22515" s="4" t="s">
        <v>6</v>
      </c>
      <c r="EG22515" s="4" t="s">
        <v>8</v>
      </c>
      <c r="EH22515" s="4" t="s">
        <v>10</v>
      </c>
      <c r="EI22515" s="4" t="s">
        <v>10</v>
      </c>
      <c r="EJ22515" s="4" t="s">
        <v>9</v>
      </c>
      <c r="EK22515" s="4" t="s">
        <v>6</v>
      </c>
      <c r="EL22515" s="4" t="s">
        <v>8</v>
      </c>
      <c r="EM22515" s="4" t="s">
        <v>10</v>
      </c>
      <c r="EN22515" s="4" t="s">
        <v>10</v>
      </c>
      <c r="EO22515" s="4" t="s">
        <v>9</v>
      </c>
      <c r="EP22515" s="4" t="s">
        <v>6</v>
      </c>
      <c r="EQ22515" s="4" t="s">
        <v>8</v>
      </c>
      <c r="ER22515" s="4" t="s">
        <v>10</v>
      </c>
      <c r="ES22515" s="4" t="s">
        <v>10</v>
      </c>
      <c r="ET22515" s="4" t="s">
        <v>9</v>
      </c>
      <c r="EU22515" s="4" t="s">
        <v>6</v>
      </c>
      <c r="EV22515" s="4" t="s">
        <v>8</v>
      </c>
      <c r="EW22515" s="4" t="s">
        <v>10</v>
      </c>
      <c r="EX22515" s="4" t="s">
        <v>10</v>
      </c>
      <c r="EY22515" s="4" t="s">
        <v>9</v>
      </c>
      <c r="EZ22515" s="4" t="s">
        <v>6</v>
      </c>
      <c r="FA22515" s="4" t="s">
        <v>8</v>
      </c>
      <c r="FB22515" s="4" t="s">
        <v>10</v>
      </c>
      <c r="FC22515" s="4" t="s">
        <v>10</v>
      </c>
      <c r="FD22515" s="4" t="s">
        <v>9</v>
      </c>
      <c r="FE22515" s="4" t="s">
        <v>6</v>
      </c>
      <c r="FF22515" s="4" t="s">
        <v>8</v>
      </c>
      <c r="FG22515" s="4" t="s">
        <v>10</v>
      </c>
      <c r="FH22515" s="4" t="s">
        <v>10</v>
      </c>
      <c r="FI22515" s="4" t="s">
        <v>9</v>
      </c>
      <c r="FJ22515" s="4" t="s">
        <v>6</v>
      </c>
      <c r="FK22515" s="4" t="s">
        <v>8</v>
      </c>
      <c r="FL22515" s="4" t="s">
        <v>10</v>
      </c>
      <c r="FM22515" s="4" t="s">
        <v>10</v>
      </c>
      <c r="FN22515" s="4" t="s">
        <v>9</v>
      </c>
      <c r="FO22515" s="4" t="s">
        <v>6</v>
      </c>
      <c r="FP22515" s="4" t="s">
        <v>8</v>
      </c>
      <c r="FQ22515" s="4" t="s">
        <v>10</v>
      </c>
      <c r="FR22515" s="4" t="s">
        <v>10</v>
      </c>
      <c r="FS22515" s="4" t="s">
        <v>9</v>
      </c>
      <c r="FT22515" s="4" t="s">
        <v>6</v>
      </c>
      <c r="FU22515" s="4" t="s">
        <v>8</v>
      </c>
      <c r="FV22515" s="4" t="s">
        <v>10</v>
      </c>
      <c r="FW22515" s="4" t="s">
        <v>10</v>
      </c>
      <c r="FX22515" s="4" t="s">
        <v>9</v>
      </c>
      <c r="FY22515" s="4" t="s">
        <v>6</v>
      </c>
      <c r="FZ22515" s="4" t="s">
        <v>8</v>
      </c>
      <c r="GA22515" s="4" t="s">
        <v>10</v>
      </c>
      <c r="GB22515" s="4" t="s">
        <v>10</v>
      </c>
      <c r="GC22515" s="4" t="s">
        <v>9</v>
      </c>
      <c r="GD22515" s="4" t="s">
        <v>6</v>
      </c>
      <c r="GE22515" s="4" t="s">
        <v>8</v>
      </c>
      <c r="GF22515" s="4" t="s">
        <v>10</v>
      </c>
      <c r="GG22515" s="4" t="s">
        <v>10</v>
      </c>
      <c r="GH22515" s="4" t="s">
        <v>9</v>
      </c>
      <c r="GI22515" s="4" t="s">
        <v>6</v>
      </c>
      <c r="GJ22515" s="4" t="s">
        <v>8</v>
      </c>
      <c r="GK22515" s="4" t="s">
        <v>10</v>
      </c>
      <c r="GL22515" s="4" t="s">
        <v>10</v>
      </c>
      <c r="GM22515" s="4" t="s">
        <v>9</v>
      </c>
      <c r="GN22515" s="4" t="s">
        <v>6</v>
      </c>
      <c r="GO22515" s="4" t="s">
        <v>8</v>
      </c>
      <c r="GP22515" s="4" t="s">
        <v>10</v>
      </c>
      <c r="GQ22515" s="4" t="s">
        <v>10</v>
      </c>
      <c r="GR22515" s="4" t="s">
        <v>9</v>
      </c>
      <c r="GS22515" s="4" t="s">
        <v>6</v>
      </c>
      <c r="GT22515" s="4" t="s">
        <v>8</v>
      </c>
      <c r="GU22515" s="4" t="s">
        <v>10</v>
      </c>
      <c r="GV22515" s="4" t="s">
        <v>10</v>
      </c>
      <c r="GW22515" s="4" t="s">
        <v>9</v>
      </c>
      <c r="GX22515" s="4" t="s">
        <v>6</v>
      </c>
      <c r="GY22515" s="4" t="s">
        <v>8</v>
      </c>
      <c r="GZ22515" s="4" t="s">
        <v>10</v>
      </c>
      <c r="HA22515" s="4" t="s">
        <v>10</v>
      </c>
      <c r="HB22515" s="4" t="s">
        <v>9</v>
      </c>
      <c r="HC22515" s="4" t="s">
        <v>6</v>
      </c>
      <c r="HD22515" s="4" t="s">
        <v>8</v>
      </c>
      <c r="HE22515" s="4" t="s">
        <v>10</v>
      </c>
      <c r="HF22515" s="4" t="s">
        <v>10</v>
      </c>
      <c r="HG22515" s="4" t="s">
        <v>9</v>
      </c>
      <c r="HH22515" s="4" t="s">
        <v>6</v>
      </c>
      <c r="HI22515" s="4" t="s">
        <v>8</v>
      </c>
      <c r="HJ22515" s="4" t="s">
        <v>10</v>
      </c>
      <c r="HK22515" s="4" t="s">
        <v>10</v>
      </c>
      <c r="HL22515" s="4" t="s">
        <v>9</v>
      </c>
      <c r="HM22515" s="4" t="s">
        <v>6</v>
      </c>
      <c r="HN22515" s="4" t="s">
        <v>8</v>
      </c>
      <c r="HO22515" s="4" t="s">
        <v>10</v>
      </c>
      <c r="HP22515" s="4" t="s">
        <v>10</v>
      </c>
      <c r="HQ22515" s="4" t="s">
        <v>9</v>
      </c>
      <c r="HR22515" s="4" t="s">
        <v>6</v>
      </c>
      <c r="HS22515" s="4" t="s">
        <v>8</v>
      </c>
      <c r="HT22515" s="4" t="s">
        <v>10</v>
      </c>
      <c r="HU22515" s="4" t="s">
        <v>10</v>
      </c>
      <c r="HV22515" s="4" t="s">
        <v>9</v>
      </c>
      <c r="HW22515" s="4" t="s">
        <v>6</v>
      </c>
      <c r="HX22515" s="4" t="s">
        <v>8</v>
      </c>
      <c r="HY22515" s="4" t="s">
        <v>10</v>
      </c>
      <c r="HZ22515" s="4" t="s">
        <v>10</v>
      </c>
      <c r="IA22515" s="4" t="s">
        <v>9</v>
      </c>
      <c r="IB22515" s="4" t="s">
        <v>6</v>
      </c>
      <c r="IC22515" s="4" t="s">
        <v>8</v>
      </c>
      <c r="ID22515" s="4" t="s">
        <v>10</v>
      </c>
      <c r="IE22515" s="4" t="s">
        <v>10</v>
      </c>
      <c r="IF22515" s="4" t="s">
        <v>9</v>
      </c>
      <c r="IG22515" s="4" t="s">
        <v>6</v>
      </c>
      <c r="IH22515" s="4" t="s">
        <v>8</v>
      </c>
      <c r="II22515" s="4" t="s">
        <v>10</v>
      </c>
      <c r="IJ22515" s="4" t="s">
        <v>10</v>
      </c>
      <c r="IK22515" s="4" t="s">
        <v>9</v>
      </c>
      <c r="IL22515" s="4" t="s">
        <v>6</v>
      </c>
      <c r="IM22515" s="4" t="s">
        <v>8</v>
      </c>
      <c r="IN22515" s="4" t="s">
        <v>10</v>
      </c>
      <c r="IO22515" s="4" t="s">
        <v>10</v>
      </c>
      <c r="IP22515" s="4" t="s">
        <v>9</v>
      </c>
      <c r="IQ22515" s="4" t="s">
        <v>6</v>
      </c>
      <c r="IR22515" s="4" t="s">
        <v>8</v>
      </c>
      <c r="IS22515" s="4" t="s">
        <v>10</v>
      </c>
      <c r="IT22515" s="4" t="s">
        <v>10</v>
      </c>
      <c r="IU22515" s="4" t="s">
        <v>9</v>
      </c>
      <c r="IV22515" s="4" t="s">
        <v>6</v>
      </c>
      <c r="IW22515" s="4" t="s">
        <v>8</v>
      </c>
      <c r="IX22515" s="4" t="s">
        <v>10</v>
      </c>
      <c r="IY22515" s="4" t="s">
        <v>10</v>
      </c>
      <c r="IZ22515" s="4" t="s">
        <v>9</v>
      </c>
      <c r="JA22515" s="4" t="s">
        <v>6</v>
      </c>
      <c r="JB22515" s="4" t="s">
        <v>8</v>
      </c>
      <c r="JC22515" s="4" t="s">
        <v>10</v>
      </c>
      <c r="JD22515" s="4" t="s">
        <v>10</v>
      </c>
      <c r="JE22515" s="4" t="s">
        <v>9</v>
      </c>
      <c r="JF22515" s="4" t="s">
        <v>6</v>
      </c>
      <c r="JG22515" s="4" t="s">
        <v>8</v>
      </c>
      <c r="JH22515" s="4" t="s">
        <v>10</v>
      </c>
      <c r="JI22515" s="4" t="s">
        <v>10</v>
      </c>
      <c r="JJ22515" s="4" t="s">
        <v>9</v>
      </c>
      <c r="JK22515" s="4" t="s">
        <v>6</v>
      </c>
      <c r="JL22515" s="4" t="s">
        <v>8</v>
      </c>
      <c r="JM22515" s="4" t="s">
        <v>10</v>
      </c>
      <c r="JN22515" s="4" t="s">
        <v>10</v>
      </c>
      <c r="JO22515" s="4" t="s">
        <v>9</v>
      </c>
      <c r="JP22515" s="4" t="s">
        <v>6</v>
      </c>
      <c r="JQ22515" s="4" t="s">
        <v>8</v>
      </c>
      <c r="JR22515" s="4" t="s">
        <v>10</v>
      </c>
      <c r="JS22515" s="4" t="s">
        <v>10</v>
      </c>
      <c r="JT22515" s="4" t="s">
        <v>9</v>
      </c>
      <c r="JU22515" s="4" t="s">
        <v>6</v>
      </c>
      <c r="JV22515" s="4" t="s">
        <v>8</v>
      </c>
      <c r="JW22515" s="4" t="s">
        <v>10</v>
      </c>
      <c r="JX22515" s="4" t="s">
        <v>10</v>
      </c>
      <c r="JY22515" s="4" t="s">
        <v>9</v>
      </c>
      <c r="JZ22515" s="4" t="s">
        <v>6</v>
      </c>
      <c r="KA22515" s="4" t="s">
        <v>8</v>
      </c>
      <c r="KB22515" s="4" t="s">
        <v>10</v>
      </c>
      <c r="KC22515" s="4" t="s">
        <v>10</v>
      </c>
      <c r="KD22515" s="4" t="s">
        <v>9</v>
      </c>
      <c r="KE22515" s="4" t="s">
        <v>6</v>
      </c>
      <c r="KF22515" s="4" t="s">
        <v>8</v>
      </c>
      <c r="KG22515" s="4" t="s">
        <v>10</v>
      </c>
      <c r="KH22515" s="4" t="s">
        <v>10</v>
      </c>
      <c r="KI22515" s="4" t="s">
        <v>9</v>
      </c>
      <c r="KJ22515" s="4" t="s">
        <v>6</v>
      </c>
      <c r="KK22515" s="4" t="s">
        <v>8</v>
      </c>
      <c r="KL22515" s="4" t="s">
        <v>10</v>
      </c>
      <c r="KM22515" s="4" t="s">
        <v>10</v>
      </c>
      <c r="KN22515" s="4" t="s">
        <v>9</v>
      </c>
      <c r="KO22515" s="4" t="s">
        <v>6</v>
      </c>
      <c r="KP22515" s="4" t="s">
        <v>8</v>
      </c>
      <c r="KQ22515" s="4" t="s">
        <v>10</v>
      </c>
      <c r="KR22515" s="4" t="s">
        <v>10</v>
      </c>
      <c r="KS22515" s="4" t="s">
        <v>9</v>
      </c>
      <c r="KT22515" s="4" t="s">
        <v>6</v>
      </c>
      <c r="KU22515" s="4" t="s">
        <v>8</v>
      </c>
      <c r="KV22515" s="4" t="s">
        <v>10</v>
      </c>
      <c r="KW22515" s="4" t="s">
        <v>10</v>
      </c>
      <c r="KX22515" s="4" t="s">
        <v>9</v>
      </c>
      <c r="KY22515" s="4" t="s">
        <v>6</v>
      </c>
      <c r="KZ22515" s="4" t="s">
        <v>8</v>
      </c>
      <c r="LA22515" s="4" t="s">
        <v>10</v>
      </c>
      <c r="LB22515" s="4" t="s">
        <v>10</v>
      </c>
      <c r="LC22515" s="4" t="s">
        <v>9</v>
      </c>
      <c r="LD22515" s="4" t="s">
        <v>6</v>
      </c>
      <c r="LE22515" s="4" t="s">
        <v>8</v>
      </c>
      <c r="LF22515" s="4" t="s">
        <v>10</v>
      </c>
      <c r="LG22515" s="4" t="s">
        <v>10</v>
      </c>
      <c r="LH22515" s="4" t="s">
        <v>9</v>
      </c>
      <c r="LI22515" s="4" t="s">
        <v>6</v>
      </c>
      <c r="LJ22515" s="4" t="s">
        <v>8</v>
      </c>
      <c r="LK22515" s="4" t="s">
        <v>10</v>
      </c>
      <c r="LL22515" s="4" t="s">
        <v>10</v>
      </c>
      <c r="LM22515" s="4" t="s">
        <v>9</v>
      </c>
      <c r="LN22515" s="4" t="s">
        <v>6</v>
      </c>
      <c r="LO22515" s="4" t="s">
        <v>8</v>
      </c>
      <c r="LP22515" s="4" t="s">
        <v>10</v>
      </c>
      <c r="LQ22515" s="4" t="s">
        <v>10</v>
      </c>
      <c r="LR22515" s="4" t="s">
        <v>9</v>
      </c>
      <c r="LS22515" s="4" t="s">
        <v>6</v>
      </c>
      <c r="LT22515" s="4" t="s">
        <v>8</v>
      </c>
      <c r="LU22515" s="4" t="s">
        <v>10</v>
      </c>
      <c r="LV22515" s="4" t="s">
        <v>10</v>
      </c>
      <c r="LW22515" s="4" t="s">
        <v>9</v>
      </c>
      <c r="LX22515" s="4" t="s">
        <v>6</v>
      </c>
      <c r="LY22515" s="4" t="s">
        <v>8</v>
      </c>
      <c r="LZ22515" s="4" t="s">
        <v>10</v>
      </c>
      <c r="MA22515" s="4" t="s">
        <v>10</v>
      </c>
      <c r="MB22515" s="4" t="s">
        <v>9</v>
      </c>
      <c r="MC22515" s="4" t="s">
        <v>6</v>
      </c>
      <c r="MD22515" s="4" t="s">
        <v>8</v>
      </c>
      <c r="ME22515" s="4" t="s">
        <v>10</v>
      </c>
      <c r="MF22515" s="4" t="s">
        <v>10</v>
      </c>
      <c r="MG22515" s="4" t="s">
        <v>9</v>
      </c>
      <c r="MH22515" s="4" t="s">
        <v>6</v>
      </c>
      <c r="MI22515" s="4" t="s">
        <v>8</v>
      </c>
      <c r="MJ22515" s="4" t="s">
        <v>10</v>
      </c>
      <c r="MK22515" s="4" t="s">
        <v>10</v>
      </c>
      <c r="ML22515" s="4" t="s">
        <v>9</v>
      </c>
      <c r="MM22515" s="4" t="s">
        <v>6</v>
      </c>
      <c r="MN22515" s="4" t="s">
        <v>8</v>
      </c>
      <c r="MO22515" s="4" t="s">
        <v>10</v>
      </c>
      <c r="MP22515" s="4" t="s">
        <v>10</v>
      </c>
      <c r="MQ22515" s="4" t="s">
        <v>9</v>
      </c>
      <c r="MR22515" s="4" t="s">
        <v>6</v>
      </c>
      <c r="MS22515" s="4" t="s">
        <v>8</v>
      </c>
      <c r="MT22515" s="4" t="s">
        <v>10</v>
      </c>
      <c r="MU22515" s="4" t="s">
        <v>10</v>
      </c>
      <c r="MV22515" s="4" t="s">
        <v>9</v>
      </c>
      <c r="MW22515" s="4" t="s">
        <v>6</v>
      </c>
      <c r="MX22515" s="4" t="s">
        <v>8</v>
      </c>
      <c r="MY22515" s="4" t="s">
        <v>10</v>
      </c>
      <c r="MZ22515" s="4" t="s">
        <v>10</v>
      </c>
      <c r="NA22515" s="4" t="s">
        <v>9</v>
      </c>
      <c r="NB22515" s="4" t="s">
        <v>6</v>
      </c>
      <c r="NC22515" s="4" t="s">
        <v>8</v>
      </c>
      <c r="ND22515" s="4" t="s">
        <v>10</v>
      </c>
      <c r="NE22515" s="4" t="s">
        <v>10</v>
      </c>
      <c r="NF22515" s="4" t="s">
        <v>9</v>
      </c>
      <c r="NG22515" s="4" t="s">
        <v>6</v>
      </c>
      <c r="NH22515" s="4" t="s">
        <v>8</v>
      </c>
      <c r="NI22515" s="4" t="s">
        <v>10</v>
      </c>
      <c r="NJ22515" s="4" t="s">
        <v>10</v>
      </c>
      <c r="NK22515" s="4" t="s">
        <v>9</v>
      </c>
      <c r="NL22515" s="4" t="s">
        <v>6</v>
      </c>
      <c r="NM22515" s="4" t="s">
        <v>8</v>
      </c>
      <c r="NN22515" s="4" t="s">
        <v>10</v>
      </c>
      <c r="NO22515" s="4" t="s">
        <v>10</v>
      </c>
      <c r="NP22515" s="4" t="s">
        <v>9</v>
      </c>
      <c r="NQ22515" s="4" t="s">
        <v>6</v>
      </c>
      <c r="NR22515" s="4" t="s">
        <v>8</v>
      </c>
      <c r="NS22515" s="4" t="s">
        <v>10</v>
      </c>
      <c r="NT22515" s="4" t="s">
        <v>10</v>
      </c>
      <c r="NU22515" s="4" t="s">
        <v>9</v>
      </c>
      <c r="NV22515" s="4" t="s">
        <v>6</v>
      </c>
      <c r="NW22515" s="4" t="s">
        <v>8</v>
      </c>
      <c r="NX22515" s="4" t="s">
        <v>10</v>
      </c>
      <c r="NY22515" s="4" t="s">
        <v>10</v>
      </c>
      <c r="NZ22515" s="4" t="s">
        <v>9</v>
      </c>
      <c r="OA22515" s="4" t="s">
        <v>6</v>
      </c>
      <c r="OB22515" s="4" t="s">
        <v>8</v>
      </c>
      <c r="OC22515" s="4" t="s">
        <v>10</v>
      </c>
      <c r="OD22515" s="4" t="s">
        <v>10</v>
      </c>
      <c r="OE22515" s="4" t="s">
        <v>9</v>
      </c>
      <c r="OF22515" s="4" t="s">
        <v>6</v>
      </c>
      <c r="OG22515" s="4" t="s">
        <v>8</v>
      </c>
      <c r="OH22515" s="4" t="s">
        <v>10</v>
      </c>
      <c r="OI22515" s="4" t="s">
        <v>10</v>
      </c>
      <c r="OJ22515" s="4" t="s">
        <v>9</v>
      </c>
      <c r="OK22515" s="4" t="s">
        <v>6</v>
      </c>
      <c r="OL22515" s="4" t="s">
        <v>8</v>
      </c>
      <c r="OM22515" s="4" t="s">
        <v>10</v>
      </c>
      <c r="ON22515" s="4" t="s">
        <v>10</v>
      </c>
      <c r="OO22515" s="4" t="s">
        <v>9</v>
      </c>
      <c r="OP22515" s="4" t="s">
        <v>6</v>
      </c>
      <c r="OQ22515" s="4" t="s">
        <v>8</v>
      </c>
      <c r="OR22515" s="4" t="s">
        <v>10</v>
      </c>
      <c r="OS22515" s="4" t="s">
        <v>10</v>
      </c>
      <c r="OT22515" s="4" t="s">
        <v>9</v>
      </c>
      <c r="OU22515" s="4" t="s">
        <v>6</v>
      </c>
      <c r="OV22515" s="4" t="s">
        <v>8</v>
      </c>
      <c r="OW22515" s="4" t="s">
        <v>10</v>
      </c>
      <c r="OX22515" s="4" t="s">
        <v>10</v>
      </c>
      <c r="OY22515" s="4" t="s">
        <v>9</v>
      </c>
      <c r="OZ22515" s="4" t="s">
        <v>6</v>
      </c>
      <c r="PA22515" s="4" t="s">
        <v>8</v>
      </c>
      <c r="PB22515" s="4" t="s">
        <v>10</v>
      </c>
      <c r="PC22515" s="4" t="s">
        <v>10</v>
      </c>
      <c r="PD22515" s="4" t="s">
        <v>9</v>
      </c>
      <c r="PE22515" s="4" t="s">
        <v>6</v>
      </c>
      <c r="PF22515" s="4" t="s">
        <v>8</v>
      </c>
      <c r="PG22515" s="4" t="s">
        <v>10</v>
      </c>
      <c r="PH22515" s="4" t="s">
        <v>10</v>
      </c>
      <c r="PI22515" s="4" t="s">
        <v>9</v>
      </c>
      <c r="PJ22515" s="4" t="s">
        <v>6</v>
      </c>
      <c r="PK22515" s="4" t="s">
        <v>8</v>
      </c>
      <c r="PL22515" s="4" t="s">
        <v>10</v>
      </c>
      <c r="PM22515" s="4" t="s">
        <v>10</v>
      </c>
      <c r="PN22515" s="4" t="s">
        <v>9</v>
      </c>
      <c r="PO22515" s="4" t="s">
        <v>6</v>
      </c>
      <c r="PP22515" s="4" t="s">
        <v>8</v>
      </c>
      <c r="PQ22515" s="4" t="s">
        <v>10</v>
      </c>
      <c r="PR22515" s="4" t="s">
        <v>10</v>
      </c>
      <c r="PS22515" s="4" t="s">
        <v>9</v>
      </c>
      <c r="PT22515" s="4" t="s">
        <v>6</v>
      </c>
      <c r="PU22515" s="4" t="s">
        <v>8</v>
      </c>
      <c r="PV22515" s="4" t="s">
        <v>10</v>
      </c>
      <c r="PW22515" s="4" t="s">
        <v>10</v>
      </c>
      <c r="PX22515" s="4" t="s">
        <v>9</v>
      </c>
      <c r="PY22515" s="4" t="s">
        <v>6</v>
      </c>
      <c r="PZ22515" s="4" t="s">
        <v>8</v>
      </c>
      <c r="QA22515" s="4" t="s">
        <v>10</v>
      </c>
      <c r="QB22515" s="4" t="s">
        <v>10</v>
      </c>
      <c r="QC22515" s="4" t="s">
        <v>9</v>
      </c>
      <c r="QD22515" s="4" t="s">
        <v>6</v>
      </c>
      <c r="QE22515" s="4" t="s">
        <v>8</v>
      </c>
      <c r="QF22515" s="4" t="s">
        <v>10</v>
      </c>
      <c r="QG22515" s="4" t="s">
        <v>10</v>
      </c>
      <c r="QH22515" s="4" t="s">
        <v>9</v>
      </c>
      <c r="QI22515" s="4" t="s">
        <v>6</v>
      </c>
      <c r="QJ22515" s="4" t="s">
        <v>8</v>
      </c>
      <c r="QK22515" s="4" t="s">
        <v>10</v>
      </c>
      <c r="QL22515" s="4" t="s">
        <v>10</v>
      </c>
      <c r="QM22515" s="4" t="s">
        <v>9</v>
      </c>
      <c r="QN22515" s="4" t="s">
        <v>6</v>
      </c>
      <c r="QO22515" s="4" t="s">
        <v>8</v>
      </c>
      <c r="QP22515" s="4" t="s">
        <v>10</v>
      </c>
      <c r="QQ22515" s="4" t="s">
        <v>10</v>
      </c>
      <c r="QR22515" s="4" t="s">
        <v>9</v>
      </c>
      <c r="QS22515" s="4" t="s">
        <v>6</v>
      </c>
      <c r="QT22515" s="4" t="s">
        <v>8</v>
      </c>
      <c r="QU22515" s="4" t="s">
        <v>10</v>
      </c>
      <c r="QV22515" s="4" t="s">
        <v>10</v>
      </c>
      <c r="QW22515" s="4" t="s">
        <v>9</v>
      </c>
      <c r="QX22515" s="4" t="s">
        <v>6</v>
      </c>
      <c r="QY22515" s="4" t="s">
        <v>8</v>
      </c>
      <c r="QZ22515" s="4" t="s">
        <v>10</v>
      </c>
      <c r="RA22515" s="4" t="s">
        <v>10</v>
      </c>
      <c r="RB22515" s="4" t="s">
        <v>9</v>
      </c>
      <c r="RC22515" s="4" t="s">
        <v>6</v>
      </c>
      <c r="RD22515" s="4" t="s">
        <v>8</v>
      </c>
      <c r="RE22515" s="4" t="s">
        <v>10</v>
      </c>
      <c r="RF22515" s="4" t="s">
        <v>10</v>
      </c>
      <c r="RG22515" s="4" t="s">
        <v>9</v>
      </c>
      <c r="RH22515" s="4" t="s">
        <v>6</v>
      </c>
      <c r="RI22515" s="4" t="s">
        <v>8</v>
      </c>
      <c r="RJ22515" s="4" t="s">
        <v>10</v>
      </c>
      <c r="RK22515" s="4" t="s">
        <v>10</v>
      </c>
      <c r="RL22515" s="4" t="s">
        <v>9</v>
      </c>
      <c r="RM22515" s="4" t="s">
        <v>6</v>
      </c>
      <c r="RN22515" s="4" t="s">
        <v>8</v>
      </c>
      <c r="RO22515" s="4" t="s">
        <v>10</v>
      </c>
      <c r="RP22515" s="4" t="s">
        <v>10</v>
      </c>
      <c r="RQ22515" s="4" t="s">
        <v>9</v>
      </c>
      <c r="RR22515" s="4" t="s">
        <v>6</v>
      </c>
      <c r="RS22515" s="4" t="s">
        <v>8</v>
      </c>
      <c r="RT22515" s="4" t="s">
        <v>10</v>
      </c>
      <c r="RU22515" s="4" t="s">
        <v>10</v>
      </c>
      <c r="RV22515" s="4" t="s">
        <v>9</v>
      </c>
      <c r="RW22515" s="4" t="s">
        <v>6</v>
      </c>
      <c r="RX22515" s="4" t="s">
        <v>8</v>
      </c>
      <c r="RY22515" s="4" t="s">
        <v>10</v>
      </c>
      <c r="RZ22515" s="4" t="s">
        <v>10</v>
      </c>
      <c r="SA22515" s="4" t="s">
        <v>9</v>
      </c>
      <c r="SB22515" s="4" t="s">
        <v>6</v>
      </c>
      <c r="SC22515" s="4" t="s">
        <v>8</v>
      </c>
      <c r="SD22515" s="4" t="s">
        <v>10</v>
      </c>
      <c r="SE22515" s="4" t="s">
        <v>10</v>
      </c>
      <c r="SF22515" s="4" t="s">
        <v>9</v>
      </c>
      <c r="SG22515" s="4" t="s">
        <v>6</v>
      </c>
      <c r="SH22515" s="4" t="s">
        <v>8</v>
      </c>
      <c r="SI22515" s="4" t="s">
        <v>10</v>
      </c>
      <c r="SJ22515" s="4" t="s">
        <v>10</v>
      </c>
      <c r="SK22515" s="4" t="s">
        <v>9</v>
      </c>
      <c r="SL22515" s="4" t="s">
        <v>6</v>
      </c>
      <c r="SM22515" s="4" t="s">
        <v>8</v>
      </c>
      <c r="SN22515" s="4" t="s">
        <v>10</v>
      </c>
      <c r="SO22515" s="4" t="s">
        <v>10</v>
      </c>
      <c r="SP22515" s="4" t="s">
        <v>9</v>
      </c>
      <c r="SQ22515" s="4" t="s">
        <v>6</v>
      </c>
      <c r="SR22515" s="4" t="s">
        <v>8</v>
      </c>
      <c r="SS22515" s="4" t="s">
        <v>10</v>
      </c>
      <c r="ST22515" s="4" t="s">
        <v>10</v>
      </c>
      <c r="SU22515" s="4" t="s">
        <v>9</v>
      </c>
      <c r="SV22515" s="4" t="s">
        <v>6</v>
      </c>
      <c r="SW22515" s="4" t="s">
        <v>8</v>
      </c>
      <c r="SX22515" s="4" t="s">
        <v>10</v>
      </c>
      <c r="SY22515" s="4" t="s">
        <v>10</v>
      </c>
      <c r="SZ22515" s="4" t="s">
        <v>9</v>
      </c>
      <c r="TA22515" s="4" t="s">
        <v>6</v>
      </c>
      <c r="TB22515" s="4" t="s">
        <v>8</v>
      </c>
      <c r="TC22515" s="4" t="s">
        <v>10</v>
      </c>
      <c r="TD22515" s="4" t="s">
        <v>10</v>
      </c>
      <c r="TE22515" s="4" t="s">
        <v>9</v>
      </c>
      <c r="TF22515" s="4" t="s">
        <v>6</v>
      </c>
      <c r="TG22515" s="4" t="s">
        <v>8</v>
      </c>
      <c r="TH22515" s="4" t="s">
        <v>10</v>
      </c>
      <c r="TI22515" s="4" t="s">
        <v>10</v>
      </c>
      <c r="TJ22515" s="4" t="s">
        <v>9</v>
      </c>
      <c r="TK22515" s="4" t="s">
        <v>6</v>
      </c>
      <c r="TL22515" s="4" t="s">
        <v>8</v>
      </c>
      <c r="TM22515" s="4" t="s">
        <v>10</v>
      </c>
      <c r="TN22515" s="4" t="s">
        <v>10</v>
      </c>
      <c r="TO22515" s="4" t="s">
        <v>9</v>
      </c>
      <c r="TP22515" s="4" t="s">
        <v>6</v>
      </c>
      <c r="TQ22515" s="4" t="s">
        <v>8</v>
      </c>
      <c r="TR22515" s="4" t="s">
        <v>10</v>
      </c>
      <c r="TS22515" s="4" t="s">
        <v>10</v>
      </c>
      <c r="TT22515" s="4" t="s">
        <v>9</v>
      </c>
      <c r="TU22515" s="4" t="s">
        <v>6</v>
      </c>
      <c r="TV22515" s="4" t="s">
        <v>8</v>
      </c>
      <c r="TW22515" s="4" t="s">
        <v>10</v>
      </c>
      <c r="TX22515" s="4" t="s">
        <v>10</v>
      </c>
      <c r="TY22515" s="4" t="s">
        <v>9</v>
      </c>
      <c r="TZ22515" s="4" t="s">
        <v>6</v>
      </c>
      <c r="UA22515" s="4" t="s">
        <v>8</v>
      </c>
      <c r="UB22515" s="4" t="s">
        <v>10</v>
      </c>
      <c r="UC22515" s="4" t="s">
        <v>10</v>
      </c>
      <c r="UD22515" s="4" t="s">
        <v>9</v>
      </c>
      <c r="UE22515" s="4" t="s">
        <v>6</v>
      </c>
      <c r="UF22515" s="4" t="s">
        <v>8</v>
      </c>
      <c r="UG22515" s="4" t="s">
        <v>10</v>
      </c>
      <c r="UH22515" s="4" t="s">
        <v>10</v>
      </c>
      <c r="UI22515" s="4" t="s">
        <v>9</v>
      </c>
      <c r="UJ22515" s="4" t="s">
        <v>6</v>
      </c>
      <c r="UK22515" s="4" t="s">
        <v>8</v>
      </c>
      <c r="UL22515" s="4" t="s">
        <v>10</v>
      </c>
      <c r="UM22515" s="4" t="s">
        <v>10</v>
      </c>
      <c r="UN22515" s="4" t="s">
        <v>9</v>
      </c>
      <c r="UO22515" s="4" t="s">
        <v>6</v>
      </c>
      <c r="UP22515" s="4" t="s">
        <v>8</v>
      </c>
      <c r="UQ22515" s="4" t="s">
        <v>10</v>
      </c>
      <c r="UR22515" s="4" t="s">
        <v>10</v>
      </c>
      <c r="US22515" s="4" t="s">
        <v>9</v>
      </c>
      <c r="UT22515" s="4" t="s">
        <v>6</v>
      </c>
      <c r="UU22515" s="4" t="s">
        <v>8</v>
      </c>
      <c r="UV22515" s="4" t="s">
        <v>10</v>
      </c>
      <c r="UW22515" s="4" t="s">
        <v>10</v>
      </c>
      <c r="UX22515" s="4" t="s">
        <v>9</v>
      </c>
      <c r="UY22515" s="4" t="s">
        <v>6</v>
      </c>
      <c r="UZ22515" s="4" t="s">
        <v>8</v>
      </c>
      <c r="VA22515" s="4" t="s">
        <v>10</v>
      </c>
      <c r="VB22515" s="4" t="s">
        <v>10</v>
      </c>
      <c r="VC22515" s="4" t="s">
        <v>9</v>
      </c>
      <c r="VD22515" s="4" t="s">
        <v>6</v>
      </c>
      <c r="VE22515" s="4" t="s">
        <v>8</v>
      </c>
      <c r="VF22515" s="4" t="s">
        <v>10</v>
      </c>
      <c r="VG22515" s="4" t="s">
        <v>10</v>
      </c>
      <c r="VH22515" s="4" t="s">
        <v>9</v>
      </c>
      <c r="VI22515" s="4" t="s">
        <v>6</v>
      </c>
      <c r="VJ22515" s="4" t="s">
        <v>8</v>
      </c>
      <c r="VK22515" s="4" t="s">
        <v>10</v>
      </c>
      <c r="VL22515" s="4" t="s">
        <v>10</v>
      </c>
      <c r="VM22515" s="4" t="s">
        <v>9</v>
      </c>
      <c r="VN22515" s="4" t="s">
        <v>6</v>
      </c>
      <c r="VO22515" s="4" t="s">
        <v>8</v>
      </c>
      <c r="VP22515" s="4" t="s">
        <v>10</v>
      </c>
      <c r="VQ22515" s="4" t="s">
        <v>10</v>
      </c>
      <c r="VR22515" s="4" t="s">
        <v>9</v>
      </c>
      <c r="VS22515" s="4" t="s">
        <v>6</v>
      </c>
      <c r="VT22515" s="4" t="s">
        <v>8</v>
      </c>
      <c r="VU22515" s="4" t="s">
        <v>10</v>
      </c>
      <c r="VV22515" s="4" t="s">
        <v>10</v>
      </c>
      <c r="VW22515" s="4" t="s">
        <v>9</v>
      </c>
      <c r="VX22515" s="4" t="s">
        <v>6</v>
      </c>
      <c r="VY22515" s="4" t="s">
        <v>8</v>
      </c>
      <c r="VZ22515" s="4" t="s">
        <v>10</v>
      </c>
      <c r="WA22515" s="4" t="s">
        <v>10</v>
      </c>
      <c r="WB22515" s="4" t="s">
        <v>9</v>
      </c>
      <c r="WC22515" s="4" t="s">
        <v>6</v>
      </c>
      <c r="WD22515" s="4" t="s">
        <v>8</v>
      </c>
      <c r="WE22515" s="4" t="s">
        <v>10</v>
      </c>
      <c r="WF22515" s="4" t="s">
        <v>10</v>
      </c>
      <c r="WG22515" s="4" t="s">
        <v>9</v>
      </c>
      <c r="WH22515" s="4" t="s">
        <v>6</v>
      </c>
      <c r="WI22515" s="4" t="s">
        <v>8</v>
      </c>
      <c r="WJ22515" s="4" t="s">
        <v>10</v>
      </c>
      <c r="WK22515" s="4" t="s">
        <v>10</v>
      </c>
      <c r="WL22515" s="4" t="s">
        <v>9</v>
      </c>
      <c r="WM22515" s="4" t="s">
        <v>6</v>
      </c>
      <c r="WN22515" s="4" t="s">
        <v>8</v>
      </c>
      <c r="WO22515" s="4" t="s">
        <v>10</v>
      </c>
      <c r="WP22515" s="4" t="s">
        <v>10</v>
      </c>
      <c r="WQ22515" s="4" t="s">
        <v>9</v>
      </c>
      <c r="WR22515" s="4" t="s">
        <v>6</v>
      </c>
      <c r="WS22515" s="4" t="s">
        <v>8</v>
      </c>
      <c r="WT22515" s="4" t="s">
        <v>10</v>
      </c>
      <c r="WU22515" s="4" t="s">
        <v>10</v>
      </c>
      <c r="WV22515" s="4" t="s">
        <v>9</v>
      </c>
      <c r="WW22515" s="4" t="s">
        <v>6</v>
      </c>
      <c r="WX22515" s="4" t="s">
        <v>8</v>
      </c>
      <c r="WY22515" s="4" t="s">
        <v>10</v>
      </c>
      <c r="WZ22515" s="4" t="s">
        <v>10</v>
      </c>
      <c r="XA22515" s="4" t="s">
        <v>9</v>
      </c>
      <c r="XB22515" s="4" t="s">
        <v>6</v>
      </c>
      <c r="XC22515" s="4" t="s">
        <v>8</v>
      </c>
      <c r="XD22515" s="4" t="s">
        <v>10</v>
      </c>
      <c r="XE22515" s="4" t="s">
        <v>10</v>
      </c>
      <c r="XF22515" s="4" t="s">
        <v>9</v>
      </c>
      <c r="XG22515" s="4" t="s">
        <v>6</v>
      </c>
      <c r="XH22515" s="4" t="s">
        <v>8</v>
      </c>
      <c r="XI22515" s="4" t="s">
        <v>10</v>
      </c>
      <c r="XJ22515" s="4" t="s">
        <v>10</v>
      </c>
      <c r="XK22515" s="4" t="s">
        <v>9</v>
      </c>
      <c r="XL22515" s="4" t="s">
        <v>6</v>
      </c>
      <c r="XM22515" s="4" t="s">
        <v>8</v>
      </c>
      <c r="XN22515" s="4" t="s">
        <v>10</v>
      </c>
      <c r="XO22515" s="4" t="s">
        <v>10</v>
      </c>
      <c r="XP22515" s="4" t="s">
        <v>9</v>
      </c>
      <c r="XQ22515" s="4" t="s">
        <v>6</v>
      </c>
      <c r="XR22515" s="4" t="s">
        <v>8</v>
      </c>
      <c r="XS22515" s="4" t="s">
        <v>10</v>
      </c>
      <c r="XT22515" s="4" t="s">
        <v>10</v>
      </c>
      <c r="XU22515" s="4" t="s">
        <v>9</v>
      </c>
      <c r="XV22515" s="4" t="s">
        <v>6</v>
      </c>
      <c r="XW22515" s="4" t="s">
        <v>8</v>
      </c>
      <c r="XX22515" s="4" t="s">
        <v>10</v>
      </c>
      <c r="XY22515" s="4" t="s">
        <v>10</v>
      </c>
      <c r="XZ22515" s="4" t="s">
        <v>9</v>
      </c>
      <c r="YA22515" s="4" t="s">
        <v>6</v>
      </c>
      <c r="YB22515" s="4" t="s">
        <v>8</v>
      </c>
      <c r="YC22515" s="4" t="s">
        <v>10</v>
      </c>
      <c r="YD22515" s="4" t="s">
        <v>10</v>
      </c>
      <c r="YE22515" s="4" t="s">
        <v>9</v>
      </c>
      <c r="YF22515" s="4" t="s">
        <v>6</v>
      </c>
      <c r="YG22515" s="4" t="s">
        <v>8</v>
      </c>
      <c r="YH22515" s="4" t="s">
        <v>10</v>
      </c>
      <c r="YI22515" s="4" t="s">
        <v>10</v>
      </c>
      <c r="YJ22515" s="4" t="s">
        <v>9</v>
      </c>
      <c r="YK22515" s="4" t="s">
        <v>6</v>
      </c>
      <c r="YL22515" s="4" t="s">
        <v>8</v>
      </c>
      <c r="YM22515" s="4" t="s">
        <v>10</v>
      </c>
      <c r="YN22515" s="4" t="s">
        <v>10</v>
      </c>
      <c r="YO22515" s="4" t="s">
        <v>9</v>
      </c>
      <c r="YP22515" s="4" t="s">
        <v>6</v>
      </c>
      <c r="YQ22515" s="4" t="s">
        <v>8</v>
      </c>
      <c r="YR22515" s="4" t="s">
        <v>10</v>
      </c>
      <c r="YS22515" s="4" t="s">
        <v>10</v>
      </c>
      <c r="YT22515" s="4" t="s">
        <v>9</v>
      </c>
      <c r="YU22515" s="4" t="s">
        <v>6</v>
      </c>
      <c r="YV22515" s="4" t="s">
        <v>8</v>
      </c>
      <c r="YW22515" s="4" t="s">
        <v>10</v>
      </c>
      <c r="YX22515" s="4" t="s">
        <v>10</v>
      </c>
      <c r="YY22515" s="4" t="s">
        <v>9</v>
      </c>
      <c r="YZ22515" s="4" t="s">
        <v>6</v>
      </c>
      <c r="ZA22515" s="4" t="s">
        <v>8</v>
      </c>
      <c r="ZB22515" s="4" t="s">
        <v>10</v>
      </c>
      <c r="ZC22515" s="4" t="s">
        <v>10</v>
      </c>
      <c r="ZD22515" s="4" t="s">
        <v>9</v>
      </c>
      <c r="ZE22515" s="4" t="s">
        <v>6</v>
      </c>
      <c r="ZF22515" s="4" t="s">
        <v>8</v>
      </c>
      <c r="ZG22515" s="4" t="s">
        <v>10</v>
      </c>
      <c r="ZH22515" s="4" t="s">
        <v>10</v>
      </c>
      <c r="ZI22515" s="4" t="s">
        <v>9</v>
      </c>
      <c r="ZJ22515" s="4" t="s">
        <v>6</v>
      </c>
      <c r="ZK22515" s="4" t="s">
        <v>8</v>
      </c>
      <c r="ZL22515" s="4" t="s">
        <v>10</v>
      </c>
      <c r="ZM22515" s="4" t="s">
        <v>10</v>
      </c>
      <c r="ZN22515" s="4" t="s">
        <v>9</v>
      </c>
      <c r="ZO22515" s="4" t="s">
        <v>6</v>
      </c>
      <c r="ZP22515" s="4" t="s">
        <v>8</v>
      </c>
      <c r="ZQ22515" s="4" t="s">
        <v>10</v>
      </c>
      <c r="ZR22515" s="4" t="s">
        <v>10</v>
      </c>
      <c r="ZS22515" s="4" t="s">
        <v>9</v>
      </c>
      <c r="ZT22515" s="4" t="s">
        <v>6</v>
      </c>
      <c r="ZU22515" s="4" t="s">
        <v>8</v>
      </c>
      <c r="ZV22515" s="4" t="s">
        <v>10</v>
      </c>
      <c r="ZW22515" s="4" t="s">
        <v>10</v>
      </c>
      <c r="ZX22515" s="4" t="s">
        <v>9</v>
      </c>
      <c r="ZY22515" s="4" t="s">
        <v>6</v>
      </c>
      <c r="ZZ22515" s="4" t="s">
        <v>8</v>
      </c>
      <c r="AAA22515" s="4" t="s">
        <v>10</v>
      </c>
      <c r="AAB22515" s="4" t="s">
        <v>10</v>
      </c>
      <c r="AAC22515" s="4" t="s">
        <v>9</v>
      </c>
      <c r="AAD22515" s="4" t="s">
        <v>6</v>
      </c>
      <c r="AAE22515" s="4" t="s">
        <v>8</v>
      </c>
      <c r="AAF22515" s="4" t="s">
        <v>10</v>
      </c>
      <c r="AAG22515" s="4" t="s">
        <v>10</v>
      </c>
      <c r="AAH22515" s="4" t="s">
        <v>9</v>
      </c>
      <c r="AAI22515" s="4" t="s">
        <v>6</v>
      </c>
      <c r="AAJ22515" s="4" t="s">
        <v>8</v>
      </c>
      <c r="AAK22515" s="4" t="s">
        <v>10</v>
      </c>
      <c r="AAL22515" s="4" t="s">
        <v>10</v>
      </c>
      <c r="AAM22515" s="4" t="s">
        <v>9</v>
      </c>
      <c r="AAN22515" s="4" t="s">
        <v>6</v>
      </c>
      <c r="AAO22515" s="4" t="s">
        <v>8</v>
      </c>
    </row>
    <row r="22516" spans="1:317">
      <c r="A22516" t="n">
        <v>183440</v>
      </c>
      <c r="B22516" s="102" t="n">
        <v>257</v>
      </c>
      <c r="C22516" s="7" t="n">
        <v>3</v>
      </c>
      <c r="D22516" s="7" t="n">
        <v>65533</v>
      </c>
      <c r="E22516" s="7" t="n">
        <v>0</v>
      </c>
      <c r="F22516" s="7" t="s">
        <v>35</v>
      </c>
      <c r="G22516" s="7" t="n">
        <f t="normal" ca="1">32-LENB(INDIRECT(ADDRESS(22516,6)))</f>
        <v>0</v>
      </c>
      <c r="H22516" s="7" t="n">
        <v>3</v>
      </c>
      <c r="I22516" s="7" t="n">
        <v>65533</v>
      </c>
      <c r="J22516" s="7" t="n">
        <v>0</v>
      </c>
      <c r="K22516" s="7" t="s">
        <v>404</v>
      </c>
      <c r="L22516" s="7" t="n">
        <f t="normal" ca="1">32-LENB(INDIRECT(ADDRESS(22516,11)))</f>
        <v>0</v>
      </c>
      <c r="M22516" s="7" t="n">
        <v>3</v>
      </c>
      <c r="N22516" s="7" t="n">
        <v>65533</v>
      </c>
      <c r="O22516" s="7" t="n">
        <v>0</v>
      </c>
      <c r="P22516" s="7" t="s">
        <v>405</v>
      </c>
      <c r="Q22516" s="7" t="n">
        <f t="normal" ca="1">32-LENB(INDIRECT(ADDRESS(22516,16)))</f>
        <v>0</v>
      </c>
      <c r="R22516" s="7" t="n">
        <v>3</v>
      </c>
      <c r="S22516" s="7" t="n">
        <v>65533</v>
      </c>
      <c r="T22516" s="7" t="n">
        <v>0</v>
      </c>
      <c r="U22516" s="7" t="s">
        <v>406</v>
      </c>
      <c r="V22516" s="7" t="n">
        <f t="normal" ca="1">32-LENB(INDIRECT(ADDRESS(22516,21)))</f>
        <v>0</v>
      </c>
      <c r="W22516" s="7" t="n">
        <v>3</v>
      </c>
      <c r="X22516" s="7" t="n">
        <v>65533</v>
      </c>
      <c r="Y22516" s="7" t="n">
        <v>0</v>
      </c>
      <c r="Z22516" s="7" t="s">
        <v>407</v>
      </c>
      <c r="AA22516" s="7" t="n">
        <f t="normal" ca="1">32-LENB(INDIRECT(ADDRESS(22516,26)))</f>
        <v>0</v>
      </c>
      <c r="AB22516" s="7" t="n">
        <v>3</v>
      </c>
      <c r="AC22516" s="7" t="n">
        <v>65533</v>
      </c>
      <c r="AD22516" s="7" t="n">
        <v>0</v>
      </c>
      <c r="AE22516" s="7" t="s">
        <v>319</v>
      </c>
      <c r="AF22516" s="7" t="n">
        <f t="normal" ca="1">32-LENB(INDIRECT(ADDRESS(22516,31)))</f>
        <v>0</v>
      </c>
      <c r="AG22516" s="7" t="n">
        <v>3</v>
      </c>
      <c r="AH22516" s="7" t="n">
        <v>65533</v>
      </c>
      <c r="AI22516" s="7" t="n">
        <v>0</v>
      </c>
      <c r="AJ22516" s="7" t="s">
        <v>321</v>
      </c>
      <c r="AK22516" s="7" t="n">
        <f t="normal" ca="1">32-LENB(INDIRECT(ADDRESS(22516,36)))</f>
        <v>0</v>
      </c>
      <c r="AL22516" s="7" t="n">
        <v>3</v>
      </c>
      <c r="AM22516" s="7" t="n">
        <v>65533</v>
      </c>
      <c r="AN22516" s="7" t="n">
        <v>0</v>
      </c>
      <c r="AO22516" s="7" t="s">
        <v>408</v>
      </c>
      <c r="AP22516" s="7" t="n">
        <f t="normal" ca="1">32-LENB(INDIRECT(ADDRESS(22516,41)))</f>
        <v>0</v>
      </c>
      <c r="AQ22516" s="7" t="n">
        <v>3</v>
      </c>
      <c r="AR22516" s="7" t="n">
        <v>65533</v>
      </c>
      <c r="AS22516" s="7" t="n">
        <v>0</v>
      </c>
      <c r="AT22516" s="7" t="s">
        <v>409</v>
      </c>
      <c r="AU22516" s="7" t="n">
        <f t="normal" ca="1">32-LENB(INDIRECT(ADDRESS(22516,46)))</f>
        <v>0</v>
      </c>
      <c r="AV22516" s="7" t="n">
        <v>2</v>
      </c>
      <c r="AW22516" s="7" t="n">
        <v>65533</v>
      </c>
      <c r="AX22516" s="7" t="n">
        <v>0</v>
      </c>
      <c r="AY22516" s="7" t="s">
        <v>92</v>
      </c>
      <c r="AZ22516" s="7" t="n">
        <f t="normal" ca="1">32-LENB(INDIRECT(ADDRESS(22516,51)))</f>
        <v>0</v>
      </c>
      <c r="BA22516" s="7" t="n">
        <v>4</v>
      </c>
      <c r="BB22516" s="7" t="n">
        <v>65533</v>
      </c>
      <c r="BC22516" s="7" t="n">
        <v>4420</v>
      </c>
      <c r="BD22516" s="7" t="s">
        <v>13</v>
      </c>
      <c r="BE22516" s="7" t="n">
        <f t="normal" ca="1">32-LENB(INDIRECT(ADDRESS(22516,56)))</f>
        <v>0</v>
      </c>
      <c r="BF22516" s="7" t="n">
        <v>4</v>
      </c>
      <c r="BG22516" s="7" t="n">
        <v>65533</v>
      </c>
      <c r="BH22516" s="7" t="n">
        <v>4401</v>
      </c>
      <c r="BI22516" s="7" t="s">
        <v>13</v>
      </c>
      <c r="BJ22516" s="7" t="n">
        <f t="normal" ca="1">32-LENB(INDIRECT(ADDRESS(22516,61)))</f>
        <v>0</v>
      </c>
      <c r="BK22516" s="7" t="n">
        <v>7</v>
      </c>
      <c r="BL22516" s="7" t="n">
        <v>65533</v>
      </c>
      <c r="BM22516" s="7" t="n">
        <v>28538</v>
      </c>
      <c r="BN22516" s="7" t="s">
        <v>13</v>
      </c>
      <c r="BO22516" s="7" t="n">
        <f t="normal" ca="1">32-LENB(INDIRECT(ADDRESS(22516,66)))</f>
        <v>0</v>
      </c>
      <c r="BP22516" s="7" t="n">
        <v>4</v>
      </c>
      <c r="BQ22516" s="7" t="n">
        <v>65533</v>
      </c>
      <c r="BR22516" s="7" t="n">
        <v>4427</v>
      </c>
      <c r="BS22516" s="7" t="s">
        <v>13</v>
      </c>
      <c r="BT22516" s="7" t="n">
        <f t="normal" ca="1">32-LENB(INDIRECT(ADDRESS(22516,71)))</f>
        <v>0</v>
      </c>
      <c r="BU22516" s="7" t="n">
        <v>4</v>
      </c>
      <c r="BV22516" s="7" t="n">
        <v>65533</v>
      </c>
      <c r="BW22516" s="7" t="n">
        <v>4427</v>
      </c>
      <c r="BX22516" s="7" t="s">
        <v>13</v>
      </c>
      <c r="BY22516" s="7" t="n">
        <f t="normal" ca="1">32-LENB(INDIRECT(ADDRESS(22516,76)))</f>
        <v>0</v>
      </c>
      <c r="BZ22516" s="7" t="n">
        <v>4</v>
      </c>
      <c r="CA22516" s="7" t="n">
        <v>65533</v>
      </c>
      <c r="CB22516" s="7" t="n">
        <v>5103</v>
      </c>
      <c r="CC22516" s="7" t="s">
        <v>13</v>
      </c>
      <c r="CD22516" s="7" t="n">
        <f t="normal" ca="1">32-LENB(INDIRECT(ADDRESS(22516,81)))</f>
        <v>0</v>
      </c>
      <c r="CE22516" s="7" t="n">
        <v>7</v>
      </c>
      <c r="CF22516" s="7" t="n">
        <v>65533</v>
      </c>
      <c r="CG22516" s="7" t="n">
        <v>53123</v>
      </c>
      <c r="CH22516" s="7" t="s">
        <v>13</v>
      </c>
      <c r="CI22516" s="7" t="n">
        <f t="normal" ca="1">32-LENB(INDIRECT(ADDRESS(22516,86)))</f>
        <v>0</v>
      </c>
      <c r="CJ22516" s="7" t="n">
        <v>4</v>
      </c>
      <c r="CK22516" s="7" t="n">
        <v>65533</v>
      </c>
      <c r="CL22516" s="7" t="n">
        <v>4415</v>
      </c>
      <c r="CM22516" s="7" t="s">
        <v>13</v>
      </c>
      <c r="CN22516" s="7" t="n">
        <f t="normal" ca="1">32-LENB(INDIRECT(ADDRESS(22516,91)))</f>
        <v>0</v>
      </c>
      <c r="CO22516" s="7" t="n">
        <v>7</v>
      </c>
      <c r="CP22516" s="7" t="n">
        <v>65533</v>
      </c>
      <c r="CQ22516" s="7" t="n">
        <v>5414</v>
      </c>
      <c r="CR22516" s="7" t="s">
        <v>13</v>
      </c>
      <c r="CS22516" s="7" t="n">
        <f t="normal" ca="1">32-LENB(INDIRECT(ADDRESS(22516,96)))</f>
        <v>0</v>
      </c>
      <c r="CT22516" s="7" t="n">
        <v>7</v>
      </c>
      <c r="CU22516" s="7" t="n">
        <v>65533</v>
      </c>
      <c r="CV22516" s="7" t="n">
        <v>8488</v>
      </c>
      <c r="CW22516" s="7" t="s">
        <v>13</v>
      </c>
      <c r="CX22516" s="7" t="n">
        <f t="normal" ca="1">32-LENB(INDIRECT(ADDRESS(22516,101)))</f>
        <v>0</v>
      </c>
      <c r="CY22516" s="7" t="n">
        <v>7</v>
      </c>
      <c r="CZ22516" s="7" t="n">
        <v>65533</v>
      </c>
      <c r="DA22516" s="7" t="n">
        <v>1466</v>
      </c>
      <c r="DB22516" s="7" t="s">
        <v>13</v>
      </c>
      <c r="DC22516" s="7" t="n">
        <f t="normal" ca="1">32-LENB(INDIRECT(ADDRESS(22516,106)))</f>
        <v>0</v>
      </c>
      <c r="DD22516" s="7" t="n">
        <v>7</v>
      </c>
      <c r="DE22516" s="7" t="n">
        <v>65533</v>
      </c>
      <c r="DF22516" s="7" t="n">
        <v>10444</v>
      </c>
      <c r="DG22516" s="7" t="s">
        <v>13</v>
      </c>
      <c r="DH22516" s="7" t="n">
        <f t="normal" ca="1">32-LENB(INDIRECT(ADDRESS(22516,111)))</f>
        <v>0</v>
      </c>
      <c r="DI22516" s="7" t="n">
        <v>7</v>
      </c>
      <c r="DJ22516" s="7" t="n">
        <v>65533</v>
      </c>
      <c r="DK22516" s="7" t="n">
        <v>10445</v>
      </c>
      <c r="DL22516" s="7" t="s">
        <v>13</v>
      </c>
      <c r="DM22516" s="7" t="n">
        <f t="normal" ca="1">32-LENB(INDIRECT(ADDRESS(22516,116)))</f>
        <v>0</v>
      </c>
      <c r="DN22516" s="7" t="n">
        <v>7</v>
      </c>
      <c r="DO22516" s="7" t="n">
        <v>65533</v>
      </c>
      <c r="DP22516" s="7" t="n">
        <v>4482</v>
      </c>
      <c r="DQ22516" s="7" t="s">
        <v>13</v>
      </c>
      <c r="DR22516" s="7" t="n">
        <f t="normal" ca="1">32-LENB(INDIRECT(ADDRESS(22516,121)))</f>
        <v>0</v>
      </c>
      <c r="DS22516" s="7" t="n">
        <v>7</v>
      </c>
      <c r="DT22516" s="7" t="n">
        <v>65533</v>
      </c>
      <c r="DU22516" s="7" t="n">
        <v>6471</v>
      </c>
      <c r="DV22516" s="7" t="s">
        <v>13</v>
      </c>
      <c r="DW22516" s="7" t="n">
        <f t="normal" ca="1">32-LENB(INDIRECT(ADDRESS(22516,126)))</f>
        <v>0</v>
      </c>
      <c r="DX22516" s="7" t="n">
        <v>7</v>
      </c>
      <c r="DY22516" s="7" t="n">
        <v>65533</v>
      </c>
      <c r="DZ22516" s="7" t="n">
        <v>9411</v>
      </c>
      <c r="EA22516" s="7" t="s">
        <v>13</v>
      </c>
      <c r="EB22516" s="7" t="n">
        <f t="normal" ca="1">32-LENB(INDIRECT(ADDRESS(22516,131)))</f>
        <v>0</v>
      </c>
      <c r="EC22516" s="7" t="n">
        <v>7</v>
      </c>
      <c r="ED22516" s="7" t="n">
        <v>65533</v>
      </c>
      <c r="EE22516" s="7" t="n">
        <v>3468</v>
      </c>
      <c r="EF22516" s="7" t="s">
        <v>13</v>
      </c>
      <c r="EG22516" s="7" t="n">
        <f t="normal" ca="1">32-LENB(INDIRECT(ADDRESS(22516,136)))</f>
        <v>0</v>
      </c>
      <c r="EH22516" s="7" t="n">
        <v>7</v>
      </c>
      <c r="EI22516" s="7" t="n">
        <v>65533</v>
      </c>
      <c r="EJ22516" s="7" t="n">
        <v>7461</v>
      </c>
      <c r="EK22516" s="7" t="s">
        <v>13</v>
      </c>
      <c r="EL22516" s="7" t="n">
        <f t="normal" ca="1">32-LENB(INDIRECT(ADDRESS(22516,141)))</f>
        <v>0</v>
      </c>
      <c r="EM22516" s="7" t="n">
        <v>7</v>
      </c>
      <c r="EN22516" s="7" t="n">
        <v>65533</v>
      </c>
      <c r="EO22516" s="7" t="n">
        <v>2449</v>
      </c>
      <c r="EP22516" s="7" t="s">
        <v>13</v>
      </c>
      <c r="EQ22516" s="7" t="n">
        <f t="normal" ca="1">32-LENB(INDIRECT(ADDRESS(22516,146)))</f>
        <v>0</v>
      </c>
      <c r="ER22516" s="7" t="n">
        <v>7</v>
      </c>
      <c r="ES22516" s="7" t="n">
        <v>65533</v>
      </c>
      <c r="ET22516" s="7" t="n">
        <v>29467</v>
      </c>
      <c r="EU22516" s="7" t="s">
        <v>13</v>
      </c>
      <c r="EV22516" s="7" t="n">
        <f t="normal" ca="1">32-LENB(INDIRECT(ADDRESS(22516,151)))</f>
        <v>0</v>
      </c>
      <c r="EW22516" s="7" t="n">
        <v>4</v>
      </c>
      <c r="EX22516" s="7" t="n">
        <v>65533</v>
      </c>
      <c r="EY22516" s="7" t="n">
        <v>4407</v>
      </c>
      <c r="EZ22516" s="7" t="s">
        <v>13</v>
      </c>
      <c r="FA22516" s="7" t="n">
        <f t="normal" ca="1">32-LENB(INDIRECT(ADDRESS(22516,156)))</f>
        <v>0</v>
      </c>
      <c r="FB22516" s="7" t="n">
        <v>4</v>
      </c>
      <c r="FC22516" s="7" t="n">
        <v>65533</v>
      </c>
      <c r="FD22516" s="7" t="n">
        <v>4120</v>
      </c>
      <c r="FE22516" s="7" t="s">
        <v>13</v>
      </c>
      <c r="FF22516" s="7" t="n">
        <f t="normal" ca="1">32-LENB(INDIRECT(ADDRESS(22516,161)))</f>
        <v>0</v>
      </c>
      <c r="FG22516" s="7" t="n">
        <v>4</v>
      </c>
      <c r="FH22516" s="7" t="n">
        <v>65533</v>
      </c>
      <c r="FI22516" s="7" t="n">
        <v>13256</v>
      </c>
      <c r="FJ22516" s="7" t="s">
        <v>13</v>
      </c>
      <c r="FK22516" s="7" t="n">
        <f t="normal" ca="1">32-LENB(INDIRECT(ADDRESS(22516,166)))</f>
        <v>0</v>
      </c>
      <c r="FL22516" s="7" t="n">
        <v>4</v>
      </c>
      <c r="FM22516" s="7" t="n">
        <v>65533</v>
      </c>
      <c r="FN22516" s="7" t="n">
        <v>4407</v>
      </c>
      <c r="FO22516" s="7" t="s">
        <v>13</v>
      </c>
      <c r="FP22516" s="7" t="n">
        <f t="normal" ca="1">32-LENB(INDIRECT(ADDRESS(22516,171)))</f>
        <v>0</v>
      </c>
      <c r="FQ22516" s="7" t="n">
        <v>4</v>
      </c>
      <c r="FR22516" s="7" t="n">
        <v>65533</v>
      </c>
      <c r="FS22516" s="7" t="n">
        <v>4120</v>
      </c>
      <c r="FT22516" s="7" t="s">
        <v>13</v>
      </c>
      <c r="FU22516" s="7" t="n">
        <f t="normal" ca="1">32-LENB(INDIRECT(ADDRESS(22516,176)))</f>
        <v>0</v>
      </c>
      <c r="FV22516" s="7" t="n">
        <v>4</v>
      </c>
      <c r="FW22516" s="7" t="n">
        <v>65533</v>
      </c>
      <c r="FX22516" s="7" t="n">
        <v>13256</v>
      </c>
      <c r="FY22516" s="7" t="s">
        <v>13</v>
      </c>
      <c r="FZ22516" s="7" t="n">
        <f t="normal" ca="1">32-LENB(INDIRECT(ADDRESS(22516,181)))</f>
        <v>0</v>
      </c>
      <c r="GA22516" s="7" t="n">
        <v>7</v>
      </c>
      <c r="GB22516" s="7" t="n">
        <v>65533</v>
      </c>
      <c r="GC22516" s="7" t="n">
        <v>18522</v>
      </c>
      <c r="GD22516" s="7" t="s">
        <v>13</v>
      </c>
      <c r="GE22516" s="7" t="n">
        <f t="normal" ca="1">32-LENB(INDIRECT(ADDRESS(22516,186)))</f>
        <v>0</v>
      </c>
      <c r="GF22516" s="7" t="n">
        <v>7</v>
      </c>
      <c r="GG22516" s="7" t="n">
        <v>65533</v>
      </c>
      <c r="GH22516" s="7" t="n">
        <v>53124</v>
      </c>
      <c r="GI22516" s="7" t="s">
        <v>13</v>
      </c>
      <c r="GJ22516" s="7" t="n">
        <f t="normal" ca="1">32-LENB(INDIRECT(ADDRESS(22516,191)))</f>
        <v>0</v>
      </c>
      <c r="GK22516" s="7" t="n">
        <v>7</v>
      </c>
      <c r="GL22516" s="7" t="n">
        <v>65533</v>
      </c>
      <c r="GM22516" s="7" t="n">
        <v>1467</v>
      </c>
      <c r="GN22516" s="7" t="s">
        <v>13</v>
      </c>
      <c r="GO22516" s="7" t="n">
        <f t="normal" ca="1">32-LENB(INDIRECT(ADDRESS(22516,196)))</f>
        <v>0</v>
      </c>
      <c r="GP22516" s="7" t="n">
        <v>7</v>
      </c>
      <c r="GQ22516" s="7" t="n">
        <v>65533</v>
      </c>
      <c r="GR22516" s="7" t="n">
        <v>2450</v>
      </c>
      <c r="GS22516" s="7" t="s">
        <v>13</v>
      </c>
      <c r="GT22516" s="7" t="n">
        <f t="normal" ca="1">32-LENB(INDIRECT(ADDRESS(22516,201)))</f>
        <v>0</v>
      </c>
      <c r="GU22516" s="7" t="n">
        <v>7</v>
      </c>
      <c r="GV22516" s="7" t="n">
        <v>65533</v>
      </c>
      <c r="GW22516" s="7" t="n">
        <v>3469</v>
      </c>
      <c r="GX22516" s="7" t="s">
        <v>13</v>
      </c>
      <c r="GY22516" s="7" t="n">
        <f t="normal" ca="1">32-LENB(INDIRECT(ADDRESS(22516,206)))</f>
        <v>0</v>
      </c>
      <c r="GZ22516" s="7" t="n">
        <v>7</v>
      </c>
      <c r="HA22516" s="7" t="n">
        <v>65533</v>
      </c>
      <c r="HB22516" s="7" t="n">
        <v>4483</v>
      </c>
      <c r="HC22516" s="7" t="s">
        <v>13</v>
      </c>
      <c r="HD22516" s="7" t="n">
        <f t="normal" ca="1">32-LENB(INDIRECT(ADDRESS(22516,211)))</f>
        <v>0</v>
      </c>
      <c r="HE22516" s="7" t="n">
        <v>7</v>
      </c>
      <c r="HF22516" s="7" t="n">
        <v>65533</v>
      </c>
      <c r="HG22516" s="7" t="n">
        <v>5415</v>
      </c>
      <c r="HH22516" s="7" t="s">
        <v>13</v>
      </c>
      <c r="HI22516" s="7" t="n">
        <f t="normal" ca="1">32-LENB(INDIRECT(ADDRESS(22516,216)))</f>
        <v>0</v>
      </c>
      <c r="HJ22516" s="7" t="n">
        <v>7</v>
      </c>
      <c r="HK22516" s="7" t="n">
        <v>65533</v>
      </c>
      <c r="HL22516" s="7" t="n">
        <v>6472</v>
      </c>
      <c r="HM22516" s="7" t="s">
        <v>13</v>
      </c>
      <c r="HN22516" s="7" t="n">
        <f t="normal" ca="1">32-LENB(INDIRECT(ADDRESS(22516,221)))</f>
        <v>0</v>
      </c>
      <c r="HO22516" s="7" t="n">
        <v>7</v>
      </c>
      <c r="HP22516" s="7" t="n">
        <v>65533</v>
      </c>
      <c r="HQ22516" s="7" t="n">
        <v>7462</v>
      </c>
      <c r="HR22516" s="7" t="s">
        <v>13</v>
      </c>
      <c r="HS22516" s="7" t="n">
        <f t="normal" ca="1">32-LENB(INDIRECT(ADDRESS(22516,226)))</f>
        <v>0</v>
      </c>
      <c r="HT22516" s="7" t="n">
        <v>7</v>
      </c>
      <c r="HU22516" s="7" t="n">
        <v>65533</v>
      </c>
      <c r="HV22516" s="7" t="n">
        <v>8489</v>
      </c>
      <c r="HW22516" s="7" t="s">
        <v>13</v>
      </c>
      <c r="HX22516" s="7" t="n">
        <f t="normal" ca="1">32-LENB(INDIRECT(ADDRESS(22516,231)))</f>
        <v>0</v>
      </c>
      <c r="HY22516" s="7" t="n">
        <v>7</v>
      </c>
      <c r="HZ22516" s="7" t="n">
        <v>65533</v>
      </c>
      <c r="IA22516" s="7" t="n">
        <v>9412</v>
      </c>
      <c r="IB22516" s="7" t="s">
        <v>13</v>
      </c>
      <c r="IC22516" s="7" t="n">
        <f t="normal" ca="1">32-LENB(INDIRECT(ADDRESS(22516,236)))</f>
        <v>0</v>
      </c>
      <c r="ID22516" s="7" t="n">
        <v>7</v>
      </c>
      <c r="IE22516" s="7" t="n">
        <v>65533</v>
      </c>
      <c r="IF22516" s="7" t="n">
        <v>53125</v>
      </c>
      <c r="IG22516" s="7" t="s">
        <v>13</v>
      </c>
      <c r="IH22516" s="7" t="n">
        <f t="normal" ca="1">32-LENB(INDIRECT(ADDRESS(22516,241)))</f>
        <v>0</v>
      </c>
      <c r="II22516" s="7" t="n">
        <v>7</v>
      </c>
      <c r="IJ22516" s="7" t="n">
        <v>65533</v>
      </c>
      <c r="IK22516" s="7" t="n">
        <v>53126</v>
      </c>
      <c r="IL22516" s="7" t="s">
        <v>13</v>
      </c>
      <c r="IM22516" s="7" t="n">
        <f t="normal" ca="1">32-LENB(INDIRECT(ADDRESS(22516,246)))</f>
        <v>0</v>
      </c>
      <c r="IN22516" s="7" t="n">
        <v>7</v>
      </c>
      <c r="IO22516" s="7" t="n">
        <v>65533</v>
      </c>
      <c r="IP22516" s="7" t="n">
        <v>1468</v>
      </c>
      <c r="IQ22516" s="7" t="s">
        <v>13</v>
      </c>
      <c r="IR22516" s="7" t="n">
        <f t="normal" ca="1">32-LENB(INDIRECT(ADDRESS(22516,251)))</f>
        <v>0</v>
      </c>
      <c r="IS22516" s="7" t="n">
        <v>7</v>
      </c>
      <c r="IT22516" s="7" t="n">
        <v>65533</v>
      </c>
      <c r="IU22516" s="7" t="n">
        <v>6473</v>
      </c>
      <c r="IV22516" s="7" t="s">
        <v>13</v>
      </c>
      <c r="IW22516" s="7" t="n">
        <f t="normal" ca="1">32-LENB(INDIRECT(ADDRESS(22516,256)))</f>
        <v>0</v>
      </c>
      <c r="IX22516" s="7" t="n">
        <v>7</v>
      </c>
      <c r="IY22516" s="7" t="n">
        <v>65533</v>
      </c>
      <c r="IZ22516" s="7" t="n">
        <v>9413</v>
      </c>
      <c r="JA22516" s="7" t="s">
        <v>13</v>
      </c>
      <c r="JB22516" s="7" t="n">
        <f t="normal" ca="1">32-LENB(INDIRECT(ADDRESS(22516,261)))</f>
        <v>0</v>
      </c>
      <c r="JC22516" s="7" t="n">
        <v>7</v>
      </c>
      <c r="JD22516" s="7" t="n">
        <v>65533</v>
      </c>
      <c r="JE22516" s="7" t="n">
        <v>2451</v>
      </c>
      <c r="JF22516" s="7" t="s">
        <v>13</v>
      </c>
      <c r="JG22516" s="7" t="n">
        <f t="normal" ca="1">32-LENB(INDIRECT(ADDRESS(22516,266)))</f>
        <v>0</v>
      </c>
      <c r="JH22516" s="7" t="n">
        <v>7</v>
      </c>
      <c r="JI22516" s="7" t="n">
        <v>65533</v>
      </c>
      <c r="JJ22516" s="7" t="n">
        <v>53127</v>
      </c>
      <c r="JK22516" s="7" t="s">
        <v>13</v>
      </c>
      <c r="JL22516" s="7" t="n">
        <f t="normal" ca="1">32-LENB(INDIRECT(ADDRESS(22516,271)))</f>
        <v>0</v>
      </c>
      <c r="JM22516" s="7" t="n">
        <v>7</v>
      </c>
      <c r="JN22516" s="7" t="n">
        <v>65533</v>
      </c>
      <c r="JO22516" s="7" t="n">
        <v>4484</v>
      </c>
      <c r="JP22516" s="7" t="s">
        <v>13</v>
      </c>
      <c r="JQ22516" s="7" t="n">
        <f t="normal" ca="1">32-LENB(INDIRECT(ADDRESS(22516,276)))</f>
        <v>0</v>
      </c>
      <c r="JR22516" s="7" t="n">
        <v>7</v>
      </c>
      <c r="JS22516" s="7" t="n">
        <v>65533</v>
      </c>
      <c r="JT22516" s="7" t="n">
        <v>3470</v>
      </c>
      <c r="JU22516" s="7" t="s">
        <v>13</v>
      </c>
      <c r="JV22516" s="7" t="n">
        <f t="normal" ca="1">32-LENB(INDIRECT(ADDRESS(22516,281)))</f>
        <v>0</v>
      </c>
      <c r="JW22516" s="7" t="n">
        <v>7</v>
      </c>
      <c r="JX22516" s="7" t="n">
        <v>65533</v>
      </c>
      <c r="JY22516" s="7" t="n">
        <v>5416</v>
      </c>
      <c r="JZ22516" s="7" t="s">
        <v>13</v>
      </c>
      <c r="KA22516" s="7" t="n">
        <f t="normal" ca="1">32-LENB(INDIRECT(ADDRESS(22516,286)))</f>
        <v>0</v>
      </c>
      <c r="KB22516" s="7" t="n">
        <v>7</v>
      </c>
      <c r="KC22516" s="7" t="n">
        <v>65533</v>
      </c>
      <c r="KD22516" s="7" t="n">
        <v>8490</v>
      </c>
      <c r="KE22516" s="7" t="s">
        <v>13</v>
      </c>
      <c r="KF22516" s="7" t="n">
        <f t="normal" ca="1">32-LENB(INDIRECT(ADDRESS(22516,291)))</f>
        <v>0</v>
      </c>
      <c r="KG22516" s="7" t="n">
        <v>7</v>
      </c>
      <c r="KH22516" s="7" t="n">
        <v>65533</v>
      </c>
      <c r="KI22516" s="7" t="n">
        <v>7463</v>
      </c>
      <c r="KJ22516" s="7" t="s">
        <v>13</v>
      </c>
      <c r="KK22516" s="7" t="n">
        <f t="normal" ca="1">32-LENB(INDIRECT(ADDRESS(22516,296)))</f>
        <v>0</v>
      </c>
      <c r="KL22516" s="7" t="n">
        <v>7</v>
      </c>
      <c r="KM22516" s="7" t="n">
        <v>65533</v>
      </c>
      <c r="KN22516" s="7" t="n">
        <v>53128</v>
      </c>
      <c r="KO22516" s="7" t="s">
        <v>13</v>
      </c>
      <c r="KP22516" s="7" t="n">
        <f t="normal" ca="1">32-LENB(INDIRECT(ADDRESS(22516,301)))</f>
        <v>0</v>
      </c>
      <c r="KQ22516" s="7" t="n">
        <v>7</v>
      </c>
      <c r="KR22516" s="7" t="n">
        <v>65533</v>
      </c>
      <c r="KS22516" s="7" t="n">
        <v>10446</v>
      </c>
      <c r="KT22516" s="7" t="s">
        <v>13</v>
      </c>
      <c r="KU22516" s="7" t="n">
        <f t="normal" ca="1">32-LENB(INDIRECT(ADDRESS(22516,306)))</f>
        <v>0</v>
      </c>
      <c r="KV22516" s="7" t="n">
        <v>7</v>
      </c>
      <c r="KW22516" s="7" t="n">
        <v>65533</v>
      </c>
      <c r="KX22516" s="7" t="n">
        <v>28539</v>
      </c>
      <c r="KY22516" s="7" t="s">
        <v>13</v>
      </c>
      <c r="KZ22516" s="7" t="n">
        <f t="normal" ca="1">32-LENB(INDIRECT(ADDRESS(22516,311)))</f>
        <v>0</v>
      </c>
      <c r="LA22516" s="7" t="n">
        <v>7</v>
      </c>
      <c r="LB22516" s="7" t="n">
        <v>65533</v>
      </c>
      <c r="LC22516" s="7" t="n">
        <v>29468</v>
      </c>
      <c r="LD22516" s="7" t="s">
        <v>13</v>
      </c>
      <c r="LE22516" s="7" t="n">
        <f t="normal" ca="1">32-LENB(INDIRECT(ADDRESS(22516,316)))</f>
        <v>0</v>
      </c>
      <c r="LF22516" s="7" t="n">
        <v>7</v>
      </c>
      <c r="LG22516" s="7" t="n">
        <v>65533</v>
      </c>
      <c r="LH22516" s="7" t="n">
        <v>28540</v>
      </c>
      <c r="LI22516" s="7" t="s">
        <v>13</v>
      </c>
      <c r="LJ22516" s="7" t="n">
        <f t="normal" ca="1">32-LENB(INDIRECT(ADDRESS(22516,321)))</f>
        <v>0</v>
      </c>
      <c r="LK22516" s="7" t="n">
        <v>7</v>
      </c>
      <c r="LL22516" s="7" t="n">
        <v>65533</v>
      </c>
      <c r="LM22516" s="7" t="n">
        <v>28541</v>
      </c>
      <c r="LN22516" s="7" t="s">
        <v>13</v>
      </c>
      <c r="LO22516" s="7" t="n">
        <f t="normal" ca="1">32-LENB(INDIRECT(ADDRESS(22516,326)))</f>
        <v>0</v>
      </c>
      <c r="LP22516" s="7" t="n">
        <v>7</v>
      </c>
      <c r="LQ22516" s="7" t="n">
        <v>65533</v>
      </c>
      <c r="LR22516" s="7" t="n">
        <v>53129</v>
      </c>
      <c r="LS22516" s="7" t="s">
        <v>13</v>
      </c>
      <c r="LT22516" s="7" t="n">
        <f t="normal" ca="1">32-LENB(INDIRECT(ADDRESS(22516,331)))</f>
        <v>0</v>
      </c>
      <c r="LU22516" s="7" t="n">
        <v>7</v>
      </c>
      <c r="LV22516" s="7" t="n">
        <v>65533</v>
      </c>
      <c r="LW22516" s="7" t="n">
        <v>53130</v>
      </c>
      <c r="LX22516" s="7" t="s">
        <v>13</v>
      </c>
      <c r="LY22516" s="7" t="n">
        <f t="normal" ca="1">32-LENB(INDIRECT(ADDRESS(22516,336)))</f>
        <v>0</v>
      </c>
      <c r="LZ22516" s="7" t="n">
        <v>7</v>
      </c>
      <c r="MA22516" s="7" t="n">
        <v>65533</v>
      </c>
      <c r="MB22516" s="7" t="n">
        <v>53131</v>
      </c>
      <c r="MC22516" s="7" t="s">
        <v>13</v>
      </c>
      <c r="MD22516" s="7" t="n">
        <f t="normal" ca="1">32-LENB(INDIRECT(ADDRESS(22516,341)))</f>
        <v>0</v>
      </c>
      <c r="ME22516" s="7" t="n">
        <v>7</v>
      </c>
      <c r="MF22516" s="7" t="n">
        <v>65533</v>
      </c>
      <c r="MG22516" s="7" t="n">
        <v>53132</v>
      </c>
      <c r="MH22516" s="7" t="s">
        <v>13</v>
      </c>
      <c r="MI22516" s="7" t="n">
        <f t="normal" ca="1">32-LENB(INDIRECT(ADDRESS(22516,346)))</f>
        <v>0</v>
      </c>
      <c r="MJ22516" s="7" t="n">
        <v>7</v>
      </c>
      <c r="MK22516" s="7" t="n">
        <v>65533</v>
      </c>
      <c r="ML22516" s="7" t="n">
        <v>28952</v>
      </c>
      <c r="MM22516" s="7" t="s">
        <v>13</v>
      </c>
      <c r="MN22516" s="7" t="n">
        <f t="normal" ca="1">32-LENB(INDIRECT(ADDRESS(22516,351)))</f>
        <v>0</v>
      </c>
      <c r="MO22516" s="7" t="n">
        <v>7</v>
      </c>
      <c r="MP22516" s="7" t="n">
        <v>65533</v>
      </c>
      <c r="MQ22516" s="7" t="n">
        <v>29469</v>
      </c>
      <c r="MR22516" s="7" t="s">
        <v>13</v>
      </c>
      <c r="MS22516" s="7" t="n">
        <f t="normal" ca="1">32-LENB(INDIRECT(ADDRESS(22516,356)))</f>
        <v>0</v>
      </c>
      <c r="MT22516" s="7" t="n">
        <v>7</v>
      </c>
      <c r="MU22516" s="7" t="n">
        <v>65533</v>
      </c>
      <c r="MV22516" s="7" t="n">
        <v>10447</v>
      </c>
      <c r="MW22516" s="7" t="s">
        <v>13</v>
      </c>
      <c r="MX22516" s="7" t="n">
        <f t="normal" ca="1">32-LENB(INDIRECT(ADDRESS(22516,361)))</f>
        <v>0</v>
      </c>
      <c r="MY22516" s="7" t="n">
        <v>7</v>
      </c>
      <c r="MZ22516" s="7" t="n">
        <v>65533</v>
      </c>
      <c r="NA22516" s="7" t="n">
        <v>10448</v>
      </c>
      <c r="NB22516" s="7" t="s">
        <v>13</v>
      </c>
      <c r="NC22516" s="7" t="n">
        <f t="normal" ca="1">32-LENB(INDIRECT(ADDRESS(22516,366)))</f>
        <v>0</v>
      </c>
      <c r="ND22516" s="7" t="n">
        <v>7</v>
      </c>
      <c r="NE22516" s="7" t="n">
        <v>65533</v>
      </c>
      <c r="NF22516" s="7" t="n">
        <v>53133</v>
      </c>
      <c r="NG22516" s="7" t="s">
        <v>13</v>
      </c>
      <c r="NH22516" s="7" t="n">
        <f t="normal" ca="1">32-LENB(INDIRECT(ADDRESS(22516,371)))</f>
        <v>0</v>
      </c>
      <c r="NI22516" s="7" t="n">
        <v>7</v>
      </c>
      <c r="NJ22516" s="7" t="n">
        <v>65533</v>
      </c>
      <c r="NK22516" s="7" t="n">
        <v>53134</v>
      </c>
      <c r="NL22516" s="7" t="s">
        <v>13</v>
      </c>
      <c r="NM22516" s="7" t="n">
        <f t="normal" ca="1">32-LENB(INDIRECT(ADDRESS(22516,376)))</f>
        <v>0</v>
      </c>
      <c r="NN22516" s="7" t="n">
        <v>7</v>
      </c>
      <c r="NO22516" s="7" t="n">
        <v>65533</v>
      </c>
      <c r="NP22516" s="7" t="n">
        <v>53135</v>
      </c>
      <c r="NQ22516" s="7" t="s">
        <v>13</v>
      </c>
      <c r="NR22516" s="7" t="n">
        <f t="normal" ca="1">32-LENB(INDIRECT(ADDRESS(22516,381)))</f>
        <v>0</v>
      </c>
      <c r="NS22516" s="7" t="n">
        <v>7</v>
      </c>
      <c r="NT22516" s="7" t="n">
        <v>65533</v>
      </c>
      <c r="NU22516" s="7" t="n">
        <v>7464</v>
      </c>
      <c r="NV22516" s="7" t="s">
        <v>13</v>
      </c>
      <c r="NW22516" s="7" t="n">
        <f t="normal" ca="1">32-LENB(INDIRECT(ADDRESS(22516,386)))</f>
        <v>0</v>
      </c>
      <c r="NX22516" s="7" t="n">
        <v>7</v>
      </c>
      <c r="NY22516" s="7" t="n">
        <v>65533</v>
      </c>
      <c r="NZ22516" s="7" t="n">
        <v>2452</v>
      </c>
      <c r="OA22516" s="7" t="s">
        <v>13</v>
      </c>
      <c r="OB22516" s="7" t="n">
        <f t="normal" ca="1">32-LENB(INDIRECT(ADDRESS(22516,391)))</f>
        <v>0</v>
      </c>
      <c r="OC22516" s="7" t="n">
        <v>7</v>
      </c>
      <c r="OD22516" s="7" t="n">
        <v>65533</v>
      </c>
      <c r="OE22516" s="7" t="n">
        <v>4485</v>
      </c>
      <c r="OF22516" s="7" t="s">
        <v>13</v>
      </c>
      <c r="OG22516" s="7" t="n">
        <f t="normal" ca="1">32-LENB(INDIRECT(ADDRESS(22516,396)))</f>
        <v>0</v>
      </c>
      <c r="OH22516" s="7" t="n">
        <v>7</v>
      </c>
      <c r="OI22516" s="7" t="n">
        <v>65533</v>
      </c>
      <c r="OJ22516" s="7" t="n">
        <v>8491</v>
      </c>
      <c r="OK22516" s="7" t="s">
        <v>13</v>
      </c>
      <c r="OL22516" s="7" t="n">
        <f t="normal" ca="1">32-LENB(INDIRECT(ADDRESS(22516,401)))</f>
        <v>0</v>
      </c>
      <c r="OM22516" s="7" t="n">
        <v>7</v>
      </c>
      <c r="ON22516" s="7" t="n">
        <v>65533</v>
      </c>
      <c r="OO22516" s="7" t="n">
        <v>6474</v>
      </c>
      <c r="OP22516" s="7" t="s">
        <v>13</v>
      </c>
      <c r="OQ22516" s="7" t="n">
        <f t="normal" ca="1">32-LENB(INDIRECT(ADDRESS(22516,406)))</f>
        <v>0</v>
      </c>
      <c r="OR22516" s="7" t="n">
        <v>7</v>
      </c>
      <c r="OS22516" s="7" t="n">
        <v>65533</v>
      </c>
      <c r="OT22516" s="7" t="n">
        <v>9414</v>
      </c>
      <c r="OU22516" s="7" t="s">
        <v>13</v>
      </c>
      <c r="OV22516" s="7" t="n">
        <f t="normal" ca="1">32-LENB(INDIRECT(ADDRESS(22516,411)))</f>
        <v>0</v>
      </c>
      <c r="OW22516" s="7" t="n">
        <v>7</v>
      </c>
      <c r="OX22516" s="7" t="n">
        <v>65533</v>
      </c>
      <c r="OY22516" s="7" t="n">
        <v>1469</v>
      </c>
      <c r="OZ22516" s="7" t="s">
        <v>13</v>
      </c>
      <c r="PA22516" s="7" t="n">
        <f t="normal" ca="1">32-LENB(INDIRECT(ADDRESS(22516,416)))</f>
        <v>0</v>
      </c>
      <c r="PB22516" s="7" t="n">
        <v>7</v>
      </c>
      <c r="PC22516" s="7" t="n">
        <v>65533</v>
      </c>
      <c r="PD22516" s="7" t="n">
        <v>28542</v>
      </c>
      <c r="PE22516" s="7" t="s">
        <v>13</v>
      </c>
      <c r="PF22516" s="7" t="n">
        <f t="normal" ca="1">32-LENB(INDIRECT(ADDRESS(22516,421)))</f>
        <v>0</v>
      </c>
      <c r="PG22516" s="7" t="n">
        <v>7</v>
      </c>
      <c r="PH22516" s="7" t="n">
        <v>65533</v>
      </c>
      <c r="PI22516" s="7" t="n">
        <v>28543</v>
      </c>
      <c r="PJ22516" s="7" t="s">
        <v>13</v>
      </c>
      <c r="PK22516" s="7" t="n">
        <f t="normal" ca="1">32-LENB(INDIRECT(ADDRESS(22516,426)))</f>
        <v>0</v>
      </c>
      <c r="PL22516" s="7" t="n">
        <v>7</v>
      </c>
      <c r="PM22516" s="7" t="n">
        <v>65533</v>
      </c>
      <c r="PN22516" s="7" t="n">
        <v>53136</v>
      </c>
      <c r="PO22516" s="7" t="s">
        <v>13</v>
      </c>
      <c r="PP22516" s="7" t="n">
        <f t="normal" ca="1">32-LENB(INDIRECT(ADDRESS(22516,431)))</f>
        <v>0</v>
      </c>
      <c r="PQ22516" s="7" t="n">
        <v>7</v>
      </c>
      <c r="PR22516" s="7" t="n">
        <v>65533</v>
      </c>
      <c r="PS22516" s="7" t="n">
        <v>28544</v>
      </c>
      <c r="PT22516" s="7" t="s">
        <v>13</v>
      </c>
      <c r="PU22516" s="7" t="n">
        <f t="normal" ca="1">32-LENB(INDIRECT(ADDRESS(22516,436)))</f>
        <v>0</v>
      </c>
      <c r="PV22516" s="7" t="n">
        <v>7</v>
      </c>
      <c r="PW22516" s="7" t="n">
        <v>65533</v>
      </c>
      <c r="PX22516" s="7" t="n">
        <v>28545</v>
      </c>
      <c r="PY22516" s="7" t="s">
        <v>13</v>
      </c>
      <c r="PZ22516" s="7" t="n">
        <f t="normal" ca="1">32-LENB(INDIRECT(ADDRESS(22516,441)))</f>
        <v>0</v>
      </c>
      <c r="QA22516" s="7" t="n">
        <v>7</v>
      </c>
      <c r="QB22516" s="7" t="n">
        <v>65533</v>
      </c>
      <c r="QC22516" s="7" t="n">
        <v>53137</v>
      </c>
      <c r="QD22516" s="7" t="s">
        <v>13</v>
      </c>
      <c r="QE22516" s="7" t="n">
        <f t="normal" ca="1">32-LENB(INDIRECT(ADDRESS(22516,446)))</f>
        <v>0</v>
      </c>
      <c r="QF22516" s="7" t="n">
        <v>7</v>
      </c>
      <c r="QG22516" s="7" t="n">
        <v>65533</v>
      </c>
      <c r="QH22516" s="7" t="n">
        <v>28546</v>
      </c>
      <c r="QI22516" s="7" t="s">
        <v>13</v>
      </c>
      <c r="QJ22516" s="7" t="n">
        <f t="normal" ca="1">32-LENB(INDIRECT(ADDRESS(22516,451)))</f>
        <v>0</v>
      </c>
      <c r="QK22516" s="7" t="n">
        <v>7</v>
      </c>
      <c r="QL22516" s="7" t="n">
        <v>65533</v>
      </c>
      <c r="QM22516" s="7" t="n">
        <v>28547</v>
      </c>
      <c r="QN22516" s="7" t="s">
        <v>13</v>
      </c>
      <c r="QO22516" s="7" t="n">
        <f t="normal" ca="1">32-LENB(INDIRECT(ADDRESS(22516,456)))</f>
        <v>0</v>
      </c>
      <c r="QP22516" s="7" t="n">
        <v>7</v>
      </c>
      <c r="QQ22516" s="7" t="n">
        <v>65533</v>
      </c>
      <c r="QR22516" s="7" t="n">
        <v>29470</v>
      </c>
      <c r="QS22516" s="7" t="s">
        <v>13</v>
      </c>
      <c r="QT22516" s="7" t="n">
        <f t="normal" ca="1">32-LENB(INDIRECT(ADDRESS(22516,461)))</f>
        <v>0</v>
      </c>
      <c r="QU22516" s="7" t="n">
        <v>7</v>
      </c>
      <c r="QV22516" s="7" t="n">
        <v>65533</v>
      </c>
      <c r="QW22516" s="7" t="n">
        <v>29471</v>
      </c>
      <c r="QX22516" s="7" t="s">
        <v>13</v>
      </c>
      <c r="QY22516" s="7" t="n">
        <f t="normal" ca="1">32-LENB(INDIRECT(ADDRESS(22516,466)))</f>
        <v>0</v>
      </c>
      <c r="QZ22516" s="7" t="n">
        <v>7</v>
      </c>
      <c r="RA22516" s="7" t="n">
        <v>65533</v>
      </c>
      <c r="RB22516" s="7" t="n">
        <v>53138</v>
      </c>
      <c r="RC22516" s="7" t="s">
        <v>13</v>
      </c>
      <c r="RD22516" s="7" t="n">
        <f t="normal" ca="1">32-LENB(INDIRECT(ADDRESS(22516,471)))</f>
        <v>0</v>
      </c>
      <c r="RE22516" s="7" t="n">
        <v>7</v>
      </c>
      <c r="RF22516" s="7" t="n">
        <v>65533</v>
      </c>
      <c r="RG22516" s="7" t="n">
        <v>37409</v>
      </c>
      <c r="RH22516" s="7" t="s">
        <v>13</v>
      </c>
      <c r="RI22516" s="7" t="n">
        <f t="normal" ca="1">32-LENB(INDIRECT(ADDRESS(22516,476)))</f>
        <v>0</v>
      </c>
      <c r="RJ22516" s="7" t="n">
        <v>7</v>
      </c>
      <c r="RK22516" s="7" t="n">
        <v>65533</v>
      </c>
      <c r="RL22516" s="7" t="n">
        <v>37410</v>
      </c>
      <c r="RM22516" s="7" t="s">
        <v>13</v>
      </c>
      <c r="RN22516" s="7" t="n">
        <f t="normal" ca="1">32-LENB(INDIRECT(ADDRESS(22516,481)))</f>
        <v>0</v>
      </c>
      <c r="RO22516" s="7" t="n">
        <v>7</v>
      </c>
      <c r="RP22516" s="7" t="n">
        <v>65533</v>
      </c>
      <c r="RQ22516" s="7" t="n">
        <v>37411</v>
      </c>
      <c r="RR22516" s="7" t="s">
        <v>13</v>
      </c>
      <c r="RS22516" s="7" t="n">
        <f t="normal" ca="1">32-LENB(INDIRECT(ADDRESS(22516,486)))</f>
        <v>0</v>
      </c>
      <c r="RT22516" s="7" t="n">
        <v>7</v>
      </c>
      <c r="RU22516" s="7" t="n">
        <v>65533</v>
      </c>
      <c r="RV22516" s="7" t="n">
        <v>4486</v>
      </c>
      <c r="RW22516" s="7" t="s">
        <v>13</v>
      </c>
      <c r="RX22516" s="7" t="n">
        <f t="normal" ca="1">32-LENB(INDIRECT(ADDRESS(22516,491)))</f>
        <v>0</v>
      </c>
      <c r="RY22516" s="7" t="n">
        <v>7</v>
      </c>
      <c r="RZ22516" s="7" t="n">
        <v>65533</v>
      </c>
      <c r="SA22516" s="7" t="n">
        <v>8492</v>
      </c>
      <c r="SB22516" s="7" t="s">
        <v>13</v>
      </c>
      <c r="SC22516" s="7" t="n">
        <f t="normal" ca="1">32-LENB(INDIRECT(ADDRESS(22516,496)))</f>
        <v>0</v>
      </c>
      <c r="SD22516" s="7" t="n">
        <v>7</v>
      </c>
      <c r="SE22516" s="7" t="n">
        <v>65533</v>
      </c>
      <c r="SF22516" s="7" t="n">
        <v>5417</v>
      </c>
      <c r="SG22516" s="7" t="s">
        <v>13</v>
      </c>
      <c r="SH22516" s="7" t="n">
        <f t="normal" ca="1">32-LENB(INDIRECT(ADDRESS(22516,501)))</f>
        <v>0</v>
      </c>
      <c r="SI22516" s="7" t="n">
        <v>7</v>
      </c>
      <c r="SJ22516" s="7" t="n">
        <v>65533</v>
      </c>
      <c r="SK22516" s="7" t="n">
        <v>29472</v>
      </c>
      <c r="SL22516" s="7" t="s">
        <v>13</v>
      </c>
      <c r="SM22516" s="7" t="n">
        <f t="normal" ca="1">32-LENB(INDIRECT(ADDRESS(22516,506)))</f>
        <v>0</v>
      </c>
      <c r="SN22516" s="7" t="n">
        <v>7</v>
      </c>
      <c r="SO22516" s="7" t="n">
        <v>65533</v>
      </c>
      <c r="SP22516" s="7" t="n">
        <v>29473</v>
      </c>
      <c r="SQ22516" s="7" t="s">
        <v>13</v>
      </c>
      <c r="SR22516" s="7" t="n">
        <f t="normal" ca="1">32-LENB(INDIRECT(ADDRESS(22516,511)))</f>
        <v>0</v>
      </c>
      <c r="SS22516" s="7" t="n">
        <v>7</v>
      </c>
      <c r="ST22516" s="7" t="n">
        <v>65533</v>
      </c>
      <c r="SU22516" s="7" t="n">
        <v>37412</v>
      </c>
      <c r="SV22516" s="7" t="s">
        <v>13</v>
      </c>
      <c r="SW22516" s="7" t="n">
        <f t="normal" ca="1">32-LENB(INDIRECT(ADDRESS(22516,516)))</f>
        <v>0</v>
      </c>
      <c r="SX22516" s="7" t="n">
        <v>7</v>
      </c>
      <c r="SY22516" s="7" t="n">
        <v>65533</v>
      </c>
      <c r="SZ22516" s="7" t="n">
        <v>3471</v>
      </c>
      <c r="TA22516" s="7" t="s">
        <v>13</v>
      </c>
      <c r="TB22516" s="7" t="n">
        <f t="normal" ca="1">32-LENB(INDIRECT(ADDRESS(22516,521)))</f>
        <v>0</v>
      </c>
      <c r="TC22516" s="7" t="n">
        <v>7</v>
      </c>
      <c r="TD22516" s="7" t="n">
        <v>65533</v>
      </c>
      <c r="TE22516" s="7" t="n">
        <v>18523</v>
      </c>
      <c r="TF22516" s="7" t="s">
        <v>13</v>
      </c>
      <c r="TG22516" s="7" t="n">
        <f t="normal" ca="1">32-LENB(INDIRECT(ADDRESS(22516,526)))</f>
        <v>0</v>
      </c>
      <c r="TH22516" s="7" t="n">
        <v>7</v>
      </c>
      <c r="TI22516" s="7" t="n">
        <v>65533</v>
      </c>
      <c r="TJ22516" s="7" t="n">
        <v>37413</v>
      </c>
      <c r="TK22516" s="7" t="s">
        <v>13</v>
      </c>
      <c r="TL22516" s="7" t="n">
        <f t="normal" ca="1">32-LENB(INDIRECT(ADDRESS(22516,531)))</f>
        <v>0</v>
      </c>
      <c r="TM22516" s="7" t="n">
        <v>7</v>
      </c>
      <c r="TN22516" s="7" t="n">
        <v>65533</v>
      </c>
      <c r="TO22516" s="7" t="n">
        <v>37414</v>
      </c>
      <c r="TP22516" s="7" t="s">
        <v>13</v>
      </c>
      <c r="TQ22516" s="7" t="n">
        <f t="normal" ca="1">32-LENB(INDIRECT(ADDRESS(22516,536)))</f>
        <v>0</v>
      </c>
      <c r="TR22516" s="7" t="n">
        <v>7</v>
      </c>
      <c r="TS22516" s="7" t="n">
        <v>65533</v>
      </c>
      <c r="TT22516" s="7" t="n">
        <v>29474</v>
      </c>
      <c r="TU22516" s="7" t="s">
        <v>13</v>
      </c>
      <c r="TV22516" s="7" t="n">
        <f t="normal" ca="1">32-LENB(INDIRECT(ADDRESS(22516,541)))</f>
        <v>0</v>
      </c>
      <c r="TW22516" s="7" t="n">
        <v>7</v>
      </c>
      <c r="TX22516" s="7" t="n">
        <v>65533</v>
      </c>
      <c r="TY22516" s="7" t="n">
        <v>28548</v>
      </c>
      <c r="TZ22516" s="7" t="s">
        <v>13</v>
      </c>
      <c r="UA22516" s="7" t="n">
        <f t="normal" ca="1">32-LENB(INDIRECT(ADDRESS(22516,546)))</f>
        <v>0</v>
      </c>
      <c r="UB22516" s="7" t="n">
        <v>4</v>
      </c>
      <c r="UC22516" s="7" t="n">
        <v>65533</v>
      </c>
      <c r="UD22516" s="7" t="n">
        <v>2004</v>
      </c>
      <c r="UE22516" s="7" t="s">
        <v>13</v>
      </c>
      <c r="UF22516" s="7" t="n">
        <f t="normal" ca="1">32-LENB(INDIRECT(ADDRESS(22516,551)))</f>
        <v>0</v>
      </c>
      <c r="UG22516" s="7" t="n">
        <v>7</v>
      </c>
      <c r="UH22516" s="7" t="n">
        <v>65533</v>
      </c>
      <c r="UI22516" s="7" t="n">
        <v>19314</v>
      </c>
      <c r="UJ22516" s="7" t="s">
        <v>13</v>
      </c>
      <c r="UK22516" s="7" t="n">
        <f t="normal" ca="1">32-LENB(INDIRECT(ADDRESS(22516,556)))</f>
        <v>0</v>
      </c>
      <c r="UL22516" s="7" t="n">
        <v>4</v>
      </c>
      <c r="UM22516" s="7" t="n">
        <v>65533</v>
      </c>
      <c r="UN22516" s="7" t="n">
        <v>2003</v>
      </c>
      <c r="UO22516" s="7" t="s">
        <v>13</v>
      </c>
      <c r="UP22516" s="7" t="n">
        <f t="normal" ca="1">32-LENB(INDIRECT(ADDRESS(22516,561)))</f>
        <v>0</v>
      </c>
      <c r="UQ22516" s="7" t="n">
        <v>7</v>
      </c>
      <c r="UR22516" s="7" t="n">
        <v>65533</v>
      </c>
      <c r="US22516" s="7" t="n">
        <v>37415</v>
      </c>
      <c r="UT22516" s="7" t="s">
        <v>13</v>
      </c>
      <c r="UU22516" s="7" t="n">
        <f t="normal" ca="1">32-LENB(INDIRECT(ADDRESS(22516,566)))</f>
        <v>0</v>
      </c>
      <c r="UV22516" s="7" t="n">
        <v>7</v>
      </c>
      <c r="UW22516" s="7" t="n">
        <v>65533</v>
      </c>
      <c r="UX22516" s="7" t="n">
        <v>37416</v>
      </c>
      <c r="UY22516" s="7" t="s">
        <v>13</v>
      </c>
      <c r="UZ22516" s="7" t="n">
        <f t="normal" ca="1">32-LENB(INDIRECT(ADDRESS(22516,571)))</f>
        <v>0</v>
      </c>
      <c r="VA22516" s="7" t="n">
        <v>4</v>
      </c>
      <c r="VB22516" s="7" t="n">
        <v>65533</v>
      </c>
      <c r="VC22516" s="7" t="n">
        <v>2004</v>
      </c>
      <c r="VD22516" s="7" t="s">
        <v>13</v>
      </c>
      <c r="VE22516" s="7" t="n">
        <f t="normal" ca="1">32-LENB(INDIRECT(ADDRESS(22516,576)))</f>
        <v>0</v>
      </c>
      <c r="VF22516" s="7" t="n">
        <v>7</v>
      </c>
      <c r="VG22516" s="7" t="n">
        <v>65533</v>
      </c>
      <c r="VH22516" s="7" t="n">
        <v>19315</v>
      </c>
      <c r="VI22516" s="7" t="s">
        <v>13</v>
      </c>
      <c r="VJ22516" s="7" t="n">
        <f t="normal" ca="1">32-LENB(INDIRECT(ADDRESS(22516,581)))</f>
        <v>0</v>
      </c>
      <c r="VK22516" s="7" t="n">
        <v>4</v>
      </c>
      <c r="VL22516" s="7" t="n">
        <v>65533</v>
      </c>
      <c r="VM22516" s="7" t="n">
        <v>2135</v>
      </c>
      <c r="VN22516" s="7" t="s">
        <v>13</v>
      </c>
      <c r="VO22516" s="7" t="n">
        <f t="normal" ca="1">32-LENB(INDIRECT(ADDRESS(22516,586)))</f>
        <v>0</v>
      </c>
      <c r="VP22516" s="7" t="n">
        <v>4</v>
      </c>
      <c r="VQ22516" s="7" t="n">
        <v>65533</v>
      </c>
      <c r="VR22516" s="7" t="n">
        <v>2243</v>
      </c>
      <c r="VS22516" s="7" t="s">
        <v>13</v>
      </c>
      <c r="VT22516" s="7" t="n">
        <f t="normal" ca="1">32-LENB(INDIRECT(ADDRESS(22516,591)))</f>
        <v>0</v>
      </c>
      <c r="VU22516" s="7" t="n">
        <v>4</v>
      </c>
      <c r="VV22516" s="7" t="n">
        <v>65533</v>
      </c>
      <c r="VW22516" s="7" t="n">
        <v>4433</v>
      </c>
      <c r="VX22516" s="7" t="s">
        <v>13</v>
      </c>
      <c r="VY22516" s="7" t="n">
        <f t="normal" ca="1">32-LENB(INDIRECT(ADDRESS(22516,596)))</f>
        <v>0</v>
      </c>
      <c r="VZ22516" s="7" t="n">
        <v>7</v>
      </c>
      <c r="WA22516" s="7" t="n">
        <v>65533</v>
      </c>
      <c r="WB22516" s="7" t="n">
        <v>19316</v>
      </c>
      <c r="WC22516" s="7" t="s">
        <v>13</v>
      </c>
      <c r="WD22516" s="7" t="n">
        <f t="normal" ca="1">32-LENB(INDIRECT(ADDRESS(22516,601)))</f>
        <v>0</v>
      </c>
      <c r="WE22516" s="7" t="n">
        <v>7</v>
      </c>
      <c r="WF22516" s="7" t="n">
        <v>65533</v>
      </c>
      <c r="WG22516" s="7" t="n">
        <v>53139</v>
      </c>
      <c r="WH22516" s="7" t="s">
        <v>13</v>
      </c>
      <c r="WI22516" s="7" t="n">
        <f t="normal" ca="1">32-LENB(INDIRECT(ADDRESS(22516,606)))</f>
        <v>0</v>
      </c>
      <c r="WJ22516" s="7" t="n">
        <v>7</v>
      </c>
      <c r="WK22516" s="7" t="n">
        <v>65533</v>
      </c>
      <c r="WL22516" s="7" t="n">
        <v>2453</v>
      </c>
      <c r="WM22516" s="7" t="s">
        <v>13</v>
      </c>
      <c r="WN22516" s="7" t="n">
        <f t="normal" ca="1">32-LENB(INDIRECT(ADDRESS(22516,611)))</f>
        <v>0</v>
      </c>
      <c r="WO22516" s="7" t="n">
        <v>7</v>
      </c>
      <c r="WP22516" s="7" t="n">
        <v>65533</v>
      </c>
      <c r="WQ22516" s="7" t="n">
        <v>19317</v>
      </c>
      <c r="WR22516" s="7" t="s">
        <v>13</v>
      </c>
      <c r="WS22516" s="7" t="n">
        <f t="normal" ca="1">32-LENB(INDIRECT(ADDRESS(22516,616)))</f>
        <v>0</v>
      </c>
      <c r="WT22516" s="7" t="n">
        <v>4</v>
      </c>
      <c r="WU22516" s="7" t="n">
        <v>65533</v>
      </c>
      <c r="WV22516" s="7" t="n">
        <v>15760</v>
      </c>
      <c r="WW22516" s="7" t="s">
        <v>13</v>
      </c>
      <c r="WX22516" s="7" t="n">
        <f t="normal" ca="1">32-LENB(INDIRECT(ADDRESS(22516,621)))</f>
        <v>0</v>
      </c>
      <c r="WY22516" s="7" t="n">
        <v>4</v>
      </c>
      <c r="WZ22516" s="7" t="n">
        <v>65533</v>
      </c>
      <c r="XA22516" s="7" t="n">
        <v>15854</v>
      </c>
      <c r="XB22516" s="7" t="s">
        <v>13</v>
      </c>
      <c r="XC22516" s="7" t="n">
        <f t="normal" ca="1">32-LENB(INDIRECT(ADDRESS(22516,626)))</f>
        <v>0</v>
      </c>
      <c r="XD22516" s="7" t="n">
        <v>4</v>
      </c>
      <c r="XE22516" s="7" t="n">
        <v>65533</v>
      </c>
      <c r="XF22516" s="7" t="n">
        <v>4411</v>
      </c>
      <c r="XG22516" s="7" t="s">
        <v>13</v>
      </c>
      <c r="XH22516" s="7" t="n">
        <f t="normal" ca="1">32-LENB(INDIRECT(ADDRESS(22516,631)))</f>
        <v>0</v>
      </c>
      <c r="XI22516" s="7" t="n">
        <v>4</v>
      </c>
      <c r="XJ22516" s="7" t="n">
        <v>65533</v>
      </c>
      <c r="XK22516" s="7" t="n">
        <v>15854</v>
      </c>
      <c r="XL22516" s="7" t="s">
        <v>13</v>
      </c>
      <c r="XM22516" s="7" t="n">
        <f t="normal" ca="1">32-LENB(INDIRECT(ADDRESS(22516,636)))</f>
        <v>0</v>
      </c>
      <c r="XN22516" s="7" t="n">
        <v>7</v>
      </c>
      <c r="XO22516" s="7" t="n">
        <v>65533</v>
      </c>
      <c r="XP22516" s="7" t="n">
        <v>1470</v>
      </c>
      <c r="XQ22516" s="7" t="s">
        <v>13</v>
      </c>
      <c r="XR22516" s="7" t="n">
        <f t="normal" ca="1">32-LENB(INDIRECT(ADDRESS(22516,641)))</f>
        <v>0</v>
      </c>
      <c r="XS22516" s="7" t="n">
        <v>7</v>
      </c>
      <c r="XT22516" s="7" t="n">
        <v>65533</v>
      </c>
      <c r="XU22516" s="7" t="n">
        <v>6475</v>
      </c>
      <c r="XV22516" s="7" t="s">
        <v>13</v>
      </c>
      <c r="XW22516" s="7" t="n">
        <f t="normal" ca="1">32-LENB(INDIRECT(ADDRESS(22516,646)))</f>
        <v>0</v>
      </c>
      <c r="XX22516" s="7" t="n">
        <v>4</v>
      </c>
      <c r="XY22516" s="7" t="n">
        <v>65533</v>
      </c>
      <c r="XZ22516" s="7" t="n">
        <v>2053</v>
      </c>
      <c r="YA22516" s="7" t="s">
        <v>13</v>
      </c>
      <c r="YB22516" s="7" t="n">
        <f t="normal" ca="1">32-LENB(INDIRECT(ADDRESS(22516,651)))</f>
        <v>0</v>
      </c>
      <c r="YC22516" s="7" t="n">
        <v>4</v>
      </c>
      <c r="YD22516" s="7" t="n">
        <v>65533</v>
      </c>
      <c r="YE22516" s="7" t="n">
        <v>2135</v>
      </c>
      <c r="YF22516" s="7" t="s">
        <v>13</v>
      </c>
      <c r="YG22516" s="7" t="n">
        <f t="normal" ca="1">32-LENB(INDIRECT(ADDRESS(22516,656)))</f>
        <v>0</v>
      </c>
      <c r="YH22516" s="7" t="n">
        <v>7</v>
      </c>
      <c r="YI22516" s="7" t="n">
        <v>65533</v>
      </c>
      <c r="YJ22516" s="7" t="n">
        <v>4487</v>
      </c>
      <c r="YK22516" s="7" t="s">
        <v>13</v>
      </c>
      <c r="YL22516" s="7" t="n">
        <f t="normal" ca="1">32-LENB(INDIRECT(ADDRESS(22516,661)))</f>
        <v>0</v>
      </c>
      <c r="YM22516" s="7" t="n">
        <v>7</v>
      </c>
      <c r="YN22516" s="7" t="n">
        <v>65533</v>
      </c>
      <c r="YO22516" s="7" t="n">
        <v>10449</v>
      </c>
      <c r="YP22516" s="7" t="s">
        <v>13</v>
      </c>
      <c r="YQ22516" s="7" t="n">
        <f t="normal" ca="1">32-LENB(INDIRECT(ADDRESS(22516,666)))</f>
        <v>0</v>
      </c>
      <c r="YR22516" s="7" t="n">
        <v>4</v>
      </c>
      <c r="YS22516" s="7" t="n">
        <v>65533</v>
      </c>
      <c r="YT22516" s="7" t="n">
        <v>2239</v>
      </c>
      <c r="YU22516" s="7" t="s">
        <v>13</v>
      </c>
      <c r="YV22516" s="7" t="n">
        <f t="normal" ca="1">32-LENB(INDIRECT(ADDRESS(22516,671)))</f>
        <v>0</v>
      </c>
      <c r="YW22516" s="7" t="n">
        <v>4</v>
      </c>
      <c r="YX22516" s="7" t="n">
        <v>65533</v>
      </c>
      <c r="YY22516" s="7" t="n">
        <v>2240</v>
      </c>
      <c r="YZ22516" s="7" t="s">
        <v>13</v>
      </c>
      <c r="ZA22516" s="7" t="n">
        <f t="normal" ca="1">32-LENB(INDIRECT(ADDRESS(22516,676)))</f>
        <v>0</v>
      </c>
      <c r="ZB22516" s="7" t="n">
        <v>4</v>
      </c>
      <c r="ZC22516" s="7" t="n">
        <v>65533</v>
      </c>
      <c r="ZD22516" s="7" t="n">
        <v>2239</v>
      </c>
      <c r="ZE22516" s="7" t="s">
        <v>13</v>
      </c>
      <c r="ZF22516" s="7" t="n">
        <f t="normal" ca="1">32-LENB(INDIRECT(ADDRESS(22516,681)))</f>
        <v>0</v>
      </c>
      <c r="ZG22516" s="7" t="n">
        <v>8</v>
      </c>
      <c r="ZH22516" s="7" t="n">
        <v>65533</v>
      </c>
      <c r="ZI22516" s="7" t="n">
        <v>0</v>
      </c>
      <c r="ZJ22516" s="7" t="s">
        <v>582</v>
      </c>
      <c r="ZK22516" s="7" t="n">
        <f t="normal" ca="1">32-LENB(INDIRECT(ADDRESS(22516,686)))</f>
        <v>0</v>
      </c>
      <c r="ZL22516" s="7" t="n">
        <v>7</v>
      </c>
      <c r="ZM22516" s="7" t="n">
        <v>65533</v>
      </c>
      <c r="ZN22516" s="7" t="n">
        <v>3472</v>
      </c>
      <c r="ZO22516" s="7" t="s">
        <v>13</v>
      </c>
      <c r="ZP22516" s="7" t="n">
        <f t="normal" ca="1">32-LENB(INDIRECT(ADDRESS(22516,691)))</f>
        <v>0</v>
      </c>
      <c r="ZQ22516" s="7" t="n">
        <v>7</v>
      </c>
      <c r="ZR22516" s="7" t="n">
        <v>65533</v>
      </c>
      <c r="ZS22516" s="7" t="n">
        <v>18524</v>
      </c>
      <c r="ZT22516" s="7" t="s">
        <v>13</v>
      </c>
      <c r="ZU22516" s="7" t="n">
        <f t="normal" ca="1">32-LENB(INDIRECT(ADDRESS(22516,696)))</f>
        <v>0</v>
      </c>
      <c r="ZV22516" s="7" t="n">
        <v>7</v>
      </c>
      <c r="ZW22516" s="7" t="n">
        <v>65533</v>
      </c>
      <c r="ZX22516" s="7" t="n">
        <v>29475</v>
      </c>
      <c r="ZY22516" s="7" t="s">
        <v>13</v>
      </c>
      <c r="ZZ22516" s="7" t="n">
        <f t="normal" ca="1">32-LENB(INDIRECT(ADDRESS(22516,701)))</f>
        <v>0</v>
      </c>
      <c r="AAA22516" s="7" t="n">
        <v>4</v>
      </c>
      <c r="AAB22516" s="7" t="n">
        <v>65533</v>
      </c>
      <c r="AAC22516" s="7" t="n">
        <v>2134</v>
      </c>
      <c r="AAD22516" s="7" t="s">
        <v>13</v>
      </c>
      <c r="AAE22516" s="7" t="n">
        <f t="normal" ca="1">32-LENB(INDIRECT(ADDRESS(22516,706)))</f>
        <v>0</v>
      </c>
      <c r="AAF22516" s="7" t="n">
        <v>4</v>
      </c>
      <c r="AAG22516" s="7" t="n">
        <v>65533</v>
      </c>
      <c r="AAH22516" s="7" t="n">
        <v>2240</v>
      </c>
      <c r="AAI22516" s="7" t="s">
        <v>13</v>
      </c>
      <c r="AAJ22516" s="7" t="n">
        <f t="normal" ca="1">32-LENB(INDIRECT(ADDRESS(22516,711)))</f>
        <v>0</v>
      </c>
      <c r="AAK22516" s="7" t="n">
        <v>0</v>
      </c>
      <c r="AAL22516" s="7" t="n">
        <v>65533</v>
      </c>
      <c r="AAM22516" s="7" t="n">
        <v>0</v>
      </c>
      <c r="AAN22516" s="7" t="s">
        <v>13</v>
      </c>
      <c r="AAO22516" s="7" t="n">
        <f t="normal" ca="1">32-LENB(INDIRECT(ADDRESS(22516,716)))</f>
        <v>0</v>
      </c>
    </row>
    <row r="22517" spans="1:317">
      <c r="A22517" t="s">
        <v>4</v>
      </c>
      <c r="B22517" s="4" t="s">
        <v>5</v>
      </c>
    </row>
    <row r="22518" spans="1:317">
      <c r="A22518" t="n">
        <v>189160</v>
      </c>
      <c r="B22518" s="5" t="n">
        <v>1</v>
      </c>
    </row>
    <row r="22519" spans="1:317" s="3" customFormat="1" customHeight="0">
      <c r="A22519" s="3" t="s">
        <v>2</v>
      </c>
      <c r="B22519" s="3" t="s">
        <v>1266</v>
      </c>
    </row>
    <row r="22520" spans="1:317">
      <c r="A22520" t="s">
        <v>4</v>
      </c>
      <c r="B22520" s="4" t="s">
        <v>5</v>
      </c>
      <c r="C22520" s="4" t="s">
        <v>10</v>
      </c>
      <c r="D22520" s="4" t="s">
        <v>10</v>
      </c>
      <c r="E22520" s="4" t="s">
        <v>9</v>
      </c>
      <c r="F22520" s="4" t="s">
        <v>6</v>
      </c>
      <c r="G22520" s="4" t="s">
        <v>8</v>
      </c>
      <c r="H22520" s="4" t="s">
        <v>10</v>
      </c>
      <c r="I22520" s="4" t="s">
        <v>10</v>
      </c>
      <c r="J22520" s="4" t="s">
        <v>9</v>
      </c>
      <c r="K22520" s="4" t="s">
        <v>6</v>
      </c>
      <c r="L22520" s="4" t="s">
        <v>8</v>
      </c>
    </row>
    <row r="22521" spans="1:317">
      <c r="A22521" t="n">
        <v>189168</v>
      </c>
      <c r="B22521" s="102" t="n">
        <v>257</v>
      </c>
      <c r="C22521" s="7" t="n">
        <v>4</v>
      </c>
      <c r="D22521" s="7" t="n">
        <v>65533</v>
      </c>
      <c r="E22521" s="7" t="n">
        <v>2053</v>
      </c>
      <c r="F22521" s="7" t="s">
        <v>13</v>
      </c>
      <c r="G22521" s="7" t="n">
        <f t="normal" ca="1">32-LENB(INDIRECT(ADDRESS(22521,6)))</f>
        <v>0</v>
      </c>
      <c r="H22521" s="7" t="n">
        <v>0</v>
      </c>
      <c r="I22521" s="7" t="n">
        <v>65533</v>
      </c>
      <c r="J22521" s="7" t="n">
        <v>0</v>
      </c>
      <c r="K22521" s="7" t="s">
        <v>13</v>
      </c>
      <c r="L22521" s="7" t="n">
        <f t="normal" ca="1">32-LENB(INDIRECT(ADDRESS(22521,11)))</f>
        <v>0</v>
      </c>
    </row>
    <row r="22522" spans="1:317">
      <c r="A22522" t="s">
        <v>4</v>
      </c>
      <c r="B22522" s="4" t="s">
        <v>5</v>
      </c>
    </row>
    <row r="22523" spans="1:317">
      <c r="A22523" t="n">
        <v>189248</v>
      </c>
      <c r="B22523" s="5" t="n">
        <v>1</v>
      </c>
    </row>
    <row r="22524" spans="1:317" s="3" customFormat="1" customHeight="0">
      <c r="A22524" s="3" t="s">
        <v>2</v>
      </c>
      <c r="B22524" s="3" t="s">
        <v>1267</v>
      </c>
    </row>
    <row r="22525" spans="1:317">
      <c r="A22525" t="s">
        <v>4</v>
      </c>
      <c r="B22525" s="4" t="s">
        <v>5</v>
      </c>
      <c r="C22525" s="4" t="s">
        <v>10</v>
      </c>
      <c r="D22525" s="4" t="s">
        <v>10</v>
      </c>
      <c r="E22525" s="4" t="s">
        <v>9</v>
      </c>
      <c r="F22525" s="4" t="s">
        <v>6</v>
      </c>
      <c r="G22525" s="4" t="s">
        <v>8</v>
      </c>
      <c r="H22525" s="4" t="s">
        <v>10</v>
      </c>
      <c r="I22525" s="4" t="s">
        <v>10</v>
      </c>
      <c r="J22525" s="4" t="s">
        <v>9</v>
      </c>
      <c r="K22525" s="4" t="s">
        <v>6</v>
      </c>
      <c r="L22525" s="4" t="s">
        <v>8</v>
      </c>
      <c r="M22525" s="4" t="s">
        <v>10</v>
      </c>
      <c r="N22525" s="4" t="s">
        <v>10</v>
      </c>
      <c r="O22525" s="4" t="s">
        <v>9</v>
      </c>
      <c r="P22525" s="4" t="s">
        <v>6</v>
      </c>
      <c r="Q22525" s="4" t="s">
        <v>8</v>
      </c>
      <c r="R22525" s="4" t="s">
        <v>10</v>
      </c>
      <c r="S22525" s="4" t="s">
        <v>10</v>
      </c>
      <c r="T22525" s="4" t="s">
        <v>9</v>
      </c>
      <c r="U22525" s="4" t="s">
        <v>6</v>
      </c>
      <c r="V22525" s="4" t="s">
        <v>8</v>
      </c>
      <c r="W22525" s="4" t="s">
        <v>10</v>
      </c>
      <c r="X22525" s="4" t="s">
        <v>10</v>
      </c>
      <c r="Y22525" s="4" t="s">
        <v>9</v>
      </c>
      <c r="Z22525" s="4" t="s">
        <v>6</v>
      </c>
      <c r="AA22525" s="4" t="s">
        <v>8</v>
      </c>
      <c r="AB22525" s="4" t="s">
        <v>10</v>
      </c>
      <c r="AC22525" s="4" t="s">
        <v>10</v>
      </c>
      <c r="AD22525" s="4" t="s">
        <v>9</v>
      </c>
      <c r="AE22525" s="4" t="s">
        <v>6</v>
      </c>
      <c r="AF22525" s="4" t="s">
        <v>8</v>
      </c>
      <c r="AG22525" s="4" t="s">
        <v>10</v>
      </c>
      <c r="AH22525" s="4" t="s">
        <v>10</v>
      </c>
      <c r="AI22525" s="4" t="s">
        <v>9</v>
      </c>
      <c r="AJ22525" s="4" t="s">
        <v>6</v>
      </c>
      <c r="AK22525" s="4" t="s">
        <v>8</v>
      </c>
      <c r="AL22525" s="4" t="s">
        <v>10</v>
      </c>
      <c r="AM22525" s="4" t="s">
        <v>10</v>
      </c>
      <c r="AN22525" s="4" t="s">
        <v>9</v>
      </c>
      <c r="AO22525" s="4" t="s">
        <v>6</v>
      </c>
      <c r="AP22525" s="4" t="s">
        <v>8</v>
      </c>
      <c r="AQ22525" s="4" t="s">
        <v>10</v>
      </c>
      <c r="AR22525" s="4" t="s">
        <v>10</v>
      </c>
      <c r="AS22525" s="4" t="s">
        <v>9</v>
      </c>
      <c r="AT22525" s="4" t="s">
        <v>6</v>
      </c>
      <c r="AU22525" s="4" t="s">
        <v>8</v>
      </c>
      <c r="AV22525" s="4" t="s">
        <v>10</v>
      </c>
      <c r="AW22525" s="4" t="s">
        <v>10</v>
      </c>
      <c r="AX22525" s="4" t="s">
        <v>9</v>
      </c>
      <c r="AY22525" s="4" t="s">
        <v>6</v>
      </c>
      <c r="AZ22525" s="4" t="s">
        <v>8</v>
      </c>
      <c r="BA22525" s="4" t="s">
        <v>10</v>
      </c>
      <c r="BB22525" s="4" t="s">
        <v>10</v>
      </c>
      <c r="BC22525" s="4" t="s">
        <v>9</v>
      </c>
      <c r="BD22525" s="4" t="s">
        <v>6</v>
      </c>
      <c r="BE22525" s="4" t="s">
        <v>8</v>
      </c>
      <c r="BF22525" s="4" t="s">
        <v>10</v>
      </c>
      <c r="BG22525" s="4" t="s">
        <v>10</v>
      </c>
      <c r="BH22525" s="4" t="s">
        <v>9</v>
      </c>
      <c r="BI22525" s="4" t="s">
        <v>6</v>
      </c>
      <c r="BJ22525" s="4" t="s">
        <v>8</v>
      </c>
      <c r="BK22525" s="4" t="s">
        <v>10</v>
      </c>
      <c r="BL22525" s="4" t="s">
        <v>10</v>
      </c>
      <c r="BM22525" s="4" t="s">
        <v>9</v>
      </c>
      <c r="BN22525" s="4" t="s">
        <v>6</v>
      </c>
      <c r="BO22525" s="4" t="s">
        <v>8</v>
      </c>
      <c r="BP22525" s="4" t="s">
        <v>10</v>
      </c>
      <c r="BQ22525" s="4" t="s">
        <v>10</v>
      </c>
      <c r="BR22525" s="4" t="s">
        <v>9</v>
      </c>
      <c r="BS22525" s="4" t="s">
        <v>6</v>
      </c>
      <c r="BT22525" s="4" t="s">
        <v>8</v>
      </c>
      <c r="BU22525" s="4" t="s">
        <v>10</v>
      </c>
      <c r="BV22525" s="4" t="s">
        <v>10</v>
      </c>
      <c r="BW22525" s="4" t="s">
        <v>9</v>
      </c>
      <c r="BX22525" s="4" t="s">
        <v>6</v>
      </c>
      <c r="BY22525" s="4" t="s">
        <v>8</v>
      </c>
      <c r="BZ22525" s="4" t="s">
        <v>10</v>
      </c>
      <c r="CA22525" s="4" t="s">
        <v>10</v>
      </c>
      <c r="CB22525" s="4" t="s">
        <v>9</v>
      </c>
      <c r="CC22525" s="4" t="s">
        <v>6</v>
      </c>
      <c r="CD22525" s="4" t="s">
        <v>8</v>
      </c>
      <c r="CE22525" s="4" t="s">
        <v>10</v>
      </c>
      <c r="CF22525" s="4" t="s">
        <v>10</v>
      </c>
      <c r="CG22525" s="4" t="s">
        <v>9</v>
      </c>
      <c r="CH22525" s="4" t="s">
        <v>6</v>
      </c>
      <c r="CI22525" s="4" t="s">
        <v>8</v>
      </c>
      <c r="CJ22525" s="4" t="s">
        <v>10</v>
      </c>
      <c r="CK22525" s="4" t="s">
        <v>10</v>
      </c>
      <c r="CL22525" s="4" t="s">
        <v>9</v>
      </c>
      <c r="CM22525" s="4" t="s">
        <v>6</v>
      </c>
      <c r="CN22525" s="4" t="s">
        <v>8</v>
      </c>
      <c r="CO22525" s="4" t="s">
        <v>10</v>
      </c>
      <c r="CP22525" s="4" t="s">
        <v>10</v>
      </c>
      <c r="CQ22525" s="4" t="s">
        <v>9</v>
      </c>
      <c r="CR22525" s="4" t="s">
        <v>6</v>
      </c>
      <c r="CS22525" s="4" t="s">
        <v>8</v>
      </c>
      <c r="CT22525" s="4" t="s">
        <v>10</v>
      </c>
      <c r="CU22525" s="4" t="s">
        <v>10</v>
      </c>
      <c r="CV22525" s="4" t="s">
        <v>9</v>
      </c>
      <c r="CW22525" s="4" t="s">
        <v>6</v>
      </c>
      <c r="CX22525" s="4" t="s">
        <v>8</v>
      </c>
      <c r="CY22525" s="4" t="s">
        <v>10</v>
      </c>
      <c r="CZ22525" s="4" t="s">
        <v>10</v>
      </c>
      <c r="DA22525" s="4" t="s">
        <v>9</v>
      </c>
      <c r="DB22525" s="4" t="s">
        <v>6</v>
      </c>
      <c r="DC22525" s="4" t="s">
        <v>8</v>
      </c>
      <c r="DD22525" s="4" t="s">
        <v>10</v>
      </c>
      <c r="DE22525" s="4" t="s">
        <v>10</v>
      </c>
      <c r="DF22525" s="4" t="s">
        <v>9</v>
      </c>
      <c r="DG22525" s="4" t="s">
        <v>6</v>
      </c>
      <c r="DH22525" s="4" t="s">
        <v>8</v>
      </c>
      <c r="DI22525" s="4" t="s">
        <v>10</v>
      </c>
      <c r="DJ22525" s="4" t="s">
        <v>10</v>
      </c>
      <c r="DK22525" s="4" t="s">
        <v>9</v>
      </c>
      <c r="DL22525" s="4" t="s">
        <v>6</v>
      </c>
      <c r="DM22525" s="4" t="s">
        <v>8</v>
      </c>
      <c r="DN22525" s="4" t="s">
        <v>10</v>
      </c>
      <c r="DO22525" s="4" t="s">
        <v>10</v>
      </c>
      <c r="DP22525" s="4" t="s">
        <v>9</v>
      </c>
      <c r="DQ22525" s="4" t="s">
        <v>6</v>
      </c>
      <c r="DR22525" s="4" t="s">
        <v>8</v>
      </c>
      <c r="DS22525" s="4" t="s">
        <v>10</v>
      </c>
      <c r="DT22525" s="4" t="s">
        <v>10</v>
      </c>
      <c r="DU22525" s="4" t="s">
        <v>9</v>
      </c>
      <c r="DV22525" s="4" t="s">
        <v>6</v>
      </c>
      <c r="DW22525" s="4" t="s">
        <v>8</v>
      </c>
      <c r="DX22525" s="4" t="s">
        <v>10</v>
      </c>
      <c r="DY22525" s="4" t="s">
        <v>10</v>
      </c>
      <c r="DZ22525" s="4" t="s">
        <v>9</v>
      </c>
      <c r="EA22525" s="4" t="s">
        <v>6</v>
      </c>
      <c r="EB22525" s="4" t="s">
        <v>8</v>
      </c>
      <c r="EC22525" s="4" t="s">
        <v>10</v>
      </c>
      <c r="ED22525" s="4" t="s">
        <v>10</v>
      </c>
      <c r="EE22525" s="4" t="s">
        <v>9</v>
      </c>
      <c r="EF22525" s="4" t="s">
        <v>6</v>
      </c>
      <c r="EG22525" s="4" t="s">
        <v>8</v>
      </c>
      <c r="EH22525" s="4" t="s">
        <v>10</v>
      </c>
      <c r="EI22525" s="4" t="s">
        <v>10</v>
      </c>
      <c r="EJ22525" s="4" t="s">
        <v>9</v>
      </c>
      <c r="EK22525" s="4" t="s">
        <v>6</v>
      </c>
      <c r="EL22525" s="4" t="s">
        <v>8</v>
      </c>
      <c r="EM22525" s="4" t="s">
        <v>10</v>
      </c>
      <c r="EN22525" s="4" t="s">
        <v>10</v>
      </c>
      <c r="EO22525" s="4" t="s">
        <v>9</v>
      </c>
      <c r="EP22525" s="4" t="s">
        <v>6</v>
      </c>
      <c r="EQ22525" s="4" t="s">
        <v>8</v>
      </c>
      <c r="ER22525" s="4" t="s">
        <v>10</v>
      </c>
      <c r="ES22525" s="4" t="s">
        <v>10</v>
      </c>
      <c r="ET22525" s="4" t="s">
        <v>9</v>
      </c>
      <c r="EU22525" s="4" t="s">
        <v>6</v>
      </c>
      <c r="EV22525" s="4" t="s">
        <v>8</v>
      </c>
      <c r="EW22525" s="4" t="s">
        <v>10</v>
      </c>
      <c r="EX22525" s="4" t="s">
        <v>10</v>
      </c>
      <c r="EY22525" s="4" t="s">
        <v>9</v>
      </c>
      <c r="EZ22525" s="4" t="s">
        <v>6</v>
      </c>
      <c r="FA22525" s="4" t="s">
        <v>8</v>
      </c>
      <c r="FB22525" s="4" t="s">
        <v>10</v>
      </c>
      <c r="FC22525" s="4" t="s">
        <v>10</v>
      </c>
      <c r="FD22525" s="4" t="s">
        <v>9</v>
      </c>
      <c r="FE22525" s="4" t="s">
        <v>6</v>
      </c>
      <c r="FF22525" s="4" t="s">
        <v>8</v>
      </c>
      <c r="FG22525" s="4" t="s">
        <v>10</v>
      </c>
      <c r="FH22525" s="4" t="s">
        <v>10</v>
      </c>
      <c r="FI22525" s="4" t="s">
        <v>9</v>
      </c>
      <c r="FJ22525" s="4" t="s">
        <v>6</v>
      </c>
      <c r="FK22525" s="4" t="s">
        <v>8</v>
      </c>
      <c r="FL22525" s="4" t="s">
        <v>10</v>
      </c>
      <c r="FM22525" s="4" t="s">
        <v>10</v>
      </c>
      <c r="FN22525" s="4" t="s">
        <v>9</v>
      </c>
      <c r="FO22525" s="4" t="s">
        <v>6</v>
      </c>
      <c r="FP22525" s="4" t="s">
        <v>8</v>
      </c>
      <c r="FQ22525" s="4" t="s">
        <v>10</v>
      </c>
      <c r="FR22525" s="4" t="s">
        <v>10</v>
      </c>
      <c r="FS22525" s="4" t="s">
        <v>9</v>
      </c>
      <c r="FT22525" s="4" t="s">
        <v>6</v>
      </c>
      <c r="FU22525" s="4" t="s">
        <v>8</v>
      </c>
      <c r="FV22525" s="4" t="s">
        <v>10</v>
      </c>
      <c r="FW22525" s="4" t="s">
        <v>10</v>
      </c>
      <c r="FX22525" s="4" t="s">
        <v>9</v>
      </c>
      <c r="FY22525" s="4" t="s">
        <v>6</v>
      </c>
      <c r="FZ22525" s="4" t="s">
        <v>8</v>
      </c>
      <c r="GA22525" s="4" t="s">
        <v>10</v>
      </c>
      <c r="GB22525" s="4" t="s">
        <v>10</v>
      </c>
      <c r="GC22525" s="4" t="s">
        <v>9</v>
      </c>
      <c r="GD22525" s="4" t="s">
        <v>6</v>
      </c>
      <c r="GE22525" s="4" t="s">
        <v>8</v>
      </c>
      <c r="GF22525" s="4" t="s">
        <v>10</v>
      </c>
      <c r="GG22525" s="4" t="s">
        <v>10</v>
      </c>
      <c r="GH22525" s="4" t="s">
        <v>9</v>
      </c>
      <c r="GI22525" s="4" t="s">
        <v>6</v>
      </c>
      <c r="GJ22525" s="4" t="s">
        <v>8</v>
      </c>
      <c r="GK22525" s="4" t="s">
        <v>10</v>
      </c>
      <c r="GL22525" s="4" t="s">
        <v>10</v>
      </c>
      <c r="GM22525" s="4" t="s">
        <v>9</v>
      </c>
      <c r="GN22525" s="4" t="s">
        <v>6</v>
      </c>
      <c r="GO22525" s="4" t="s">
        <v>8</v>
      </c>
      <c r="GP22525" s="4" t="s">
        <v>10</v>
      </c>
      <c r="GQ22525" s="4" t="s">
        <v>10</v>
      </c>
      <c r="GR22525" s="4" t="s">
        <v>9</v>
      </c>
      <c r="GS22525" s="4" t="s">
        <v>6</v>
      </c>
      <c r="GT22525" s="4" t="s">
        <v>8</v>
      </c>
      <c r="GU22525" s="4" t="s">
        <v>10</v>
      </c>
      <c r="GV22525" s="4" t="s">
        <v>10</v>
      </c>
      <c r="GW22525" s="4" t="s">
        <v>9</v>
      </c>
      <c r="GX22525" s="4" t="s">
        <v>6</v>
      </c>
      <c r="GY22525" s="4" t="s">
        <v>8</v>
      </c>
      <c r="GZ22525" s="4" t="s">
        <v>10</v>
      </c>
      <c r="HA22525" s="4" t="s">
        <v>10</v>
      </c>
      <c r="HB22525" s="4" t="s">
        <v>9</v>
      </c>
      <c r="HC22525" s="4" t="s">
        <v>6</v>
      </c>
      <c r="HD22525" s="4" t="s">
        <v>8</v>
      </c>
      <c r="HE22525" s="4" t="s">
        <v>10</v>
      </c>
      <c r="HF22525" s="4" t="s">
        <v>10</v>
      </c>
      <c r="HG22525" s="4" t="s">
        <v>9</v>
      </c>
      <c r="HH22525" s="4" t="s">
        <v>6</v>
      </c>
      <c r="HI22525" s="4" t="s">
        <v>8</v>
      </c>
      <c r="HJ22525" s="4" t="s">
        <v>10</v>
      </c>
      <c r="HK22525" s="4" t="s">
        <v>10</v>
      </c>
      <c r="HL22525" s="4" t="s">
        <v>9</v>
      </c>
      <c r="HM22525" s="4" t="s">
        <v>6</v>
      </c>
      <c r="HN22525" s="4" t="s">
        <v>8</v>
      </c>
      <c r="HO22525" s="4" t="s">
        <v>10</v>
      </c>
      <c r="HP22525" s="4" t="s">
        <v>10</v>
      </c>
      <c r="HQ22525" s="4" t="s">
        <v>9</v>
      </c>
      <c r="HR22525" s="4" t="s">
        <v>6</v>
      </c>
      <c r="HS22525" s="4" t="s">
        <v>8</v>
      </c>
      <c r="HT22525" s="4" t="s">
        <v>10</v>
      </c>
      <c r="HU22525" s="4" t="s">
        <v>10</v>
      </c>
      <c r="HV22525" s="4" t="s">
        <v>9</v>
      </c>
      <c r="HW22525" s="4" t="s">
        <v>6</v>
      </c>
      <c r="HX22525" s="4" t="s">
        <v>8</v>
      </c>
      <c r="HY22525" s="4" t="s">
        <v>10</v>
      </c>
      <c r="HZ22525" s="4" t="s">
        <v>10</v>
      </c>
      <c r="IA22525" s="4" t="s">
        <v>9</v>
      </c>
      <c r="IB22525" s="4" t="s">
        <v>6</v>
      </c>
      <c r="IC22525" s="4" t="s">
        <v>8</v>
      </c>
      <c r="ID22525" s="4" t="s">
        <v>10</v>
      </c>
      <c r="IE22525" s="4" t="s">
        <v>10</v>
      </c>
      <c r="IF22525" s="4" t="s">
        <v>9</v>
      </c>
      <c r="IG22525" s="4" t="s">
        <v>6</v>
      </c>
      <c r="IH22525" s="4" t="s">
        <v>8</v>
      </c>
      <c r="II22525" s="4" t="s">
        <v>10</v>
      </c>
      <c r="IJ22525" s="4" t="s">
        <v>10</v>
      </c>
      <c r="IK22525" s="4" t="s">
        <v>9</v>
      </c>
      <c r="IL22525" s="4" t="s">
        <v>6</v>
      </c>
      <c r="IM22525" s="4" t="s">
        <v>8</v>
      </c>
      <c r="IN22525" s="4" t="s">
        <v>10</v>
      </c>
      <c r="IO22525" s="4" t="s">
        <v>10</v>
      </c>
      <c r="IP22525" s="4" t="s">
        <v>9</v>
      </c>
      <c r="IQ22525" s="4" t="s">
        <v>6</v>
      </c>
      <c r="IR22525" s="4" t="s">
        <v>8</v>
      </c>
      <c r="IS22525" s="4" t="s">
        <v>10</v>
      </c>
      <c r="IT22525" s="4" t="s">
        <v>10</v>
      </c>
      <c r="IU22525" s="4" t="s">
        <v>9</v>
      </c>
      <c r="IV22525" s="4" t="s">
        <v>6</v>
      </c>
      <c r="IW22525" s="4" t="s">
        <v>8</v>
      </c>
      <c r="IX22525" s="4" t="s">
        <v>10</v>
      </c>
      <c r="IY22525" s="4" t="s">
        <v>10</v>
      </c>
      <c r="IZ22525" s="4" t="s">
        <v>9</v>
      </c>
      <c r="JA22525" s="4" t="s">
        <v>6</v>
      </c>
      <c r="JB22525" s="4" t="s">
        <v>8</v>
      </c>
      <c r="JC22525" s="4" t="s">
        <v>10</v>
      </c>
      <c r="JD22525" s="4" t="s">
        <v>10</v>
      </c>
      <c r="JE22525" s="4" t="s">
        <v>9</v>
      </c>
      <c r="JF22525" s="4" t="s">
        <v>6</v>
      </c>
      <c r="JG22525" s="4" t="s">
        <v>8</v>
      </c>
      <c r="JH22525" s="4" t="s">
        <v>10</v>
      </c>
      <c r="JI22525" s="4" t="s">
        <v>10</v>
      </c>
      <c r="JJ22525" s="4" t="s">
        <v>9</v>
      </c>
      <c r="JK22525" s="4" t="s">
        <v>6</v>
      </c>
      <c r="JL22525" s="4" t="s">
        <v>8</v>
      </c>
    </row>
    <row r="22526" spans="1:317">
      <c r="A22526" t="n">
        <v>189264</v>
      </c>
      <c r="B22526" s="102" t="n">
        <v>257</v>
      </c>
      <c r="C22526" s="7" t="n">
        <v>3</v>
      </c>
      <c r="D22526" s="7" t="n">
        <v>65533</v>
      </c>
      <c r="E22526" s="7" t="n">
        <v>0</v>
      </c>
      <c r="F22526" s="7" t="s">
        <v>35</v>
      </c>
      <c r="G22526" s="7" t="n">
        <f t="normal" ca="1">32-LENB(INDIRECT(ADDRESS(22526,6)))</f>
        <v>0</v>
      </c>
      <c r="H22526" s="7" t="n">
        <v>3</v>
      </c>
      <c r="I22526" s="7" t="n">
        <v>65533</v>
      </c>
      <c r="J22526" s="7" t="n">
        <v>0</v>
      </c>
      <c r="K22526" s="7" t="s">
        <v>596</v>
      </c>
      <c r="L22526" s="7" t="n">
        <f t="normal" ca="1">32-LENB(INDIRECT(ADDRESS(22526,11)))</f>
        <v>0</v>
      </c>
      <c r="M22526" s="7" t="n">
        <v>3</v>
      </c>
      <c r="N22526" s="7" t="n">
        <v>65533</v>
      </c>
      <c r="O22526" s="7" t="n">
        <v>0</v>
      </c>
      <c r="P22526" s="7" t="s">
        <v>597</v>
      </c>
      <c r="Q22526" s="7" t="n">
        <f t="normal" ca="1">32-LENB(INDIRECT(ADDRESS(22526,16)))</f>
        <v>0</v>
      </c>
      <c r="R22526" s="7" t="n">
        <v>3</v>
      </c>
      <c r="S22526" s="7" t="n">
        <v>65533</v>
      </c>
      <c r="T22526" s="7" t="n">
        <v>0</v>
      </c>
      <c r="U22526" s="7" t="s">
        <v>598</v>
      </c>
      <c r="V22526" s="7" t="n">
        <f t="normal" ca="1">32-LENB(INDIRECT(ADDRESS(22526,21)))</f>
        <v>0</v>
      </c>
      <c r="W22526" s="7" t="n">
        <v>3</v>
      </c>
      <c r="X22526" s="7" t="n">
        <v>65533</v>
      </c>
      <c r="Y22526" s="7" t="n">
        <v>0</v>
      </c>
      <c r="Z22526" s="7" t="s">
        <v>599</v>
      </c>
      <c r="AA22526" s="7" t="n">
        <f t="normal" ca="1">32-LENB(INDIRECT(ADDRESS(22526,26)))</f>
        <v>0</v>
      </c>
      <c r="AB22526" s="7" t="n">
        <v>3</v>
      </c>
      <c r="AC22526" s="7" t="n">
        <v>65533</v>
      </c>
      <c r="AD22526" s="7" t="n">
        <v>0</v>
      </c>
      <c r="AE22526" s="7" t="s">
        <v>600</v>
      </c>
      <c r="AF22526" s="7" t="n">
        <f t="normal" ca="1">32-LENB(INDIRECT(ADDRESS(22526,31)))</f>
        <v>0</v>
      </c>
      <c r="AG22526" s="7" t="n">
        <v>3</v>
      </c>
      <c r="AH22526" s="7" t="n">
        <v>65533</v>
      </c>
      <c r="AI22526" s="7" t="n">
        <v>0</v>
      </c>
      <c r="AJ22526" s="7" t="s">
        <v>601</v>
      </c>
      <c r="AK22526" s="7" t="n">
        <f t="normal" ca="1">32-LENB(INDIRECT(ADDRESS(22526,36)))</f>
        <v>0</v>
      </c>
      <c r="AL22526" s="7" t="n">
        <v>3</v>
      </c>
      <c r="AM22526" s="7" t="n">
        <v>65533</v>
      </c>
      <c r="AN22526" s="7" t="n">
        <v>0</v>
      </c>
      <c r="AO22526" s="7" t="s">
        <v>407</v>
      </c>
      <c r="AP22526" s="7" t="n">
        <f t="normal" ca="1">32-LENB(INDIRECT(ADDRESS(22526,41)))</f>
        <v>0</v>
      </c>
      <c r="AQ22526" s="7" t="n">
        <v>3</v>
      </c>
      <c r="AR22526" s="7" t="n">
        <v>65533</v>
      </c>
      <c r="AS22526" s="7" t="n">
        <v>0</v>
      </c>
      <c r="AT22526" s="7" t="s">
        <v>602</v>
      </c>
      <c r="AU22526" s="7" t="n">
        <f t="normal" ca="1">32-LENB(INDIRECT(ADDRESS(22526,46)))</f>
        <v>0</v>
      </c>
      <c r="AV22526" s="7" t="n">
        <v>3</v>
      </c>
      <c r="AW22526" s="7" t="n">
        <v>65533</v>
      </c>
      <c r="AX22526" s="7" t="n">
        <v>0</v>
      </c>
      <c r="AY22526" s="7" t="s">
        <v>603</v>
      </c>
      <c r="AZ22526" s="7" t="n">
        <f t="normal" ca="1">32-LENB(INDIRECT(ADDRESS(22526,51)))</f>
        <v>0</v>
      </c>
      <c r="BA22526" s="7" t="n">
        <v>3</v>
      </c>
      <c r="BB22526" s="7" t="n">
        <v>65533</v>
      </c>
      <c r="BC22526" s="7" t="n">
        <v>0</v>
      </c>
      <c r="BD22526" s="7" t="s">
        <v>604</v>
      </c>
      <c r="BE22526" s="7" t="n">
        <f t="normal" ca="1">32-LENB(INDIRECT(ADDRESS(22526,56)))</f>
        <v>0</v>
      </c>
      <c r="BF22526" s="7" t="n">
        <v>4</v>
      </c>
      <c r="BG22526" s="7" t="n">
        <v>65533</v>
      </c>
      <c r="BH22526" s="7" t="n">
        <v>2135</v>
      </c>
      <c r="BI22526" s="7" t="s">
        <v>13</v>
      </c>
      <c r="BJ22526" s="7" t="n">
        <f t="normal" ca="1">32-LENB(INDIRECT(ADDRESS(22526,61)))</f>
        <v>0</v>
      </c>
      <c r="BK22526" s="7" t="n">
        <v>4</v>
      </c>
      <c r="BL22526" s="7" t="n">
        <v>65533</v>
      </c>
      <c r="BM22526" s="7" t="n">
        <v>4423</v>
      </c>
      <c r="BN22526" s="7" t="s">
        <v>13</v>
      </c>
      <c r="BO22526" s="7" t="n">
        <f t="normal" ca="1">32-LENB(INDIRECT(ADDRESS(22526,66)))</f>
        <v>0</v>
      </c>
      <c r="BP22526" s="7" t="n">
        <v>4</v>
      </c>
      <c r="BQ22526" s="7" t="n">
        <v>65533</v>
      </c>
      <c r="BR22526" s="7" t="n">
        <v>4424</v>
      </c>
      <c r="BS22526" s="7" t="s">
        <v>13</v>
      </c>
      <c r="BT22526" s="7" t="n">
        <f t="normal" ca="1">32-LENB(INDIRECT(ADDRESS(22526,71)))</f>
        <v>0</v>
      </c>
      <c r="BU22526" s="7" t="n">
        <v>7</v>
      </c>
      <c r="BV22526" s="7" t="n">
        <v>65533</v>
      </c>
      <c r="BW22526" s="7" t="n">
        <v>37417</v>
      </c>
      <c r="BX22526" s="7" t="s">
        <v>13</v>
      </c>
      <c r="BY22526" s="7" t="n">
        <f t="normal" ca="1">32-LENB(INDIRECT(ADDRESS(22526,76)))</f>
        <v>0</v>
      </c>
      <c r="BZ22526" s="7" t="n">
        <v>7</v>
      </c>
      <c r="CA22526" s="7" t="n">
        <v>65533</v>
      </c>
      <c r="CB22526" s="7" t="n">
        <v>37418</v>
      </c>
      <c r="CC22526" s="7" t="s">
        <v>13</v>
      </c>
      <c r="CD22526" s="7" t="n">
        <f t="normal" ca="1">32-LENB(INDIRECT(ADDRESS(22526,81)))</f>
        <v>0</v>
      </c>
      <c r="CE22526" s="7" t="n">
        <v>7</v>
      </c>
      <c r="CF22526" s="7" t="n">
        <v>65533</v>
      </c>
      <c r="CG22526" s="7" t="n">
        <v>37419</v>
      </c>
      <c r="CH22526" s="7" t="s">
        <v>13</v>
      </c>
      <c r="CI22526" s="7" t="n">
        <f t="normal" ca="1">32-LENB(INDIRECT(ADDRESS(22526,86)))</f>
        <v>0</v>
      </c>
      <c r="CJ22526" s="7" t="n">
        <v>4</v>
      </c>
      <c r="CK22526" s="7" t="n">
        <v>65533</v>
      </c>
      <c r="CL22526" s="7" t="n">
        <v>4402</v>
      </c>
      <c r="CM22526" s="7" t="s">
        <v>13</v>
      </c>
      <c r="CN22526" s="7" t="n">
        <f t="normal" ca="1">32-LENB(INDIRECT(ADDRESS(22526,91)))</f>
        <v>0</v>
      </c>
      <c r="CO22526" s="7" t="n">
        <v>4</v>
      </c>
      <c r="CP22526" s="7" t="n">
        <v>65533</v>
      </c>
      <c r="CQ22526" s="7" t="n">
        <v>2243</v>
      </c>
      <c r="CR22526" s="7" t="s">
        <v>13</v>
      </c>
      <c r="CS22526" s="7" t="n">
        <f t="normal" ca="1">32-LENB(INDIRECT(ADDRESS(22526,96)))</f>
        <v>0</v>
      </c>
      <c r="CT22526" s="7" t="n">
        <v>7</v>
      </c>
      <c r="CU22526" s="7" t="n">
        <v>65533</v>
      </c>
      <c r="CV22526" s="7" t="n">
        <v>53140</v>
      </c>
      <c r="CW22526" s="7" t="s">
        <v>13</v>
      </c>
      <c r="CX22526" s="7" t="n">
        <f t="normal" ca="1">32-LENB(INDIRECT(ADDRESS(22526,101)))</f>
        <v>0</v>
      </c>
      <c r="CY22526" s="7" t="n">
        <v>7</v>
      </c>
      <c r="CZ22526" s="7" t="n">
        <v>65533</v>
      </c>
      <c r="DA22526" s="7" t="n">
        <v>1471</v>
      </c>
      <c r="DB22526" s="7" t="s">
        <v>13</v>
      </c>
      <c r="DC22526" s="7" t="n">
        <f t="normal" ca="1">32-LENB(INDIRECT(ADDRESS(22526,106)))</f>
        <v>0</v>
      </c>
      <c r="DD22526" s="7" t="n">
        <v>7</v>
      </c>
      <c r="DE22526" s="7" t="n">
        <v>65533</v>
      </c>
      <c r="DF22526" s="7" t="n">
        <v>6476</v>
      </c>
      <c r="DG22526" s="7" t="s">
        <v>13</v>
      </c>
      <c r="DH22526" s="7" t="n">
        <f t="normal" ca="1">32-LENB(INDIRECT(ADDRESS(22526,111)))</f>
        <v>0</v>
      </c>
      <c r="DI22526" s="7" t="n">
        <v>7</v>
      </c>
      <c r="DJ22526" s="7" t="n">
        <v>65533</v>
      </c>
      <c r="DK22526" s="7" t="n">
        <v>18525</v>
      </c>
      <c r="DL22526" s="7" t="s">
        <v>13</v>
      </c>
      <c r="DM22526" s="7" t="n">
        <f t="normal" ca="1">32-LENB(INDIRECT(ADDRESS(22526,116)))</f>
        <v>0</v>
      </c>
      <c r="DN22526" s="7" t="n">
        <v>7</v>
      </c>
      <c r="DO22526" s="7" t="n">
        <v>65533</v>
      </c>
      <c r="DP22526" s="7" t="n">
        <v>3473</v>
      </c>
      <c r="DQ22526" s="7" t="s">
        <v>13</v>
      </c>
      <c r="DR22526" s="7" t="n">
        <f t="normal" ca="1">32-LENB(INDIRECT(ADDRESS(22526,121)))</f>
        <v>0</v>
      </c>
      <c r="DS22526" s="7" t="n">
        <v>7</v>
      </c>
      <c r="DT22526" s="7" t="n">
        <v>65533</v>
      </c>
      <c r="DU22526" s="7" t="n">
        <v>29476</v>
      </c>
      <c r="DV22526" s="7" t="s">
        <v>13</v>
      </c>
      <c r="DW22526" s="7" t="n">
        <f t="normal" ca="1">32-LENB(INDIRECT(ADDRESS(22526,126)))</f>
        <v>0</v>
      </c>
      <c r="DX22526" s="7" t="n">
        <v>7</v>
      </c>
      <c r="DY22526" s="7" t="n">
        <v>65533</v>
      </c>
      <c r="DZ22526" s="7" t="n">
        <v>28549</v>
      </c>
      <c r="EA22526" s="7" t="s">
        <v>13</v>
      </c>
      <c r="EB22526" s="7" t="n">
        <f t="normal" ca="1">32-LENB(INDIRECT(ADDRESS(22526,131)))</f>
        <v>0</v>
      </c>
      <c r="EC22526" s="7" t="n">
        <v>7</v>
      </c>
      <c r="ED22526" s="7" t="n">
        <v>65533</v>
      </c>
      <c r="EE22526" s="7" t="n">
        <v>29477</v>
      </c>
      <c r="EF22526" s="7" t="s">
        <v>13</v>
      </c>
      <c r="EG22526" s="7" t="n">
        <f t="normal" ca="1">32-LENB(INDIRECT(ADDRESS(22526,136)))</f>
        <v>0</v>
      </c>
      <c r="EH22526" s="7" t="n">
        <v>7</v>
      </c>
      <c r="EI22526" s="7" t="n">
        <v>65533</v>
      </c>
      <c r="EJ22526" s="7" t="n">
        <v>28550</v>
      </c>
      <c r="EK22526" s="7" t="s">
        <v>13</v>
      </c>
      <c r="EL22526" s="7" t="n">
        <f t="normal" ca="1">32-LENB(INDIRECT(ADDRESS(22526,141)))</f>
        <v>0</v>
      </c>
      <c r="EM22526" s="7" t="n">
        <v>7</v>
      </c>
      <c r="EN22526" s="7" t="n">
        <v>65533</v>
      </c>
      <c r="EO22526" s="7" t="n">
        <v>28551</v>
      </c>
      <c r="EP22526" s="7" t="s">
        <v>13</v>
      </c>
      <c r="EQ22526" s="7" t="n">
        <f t="normal" ca="1">32-LENB(INDIRECT(ADDRESS(22526,146)))</f>
        <v>0</v>
      </c>
      <c r="ER22526" s="7" t="n">
        <v>7</v>
      </c>
      <c r="ES22526" s="7" t="n">
        <v>65533</v>
      </c>
      <c r="ET22526" s="7" t="n">
        <v>29478</v>
      </c>
      <c r="EU22526" s="7" t="s">
        <v>13</v>
      </c>
      <c r="EV22526" s="7" t="n">
        <f t="normal" ca="1">32-LENB(INDIRECT(ADDRESS(22526,151)))</f>
        <v>0</v>
      </c>
      <c r="EW22526" s="7" t="n">
        <v>7</v>
      </c>
      <c r="EX22526" s="7" t="n">
        <v>65533</v>
      </c>
      <c r="EY22526" s="7" t="n">
        <v>53141</v>
      </c>
      <c r="EZ22526" s="7" t="s">
        <v>13</v>
      </c>
      <c r="FA22526" s="7" t="n">
        <f t="normal" ca="1">32-LENB(INDIRECT(ADDRESS(22526,156)))</f>
        <v>0</v>
      </c>
      <c r="FB22526" s="7" t="n">
        <v>7</v>
      </c>
      <c r="FC22526" s="7" t="n">
        <v>65533</v>
      </c>
      <c r="FD22526" s="7" t="n">
        <v>10450</v>
      </c>
      <c r="FE22526" s="7" t="s">
        <v>13</v>
      </c>
      <c r="FF22526" s="7" t="n">
        <f t="normal" ca="1">32-LENB(INDIRECT(ADDRESS(22526,161)))</f>
        <v>0</v>
      </c>
      <c r="FG22526" s="7" t="n">
        <v>7</v>
      </c>
      <c r="FH22526" s="7" t="n">
        <v>65533</v>
      </c>
      <c r="FI22526" s="7" t="n">
        <v>28552</v>
      </c>
      <c r="FJ22526" s="7" t="s">
        <v>13</v>
      </c>
      <c r="FK22526" s="7" t="n">
        <f t="normal" ca="1">32-LENB(INDIRECT(ADDRESS(22526,166)))</f>
        <v>0</v>
      </c>
      <c r="FL22526" s="7" t="n">
        <v>7</v>
      </c>
      <c r="FM22526" s="7" t="n">
        <v>65533</v>
      </c>
      <c r="FN22526" s="7" t="n">
        <v>28553</v>
      </c>
      <c r="FO22526" s="7" t="s">
        <v>13</v>
      </c>
      <c r="FP22526" s="7" t="n">
        <f t="normal" ca="1">32-LENB(INDIRECT(ADDRESS(22526,171)))</f>
        <v>0</v>
      </c>
      <c r="FQ22526" s="7" t="n">
        <v>7</v>
      </c>
      <c r="FR22526" s="7" t="n">
        <v>65533</v>
      </c>
      <c r="FS22526" s="7" t="n">
        <v>1472</v>
      </c>
      <c r="FT22526" s="7" t="s">
        <v>13</v>
      </c>
      <c r="FU22526" s="7" t="n">
        <f t="normal" ca="1">32-LENB(INDIRECT(ADDRESS(22526,176)))</f>
        <v>0</v>
      </c>
      <c r="FV22526" s="7" t="n">
        <v>7</v>
      </c>
      <c r="FW22526" s="7" t="n">
        <v>65533</v>
      </c>
      <c r="FX22526" s="7" t="n">
        <v>2454</v>
      </c>
      <c r="FY22526" s="7" t="s">
        <v>13</v>
      </c>
      <c r="FZ22526" s="7" t="n">
        <f t="normal" ca="1">32-LENB(INDIRECT(ADDRESS(22526,181)))</f>
        <v>0</v>
      </c>
      <c r="GA22526" s="7" t="n">
        <v>7</v>
      </c>
      <c r="GB22526" s="7" t="n">
        <v>65533</v>
      </c>
      <c r="GC22526" s="7" t="n">
        <v>4488</v>
      </c>
      <c r="GD22526" s="7" t="s">
        <v>13</v>
      </c>
      <c r="GE22526" s="7" t="n">
        <f t="normal" ca="1">32-LENB(INDIRECT(ADDRESS(22526,186)))</f>
        <v>0</v>
      </c>
      <c r="GF22526" s="7" t="n">
        <v>7</v>
      </c>
      <c r="GG22526" s="7" t="n">
        <v>65533</v>
      </c>
      <c r="GH22526" s="7" t="n">
        <v>7465</v>
      </c>
      <c r="GI22526" s="7" t="s">
        <v>13</v>
      </c>
      <c r="GJ22526" s="7" t="n">
        <f t="normal" ca="1">32-LENB(INDIRECT(ADDRESS(22526,191)))</f>
        <v>0</v>
      </c>
      <c r="GK22526" s="7" t="n">
        <v>7</v>
      </c>
      <c r="GL22526" s="7" t="n">
        <v>65533</v>
      </c>
      <c r="GM22526" s="7" t="n">
        <v>8493</v>
      </c>
      <c r="GN22526" s="7" t="s">
        <v>13</v>
      </c>
      <c r="GO22526" s="7" t="n">
        <f t="normal" ca="1">32-LENB(INDIRECT(ADDRESS(22526,196)))</f>
        <v>0</v>
      </c>
      <c r="GP22526" s="7" t="n">
        <v>7</v>
      </c>
      <c r="GQ22526" s="7" t="n">
        <v>65533</v>
      </c>
      <c r="GR22526" s="7" t="n">
        <v>9415</v>
      </c>
      <c r="GS22526" s="7" t="s">
        <v>13</v>
      </c>
      <c r="GT22526" s="7" t="n">
        <f t="normal" ca="1">32-LENB(INDIRECT(ADDRESS(22526,201)))</f>
        <v>0</v>
      </c>
      <c r="GU22526" s="7" t="n">
        <v>7</v>
      </c>
      <c r="GV22526" s="7" t="n">
        <v>65533</v>
      </c>
      <c r="GW22526" s="7" t="n">
        <v>6477</v>
      </c>
      <c r="GX22526" s="7" t="s">
        <v>13</v>
      </c>
      <c r="GY22526" s="7" t="n">
        <f t="normal" ca="1">32-LENB(INDIRECT(ADDRESS(22526,206)))</f>
        <v>0</v>
      </c>
      <c r="GZ22526" s="7" t="n">
        <v>7</v>
      </c>
      <c r="HA22526" s="7" t="n">
        <v>65533</v>
      </c>
      <c r="HB22526" s="7" t="n">
        <v>28554</v>
      </c>
      <c r="HC22526" s="7" t="s">
        <v>13</v>
      </c>
      <c r="HD22526" s="7" t="n">
        <f t="normal" ca="1">32-LENB(INDIRECT(ADDRESS(22526,211)))</f>
        <v>0</v>
      </c>
      <c r="HE22526" s="7" t="n">
        <v>7</v>
      </c>
      <c r="HF22526" s="7" t="n">
        <v>65533</v>
      </c>
      <c r="HG22526" s="7" t="n">
        <v>28555</v>
      </c>
      <c r="HH22526" s="7" t="s">
        <v>13</v>
      </c>
      <c r="HI22526" s="7" t="n">
        <f t="normal" ca="1">32-LENB(INDIRECT(ADDRESS(22526,216)))</f>
        <v>0</v>
      </c>
      <c r="HJ22526" s="7" t="n">
        <v>7</v>
      </c>
      <c r="HK22526" s="7" t="n">
        <v>65533</v>
      </c>
      <c r="HL22526" s="7" t="n">
        <v>5418</v>
      </c>
      <c r="HM22526" s="7" t="s">
        <v>13</v>
      </c>
      <c r="HN22526" s="7" t="n">
        <f t="normal" ca="1">32-LENB(INDIRECT(ADDRESS(22526,221)))</f>
        <v>0</v>
      </c>
      <c r="HO22526" s="7" t="n">
        <v>7</v>
      </c>
      <c r="HP22526" s="7" t="n">
        <v>65533</v>
      </c>
      <c r="HQ22526" s="7" t="n">
        <v>3474</v>
      </c>
      <c r="HR22526" s="7" t="s">
        <v>13</v>
      </c>
      <c r="HS22526" s="7" t="n">
        <f t="normal" ca="1">32-LENB(INDIRECT(ADDRESS(22526,226)))</f>
        <v>0</v>
      </c>
      <c r="HT22526" s="7" t="n">
        <v>7</v>
      </c>
      <c r="HU22526" s="7" t="n">
        <v>65533</v>
      </c>
      <c r="HV22526" s="7" t="n">
        <v>10451</v>
      </c>
      <c r="HW22526" s="7" t="s">
        <v>13</v>
      </c>
      <c r="HX22526" s="7" t="n">
        <f t="normal" ca="1">32-LENB(INDIRECT(ADDRESS(22526,231)))</f>
        <v>0</v>
      </c>
      <c r="HY22526" s="7" t="n">
        <v>7</v>
      </c>
      <c r="HZ22526" s="7" t="n">
        <v>65533</v>
      </c>
      <c r="IA22526" s="7" t="n">
        <v>53142</v>
      </c>
      <c r="IB22526" s="7" t="s">
        <v>13</v>
      </c>
      <c r="IC22526" s="7" t="n">
        <f t="normal" ca="1">32-LENB(INDIRECT(ADDRESS(22526,236)))</f>
        <v>0</v>
      </c>
      <c r="ID22526" s="7" t="n">
        <v>7</v>
      </c>
      <c r="IE22526" s="7" t="n">
        <v>65533</v>
      </c>
      <c r="IF22526" s="7" t="n">
        <v>53143</v>
      </c>
      <c r="IG22526" s="7" t="s">
        <v>13</v>
      </c>
      <c r="IH22526" s="7" t="n">
        <f t="normal" ca="1">32-LENB(INDIRECT(ADDRESS(22526,241)))</f>
        <v>0</v>
      </c>
      <c r="II22526" s="7" t="n">
        <v>7</v>
      </c>
      <c r="IJ22526" s="7" t="n">
        <v>65533</v>
      </c>
      <c r="IK22526" s="7" t="n">
        <v>28556</v>
      </c>
      <c r="IL22526" s="7" t="s">
        <v>13</v>
      </c>
      <c r="IM22526" s="7" t="n">
        <f t="normal" ca="1">32-LENB(INDIRECT(ADDRESS(22526,246)))</f>
        <v>0</v>
      </c>
      <c r="IN22526" s="7" t="n">
        <v>7</v>
      </c>
      <c r="IO22526" s="7" t="n">
        <v>65533</v>
      </c>
      <c r="IP22526" s="7" t="n">
        <v>29479</v>
      </c>
      <c r="IQ22526" s="7" t="s">
        <v>13</v>
      </c>
      <c r="IR22526" s="7" t="n">
        <f t="normal" ca="1">32-LENB(INDIRECT(ADDRESS(22526,251)))</f>
        <v>0</v>
      </c>
      <c r="IS22526" s="7" t="n">
        <v>7</v>
      </c>
      <c r="IT22526" s="7" t="n">
        <v>65533</v>
      </c>
      <c r="IU22526" s="7" t="n">
        <v>29480</v>
      </c>
      <c r="IV22526" s="7" t="s">
        <v>13</v>
      </c>
      <c r="IW22526" s="7" t="n">
        <f t="normal" ca="1">32-LENB(INDIRECT(ADDRESS(22526,256)))</f>
        <v>0</v>
      </c>
      <c r="IX22526" s="7" t="n">
        <v>4</v>
      </c>
      <c r="IY22526" s="7" t="n">
        <v>65533</v>
      </c>
      <c r="IZ22526" s="7" t="n">
        <v>2125</v>
      </c>
      <c r="JA22526" s="7" t="s">
        <v>13</v>
      </c>
      <c r="JB22526" s="7" t="n">
        <f t="normal" ca="1">32-LENB(INDIRECT(ADDRESS(22526,261)))</f>
        <v>0</v>
      </c>
      <c r="JC22526" s="7" t="n">
        <v>7</v>
      </c>
      <c r="JD22526" s="7" t="n">
        <v>65533</v>
      </c>
      <c r="JE22526" s="7" t="n">
        <v>18526</v>
      </c>
      <c r="JF22526" s="7" t="s">
        <v>13</v>
      </c>
      <c r="JG22526" s="7" t="n">
        <f t="normal" ca="1">32-LENB(INDIRECT(ADDRESS(22526,266)))</f>
        <v>0</v>
      </c>
      <c r="JH22526" s="7" t="n">
        <v>0</v>
      </c>
      <c r="JI22526" s="7" t="n">
        <v>65533</v>
      </c>
      <c r="JJ22526" s="7" t="n">
        <v>0</v>
      </c>
      <c r="JK22526" s="7" t="s">
        <v>13</v>
      </c>
      <c r="JL22526" s="7" t="n">
        <f t="normal" ca="1">32-LENB(INDIRECT(ADDRESS(22526,271)))</f>
        <v>0</v>
      </c>
    </row>
    <row r="22527" spans="1:317">
      <c r="A22527" t="s">
        <v>4</v>
      </c>
      <c r="B22527" s="4" t="s">
        <v>5</v>
      </c>
    </row>
    <row r="22528" spans="1:317">
      <c r="A22528" t="n">
        <v>191424</v>
      </c>
      <c r="B22528" s="5" t="n">
        <v>1</v>
      </c>
    </row>
    <row r="22529" spans="1:717" s="3" customFormat="1" customHeight="0">
      <c r="A22529" s="3" t="s">
        <v>2</v>
      </c>
      <c r="B22529" s="3" t="s">
        <v>1268</v>
      </c>
    </row>
    <row r="22530" spans="1:717">
      <c r="A22530" t="s">
        <v>4</v>
      </c>
      <c r="B22530" s="4" t="s">
        <v>5</v>
      </c>
      <c r="C22530" s="4" t="s">
        <v>10</v>
      </c>
      <c r="D22530" s="4" t="s">
        <v>10</v>
      </c>
      <c r="E22530" s="4" t="s">
        <v>9</v>
      </c>
      <c r="F22530" s="4" t="s">
        <v>6</v>
      </c>
      <c r="G22530" s="4" t="s">
        <v>8</v>
      </c>
      <c r="H22530" s="4" t="s">
        <v>10</v>
      </c>
      <c r="I22530" s="4" t="s">
        <v>10</v>
      </c>
      <c r="J22530" s="4" t="s">
        <v>9</v>
      </c>
      <c r="K22530" s="4" t="s">
        <v>6</v>
      </c>
      <c r="L22530" s="4" t="s">
        <v>8</v>
      </c>
      <c r="M22530" s="4" t="s">
        <v>10</v>
      </c>
      <c r="N22530" s="4" t="s">
        <v>10</v>
      </c>
      <c r="O22530" s="4" t="s">
        <v>9</v>
      </c>
      <c r="P22530" s="4" t="s">
        <v>6</v>
      </c>
      <c r="Q22530" s="4" t="s">
        <v>8</v>
      </c>
      <c r="R22530" s="4" t="s">
        <v>10</v>
      </c>
      <c r="S22530" s="4" t="s">
        <v>10</v>
      </c>
      <c r="T22530" s="4" t="s">
        <v>9</v>
      </c>
      <c r="U22530" s="4" t="s">
        <v>6</v>
      </c>
      <c r="V22530" s="4" t="s">
        <v>8</v>
      </c>
      <c r="W22530" s="4" t="s">
        <v>10</v>
      </c>
      <c r="X22530" s="4" t="s">
        <v>10</v>
      </c>
      <c r="Y22530" s="4" t="s">
        <v>9</v>
      </c>
      <c r="Z22530" s="4" t="s">
        <v>6</v>
      </c>
      <c r="AA22530" s="4" t="s">
        <v>8</v>
      </c>
      <c r="AB22530" s="4" t="s">
        <v>10</v>
      </c>
      <c r="AC22530" s="4" t="s">
        <v>10</v>
      </c>
      <c r="AD22530" s="4" t="s">
        <v>9</v>
      </c>
      <c r="AE22530" s="4" t="s">
        <v>6</v>
      </c>
      <c r="AF22530" s="4" t="s">
        <v>8</v>
      </c>
      <c r="AG22530" s="4" t="s">
        <v>10</v>
      </c>
      <c r="AH22530" s="4" t="s">
        <v>10</v>
      </c>
      <c r="AI22530" s="4" t="s">
        <v>9</v>
      </c>
      <c r="AJ22530" s="4" t="s">
        <v>6</v>
      </c>
      <c r="AK22530" s="4" t="s">
        <v>8</v>
      </c>
      <c r="AL22530" s="4" t="s">
        <v>10</v>
      </c>
      <c r="AM22530" s="4" t="s">
        <v>10</v>
      </c>
      <c r="AN22530" s="4" t="s">
        <v>9</v>
      </c>
      <c r="AO22530" s="4" t="s">
        <v>6</v>
      </c>
      <c r="AP22530" s="4" t="s">
        <v>8</v>
      </c>
      <c r="AQ22530" s="4" t="s">
        <v>10</v>
      </c>
      <c r="AR22530" s="4" t="s">
        <v>10</v>
      </c>
      <c r="AS22530" s="4" t="s">
        <v>9</v>
      </c>
      <c r="AT22530" s="4" t="s">
        <v>6</v>
      </c>
      <c r="AU22530" s="4" t="s">
        <v>8</v>
      </c>
      <c r="AV22530" s="4" t="s">
        <v>10</v>
      </c>
      <c r="AW22530" s="4" t="s">
        <v>10</v>
      </c>
      <c r="AX22530" s="4" t="s">
        <v>9</v>
      </c>
      <c r="AY22530" s="4" t="s">
        <v>6</v>
      </c>
      <c r="AZ22530" s="4" t="s">
        <v>8</v>
      </c>
      <c r="BA22530" s="4" t="s">
        <v>10</v>
      </c>
      <c r="BB22530" s="4" t="s">
        <v>10</v>
      </c>
      <c r="BC22530" s="4" t="s">
        <v>9</v>
      </c>
      <c r="BD22530" s="4" t="s">
        <v>6</v>
      </c>
      <c r="BE22530" s="4" t="s">
        <v>8</v>
      </c>
      <c r="BF22530" s="4" t="s">
        <v>10</v>
      </c>
      <c r="BG22530" s="4" t="s">
        <v>10</v>
      </c>
      <c r="BH22530" s="4" t="s">
        <v>9</v>
      </c>
      <c r="BI22530" s="4" t="s">
        <v>6</v>
      </c>
      <c r="BJ22530" s="4" t="s">
        <v>8</v>
      </c>
      <c r="BK22530" s="4" t="s">
        <v>10</v>
      </c>
      <c r="BL22530" s="4" t="s">
        <v>10</v>
      </c>
      <c r="BM22530" s="4" t="s">
        <v>9</v>
      </c>
      <c r="BN22530" s="4" t="s">
        <v>6</v>
      </c>
      <c r="BO22530" s="4" t="s">
        <v>8</v>
      </c>
      <c r="BP22530" s="4" t="s">
        <v>10</v>
      </c>
      <c r="BQ22530" s="4" t="s">
        <v>10</v>
      </c>
      <c r="BR22530" s="4" t="s">
        <v>9</v>
      </c>
      <c r="BS22530" s="4" t="s">
        <v>6</v>
      </c>
      <c r="BT22530" s="4" t="s">
        <v>8</v>
      </c>
      <c r="BU22530" s="4" t="s">
        <v>10</v>
      </c>
      <c r="BV22530" s="4" t="s">
        <v>10</v>
      </c>
      <c r="BW22530" s="4" t="s">
        <v>9</v>
      </c>
      <c r="BX22530" s="4" t="s">
        <v>6</v>
      </c>
      <c r="BY22530" s="4" t="s">
        <v>8</v>
      </c>
      <c r="BZ22530" s="4" t="s">
        <v>10</v>
      </c>
      <c r="CA22530" s="4" t="s">
        <v>10</v>
      </c>
      <c r="CB22530" s="4" t="s">
        <v>9</v>
      </c>
      <c r="CC22530" s="4" t="s">
        <v>6</v>
      </c>
      <c r="CD22530" s="4" t="s">
        <v>8</v>
      </c>
      <c r="CE22530" s="4" t="s">
        <v>10</v>
      </c>
      <c r="CF22530" s="4" t="s">
        <v>10</v>
      </c>
      <c r="CG22530" s="4" t="s">
        <v>9</v>
      </c>
      <c r="CH22530" s="4" t="s">
        <v>6</v>
      </c>
      <c r="CI22530" s="4" t="s">
        <v>8</v>
      </c>
      <c r="CJ22530" s="4" t="s">
        <v>10</v>
      </c>
      <c r="CK22530" s="4" t="s">
        <v>10</v>
      </c>
      <c r="CL22530" s="4" t="s">
        <v>9</v>
      </c>
      <c r="CM22530" s="4" t="s">
        <v>6</v>
      </c>
      <c r="CN22530" s="4" t="s">
        <v>8</v>
      </c>
      <c r="CO22530" s="4" t="s">
        <v>10</v>
      </c>
      <c r="CP22530" s="4" t="s">
        <v>10</v>
      </c>
      <c r="CQ22530" s="4" t="s">
        <v>9</v>
      </c>
      <c r="CR22530" s="4" t="s">
        <v>6</v>
      </c>
      <c r="CS22530" s="4" t="s">
        <v>8</v>
      </c>
      <c r="CT22530" s="4" t="s">
        <v>10</v>
      </c>
      <c r="CU22530" s="4" t="s">
        <v>10</v>
      </c>
      <c r="CV22530" s="4" t="s">
        <v>9</v>
      </c>
      <c r="CW22530" s="4" t="s">
        <v>6</v>
      </c>
      <c r="CX22530" s="4" t="s">
        <v>8</v>
      </c>
      <c r="CY22530" s="4" t="s">
        <v>10</v>
      </c>
      <c r="CZ22530" s="4" t="s">
        <v>10</v>
      </c>
      <c r="DA22530" s="4" t="s">
        <v>9</v>
      </c>
      <c r="DB22530" s="4" t="s">
        <v>6</v>
      </c>
      <c r="DC22530" s="4" t="s">
        <v>8</v>
      </c>
      <c r="DD22530" s="4" t="s">
        <v>10</v>
      </c>
      <c r="DE22530" s="4" t="s">
        <v>10</v>
      </c>
      <c r="DF22530" s="4" t="s">
        <v>9</v>
      </c>
      <c r="DG22530" s="4" t="s">
        <v>6</v>
      </c>
      <c r="DH22530" s="4" t="s">
        <v>8</v>
      </c>
      <c r="DI22530" s="4" t="s">
        <v>10</v>
      </c>
      <c r="DJ22530" s="4" t="s">
        <v>10</v>
      </c>
      <c r="DK22530" s="4" t="s">
        <v>9</v>
      </c>
      <c r="DL22530" s="4" t="s">
        <v>6</v>
      </c>
      <c r="DM22530" s="4" t="s">
        <v>8</v>
      </c>
      <c r="DN22530" s="4" t="s">
        <v>10</v>
      </c>
      <c r="DO22530" s="4" t="s">
        <v>10</v>
      </c>
      <c r="DP22530" s="4" t="s">
        <v>9</v>
      </c>
      <c r="DQ22530" s="4" t="s">
        <v>6</v>
      </c>
      <c r="DR22530" s="4" t="s">
        <v>8</v>
      </c>
      <c r="DS22530" s="4" t="s">
        <v>10</v>
      </c>
      <c r="DT22530" s="4" t="s">
        <v>10</v>
      </c>
      <c r="DU22530" s="4" t="s">
        <v>9</v>
      </c>
      <c r="DV22530" s="4" t="s">
        <v>6</v>
      </c>
      <c r="DW22530" s="4" t="s">
        <v>8</v>
      </c>
      <c r="DX22530" s="4" t="s">
        <v>10</v>
      </c>
      <c r="DY22530" s="4" t="s">
        <v>10</v>
      </c>
      <c r="DZ22530" s="4" t="s">
        <v>9</v>
      </c>
      <c r="EA22530" s="4" t="s">
        <v>6</v>
      </c>
      <c r="EB22530" s="4" t="s">
        <v>8</v>
      </c>
      <c r="EC22530" s="4" t="s">
        <v>10</v>
      </c>
      <c r="ED22530" s="4" t="s">
        <v>10</v>
      </c>
      <c r="EE22530" s="4" t="s">
        <v>9</v>
      </c>
      <c r="EF22530" s="4" t="s">
        <v>6</v>
      </c>
      <c r="EG22530" s="4" t="s">
        <v>8</v>
      </c>
      <c r="EH22530" s="4" t="s">
        <v>10</v>
      </c>
      <c r="EI22530" s="4" t="s">
        <v>10</v>
      </c>
      <c r="EJ22530" s="4" t="s">
        <v>9</v>
      </c>
      <c r="EK22530" s="4" t="s">
        <v>6</v>
      </c>
      <c r="EL22530" s="4" t="s">
        <v>8</v>
      </c>
      <c r="EM22530" s="4" t="s">
        <v>10</v>
      </c>
      <c r="EN22530" s="4" t="s">
        <v>10</v>
      </c>
      <c r="EO22530" s="4" t="s">
        <v>9</v>
      </c>
      <c r="EP22530" s="4" t="s">
        <v>6</v>
      </c>
      <c r="EQ22530" s="4" t="s">
        <v>8</v>
      </c>
      <c r="ER22530" s="4" t="s">
        <v>10</v>
      </c>
      <c r="ES22530" s="4" t="s">
        <v>10</v>
      </c>
      <c r="ET22530" s="4" t="s">
        <v>9</v>
      </c>
      <c r="EU22530" s="4" t="s">
        <v>6</v>
      </c>
      <c r="EV22530" s="4" t="s">
        <v>8</v>
      </c>
      <c r="EW22530" s="4" t="s">
        <v>10</v>
      </c>
      <c r="EX22530" s="4" t="s">
        <v>10</v>
      </c>
      <c r="EY22530" s="4" t="s">
        <v>9</v>
      </c>
      <c r="EZ22530" s="4" t="s">
        <v>6</v>
      </c>
      <c r="FA22530" s="4" t="s">
        <v>8</v>
      </c>
      <c r="FB22530" s="4" t="s">
        <v>10</v>
      </c>
      <c r="FC22530" s="4" t="s">
        <v>10</v>
      </c>
      <c r="FD22530" s="4" t="s">
        <v>9</v>
      </c>
      <c r="FE22530" s="4" t="s">
        <v>6</v>
      </c>
      <c r="FF22530" s="4" t="s">
        <v>8</v>
      </c>
      <c r="FG22530" s="4" t="s">
        <v>10</v>
      </c>
      <c r="FH22530" s="4" t="s">
        <v>10</v>
      </c>
      <c r="FI22530" s="4" t="s">
        <v>9</v>
      </c>
      <c r="FJ22530" s="4" t="s">
        <v>6</v>
      </c>
      <c r="FK22530" s="4" t="s">
        <v>8</v>
      </c>
      <c r="FL22530" s="4" t="s">
        <v>10</v>
      </c>
      <c r="FM22530" s="4" t="s">
        <v>10</v>
      </c>
      <c r="FN22530" s="4" t="s">
        <v>9</v>
      </c>
      <c r="FO22530" s="4" t="s">
        <v>6</v>
      </c>
      <c r="FP22530" s="4" t="s">
        <v>8</v>
      </c>
      <c r="FQ22530" s="4" t="s">
        <v>10</v>
      </c>
      <c r="FR22530" s="4" t="s">
        <v>10</v>
      </c>
      <c r="FS22530" s="4" t="s">
        <v>9</v>
      </c>
      <c r="FT22530" s="4" t="s">
        <v>6</v>
      </c>
      <c r="FU22530" s="4" t="s">
        <v>8</v>
      </c>
      <c r="FV22530" s="4" t="s">
        <v>10</v>
      </c>
      <c r="FW22530" s="4" t="s">
        <v>10</v>
      </c>
      <c r="FX22530" s="4" t="s">
        <v>9</v>
      </c>
      <c r="FY22530" s="4" t="s">
        <v>6</v>
      </c>
      <c r="FZ22530" s="4" t="s">
        <v>8</v>
      </c>
      <c r="GA22530" s="4" t="s">
        <v>10</v>
      </c>
      <c r="GB22530" s="4" t="s">
        <v>10</v>
      </c>
      <c r="GC22530" s="4" t="s">
        <v>9</v>
      </c>
      <c r="GD22530" s="4" t="s">
        <v>6</v>
      </c>
      <c r="GE22530" s="4" t="s">
        <v>8</v>
      </c>
      <c r="GF22530" s="4" t="s">
        <v>10</v>
      </c>
      <c r="GG22530" s="4" t="s">
        <v>10</v>
      </c>
      <c r="GH22530" s="4" t="s">
        <v>9</v>
      </c>
      <c r="GI22530" s="4" t="s">
        <v>6</v>
      </c>
      <c r="GJ22530" s="4" t="s">
        <v>8</v>
      </c>
      <c r="GK22530" s="4" t="s">
        <v>10</v>
      </c>
      <c r="GL22530" s="4" t="s">
        <v>10</v>
      </c>
      <c r="GM22530" s="4" t="s">
        <v>9</v>
      </c>
      <c r="GN22530" s="4" t="s">
        <v>6</v>
      </c>
      <c r="GO22530" s="4" t="s">
        <v>8</v>
      </c>
      <c r="GP22530" s="4" t="s">
        <v>10</v>
      </c>
      <c r="GQ22530" s="4" t="s">
        <v>10</v>
      </c>
      <c r="GR22530" s="4" t="s">
        <v>9</v>
      </c>
      <c r="GS22530" s="4" t="s">
        <v>6</v>
      </c>
      <c r="GT22530" s="4" t="s">
        <v>8</v>
      </c>
      <c r="GU22530" s="4" t="s">
        <v>10</v>
      </c>
      <c r="GV22530" s="4" t="s">
        <v>10</v>
      </c>
      <c r="GW22530" s="4" t="s">
        <v>9</v>
      </c>
      <c r="GX22530" s="4" t="s">
        <v>6</v>
      </c>
      <c r="GY22530" s="4" t="s">
        <v>8</v>
      </c>
      <c r="GZ22530" s="4" t="s">
        <v>10</v>
      </c>
      <c r="HA22530" s="4" t="s">
        <v>10</v>
      </c>
      <c r="HB22530" s="4" t="s">
        <v>9</v>
      </c>
      <c r="HC22530" s="4" t="s">
        <v>6</v>
      </c>
      <c r="HD22530" s="4" t="s">
        <v>8</v>
      </c>
      <c r="HE22530" s="4" t="s">
        <v>10</v>
      </c>
      <c r="HF22530" s="4" t="s">
        <v>10</v>
      </c>
      <c r="HG22530" s="4" t="s">
        <v>9</v>
      </c>
      <c r="HH22530" s="4" t="s">
        <v>6</v>
      </c>
      <c r="HI22530" s="4" t="s">
        <v>8</v>
      </c>
      <c r="HJ22530" s="4" t="s">
        <v>10</v>
      </c>
      <c r="HK22530" s="4" t="s">
        <v>10</v>
      </c>
      <c r="HL22530" s="4" t="s">
        <v>9</v>
      </c>
      <c r="HM22530" s="4" t="s">
        <v>6</v>
      </c>
      <c r="HN22530" s="4" t="s">
        <v>8</v>
      </c>
      <c r="HO22530" s="4" t="s">
        <v>10</v>
      </c>
      <c r="HP22530" s="4" t="s">
        <v>10</v>
      </c>
      <c r="HQ22530" s="4" t="s">
        <v>9</v>
      </c>
      <c r="HR22530" s="4" t="s">
        <v>6</v>
      </c>
      <c r="HS22530" s="4" t="s">
        <v>8</v>
      </c>
    </row>
    <row r="22531" spans="1:717">
      <c r="A22531" t="n">
        <v>191440</v>
      </c>
      <c r="B22531" s="102" t="n">
        <v>257</v>
      </c>
      <c r="C22531" s="7" t="n">
        <v>3</v>
      </c>
      <c r="D22531" s="7" t="n">
        <v>65533</v>
      </c>
      <c r="E22531" s="7" t="n">
        <v>0</v>
      </c>
      <c r="F22531" s="7" t="s">
        <v>35</v>
      </c>
      <c r="G22531" s="7" t="n">
        <f t="normal" ca="1">32-LENB(INDIRECT(ADDRESS(22531,6)))</f>
        <v>0</v>
      </c>
      <c r="H22531" s="7" t="n">
        <v>3</v>
      </c>
      <c r="I22531" s="7" t="n">
        <v>65533</v>
      </c>
      <c r="J22531" s="7" t="n">
        <v>0</v>
      </c>
      <c r="K22531" s="7" t="s">
        <v>596</v>
      </c>
      <c r="L22531" s="7" t="n">
        <f t="normal" ca="1">32-LENB(INDIRECT(ADDRESS(22531,11)))</f>
        <v>0</v>
      </c>
      <c r="M22531" s="7" t="n">
        <v>3</v>
      </c>
      <c r="N22531" s="7" t="n">
        <v>65533</v>
      </c>
      <c r="O22531" s="7" t="n">
        <v>0</v>
      </c>
      <c r="P22531" s="7" t="s">
        <v>597</v>
      </c>
      <c r="Q22531" s="7" t="n">
        <f t="normal" ca="1">32-LENB(INDIRECT(ADDRESS(22531,16)))</f>
        <v>0</v>
      </c>
      <c r="R22531" s="7" t="n">
        <v>3</v>
      </c>
      <c r="S22531" s="7" t="n">
        <v>65533</v>
      </c>
      <c r="T22531" s="7" t="n">
        <v>0</v>
      </c>
      <c r="U22531" s="7" t="s">
        <v>598</v>
      </c>
      <c r="V22531" s="7" t="n">
        <f t="normal" ca="1">32-LENB(INDIRECT(ADDRESS(22531,21)))</f>
        <v>0</v>
      </c>
      <c r="W22531" s="7" t="n">
        <v>3</v>
      </c>
      <c r="X22531" s="7" t="n">
        <v>65533</v>
      </c>
      <c r="Y22531" s="7" t="n">
        <v>0</v>
      </c>
      <c r="Z22531" s="7" t="s">
        <v>599</v>
      </c>
      <c r="AA22531" s="7" t="n">
        <f t="normal" ca="1">32-LENB(INDIRECT(ADDRESS(22531,26)))</f>
        <v>0</v>
      </c>
      <c r="AB22531" s="7" t="n">
        <v>3</v>
      </c>
      <c r="AC22531" s="7" t="n">
        <v>65533</v>
      </c>
      <c r="AD22531" s="7" t="n">
        <v>0</v>
      </c>
      <c r="AE22531" s="7" t="s">
        <v>600</v>
      </c>
      <c r="AF22531" s="7" t="n">
        <f t="normal" ca="1">32-LENB(INDIRECT(ADDRESS(22531,31)))</f>
        <v>0</v>
      </c>
      <c r="AG22531" s="7" t="n">
        <v>3</v>
      </c>
      <c r="AH22531" s="7" t="n">
        <v>65533</v>
      </c>
      <c r="AI22531" s="7" t="n">
        <v>0</v>
      </c>
      <c r="AJ22531" s="7" t="s">
        <v>601</v>
      </c>
      <c r="AK22531" s="7" t="n">
        <f t="normal" ca="1">32-LENB(INDIRECT(ADDRESS(22531,36)))</f>
        <v>0</v>
      </c>
      <c r="AL22531" s="7" t="n">
        <v>3</v>
      </c>
      <c r="AM22531" s="7" t="n">
        <v>65533</v>
      </c>
      <c r="AN22531" s="7" t="n">
        <v>0</v>
      </c>
      <c r="AO22531" s="7" t="s">
        <v>407</v>
      </c>
      <c r="AP22531" s="7" t="n">
        <f t="normal" ca="1">32-LENB(INDIRECT(ADDRESS(22531,41)))</f>
        <v>0</v>
      </c>
      <c r="AQ22531" s="7" t="n">
        <v>3</v>
      </c>
      <c r="AR22531" s="7" t="n">
        <v>65533</v>
      </c>
      <c r="AS22531" s="7" t="n">
        <v>0</v>
      </c>
      <c r="AT22531" s="7" t="s">
        <v>602</v>
      </c>
      <c r="AU22531" s="7" t="n">
        <f t="normal" ca="1">32-LENB(INDIRECT(ADDRESS(22531,46)))</f>
        <v>0</v>
      </c>
      <c r="AV22531" s="7" t="n">
        <v>3</v>
      </c>
      <c r="AW22531" s="7" t="n">
        <v>65533</v>
      </c>
      <c r="AX22531" s="7" t="n">
        <v>0</v>
      </c>
      <c r="AY22531" s="7" t="s">
        <v>603</v>
      </c>
      <c r="AZ22531" s="7" t="n">
        <f t="normal" ca="1">32-LENB(INDIRECT(ADDRESS(22531,51)))</f>
        <v>0</v>
      </c>
      <c r="BA22531" s="7" t="n">
        <v>3</v>
      </c>
      <c r="BB22531" s="7" t="n">
        <v>65533</v>
      </c>
      <c r="BC22531" s="7" t="n">
        <v>0</v>
      </c>
      <c r="BD22531" s="7" t="s">
        <v>604</v>
      </c>
      <c r="BE22531" s="7" t="n">
        <f t="normal" ca="1">32-LENB(INDIRECT(ADDRESS(22531,56)))</f>
        <v>0</v>
      </c>
      <c r="BF22531" s="7" t="n">
        <v>4</v>
      </c>
      <c r="BG22531" s="7" t="n">
        <v>65533</v>
      </c>
      <c r="BH22531" s="7" t="n">
        <v>2135</v>
      </c>
      <c r="BI22531" s="7" t="s">
        <v>13</v>
      </c>
      <c r="BJ22531" s="7" t="n">
        <f t="normal" ca="1">32-LENB(INDIRECT(ADDRESS(22531,61)))</f>
        <v>0</v>
      </c>
      <c r="BK22531" s="7" t="n">
        <v>4</v>
      </c>
      <c r="BL22531" s="7" t="n">
        <v>65533</v>
      </c>
      <c r="BM22531" s="7" t="n">
        <v>2243</v>
      </c>
      <c r="BN22531" s="7" t="s">
        <v>13</v>
      </c>
      <c r="BO22531" s="7" t="n">
        <f t="normal" ca="1">32-LENB(INDIRECT(ADDRESS(22531,66)))</f>
        <v>0</v>
      </c>
      <c r="BP22531" s="7" t="n">
        <v>4</v>
      </c>
      <c r="BQ22531" s="7" t="n">
        <v>65533</v>
      </c>
      <c r="BR22531" s="7" t="n">
        <v>8200</v>
      </c>
      <c r="BS22531" s="7" t="s">
        <v>13</v>
      </c>
      <c r="BT22531" s="7" t="n">
        <f t="normal" ca="1">32-LENB(INDIRECT(ADDRESS(22531,71)))</f>
        <v>0</v>
      </c>
      <c r="BU22531" s="7" t="n">
        <v>4</v>
      </c>
      <c r="BV22531" s="7" t="n">
        <v>65533</v>
      </c>
      <c r="BW22531" s="7" t="n">
        <v>5042</v>
      </c>
      <c r="BX22531" s="7" t="s">
        <v>13</v>
      </c>
      <c r="BY22531" s="7" t="n">
        <f t="normal" ca="1">32-LENB(INDIRECT(ADDRESS(22531,76)))</f>
        <v>0</v>
      </c>
      <c r="BZ22531" s="7" t="n">
        <v>4</v>
      </c>
      <c r="CA22531" s="7" t="n">
        <v>65533</v>
      </c>
      <c r="CB22531" s="7" t="n">
        <v>5045</v>
      </c>
      <c r="CC22531" s="7" t="s">
        <v>13</v>
      </c>
      <c r="CD22531" s="7" t="n">
        <f t="normal" ca="1">32-LENB(INDIRECT(ADDRESS(22531,81)))</f>
        <v>0</v>
      </c>
      <c r="CE22531" s="7" t="n">
        <v>7</v>
      </c>
      <c r="CF22531" s="7" t="n">
        <v>65533</v>
      </c>
      <c r="CG22531" s="7" t="n">
        <v>29481</v>
      </c>
      <c r="CH22531" s="7" t="s">
        <v>13</v>
      </c>
      <c r="CI22531" s="7" t="n">
        <f t="normal" ca="1">32-LENB(INDIRECT(ADDRESS(22531,86)))</f>
        <v>0</v>
      </c>
      <c r="CJ22531" s="7" t="n">
        <v>4</v>
      </c>
      <c r="CK22531" s="7" t="n">
        <v>65533</v>
      </c>
      <c r="CL22531" s="7" t="n">
        <v>4556</v>
      </c>
      <c r="CM22531" s="7" t="s">
        <v>13</v>
      </c>
      <c r="CN22531" s="7" t="n">
        <f t="normal" ca="1">32-LENB(INDIRECT(ADDRESS(22531,91)))</f>
        <v>0</v>
      </c>
      <c r="CO22531" s="7" t="n">
        <v>4</v>
      </c>
      <c r="CP22531" s="7" t="n">
        <v>65533</v>
      </c>
      <c r="CQ22531" s="7" t="n">
        <v>8122</v>
      </c>
      <c r="CR22531" s="7" t="s">
        <v>13</v>
      </c>
      <c r="CS22531" s="7" t="n">
        <f t="normal" ca="1">32-LENB(INDIRECT(ADDRESS(22531,96)))</f>
        <v>0</v>
      </c>
      <c r="CT22531" s="7" t="n">
        <v>4</v>
      </c>
      <c r="CU22531" s="7" t="n">
        <v>65533</v>
      </c>
      <c r="CV22531" s="7" t="n">
        <v>4438</v>
      </c>
      <c r="CW22531" s="7" t="s">
        <v>13</v>
      </c>
      <c r="CX22531" s="7" t="n">
        <f t="normal" ca="1">32-LENB(INDIRECT(ADDRESS(22531,101)))</f>
        <v>0</v>
      </c>
      <c r="CY22531" s="7" t="n">
        <v>7</v>
      </c>
      <c r="CZ22531" s="7" t="n">
        <v>65533</v>
      </c>
      <c r="DA22531" s="7" t="n">
        <v>28557</v>
      </c>
      <c r="DB22531" s="7" t="s">
        <v>13</v>
      </c>
      <c r="DC22531" s="7" t="n">
        <f t="normal" ca="1">32-LENB(INDIRECT(ADDRESS(22531,106)))</f>
        <v>0</v>
      </c>
      <c r="DD22531" s="7" t="n">
        <v>7</v>
      </c>
      <c r="DE22531" s="7" t="n">
        <v>65533</v>
      </c>
      <c r="DF22531" s="7" t="n">
        <v>29482</v>
      </c>
      <c r="DG22531" s="7" t="s">
        <v>13</v>
      </c>
      <c r="DH22531" s="7" t="n">
        <f t="normal" ca="1">32-LENB(INDIRECT(ADDRESS(22531,111)))</f>
        <v>0</v>
      </c>
      <c r="DI22531" s="7" t="n">
        <v>7</v>
      </c>
      <c r="DJ22531" s="7" t="n">
        <v>65533</v>
      </c>
      <c r="DK22531" s="7" t="n">
        <v>28558</v>
      </c>
      <c r="DL22531" s="7" t="s">
        <v>13</v>
      </c>
      <c r="DM22531" s="7" t="n">
        <f t="normal" ca="1">32-LENB(INDIRECT(ADDRESS(22531,116)))</f>
        <v>0</v>
      </c>
      <c r="DN22531" s="7" t="n">
        <v>4</v>
      </c>
      <c r="DO22531" s="7" t="n">
        <v>65533</v>
      </c>
      <c r="DP22531" s="7" t="n">
        <v>4302</v>
      </c>
      <c r="DQ22531" s="7" t="s">
        <v>13</v>
      </c>
      <c r="DR22531" s="7" t="n">
        <f t="normal" ca="1">32-LENB(INDIRECT(ADDRESS(22531,121)))</f>
        <v>0</v>
      </c>
      <c r="DS22531" s="7" t="n">
        <v>4</v>
      </c>
      <c r="DT22531" s="7" t="n">
        <v>65533</v>
      </c>
      <c r="DU22531" s="7" t="n">
        <v>4190</v>
      </c>
      <c r="DV22531" s="7" t="s">
        <v>13</v>
      </c>
      <c r="DW22531" s="7" t="n">
        <f t="normal" ca="1">32-LENB(INDIRECT(ADDRESS(22531,126)))</f>
        <v>0</v>
      </c>
      <c r="DX22531" s="7" t="n">
        <v>4</v>
      </c>
      <c r="DY22531" s="7" t="n">
        <v>65533</v>
      </c>
      <c r="DZ22531" s="7" t="n">
        <v>2242</v>
      </c>
      <c r="EA22531" s="7" t="s">
        <v>13</v>
      </c>
      <c r="EB22531" s="7" t="n">
        <f t="normal" ca="1">32-LENB(INDIRECT(ADDRESS(22531,131)))</f>
        <v>0</v>
      </c>
      <c r="EC22531" s="7" t="n">
        <v>4</v>
      </c>
      <c r="ED22531" s="7" t="n">
        <v>65533</v>
      </c>
      <c r="EE22531" s="7" t="n">
        <v>4423</v>
      </c>
      <c r="EF22531" s="7" t="s">
        <v>13</v>
      </c>
      <c r="EG22531" s="7" t="n">
        <f t="normal" ca="1">32-LENB(INDIRECT(ADDRESS(22531,136)))</f>
        <v>0</v>
      </c>
      <c r="EH22531" s="7" t="n">
        <v>4</v>
      </c>
      <c r="EI22531" s="7" t="n">
        <v>65533</v>
      </c>
      <c r="EJ22531" s="7" t="n">
        <v>4424</v>
      </c>
      <c r="EK22531" s="7" t="s">
        <v>13</v>
      </c>
      <c r="EL22531" s="7" t="n">
        <f t="normal" ca="1">32-LENB(INDIRECT(ADDRESS(22531,141)))</f>
        <v>0</v>
      </c>
      <c r="EM22531" s="7" t="n">
        <v>4</v>
      </c>
      <c r="EN22531" s="7" t="n">
        <v>65533</v>
      </c>
      <c r="EO22531" s="7" t="n">
        <v>4408</v>
      </c>
      <c r="EP22531" s="7" t="s">
        <v>13</v>
      </c>
      <c r="EQ22531" s="7" t="n">
        <f t="normal" ca="1">32-LENB(INDIRECT(ADDRESS(22531,146)))</f>
        <v>0</v>
      </c>
      <c r="ER22531" s="7" t="n">
        <v>7</v>
      </c>
      <c r="ES22531" s="7" t="n">
        <v>65533</v>
      </c>
      <c r="ET22531" s="7" t="n">
        <v>1473</v>
      </c>
      <c r="EU22531" s="7" t="s">
        <v>13</v>
      </c>
      <c r="EV22531" s="7" t="n">
        <f t="normal" ca="1">32-LENB(INDIRECT(ADDRESS(22531,151)))</f>
        <v>0</v>
      </c>
      <c r="EW22531" s="7" t="n">
        <v>7</v>
      </c>
      <c r="EX22531" s="7" t="n">
        <v>65533</v>
      </c>
      <c r="EY22531" s="7" t="n">
        <v>53144</v>
      </c>
      <c r="EZ22531" s="7" t="s">
        <v>13</v>
      </c>
      <c r="FA22531" s="7" t="n">
        <f t="normal" ca="1">32-LENB(INDIRECT(ADDRESS(22531,156)))</f>
        <v>0</v>
      </c>
      <c r="FB22531" s="7" t="n">
        <v>5</v>
      </c>
      <c r="FC22531" s="7" t="n">
        <v>65533</v>
      </c>
      <c r="FD22531" s="7" t="n">
        <v>2959</v>
      </c>
      <c r="FE22531" s="7" t="s">
        <v>13</v>
      </c>
      <c r="FF22531" s="7" t="n">
        <f t="normal" ca="1">32-LENB(INDIRECT(ADDRESS(22531,161)))</f>
        <v>0</v>
      </c>
      <c r="FG22531" s="7" t="n">
        <v>5</v>
      </c>
      <c r="FH22531" s="7" t="n">
        <v>65533</v>
      </c>
      <c r="FI22531" s="7" t="n">
        <v>8951</v>
      </c>
      <c r="FJ22531" s="7" t="s">
        <v>13</v>
      </c>
      <c r="FK22531" s="7" t="n">
        <f t="normal" ca="1">32-LENB(INDIRECT(ADDRESS(22531,166)))</f>
        <v>0</v>
      </c>
      <c r="FL22531" s="7" t="n">
        <v>5</v>
      </c>
      <c r="FM22531" s="7" t="n">
        <v>65533</v>
      </c>
      <c r="FN22531" s="7" t="n">
        <v>3958</v>
      </c>
      <c r="FO22531" s="7" t="s">
        <v>13</v>
      </c>
      <c r="FP22531" s="7" t="n">
        <f t="normal" ca="1">32-LENB(INDIRECT(ADDRESS(22531,171)))</f>
        <v>0</v>
      </c>
      <c r="FQ22531" s="7" t="n">
        <v>5</v>
      </c>
      <c r="FR22531" s="7" t="n">
        <v>65533</v>
      </c>
      <c r="FS22531" s="7" t="n">
        <v>4959</v>
      </c>
      <c r="FT22531" s="7" t="s">
        <v>13</v>
      </c>
      <c r="FU22531" s="7" t="n">
        <f t="normal" ca="1">32-LENB(INDIRECT(ADDRESS(22531,176)))</f>
        <v>0</v>
      </c>
      <c r="FV22531" s="7" t="n">
        <v>5</v>
      </c>
      <c r="FW22531" s="7" t="n">
        <v>65533</v>
      </c>
      <c r="FX22531" s="7" t="n">
        <v>5958</v>
      </c>
      <c r="FY22531" s="7" t="s">
        <v>13</v>
      </c>
      <c r="FZ22531" s="7" t="n">
        <f t="normal" ca="1">32-LENB(INDIRECT(ADDRESS(22531,181)))</f>
        <v>0</v>
      </c>
      <c r="GA22531" s="7" t="n">
        <v>5</v>
      </c>
      <c r="GB22531" s="7" t="n">
        <v>65533</v>
      </c>
      <c r="GC22531" s="7" t="n">
        <v>6959</v>
      </c>
      <c r="GD22531" s="7" t="s">
        <v>13</v>
      </c>
      <c r="GE22531" s="7" t="n">
        <f t="normal" ca="1">32-LENB(INDIRECT(ADDRESS(22531,186)))</f>
        <v>0</v>
      </c>
      <c r="GF22531" s="7" t="n">
        <v>5</v>
      </c>
      <c r="GG22531" s="7" t="n">
        <v>65533</v>
      </c>
      <c r="GH22531" s="7" t="n">
        <v>1950</v>
      </c>
      <c r="GI22531" s="7" t="s">
        <v>13</v>
      </c>
      <c r="GJ22531" s="7" t="n">
        <f t="normal" ca="1">32-LENB(INDIRECT(ADDRESS(22531,191)))</f>
        <v>0</v>
      </c>
      <c r="GK22531" s="7" t="n">
        <v>5</v>
      </c>
      <c r="GL22531" s="7" t="n">
        <v>65533</v>
      </c>
      <c r="GM22531" s="7" t="n">
        <v>7960</v>
      </c>
      <c r="GN22531" s="7" t="s">
        <v>13</v>
      </c>
      <c r="GO22531" s="7" t="n">
        <f t="normal" ca="1">32-LENB(INDIRECT(ADDRESS(22531,196)))</f>
        <v>0</v>
      </c>
      <c r="GP22531" s="7" t="n">
        <v>5</v>
      </c>
      <c r="GQ22531" s="7" t="n">
        <v>65533</v>
      </c>
      <c r="GR22531" s="7" t="n">
        <v>9951</v>
      </c>
      <c r="GS22531" s="7" t="s">
        <v>13</v>
      </c>
      <c r="GT22531" s="7" t="n">
        <f t="normal" ca="1">32-LENB(INDIRECT(ADDRESS(22531,201)))</f>
        <v>0</v>
      </c>
      <c r="GU22531" s="7" t="n">
        <v>5</v>
      </c>
      <c r="GV22531" s="7" t="n">
        <v>65533</v>
      </c>
      <c r="GW22531" s="7" t="n">
        <v>10950</v>
      </c>
      <c r="GX22531" s="7" t="s">
        <v>13</v>
      </c>
      <c r="GY22531" s="7" t="n">
        <f t="normal" ca="1">32-LENB(INDIRECT(ADDRESS(22531,206)))</f>
        <v>0</v>
      </c>
      <c r="GZ22531" s="7" t="n">
        <v>7</v>
      </c>
      <c r="HA22531" s="7" t="n">
        <v>65533</v>
      </c>
      <c r="HB22531" s="7" t="n">
        <v>59999</v>
      </c>
      <c r="HC22531" s="7" t="s">
        <v>13</v>
      </c>
      <c r="HD22531" s="7" t="n">
        <f t="normal" ca="1">32-LENB(INDIRECT(ADDRESS(22531,211)))</f>
        <v>0</v>
      </c>
      <c r="HE22531" s="7" t="n">
        <v>4</v>
      </c>
      <c r="HF22531" s="7" t="n">
        <v>65533</v>
      </c>
      <c r="HG22531" s="7" t="n">
        <v>4233</v>
      </c>
      <c r="HH22531" s="7" t="s">
        <v>13</v>
      </c>
      <c r="HI22531" s="7" t="n">
        <f t="normal" ca="1">32-LENB(INDIRECT(ADDRESS(22531,216)))</f>
        <v>0</v>
      </c>
      <c r="HJ22531" s="7" t="n">
        <v>4</v>
      </c>
      <c r="HK22531" s="7" t="n">
        <v>65533</v>
      </c>
      <c r="HL22531" s="7" t="n">
        <v>15760</v>
      </c>
      <c r="HM22531" s="7" t="s">
        <v>13</v>
      </c>
      <c r="HN22531" s="7" t="n">
        <f t="normal" ca="1">32-LENB(INDIRECT(ADDRESS(22531,221)))</f>
        <v>0</v>
      </c>
      <c r="HO22531" s="7" t="n">
        <v>0</v>
      </c>
      <c r="HP22531" s="7" t="n">
        <v>65533</v>
      </c>
      <c r="HQ22531" s="7" t="n">
        <v>0</v>
      </c>
      <c r="HR22531" s="7" t="s">
        <v>13</v>
      </c>
      <c r="HS22531" s="7" t="n">
        <f t="normal" ca="1">32-LENB(INDIRECT(ADDRESS(22531,226)))</f>
        <v>0</v>
      </c>
    </row>
    <row r="22532" spans="1:717">
      <c r="A22532" t="s">
        <v>4</v>
      </c>
      <c r="B22532" s="4" t="s">
        <v>5</v>
      </c>
    </row>
    <row r="22533" spans="1:717">
      <c r="A22533" t="n">
        <v>193240</v>
      </c>
      <c r="B22533" s="5" t="n">
        <v>1</v>
      </c>
    </row>
    <row r="22534" spans="1:717" s="3" customFormat="1" customHeight="0">
      <c r="A22534" s="3" t="s">
        <v>2</v>
      </c>
      <c r="B22534" s="3" t="s">
        <v>1269</v>
      </c>
    </row>
    <row r="22535" spans="1:717">
      <c r="A22535" t="s">
        <v>4</v>
      </c>
      <c r="B22535" s="4" t="s">
        <v>5</v>
      </c>
      <c r="C22535" s="4" t="s">
        <v>10</v>
      </c>
      <c r="D22535" s="4" t="s">
        <v>10</v>
      </c>
      <c r="E22535" s="4" t="s">
        <v>9</v>
      </c>
      <c r="F22535" s="4" t="s">
        <v>6</v>
      </c>
      <c r="G22535" s="4" t="s">
        <v>8</v>
      </c>
      <c r="H22535" s="4" t="s">
        <v>10</v>
      </c>
      <c r="I22535" s="4" t="s">
        <v>10</v>
      </c>
      <c r="J22535" s="4" t="s">
        <v>9</v>
      </c>
      <c r="K22535" s="4" t="s">
        <v>6</v>
      </c>
      <c r="L22535" s="4" t="s">
        <v>8</v>
      </c>
    </row>
    <row r="22536" spans="1:717">
      <c r="A22536" t="n">
        <v>193248</v>
      </c>
      <c r="B22536" s="102" t="n">
        <v>257</v>
      </c>
      <c r="C22536" s="7" t="n">
        <v>4</v>
      </c>
      <c r="D22536" s="7" t="n">
        <v>65533</v>
      </c>
      <c r="E22536" s="7" t="n">
        <v>2004</v>
      </c>
      <c r="F22536" s="7" t="s">
        <v>13</v>
      </c>
      <c r="G22536" s="7" t="n">
        <f t="normal" ca="1">32-LENB(INDIRECT(ADDRESS(22536,6)))</f>
        <v>0</v>
      </c>
      <c r="H22536" s="7" t="n">
        <v>0</v>
      </c>
      <c r="I22536" s="7" t="n">
        <v>65533</v>
      </c>
      <c r="J22536" s="7" t="n">
        <v>0</v>
      </c>
      <c r="K22536" s="7" t="s">
        <v>13</v>
      </c>
      <c r="L22536" s="7" t="n">
        <f t="normal" ca="1">32-LENB(INDIRECT(ADDRESS(22536,11)))</f>
        <v>0</v>
      </c>
    </row>
    <row r="22537" spans="1:717">
      <c r="A22537" t="s">
        <v>4</v>
      </c>
      <c r="B22537" s="4" t="s">
        <v>5</v>
      </c>
    </row>
    <row r="22538" spans="1:717">
      <c r="A22538" t="n">
        <v>193328</v>
      </c>
      <c r="B22538" s="5" t="n">
        <v>1</v>
      </c>
    </row>
    <row r="22539" spans="1:717" s="3" customFormat="1" customHeight="0">
      <c r="A22539" s="3" t="s">
        <v>2</v>
      </c>
      <c r="B22539" s="3" t="s">
        <v>1270</v>
      </c>
    </row>
    <row r="22540" spans="1:717">
      <c r="A22540" t="s">
        <v>4</v>
      </c>
      <c r="B22540" s="4" t="s">
        <v>5</v>
      </c>
      <c r="C22540" s="4" t="s">
        <v>10</v>
      </c>
      <c r="D22540" s="4" t="s">
        <v>10</v>
      </c>
      <c r="E22540" s="4" t="s">
        <v>9</v>
      </c>
      <c r="F22540" s="4" t="s">
        <v>6</v>
      </c>
      <c r="G22540" s="4" t="s">
        <v>8</v>
      </c>
      <c r="H22540" s="4" t="s">
        <v>10</v>
      </c>
      <c r="I22540" s="4" t="s">
        <v>10</v>
      </c>
      <c r="J22540" s="4" t="s">
        <v>9</v>
      </c>
      <c r="K22540" s="4" t="s">
        <v>6</v>
      </c>
      <c r="L22540" s="4" t="s">
        <v>8</v>
      </c>
      <c r="M22540" s="4" t="s">
        <v>10</v>
      </c>
      <c r="N22540" s="4" t="s">
        <v>10</v>
      </c>
      <c r="O22540" s="4" t="s">
        <v>9</v>
      </c>
      <c r="P22540" s="4" t="s">
        <v>6</v>
      </c>
      <c r="Q22540" s="4" t="s">
        <v>8</v>
      </c>
      <c r="R22540" s="4" t="s">
        <v>10</v>
      </c>
      <c r="S22540" s="4" t="s">
        <v>10</v>
      </c>
      <c r="T22540" s="4" t="s">
        <v>9</v>
      </c>
      <c r="U22540" s="4" t="s">
        <v>6</v>
      </c>
      <c r="V22540" s="4" t="s">
        <v>8</v>
      </c>
      <c r="W22540" s="4" t="s">
        <v>10</v>
      </c>
      <c r="X22540" s="4" t="s">
        <v>10</v>
      </c>
      <c r="Y22540" s="4" t="s">
        <v>9</v>
      </c>
      <c r="Z22540" s="4" t="s">
        <v>6</v>
      </c>
      <c r="AA22540" s="4" t="s">
        <v>8</v>
      </c>
    </row>
    <row r="22541" spans="1:717">
      <c r="A22541" t="n">
        <v>193344</v>
      </c>
      <c r="B22541" s="102" t="n">
        <v>257</v>
      </c>
      <c r="C22541" s="7" t="n">
        <v>4</v>
      </c>
      <c r="D22541" s="7" t="n">
        <v>65533</v>
      </c>
      <c r="E22541" s="7" t="n">
        <v>4020</v>
      </c>
      <c r="F22541" s="7" t="s">
        <v>13</v>
      </c>
      <c r="G22541" s="7" t="n">
        <f t="normal" ca="1">32-LENB(INDIRECT(ADDRESS(22541,6)))</f>
        <v>0</v>
      </c>
      <c r="H22541" s="7" t="n">
        <v>4</v>
      </c>
      <c r="I22541" s="7" t="n">
        <v>65533</v>
      </c>
      <c r="J22541" s="7" t="n">
        <v>4106</v>
      </c>
      <c r="K22541" s="7" t="s">
        <v>13</v>
      </c>
      <c r="L22541" s="7" t="n">
        <f t="normal" ca="1">32-LENB(INDIRECT(ADDRESS(22541,11)))</f>
        <v>0</v>
      </c>
      <c r="M22541" s="7" t="n">
        <v>4</v>
      </c>
      <c r="N22541" s="7" t="n">
        <v>65533</v>
      </c>
      <c r="O22541" s="7" t="n">
        <v>4178</v>
      </c>
      <c r="P22541" s="7" t="s">
        <v>13</v>
      </c>
      <c r="Q22541" s="7" t="n">
        <f t="normal" ca="1">32-LENB(INDIRECT(ADDRESS(22541,16)))</f>
        <v>0</v>
      </c>
      <c r="R22541" s="7" t="n">
        <v>4</v>
      </c>
      <c r="S22541" s="7" t="n">
        <v>65533</v>
      </c>
      <c r="T22541" s="7" t="n">
        <v>4181</v>
      </c>
      <c r="U22541" s="7" t="s">
        <v>13</v>
      </c>
      <c r="V22541" s="7" t="n">
        <f t="normal" ca="1">32-LENB(INDIRECT(ADDRESS(22541,21)))</f>
        <v>0</v>
      </c>
      <c r="W22541" s="7" t="n">
        <v>0</v>
      </c>
      <c r="X22541" s="7" t="n">
        <v>65533</v>
      </c>
      <c r="Y22541" s="7" t="n">
        <v>0</v>
      </c>
      <c r="Z22541" s="7" t="s">
        <v>13</v>
      </c>
      <c r="AA22541" s="7" t="n">
        <f t="normal" ca="1">32-LENB(INDIRECT(ADDRESS(22541,26)))</f>
        <v>0</v>
      </c>
    </row>
    <row r="22542" spans="1:717">
      <c r="A22542" t="s">
        <v>4</v>
      </c>
      <c r="B22542" s="4" t="s">
        <v>5</v>
      </c>
    </row>
    <row r="22543" spans="1:717">
      <c r="A22543" t="n">
        <v>193544</v>
      </c>
      <c r="B22543" s="5" t="n">
        <v>1</v>
      </c>
    </row>
    <row r="22544" spans="1:717" s="3" customFormat="1" customHeight="0">
      <c r="A22544" s="3" t="s">
        <v>2</v>
      </c>
      <c r="B22544" s="3" t="s">
        <v>1271</v>
      </c>
    </row>
    <row r="22545" spans="1:227">
      <c r="A22545" t="s">
        <v>4</v>
      </c>
      <c r="B22545" s="4" t="s">
        <v>5</v>
      </c>
      <c r="C22545" s="4" t="s">
        <v>10</v>
      </c>
      <c r="D22545" s="4" t="s">
        <v>10</v>
      </c>
      <c r="E22545" s="4" t="s">
        <v>9</v>
      </c>
      <c r="F22545" s="4" t="s">
        <v>6</v>
      </c>
      <c r="G22545" s="4" t="s">
        <v>8</v>
      </c>
      <c r="H22545" s="4" t="s">
        <v>10</v>
      </c>
      <c r="I22545" s="4" t="s">
        <v>10</v>
      </c>
      <c r="J22545" s="4" t="s">
        <v>9</v>
      </c>
      <c r="K22545" s="4" t="s">
        <v>6</v>
      </c>
      <c r="L22545" s="4" t="s">
        <v>8</v>
      </c>
      <c r="M22545" s="4" t="s">
        <v>10</v>
      </c>
      <c r="N22545" s="4" t="s">
        <v>10</v>
      </c>
      <c r="O22545" s="4" t="s">
        <v>9</v>
      </c>
      <c r="P22545" s="4" t="s">
        <v>6</v>
      </c>
      <c r="Q22545" s="4" t="s">
        <v>8</v>
      </c>
      <c r="R22545" s="4" t="s">
        <v>10</v>
      </c>
      <c r="S22545" s="4" t="s">
        <v>10</v>
      </c>
      <c r="T22545" s="4" t="s">
        <v>9</v>
      </c>
      <c r="U22545" s="4" t="s">
        <v>6</v>
      </c>
      <c r="V22545" s="4" t="s">
        <v>8</v>
      </c>
      <c r="W22545" s="4" t="s">
        <v>10</v>
      </c>
      <c r="X22545" s="4" t="s">
        <v>10</v>
      </c>
      <c r="Y22545" s="4" t="s">
        <v>9</v>
      </c>
      <c r="Z22545" s="4" t="s">
        <v>6</v>
      </c>
      <c r="AA22545" s="4" t="s">
        <v>8</v>
      </c>
      <c r="AB22545" s="4" t="s">
        <v>10</v>
      </c>
      <c r="AC22545" s="4" t="s">
        <v>10</v>
      </c>
      <c r="AD22545" s="4" t="s">
        <v>9</v>
      </c>
      <c r="AE22545" s="4" t="s">
        <v>6</v>
      </c>
      <c r="AF22545" s="4" t="s">
        <v>8</v>
      </c>
      <c r="AG22545" s="4" t="s">
        <v>10</v>
      </c>
      <c r="AH22545" s="4" t="s">
        <v>10</v>
      </c>
      <c r="AI22545" s="4" t="s">
        <v>9</v>
      </c>
      <c r="AJ22545" s="4" t="s">
        <v>6</v>
      </c>
      <c r="AK22545" s="4" t="s">
        <v>8</v>
      </c>
      <c r="AL22545" s="4" t="s">
        <v>10</v>
      </c>
      <c r="AM22545" s="4" t="s">
        <v>10</v>
      </c>
      <c r="AN22545" s="4" t="s">
        <v>9</v>
      </c>
      <c r="AO22545" s="4" t="s">
        <v>6</v>
      </c>
      <c r="AP22545" s="4" t="s">
        <v>8</v>
      </c>
      <c r="AQ22545" s="4" t="s">
        <v>10</v>
      </c>
      <c r="AR22545" s="4" t="s">
        <v>10</v>
      </c>
      <c r="AS22545" s="4" t="s">
        <v>9</v>
      </c>
      <c r="AT22545" s="4" t="s">
        <v>6</v>
      </c>
      <c r="AU22545" s="4" t="s">
        <v>8</v>
      </c>
      <c r="AV22545" s="4" t="s">
        <v>10</v>
      </c>
      <c r="AW22545" s="4" t="s">
        <v>10</v>
      </c>
      <c r="AX22545" s="4" t="s">
        <v>9</v>
      </c>
      <c r="AY22545" s="4" t="s">
        <v>6</v>
      </c>
      <c r="AZ22545" s="4" t="s">
        <v>8</v>
      </c>
      <c r="BA22545" s="4" t="s">
        <v>10</v>
      </c>
      <c r="BB22545" s="4" t="s">
        <v>10</v>
      </c>
      <c r="BC22545" s="4" t="s">
        <v>9</v>
      </c>
      <c r="BD22545" s="4" t="s">
        <v>6</v>
      </c>
      <c r="BE22545" s="4" t="s">
        <v>8</v>
      </c>
      <c r="BF22545" s="4" t="s">
        <v>10</v>
      </c>
      <c r="BG22545" s="4" t="s">
        <v>10</v>
      </c>
      <c r="BH22545" s="4" t="s">
        <v>9</v>
      </c>
      <c r="BI22545" s="4" t="s">
        <v>6</v>
      </c>
      <c r="BJ22545" s="4" t="s">
        <v>8</v>
      </c>
      <c r="BK22545" s="4" t="s">
        <v>10</v>
      </c>
      <c r="BL22545" s="4" t="s">
        <v>10</v>
      </c>
      <c r="BM22545" s="4" t="s">
        <v>9</v>
      </c>
      <c r="BN22545" s="4" t="s">
        <v>6</v>
      </c>
      <c r="BO22545" s="4" t="s">
        <v>8</v>
      </c>
      <c r="BP22545" s="4" t="s">
        <v>10</v>
      </c>
      <c r="BQ22545" s="4" t="s">
        <v>10</v>
      </c>
      <c r="BR22545" s="4" t="s">
        <v>9</v>
      </c>
      <c r="BS22545" s="4" t="s">
        <v>6</v>
      </c>
      <c r="BT22545" s="4" t="s">
        <v>8</v>
      </c>
      <c r="BU22545" s="4" t="s">
        <v>10</v>
      </c>
      <c r="BV22545" s="4" t="s">
        <v>10</v>
      </c>
      <c r="BW22545" s="4" t="s">
        <v>9</v>
      </c>
      <c r="BX22545" s="4" t="s">
        <v>6</v>
      </c>
      <c r="BY22545" s="4" t="s">
        <v>8</v>
      </c>
      <c r="BZ22545" s="4" t="s">
        <v>10</v>
      </c>
      <c r="CA22545" s="4" t="s">
        <v>10</v>
      </c>
      <c r="CB22545" s="4" t="s">
        <v>9</v>
      </c>
      <c r="CC22545" s="4" t="s">
        <v>6</v>
      </c>
      <c r="CD22545" s="4" t="s">
        <v>8</v>
      </c>
      <c r="CE22545" s="4" t="s">
        <v>10</v>
      </c>
      <c r="CF22545" s="4" t="s">
        <v>10</v>
      </c>
      <c r="CG22545" s="4" t="s">
        <v>9</v>
      </c>
      <c r="CH22545" s="4" t="s">
        <v>6</v>
      </c>
      <c r="CI22545" s="4" t="s">
        <v>8</v>
      </c>
      <c r="CJ22545" s="4" t="s">
        <v>10</v>
      </c>
      <c r="CK22545" s="4" t="s">
        <v>10</v>
      </c>
      <c r="CL22545" s="4" t="s">
        <v>9</v>
      </c>
      <c r="CM22545" s="4" t="s">
        <v>6</v>
      </c>
      <c r="CN22545" s="4" t="s">
        <v>8</v>
      </c>
      <c r="CO22545" s="4" t="s">
        <v>10</v>
      </c>
      <c r="CP22545" s="4" t="s">
        <v>10</v>
      </c>
      <c r="CQ22545" s="4" t="s">
        <v>9</v>
      </c>
      <c r="CR22545" s="4" t="s">
        <v>6</v>
      </c>
      <c r="CS22545" s="4" t="s">
        <v>8</v>
      </c>
      <c r="CT22545" s="4" t="s">
        <v>10</v>
      </c>
      <c r="CU22545" s="4" t="s">
        <v>10</v>
      </c>
      <c r="CV22545" s="4" t="s">
        <v>9</v>
      </c>
      <c r="CW22545" s="4" t="s">
        <v>6</v>
      </c>
      <c r="CX22545" s="4" t="s">
        <v>8</v>
      </c>
      <c r="CY22545" s="4" t="s">
        <v>10</v>
      </c>
      <c r="CZ22545" s="4" t="s">
        <v>10</v>
      </c>
      <c r="DA22545" s="4" t="s">
        <v>9</v>
      </c>
      <c r="DB22545" s="4" t="s">
        <v>6</v>
      </c>
      <c r="DC22545" s="4" t="s">
        <v>8</v>
      </c>
      <c r="DD22545" s="4" t="s">
        <v>10</v>
      </c>
      <c r="DE22545" s="4" t="s">
        <v>10</v>
      </c>
      <c r="DF22545" s="4" t="s">
        <v>9</v>
      </c>
      <c r="DG22545" s="4" t="s">
        <v>6</v>
      </c>
      <c r="DH22545" s="4" t="s">
        <v>8</v>
      </c>
      <c r="DI22545" s="4" t="s">
        <v>10</v>
      </c>
      <c r="DJ22545" s="4" t="s">
        <v>10</v>
      </c>
      <c r="DK22545" s="4" t="s">
        <v>9</v>
      </c>
      <c r="DL22545" s="4" t="s">
        <v>6</v>
      </c>
      <c r="DM22545" s="4" t="s">
        <v>8</v>
      </c>
      <c r="DN22545" s="4" t="s">
        <v>10</v>
      </c>
      <c r="DO22545" s="4" t="s">
        <v>10</v>
      </c>
      <c r="DP22545" s="4" t="s">
        <v>9</v>
      </c>
      <c r="DQ22545" s="4" t="s">
        <v>6</v>
      </c>
      <c r="DR22545" s="4" t="s">
        <v>8</v>
      </c>
      <c r="DS22545" s="4" t="s">
        <v>10</v>
      </c>
      <c r="DT22545" s="4" t="s">
        <v>10</v>
      </c>
      <c r="DU22545" s="4" t="s">
        <v>9</v>
      </c>
      <c r="DV22545" s="4" t="s">
        <v>6</v>
      </c>
      <c r="DW22545" s="4" t="s">
        <v>8</v>
      </c>
      <c r="DX22545" s="4" t="s">
        <v>10</v>
      </c>
      <c r="DY22545" s="4" t="s">
        <v>10</v>
      </c>
      <c r="DZ22545" s="4" t="s">
        <v>9</v>
      </c>
      <c r="EA22545" s="4" t="s">
        <v>6</v>
      </c>
      <c r="EB22545" s="4" t="s">
        <v>8</v>
      </c>
      <c r="EC22545" s="4" t="s">
        <v>10</v>
      </c>
      <c r="ED22545" s="4" t="s">
        <v>10</v>
      </c>
      <c r="EE22545" s="4" t="s">
        <v>9</v>
      </c>
      <c r="EF22545" s="4" t="s">
        <v>6</v>
      </c>
      <c r="EG22545" s="4" t="s">
        <v>8</v>
      </c>
      <c r="EH22545" s="4" t="s">
        <v>10</v>
      </c>
      <c r="EI22545" s="4" t="s">
        <v>10</v>
      </c>
      <c r="EJ22545" s="4" t="s">
        <v>9</v>
      </c>
      <c r="EK22545" s="4" t="s">
        <v>6</v>
      </c>
      <c r="EL22545" s="4" t="s">
        <v>8</v>
      </c>
      <c r="EM22545" s="4" t="s">
        <v>10</v>
      </c>
      <c r="EN22545" s="4" t="s">
        <v>10</v>
      </c>
      <c r="EO22545" s="4" t="s">
        <v>9</v>
      </c>
      <c r="EP22545" s="4" t="s">
        <v>6</v>
      </c>
      <c r="EQ22545" s="4" t="s">
        <v>8</v>
      </c>
      <c r="ER22545" s="4" t="s">
        <v>10</v>
      </c>
      <c r="ES22545" s="4" t="s">
        <v>10</v>
      </c>
      <c r="ET22545" s="4" t="s">
        <v>9</v>
      </c>
      <c r="EU22545" s="4" t="s">
        <v>6</v>
      </c>
      <c r="EV22545" s="4" t="s">
        <v>8</v>
      </c>
      <c r="EW22545" s="4" t="s">
        <v>10</v>
      </c>
      <c r="EX22545" s="4" t="s">
        <v>10</v>
      </c>
      <c r="EY22545" s="4" t="s">
        <v>9</v>
      </c>
      <c r="EZ22545" s="4" t="s">
        <v>6</v>
      </c>
      <c r="FA22545" s="4" t="s">
        <v>8</v>
      </c>
      <c r="FB22545" s="4" t="s">
        <v>10</v>
      </c>
      <c r="FC22545" s="4" t="s">
        <v>10</v>
      </c>
      <c r="FD22545" s="4" t="s">
        <v>9</v>
      </c>
      <c r="FE22545" s="4" t="s">
        <v>6</v>
      </c>
      <c r="FF22545" s="4" t="s">
        <v>8</v>
      </c>
      <c r="FG22545" s="4" t="s">
        <v>10</v>
      </c>
      <c r="FH22545" s="4" t="s">
        <v>10</v>
      </c>
      <c r="FI22545" s="4" t="s">
        <v>9</v>
      </c>
      <c r="FJ22545" s="4" t="s">
        <v>6</v>
      </c>
      <c r="FK22545" s="4" t="s">
        <v>8</v>
      </c>
      <c r="FL22545" s="4" t="s">
        <v>10</v>
      </c>
      <c r="FM22545" s="4" t="s">
        <v>10</v>
      </c>
      <c r="FN22545" s="4" t="s">
        <v>9</v>
      </c>
      <c r="FO22545" s="4" t="s">
        <v>6</v>
      </c>
      <c r="FP22545" s="4" t="s">
        <v>8</v>
      </c>
      <c r="FQ22545" s="4" t="s">
        <v>10</v>
      </c>
      <c r="FR22545" s="4" t="s">
        <v>10</v>
      </c>
      <c r="FS22545" s="4" t="s">
        <v>9</v>
      </c>
      <c r="FT22545" s="4" t="s">
        <v>6</v>
      </c>
      <c r="FU22545" s="4" t="s">
        <v>8</v>
      </c>
      <c r="FV22545" s="4" t="s">
        <v>10</v>
      </c>
      <c r="FW22545" s="4" t="s">
        <v>10</v>
      </c>
      <c r="FX22545" s="4" t="s">
        <v>9</v>
      </c>
      <c r="FY22545" s="4" t="s">
        <v>6</v>
      </c>
      <c r="FZ22545" s="4" t="s">
        <v>8</v>
      </c>
      <c r="GA22545" s="4" t="s">
        <v>10</v>
      </c>
      <c r="GB22545" s="4" t="s">
        <v>10</v>
      </c>
      <c r="GC22545" s="4" t="s">
        <v>9</v>
      </c>
      <c r="GD22545" s="4" t="s">
        <v>6</v>
      </c>
      <c r="GE22545" s="4" t="s">
        <v>8</v>
      </c>
      <c r="GF22545" s="4" t="s">
        <v>10</v>
      </c>
      <c r="GG22545" s="4" t="s">
        <v>10</v>
      </c>
      <c r="GH22545" s="4" t="s">
        <v>9</v>
      </c>
      <c r="GI22545" s="4" t="s">
        <v>6</v>
      </c>
      <c r="GJ22545" s="4" t="s">
        <v>8</v>
      </c>
      <c r="GK22545" s="4" t="s">
        <v>10</v>
      </c>
      <c r="GL22545" s="4" t="s">
        <v>10</v>
      </c>
      <c r="GM22545" s="4" t="s">
        <v>9</v>
      </c>
      <c r="GN22545" s="4" t="s">
        <v>6</v>
      </c>
      <c r="GO22545" s="4" t="s">
        <v>8</v>
      </c>
      <c r="GP22545" s="4" t="s">
        <v>10</v>
      </c>
      <c r="GQ22545" s="4" t="s">
        <v>10</v>
      </c>
      <c r="GR22545" s="4" t="s">
        <v>9</v>
      </c>
      <c r="GS22545" s="4" t="s">
        <v>6</v>
      </c>
      <c r="GT22545" s="4" t="s">
        <v>8</v>
      </c>
      <c r="GU22545" s="4" t="s">
        <v>10</v>
      </c>
      <c r="GV22545" s="4" t="s">
        <v>10</v>
      </c>
      <c r="GW22545" s="4" t="s">
        <v>9</v>
      </c>
      <c r="GX22545" s="4" t="s">
        <v>6</v>
      </c>
      <c r="GY22545" s="4" t="s">
        <v>8</v>
      </c>
      <c r="GZ22545" s="4" t="s">
        <v>10</v>
      </c>
      <c r="HA22545" s="4" t="s">
        <v>10</v>
      </c>
      <c r="HB22545" s="4" t="s">
        <v>9</v>
      </c>
      <c r="HC22545" s="4" t="s">
        <v>6</v>
      </c>
      <c r="HD22545" s="4" t="s">
        <v>8</v>
      </c>
      <c r="HE22545" s="4" t="s">
        <v>10</v>
      </c>
      <c r="HF22545" s="4" t="s">
        <v>10</v>
      </c>
      <c r="HG22545" s="4" t="s">
        <v>9</v>
      </c>
      <c r="HH22545" s="4" t="s">
        <v>6</v>
      </c>
      <c r="HI22545" s="4" t="s">
        <v>8</v>
      </c>
      <c r="HJ22545" s="4" t="s">
        <v>10</v>
      </c>
      <c r="HK22545" s="4" t="s">
        <v>10</v>
      </c>
      <c r="HL22545" s="4" t="s">
        <v>9</v>
      </c>
      <c r="HM22545" s="4" t="s">
        <v>6</v>
      </c>
      <c r="HN22545" s="4" t="s">
        <v>8</v>
      </c>
      <c r="HO22545" s="4" t="s">
        <v>10</v>
      </c>
      <c r="HP22545" s="4" t="s">
        <v>10</v>
      </c>
      <c r="HQ22545" s="4" t="s">
        <v>9</v>
      </c>
      <c r="HR22545" s="4" t="s">
        <v>6</v>
      </c>
      <c r="HS22545" s="4" t="s">
        <v>8</v>
      </c>
      <c r="HT22545" s="4" t="s">
        <v>10</v>
      </c>
      <c r="HU22545" s="4" t="s">
        <v>10</v>
      </c>
      <c r="HV22545" s="4" t="s">
        <v>9</v>
      </c>
      <c r="HW22545" s="4" t="s">
        <v>6</v>
      </c>
      <c r="HX22545" s="4" t="s">
        <v>8</v>
      </c>
      <c r="HY22545" s="4" t="s">
        <v>10</v>
      </c>
      <c r="HZ22545" s="4" t="s">
        <v>10</v>
      </c>
      <c r="IA22545" s="4" t="s">
        <v>9</v>
      </c>
      <c r="IB22545" s="4" t="s">
        <v>6</v>
      </c>
      <c r="IC22545" s="4" t="s">
        <v>8</v>
      </c>
      <c r="ID22545" s="4" t="s">
        <v>10</v>
      </c>
      <c r="IE22545" s="4" t="s">
        <v>10</v>
      </c>
      <c r="IF22545" s="4" t="s">
        <v>9</v>
      </c>
      <c r="IG22545" s="4" t="s">
        <v>6</v>
      </c>
      <c r="IH22545" s="4" t="s">
        <v>8</v>
      </c>
      <c r="II22545" s="4" t="s">
        <v>10</v>
      </c>
      <c r="IJ22545" s="4" t="s">
        <v>10</v>
      </c>
      <c r="IK22545" s="4" t="s">
        <v>9</v>
      </c>
      <c r="IL22545" s="4" t="s">
        <v>6</v>
      </c>
      <c r="IM22545" s="4" t="s">
        <v>8</v>
      </c>
      <c r="IN22545" s="4" t="s">
        <v>10</v>
      </c>
      <c r="IO22545" s="4" t="s">
        <v>10</v>
      </c>
      <c r="IP22545" s="4" t="s">
        <v>9</v>
      </c>
      <c r="IQ22545" s="4" t="s">
        <v>6</v>
      </c>
      <c r="IR22545" s="4" t="s">
        <v>8</v>
      </c>
      <c r="IS22545" s="4" t="s">
        <v>10</v>
      </c>
      <c r="IT22545" s="4" t="s">
        <v>10</v>
      </c>
      <c r="IU22545" s="4" t="s">
        <v>9</v>
      </c>
      <c r="IV22545" s="4" t="s">
        <v>6</v>
      </c>
      <c r="IW22545" s="4" t="s">
        <v>8</v>
      </c>
      <c r="IX22545" s="4" t="s">
        <v>10</v>
      </c>
      <c r="IY22545" s="4" t="s">
        <v>10</v>
      </c>
      <c r="IZ22545" s="4" t="s">
        <v>9</v>
      </c>
      <c r="JA22545" s="4" t="s">
        <v>6</v>
      </c>
      <c r="JB22545" s="4" t="s">
        <v>8</v>
      </c>
      <c r="JC22545" s="4" t="s">
        <v>10</v>
      </c>
      <c r="JD22545" s="4" t="s">
        <v>10</v>
      </c>
      <c r="JE22545" s="4" t="s">
        <v>9</v>
      </c>
      <c r="JF22545" s="4" t="s">
        <v>6</v>
      </c>
      <c r="JG22545" s="4" t="s">
        <v>8</v>
      </c>
      <c r="JH22545" s="4" t="s">
        <v>10</v>
      </c>
      <c r="JI22545" s="4" t="s">
        <v>10</v>
      </c>
      <c r="JJ22545" s="4" t="s">
        <v>9</v>
      </c>
      <c r="JK22545" s="4" t="s">
        <v>6</v>
      </c>
      <c r="JL22545" s="4" t="s">
        <v>8</v>
      </c>
      <c r="JM22545" s="4" t="s">
        <v>10</v>
      </c>
      <c r="JN22545" s="4" t="s">
        <v>10</v>
      </c>
      <c r="JO22545" s="4" t="s">
        <v>9</v>
      </c>
      <c r="JP22545" s="4" t="s">
        <v>6</v>
      </c>
      <c r="JQ22545" s="4" t="s">
        <v>8</v>
      </c>
      <c r="JR22545" s="4" t="s">
        <v>10</v>
      </c>
      <c r="JS22545" s="4" t="s">
        <v>10</v>
      </c>
      <c r="JT22545" s="4" t="s">
        <v>9</v>
      </c>
      <c r="JU22545" s="4" t="s">
        <v>6</v>
      </c>
      <c r="JV22545" s="4" t="s">
        <v>8</v>
      </c>
      <c r="JW22545" s="4" t="s">
        <v>10</v>
      </c>
      <c r="JX22545" s="4" t="s">
        <v>10</v>
      </c>
      <c r="JY22545" s="4" t="s">
        <v>9</v>
      </c>
      <c r="JZ22545" s="4" t="s">
        <v>6</v>
      </c>
      <c r="KA22545" s="4" t="s">
        <v>8</v>
      </c>
      <c r="KB22545" s="4" t="s">
        <v>10</v>
      </c>
      <c r="KC22545" s="4" t="s">
        <v>10</v>
      </c>
      <c r="KD22545" s="4" t="s">
        <v>9</v>
      </c>
      <c r="KE22545" s="4" t="s">
        <v>6</v>
      </c>
      <c r="KF22545" s="4" t="s">
        <v>8</v>
      </c>
      <c r="KG22545" s="4" t="s">
        <v>10</v>
      </c>
      <c r="KH22545" s="4" t="s">
        <v>10</v>
      </c>
      <c r="KI22545" s="4" t="s">
        <v>9</v>
      </c>
      <c r="KJ22545" s="4" t="s">
        <v>6</v>
      </c>
      <c r="KK22545" s="4" t="s">
        <v>8</v>
      </c>
      <c r="KL22545" s="4" t="s">
        <v>10</v>
      </c>
      <c r="KM22545" s="4" t="s">
        <v>10</v>
      </c>
      <c r="KN22545" s="4" t="s">
        <v>9</v>
      </c>
      <c r="KO22545" s="4" t="s">
        <v>6</v>
      </c>
      <c r="KP22545" s="4" t="s">
        <v>8</v>
      </c>
      <c r="KQ22545" s="4" t="s">
        <v>10</v>
      </c>
      <c r="KR22545" s="4" t="s">
        <v>10</v>
      </c>
      <c r="KS22545" s="4" t="s">
        <v>9</v>
      </c>
      <c r="KT22545" s="4" t="s">
        <v>6</v>
      </c>
      <c r="KU22545" s="4" t="s">
        <v>8</v>
      </c>
      <c r="KV22545" s="4" t="s">
        <v>10</v>
      </c>
      <c r="KW22545" s="4" t="s">
        <v>10</v>
      </c>
      <c r="KX22545" s="4" t="s">
        <v>9</v>
      </c>
      <c r="KY22545" s="4" t="s">
        <v>6</v>
      </c>
      <c r="KZ22545" s="4" t="s">
        <v>8</v>
      </c>
      <c r="LA22545" s="4" t="s">
        <v>10</v>
      </c>
      <c r="LB22545" s="4" t="s">
        <v>10</v>
      </c>
      <c r="LC22545" s="4" t="s">
        <v>9</v>
      </c>
      <c r="LD22545" s="4" t="s">
        <v>6</v>
      </c>
      <c r="LE22545" s="4" t="s">
        <v>8</v>
      </c>
      <c r="LF22545" s="4" t="s">
        <v>10</v>
      </c>
      <c r="LG22545" s="4" t="s">
        <v>10</v>
      </c>
      <c r="LH22545" s="4" t="s">
        <v>9</v>
      </c>
      <c r="LI22545" s="4" t="s">
        <v>6</v>
      </c>
      <c r="LJ22545" s="4" t="s">
        <v>8</v>
      </c>
      <c r="LK22545" s="4" t="s">
        <v>10</v>
      </c>
      <c r="LL22545" s="4" t="s">
        <v>10</v>
      </c>
      <c r="LM22545" s="4" t="s">
        <v>9</v>
      </c>
      <c r="LN22545" s="4" t="s">
        <v>6</v>
      </c>
      <c r="LO22545" s="4" t="s">
        <v>8</v>
      </c>
      <c r="LP22545" s="4" t="s">
        <v>10</v>
      </c>
      <c r="LQ22545" s="4" t="s">
        <v>10</v>
      </c>
      <c r="LR22545" s="4" t="s">
        <v>9</v>
      </c>
      <c r="LS22545" s="4" t="s">
        <v>6</v>
      </c>
      <c r="LT22545" s="4" t="s">
        <v>8</v>
      </c>
      <c r="LU22545" s="4" t="s">
        <v>10</v>
      </c>
      <c r="LV22545" s="4" t="s">
        <v>10</v>
      </c>
      <c r="LW22545" s="4" t="s">
        <v>9</v>
      </c>
      <c r="LX22545" s="4" t="s">
        <v>6</v>
      </c>
      <c r="LY22545" s="4" t="s">
        <v>8</v>
      </c>
      <c r="LZ22545" s="4" t="s">
        <v>10</v>
      </c>
      <c r="MA22545" s="4" t="s">
        <v>10</v>
      </c>
      <c r="MB22545" s="4" t="s">
        <v>9</v>
      </c>
      <c r="MC22545" s="4" t="s">
        <v>6</v>
      </c>
      <c r="MD22545" s="4" t="s">
        <v>8</v>
      </c>
      <c r="ME22545" s="4" t="s">
        <v>10</v>
      </c>
      <c r="MF22545" s="4" t="s">
        <v>10</v>
      </c>
      <c r="MG22545" s="4" t="s">
        <v>9</v>
      </c>
      <c r="MH22545" s="4" t="s">
        <v>6</v>
      </c>
      <c r="MI22545" s="4" t="s">
        <v>8</v>
      </c>
      <c r="MJ22545" s="4" t="s">
        <v>10</v>
      </c>
      <c r="MK22545" s="4" t="s">
        <v>10</v>
      </c>
      <c r="ML22545" s="4" t="s">
        <v>9</v>
      </c>
      <c r="MM22545" s="4" t="s">
        <v>6</v>
      </c>
      <c r="MN22545" s="4" t="s">
        <v>8</v>
      </c>
      <c r="MO22545" s="4" t="s">
        <v>10</v>
      </c>
      <c r="MP22545" s="4" t="s">
        <v>10</v>
      </c>
      <c r="MQ22545" s="4" t="s">
        <v>9</v>
      </c>
      <c r="MR22545" s="4" t="s">
        <v>6</v>
      </c>
      <c r="MS22545" s="4" t="s">
        <v>8</v>
      </c>
      <c r="MT22545" s="4" t="s">
        <v>10</v>
      </c>
      <c r="MU22545" s="4" t="s">
        <v>10</v>
      </c>
      <c r="MV22545" s="4" t="s">
        <v>9</v>
      </c>
      <c r="MW22545" s="4" t="s">
        <v>6</v>
      </c>
      <c r="MX22545" s="4" t="s">
        <v>8</v>
      </c>
      <c r="MY22545" s="4" t="s">
        <v>10</v>
      </c>
      <c r="MZ22545" s="4" t="s">
        <v>10</v>
      </c>
      <c r="NA22545" s="4" t="s">
        <v>9</v>
      </c>
      <c r="NB22545" s="4" t="s">
        <v>6</v>
      </c>
      <c r="NC22545" s="4" t="s">
        <v>8</v>
      </c>
      <c r="ND22545" s="4" t="s">
        <v>10</v>
      </c>
      <c r="NE22545" s="4" t="s">
        <v>10</v>
      </c>
      <c r="NF22545" s="4" t="s">
        <v>9</v>
      </c>
      <c r="NG22545" s="4" t="s">
        <v>6</v>
      </c>
      <c r="NH22545" s="4" t="s">
        <v>8</v>
      </c>
      <c r="NI22545" s="4" t="s">
        <v>10</v>
      </c>
      <c r="NJ22545" s="4" t="s">
        <v>10</v>
      </c>
      <c r="NK22545" s="4" t="s">
        <v>9</v>
      </c>
      <c r="NL22545" s="4" t="s">
        <v>6</v>
      </c>
      <c r="NM22545" s="4" t="s">
        <v>8</v>
      </c>
      <c r="NN22545" s="4" t="s">
        <v>10</v>
      </c>
      <c r="NO22545" s="4" t="s">
        <v>10</v>
      </c>
      <c r="NP22545" s="4" t="s">
        <v>9</v>
      </c>
      <c r="NQ22545" s="4" t="s">
        <v>6</v>
      </c>
      <c r="NR22545" s="4" t="s">
        <v>8</v>
      </c>
      <c r="NS22545" s="4" t="s">
        <v>10</v>
      </c>
      <c r="NT22545" s="4" t="s">
        <v>10</v>
      </c>
      <c r="NU22545" s="4" t="s">
        <v>9</v>
      </c>
      <c r="NV22545" s="4" t="s">
        <v>6</v>
      </c>
      <c r="NW22545" s="4" t="s">
        <v>8</v>
      </c>
      <c r="NX22545" s="4" t="s">
        <v>10</v>
      </c>
      <c r="NY22545" s="4" t="s">
        <v>10</v>
      </c>
      <c r="NZ22545" s="4" t="s">
        <v>9</v>
      </c>
      <c r="OA22545" s="4" t="s">
        <v>6</v>
      </c>
      <c r="OB22545" s="4" t="s">
        <v>8</v>
      </c>
      <c r="OC22545" s="4" t="s">
        <v>10</v>
      </c>
      <c r="OD22545" s="4" t="s">
        <v>10</v>
      </c>
      <c r="OE22545" s="4" t="s">
        <v>9</v>
      </c>
      <c r="OF22545" s="4" t="s">
        <v>6</v>
      </c>
      <c r="OG22545" s="4" t="s">
        <v>8</v>
      </c>
      <c r="OH22545" s="4" t="s">
        <v>10</v>
      </c>
      <c r="OI22545" s="4" t="s">
        <v>10</v>
      </c>
      <c r="OJ22545" s="4" t="s">
        <v>9</v>
      </c>
      <c r="OK22545" s="4" t="s">
        <v>6</v>
      </c>
      <c r="OL22545" s="4" t="s">
        <v>8</v>
      </c>
      <c r="OM22545" s="4" t="s">
        <v>10</v>
      </c>
      <c r="ON22545" s="4" t="s">
        <v>10</v>
      </c>
      <c r="OO22545" s="4" t="s">
        <v>9</v>
      </c>
      <c r="OP22545" s="4" t="s">
        <v>6</v>
      </c>
      <c r="OQ22545" s="4" t="s">
        <v>8</v>
      </c>
      <c r="OR22545" s="4" t="s">
        <v>10</v>
      </c>
      <c r="OS22545" s="4" t="s">
        <v>10</v>
      </c>
      <c r="OT22545" s="4" t="s">
        <v>9</v>
      </c>
      <c r="OU22545" s="4" t="s">
        <v>6</v>
      </c>
      <c r="OV22545" s="4" t="s">
        <v>8</v>
      </c>
      <c r="OW22545" s="4" t="s">
        <v>10</v>
      </c>
      <c r="OX22545" s="4" t="s">
        <v>10</v>
      </c>
      <c r="OY22545" s="4" t="s">
        <v>9</v>
      </c>
      <c r="OZ22545" s="4" t="s">
        <v>6</v>
      </c>
      <c r="PA22545" s="4" t="s">
        <v>8</v>
      </c>
      <c r="PB22545" s="4" t="s">
        <v>10</v>
      </c>
      <c r="PC22545" s="4" t="s">
        <v>10</v>
      </c>
      <c r="PD22545" s="4" t="s">
        <v>9</v>
      </c>
      <c r="PE22545" s="4" t="s">
        <v>6</v>
      </c>
      <c r="PF22545" s="4" t="s">
        <v>8</v>
      </c>
      <c r="PG22545" s="4" t="s">
        <v>10</v>
      </c>
      <c r="PH22545" s="4" t="s">
        <v>10</v>
      </c>
      <c r="PI22545" s="4" t="s">
        <v>9</v>
      </c>
      <c r="PJ22545" s="4" t="s">
        <v>6</v>
      </c>
      <c r="PK22545" s="4" t="s">
        <v>8</v>
      </c>
      <c r="PL22545" s="4" t="s">
        <v>10</v>
      </c>
      <c r="PM22545" s="4" t="s">
        <v>10</v>
      </c>
      <c r="PN22545" s="4" t="s">
        <v>9</v>
      </c>
      <c r="PO22545" s="4" t="s">
        <v>6</v>
      </c>
      <c r="PP22545" s="4" t="s">
        <v>8</v>
      </c>
      <c r="PQ22545" s="4" t="s">
        <v>10</v>
      </c>
      <c r="PR22545" s="4" t="s">
        <v>10</v>
      </c>
      <c r="PS22545" s="4" t="s">
        <v>9</v>
      </c>
      <c r="PT22545" s="4" t="s">
        <v>6</v>
      </c>
      <c r="PU22545" s="4" t="s">
        <v>8</v>
      </c>
      <c r="PV22545" s="4" t="s">
        <v>10</v>
      </c>
      <c r="PW22545" s="4" t="s">
        <v>10</v>
      </c>
      <c r="PX22545" s="4" t="s">
        <v>9</v>
      </c>
      <c r="PY22545" s="4" t="s">
        <v>6</v>
      </c>
      <c r="PZ22545" s="4" t="s">
        <v>8</v>
      </c>
      <c r="QA22545" s="4" t="s">
        <v>10</v>
      </c>
      <c r="QB22545" s="4" t="s">
        <v>10</v>
      </c>
      <c r="QC22545" s="4" t="s">
        <v>9</v>
      </c>
      <c r="QD22545" s="4" t="s">
        <v>6</v>
      </c>
      <c r="QE22545" s="4" t="s">
        <v>8</v>
      </c>
      <c r="QF22545" s="4" t="s">
        <v>10</v>
      </c>
      <c r="QG22545" s="4" t="s">
        <v>10</v>
      </c>
      <c r="QH22545" s="4" t="s">
        <v>9</v>
      </c>
      <c r="QI22545" s="4" t="s">
        <v>6</v>
      </c>
      <c r="QJ22545" s="4" t="s">
        <v>8</v>
      </c>
      <c r="QK22545" s="4" t="s">
        <v>10</v>
      </c>
      <c r="QL22545" s="4" t="s">
        <v>10</v>
      </c>
      <c r="QM22545" s="4" t="s">
        <v>9</v>
      </c>
      <c r="QN22545" s="4" t="s">
        <v>6</v>
      </c>
      <c r="QO22545" s="4" t="s">
        <v>8</v>
      </c>
      <c r="QP22545" s="4" t="s">
        <v>10</v>
      </c>
      <c r="QQ22545" s="4" t="s">
        <v>10</v>
      </c>
      <c r="QR22545" s="4" t="s">
        <v>9</v>
      </c>
      <c r="QS22545" s="4" t="s">
        <v>6</v>
      </c>
      <c r="QT22545" s="4" t="s">
        <v>8</v>
      </c>
      <c r="QU22545" s="4" t="s">
        <v>10</v>
      </c>
      <c r="QV22545" s="4" t="s">
        <v>10</v>
      </c>
      <c r="QW22545" s="4" t="s">
        <v>9</v>
      </c>
      <c r="QX22545" s="4" t="s">
        <v>6</v>
      </c>
      <c r="QY22545" s="4" t="s">
        <v>8</v>
      </c>
      <c r="QZ22545" s="4" t="s">
        <v>10</v>
      </c>
      <c r="RA22545" s="4" t="s">
        <v>10</v>
      </c>
      <c r="RB22545" s="4" t="s">
        <v>9</v>
      </c>
      <c r="RC22545" s="4" t="s">
        <v>6</v>
      </c>
      <c r="RD22545" s="4" t="s">
        <v>8</v>
      </c>
      <c r="RE22545" s="4" t="s">
        <v>10</v>
      </c>
      <c r="RF22545" s="4" t="s">
        <v>10</v>
      </c>
      <c r="RG22545" s="4" t="s">
        <v>9</v>
      </c>
      <c r="RH22545" s="4" t="s">
        <v>6</v>
      </c>
      <c r="RI22545" s="4" t="s">
        <v>8</v>
      </c>
      <c r="RJ22545" s="4" t="s">
        <v>10</v>
      </c>
      <c r="RK22545" s="4" t="s">
        <v>10</v>
      </c>
      <c r="RL22545" s="4" t="s">
        <v>9</v>
      </c>
      <c r="RM22545" s="4" t="s">
        <v>6</v>
      </c>
      <c r="RN22545" s="4" t="s">
        <v>8</v>
      </c>
      <c r="RO22545" s="4" t="s">
        <v>10</v>
      </c>
      <c r="RP22545" s="4" t="s">
        <v>10</v>
      </c>
      <c r="RQ22545" s="4" t="s">
        <v>9</v>
      </c>
      <c r="RR22545" s="4" t="s">
        <v>6</v>
      </c>
      <c r="RS22545" s="4" t="s">
        <v>8</v>
      </c>
      <c r="RT22545" s="4" t="s">
        <v>10</v>
      </c>
      <c r="RU22545" s="4" t="s">
        <v>10</v>
      </c>
      <c r="RV22545" s="4" t="s">
        <v>9</v>
      </c>
      <c r="RW22545" s="4" t="s">
        <v>6</v>
      </c>
      <c r="RX22545" s="4" t="s">
        <v>8</v>
      </c>
      <c r="RY22545" s="4" t="s">
        <v>10</v>
      </c>
      <c r="RZ22545" s="4" t="s">
        <v>10</v>
      </c>
      <c r="SA22545" s="4" t="s">
        <v>9</v>
      </c>
      <c r="SB22545" s="4" t="s">
        <v>6</v>
      </c>
      <c r="SC22545" s="4" t="s">
        <v>8</v>
      </c>
      <c r="SD22545" s="4" t="s">
        <v>10</v>
      </c>
      <c r="SE22545" s="4" t="s">
        <v>10</v>
      </c>
      <c r="SF22545" s="4" t="s">
        <v>9</v>
      </c>
      <c r="SG22545" s="4" t="s">
        <v>6</v>
      </c>
      <c r="SH22545" s="4" t="s">
        <v>8</v>
      </c>
      <c r="SI22545" s="4" t="s">
        <v>10</v>
      </c>
      <c r="SJ22545" s="4" t="s">
        <v>10</v>
      </c>
      <c r="SK22545" s="4" t="s">
        <v>9</v>
      </c>
      <c r="SL22545" s="4" t="s">
        <v>6</v>
      </c>
      <c r="SM22545" s="4" t="s">
        <v>8</v>
      </c>
      <c r="SN22545" s="4" t="s">
        <v>10</v>
      </c>
      <c r="SO22545" s="4" t="s">
        <v>10</v>
      </c>
      <c r="SP22545" s="4" t="s">
        <v>9</v>
      </c>
      <c r="SQ22545" s="4" t="s">
        <v>6</v>
      </c>
      <c r="SR22545" s="4" t="s">
        <v>8</v>
      </c>
      <c r="SS22545" s="4" t="s">
        <v>10</v>
      </c>
      <c r="ST22545" s="4" t="s">
        <v>10</v>
      </c>
      <c r="SU22545" s="4" t="s">
        <v>9</v>
      </c>
      <c r="SV22545" s="4" t="s">
        <v>6</v>
      </c>
      <c r="SW22545" s="4" t="s">
        <v>8</v>
      </c>
      <c r="SX22545" s="4" t="s">
        <v>10</v>
      </c>
      <c r="SY22545" s="4" t="s">
        <v>10</v>
      </c>
      <c r="SZ22545" s="4" t="s">
        <v>9</v>
      </c>
      <c r="TA22545" s="4" t="s">
        <v>6</v>
      </c>
      <c r="TB22545" s="4" t="s">
        <v>8</v>
      </c>
      <c r="TC22545" s="4" t="s">
        <v>10</v>
      </c>
      <c r="TD22545" s="4" t="s">
        <v>10</v>
      </c>
      <c r="TE22545" s="4" t="s">
        <v>9</v>
      </c>
      <c r="TF22545" s="4" t="s">
        <v>6</v>
      </c>
      <c r="TG22545" s="4" t="s">
        <v>8</v>
      </c>
      <c r="TH22545" s="4" t="s">
        <v>10</v>
      </c>
      <c r="TI22545" s="4" t="s">
        <v>10</v>
      </c>
      <c r="TJ22545" s="4" t="s">
        <v>9</v>
      </c>
      <c r="TK22545" s="4" t="s">
        <v>6</v>
      </c>
      <c r="TL22545" s="4" t="s">
        <v>8</v>
      </c>
      <c r="TM22545" s="4" t="s">
        <v>10</v>
      </c>
      <c r="TN22545" s="4" t="s">
        <v>10</v>
      </c>
      <c r="TO22545" s="4" t="s">
        <v>9</v>
      </c>
      <c r="TP22545" s="4" t="s">
        <v>6</v>
      </c>
      <c r="TQ22545" s="4" t="s">
        <v>8</v>
      </c>
      <c r="TR22545" s="4" t="s">
        <v>10</v>
      </c>
      <c r="TS22545" s="4" t="s">
        <v>10</v>
      </c>
      <c r="TT22545" s="4" t="s">
        <v>9</v>
      </c>
      <c r="TU22545" s="4" t="s">
        <v>6</v>
      </c>
      <c r="TV22545" s="4" t="s">
        <v>8</v>
      </c>
      <c r="TW22545" s="4" t="s">
        <v>10</v>
      </c>
      <c r="TX22545" s="4" t="s">
        <v>10</v>
      </c>
      <c r="TY22545" s="4" t="s">
        <v>9</v>
      </c>
      <c r="TZ22545" s="4" t="s">
        <v>6</v>
      </c>
      <c r="UA22545" s="4" t="s">
        <v>8</v>
      </c>
      <c r="UB22545" s="4" t="s">
        <v>10</v>
      </c>
      <c r="UC22545" s="4" t="s">
        <v>10</v>
      </c>
      <c r="UD22545" s="4" t="s">
        <v>9</v>
      </c>
      <c r="UE22545" s="4" t="s">
        <v>6</v>
      </c>
      <c r="UF22545" s="4" t="s">
        <v>8</v>
      </c>
      <c r="UG22545" s="4" t="s">
        <v>10</v>
      </c>
      <c r="UH22545" s="4" t="s">
        <v>10</v>
      </c>
      <c r="UI22545" s="4" t="s">
        <v>9</v>
      </c>
      <c r="UJ22545" s="4" t="s">
        <v>6</v>
      </c>
      <c r="UK22545" s="4" t="s">
        <v>8</v>
      </c>
      <c r="UL22545" s="4" t="s">
        <v>10</v>
      </c>
      <c r="UM22545" s="4" t="s">
        <v>10</v>
      </c>
      <c r="UN22545" s="4" t="s">
        <v>9</v>
      </c>
      <c r="UO22545" s="4" t="s">
        <v>6</v>
      </c>
      <c r="UP22545" s="4" t="s">
        <v>8</v>
      </c>
      <c r="UQ22545" s="4" t="s">
        <v>10</v>
      </c>
      <c r="UR22545" s="4" t="s">
        <v>10</v>
      </c>
      <c r="US22545" s="4" t="s">
        <v>9</v>
      </c>
      <c r="UT22545" s="4" t="s">
        <v>6</v>
      </c>
      <c r="UU22545" s="4" t="s">
        <v>8</v>
      </c>
      <c r="UV22545" s="4" t="s">
        <v>10</v>
      </c>
      <c r="UW22545" s="4" t="s">
        <v>10</v>
      </c>
      <c r="UX22545" s="4" t="s">
        <v>9</v>
      </c>
      <c r="UY22545" s="4" t="s">
        <v>6</v>
      </c>
      <c r="UZ22545" s="4" t="s">
        <v>8</v>
      </c>
      <c r="VA22545" s="4" t="s">
        <v>10</v>
      </c>
      <c r="VB22545" s="4" t="s">
        <v>10</v>
      </c>
      <c r="VC22545" s="4" t="s">
        <v>9</v>
      </c>
      <c r="VD22545" s="4" t="s">
        <v>6</v>
      </c>
      <c r="VE22545" s="4" t="s">
        <v>8</v>
      </c>
      <c r="VF22545" s="4" t="s">
        <v>10</v>
      </c>
      <c r="VG22545" s="4" t="s">
        <v>10</v>
      </c>
      <c r="VH22545" s="4" t="s">
        <v>9</v>
      </c>
      <c r="VI22545" s="4" t="s">
        <v>6</v>
      </c>
      <c r="VJ22545" s="4" t="s">
        <v>8</v>
      </c>
      <c r="VK22545" s="4" t="s">
        <v>10</v>
      </c>
      <c r="VL22545" s="4" t="s">
        <v>10</v>
      </c>
      <c r="VM22545" s="4" t="s">
        <v>9</v>
      </c>
      <c r="VN22545" s="4" t="s">
        <v>6</v>
      </c>
      <c r="VO22545" s="4" t="s">
        <v>8</v>
      </c>
      <c r="VP22545" s="4" t="s">
        <v>10</v>
      </c>
      <c r="VQ22545" s="4" t="s">
        <v>10</v>
      </c>
      <c r="VR22545" s="4" t="s">
        <v>9</v>
      </c>
      <c r="VS22545" s="4" t="s">
        <v>6</v>
      </c>
      <c r="VT22545" s="4" t="s">
        <v>8</v>
      </c>
      <c r="VU22545" s="4" t="s">
        <v>10</v>
      </c>
      <c r="VV22545" s="4" t="s">
        <v>10</v>
      </c>
      <c r="VW22545" s="4" t="s">
        <v>9</v>
      </c>
      <c r="VX22545" s="4" t="s">
        <v>6</v>
      </c>
      <c r="VY22545" s="4" t="s">
        <v>8</v>
      </c>
      <c r="VZ22545" s="4" t="s">
        <v>10</v>
      </c>
      <c r="WA22545" s="4" t="s">
        <v>10</v>
      </c>
      <c r="WB22545" s="4" t="s">
        <v>9</v>
      </c>
      <c r="WC22545" s="4" t="s">
        <v>6</v>
      </c>
      <c r="WD22545" s="4" t="s">
        <v>8</v>
      </c>
      <c r="WE22545" s="4" t="s">
        <v>10</v>
      </c>
      <c r="WF22545" s="4" t="s">
        <v>10</v>
      </c>
      <c r="WG22545" s="4" t="s">
        <v>9</v>
      </c>
      <c r="WH22545" s="4" t="s">
        <v>6</v>
      </c>
      <c r="WI22545" s="4" t="s">
        <v>8</v>
      </c>
      <c r="WJ22545" s="4" t="s">
        <v>10</v>
      </c>
      <c r="WK22545" s="4" t="s">
        <v>10</v>
      </c>
      <c r="WL22545" s="4" t="s">
        <v>9</v>
      </c>
      <c r="WM22545" s="4" t="s">
        <v>6</v>
      </c>
      <c r="WN22545" s="4" t="s">
        <v>8</v>
      </c>
      <c r="WO22545" s="4" t="s">
        <v>10</v>
      </c>
      <c r="WP22545" s="4" t="s">
        <v>10</v>
      </c>
      <c r="WQ22545" s="4" t="s">
        <v>9</v>
      </c>
      <c r="WR22545" s="4" t="s">
        <v>6</v>
      </c>
      <c r="WS22545" s="4" t="s">
        <v>8</v>
      </c>
      <c r="WT22545" s="4" t="s">
        <v>10</v>
      </c>
      <c r="WU22545" s="4" t="s">
        <v>10</v>
      </c>
      <c r="WV22545" s="4" t="s">
        <v>9</v>
      </c>
      <c r="WW22545" s="4" t="s">
        <v>6</v>
      </c>
      <c r="WX22545" s="4" t="s">
        <v>8</v>
      </c>
      <c r="WY22545" s="4" t="s">
        <v>10</v>
      </c>
      <c r="WZ22545" s="4" t="s">
        <v>10</v>
      </c>
      <c r="XA22545" s="4" t="s">
        <v>9</v>
      </c>
      <c r="XB22545" s="4" t="s">
        <v>6</v>
      </c>
      <c r="XC22545" s="4" t="s">
        <v>8</v>
      </c>
      <c r="XD22545" s="4" t="s">
        <v>10</v>
      </c>
      <c r="XE22545" s="4" t="s">
        <v>10</v>
      </c>
      <c r="XF22545" s="4" t="s">
        <v>9</v>
      </c>
      <c r="XG22545" s="4" t="s">
        <v>6</v>
      </c>
      <c r="XH22545" s="4" t="s">
        <v>8</v>
      </c>
      <c r="XI22545" s="4" t="s">
        <v>10</v>
      </c>
      <c r="XJ22545" s="4" t="s">
        <v>10</v>
      </c>
      <c r="XK22545" s="4" t="s">
        <v>9</v>
      </c>
      <c r="XL22545" s="4" t="s">
        <v>6</v>
      </c>
      <c r="XM22545" s="4" t="s">
        <v>8</v>
      </c>
      <c r="XN22545" s="4" t="s">
        <v>10</v>
      </c>
      <c r="XO22545" s="4" t="s">
        <v>10</v>
      </c>
      <c r="XP22545" s="4" t="s">
        <v>9</v>
      </c>
      <c r="XQ22545" s="4" t="s">
        <v>6</v>
      </c>
      <c r="XR22545" s="4" t="s">
        <v>8</v>
      </c>
      <c r="XS22545" s="4" t="s">
        <v>10</v>
      </c>
      <c r="XT22545" s="4" t="s">
        <v>10</v>
      </c>
      <c r="XU22545" s="4" t="s">
        <v>9</v>
      </c>
      <c r="XV22545" s="4" t="s">
        <v>6</v>
      </c>
      <c r="XW22545" s="4" t="s">
        <v>8</v>
      </c>
      <c r="XX22545" s="4" t="s">
        <v>10</v>
      </c>
      <c r="XY22545" s="4" t="s">
        <v>10</v>
      </c>
      <c r="XZ22545" s="4" t="s">
        <v>9</v>
      </c>
      <c r="YA22545" s="4" t="s">
        <v>6</v>
      </c>
      <c r="YB22545" s="4" t="s">
        <v>8</v>
      </c>
      <c r="YC22545" s="4" t="s">
        <v>10</v>
      </c>
      <c r="YD22545" s="4" t="s">
        <v>10</v>
      </c>
      <c r="YE22545" s="4" t="s">
        <v>9</v>
      </c>
      <c r="YF22545" s="4" t="s">
        <v>6</v>
      </c>
      <c r="YG22545" s="4" t="s">
        <v>8</v>
      </c>
      <c r="YH22545" s="4" t="s">
        <v>10</v>
      </c>
      <c r="YI22545" s="4" t="s">
        <v>10</v>
      </c>
      <c r="YJ22545" s="4" t="s">
        <v>9</v>
      </c>
      <c r="YK22545" s="4" t="s">
        <v>6</v>
      </c>
      <c r="YL22545" s="4" t="s">
        <v>8</v>
      </c>
      <c r="YM22545" s="4" t="s">
        <v>10</v>
      </c>
      <c r="YN22545" s="4" t="s">
        <v>10</v>
      </c>
      <c r="YO22545" s="4" t="s">
        <v>9</v>
      </c>
      <c r="YP22545" s="4" t="s">
        <v>6</v>
      </c>
      <c r="YQ22545" s="4" t="s">
        <v>8</v>
      </c>
      <c r="YR22545" s="4" t="s">
        <v>10</v>
      </c>
      <c r="YS22545" s="4" t="s">
        <v>10</v>
      </c>
      <c r="YT22545" s="4" t="s">
        <v>9</v>
      </c>
      <c r="YU22545" s="4" t="s">
        <v>6</v>
      </c>
      <c r="YV22545" s="4" t="s">
        <v>8</v>
      </c>
      <c r="YW22545" s="4" t="s">
        <v>10</v>
      </c>
      <c r="YX22545" s="4" t="s">
        <v>10</v>
      </c>
      <c r="YY22545" s="4" t="s">
        <v>9</v>
      </c>
      <c r="YZ22545" s="4" t="s">
        <v>6</v>
      </c>
      <c r="ZA22545" s="4" t="s">
        <v>8</v>
      </c>
      <c r="ZB22545" s="4" t="s">
        <v>10</v>
      </c>
      <c r="ZC22545" s="4" t="s">
        <v>10</v>
      </c>
      <c r="ZD22545" s="4" t="s">
        <v>9</v>
      </c>
      <c r="ZE22545" s="4" t="s">
        <v>6</v>
      </c>
      <c r="ZF22545" s="4" t="s">
        <v>8</v>
      </c>
      <c r="ZG22545" s="4" t="s">
        <v>10</v>
      </c>
      <c r="ZH22545" s="4" t="s">
        <v>10</v>
      </c>
      <c r="ZI22545" s="4" t="s">
        <v>9</v>
      </c>
      <c r="ZJ22545" s="4" t="s">
        <v>6</v>
      </c>
      <c r="ZK22545" s="4" t="s">
        <v>8</v>
      </c>
      <c r="ZL22545" s="4" t="s">
        <v>10</v>
      </c>
      <c r="ZM22545" s="4" t="s">
        <v>10</v>
      </c>
      <c r="ZN22545" s="4" t="s">
        <v>9</v>
      </c>
      <c r="ZO22545" s="4" t="s">
        <v>6</v>
      </c>
      <c r="ZP22545" s="4" t="s">
        <v>8</v>
      </c>
      <c r="ZQ22545" s="4" t="s">
        <v>10</v>
      </c>
      <c r="ZR22545" s="4" t="s">
        <v>10</v>
      </c>
      <c r="ZS22545" s="4" t="s">
        <v>9</v>
      </c>
      <c r="ZT22545" s="4" t="s">
        <v>6</v>
      </c>
      <c r="ZU22545" s="4" t="s">
        <v>8</v>
      </c>
      <c r="ZV22545" s="4" t="s">
        <v>10</v>
      </c>
      <c r="ZW22545" s="4" t="s">
        <v>10</v>
      </c>
      <c r="ZX22545" s="4" t="s">
        <v>9</v>
      </c>
      <c r="ZY22545" s="4" t="s">
        <v>6</v>
      </c>
      <c r="ZZ22545" s="4" t="s">
        <v>8</v>
      </c>
      <c r="AAA22545" s="4" t="s">
        <v>10</v>
      </c>
      <c r="AAB22545" s="4" t="s">
        <v>10</v>
      </c>
      <c r="AAC22545" s="4" t="s">
        <v>9</v>
      </c>
      <c r="AAD22545" s="4" t="s">
        <v>6</v>
      </c>
      <c r="AAE22545" s="4" t="s">
        <v>8</v>
      </c>
      <c r="AAF22545" s="4" t="s">
        <v>10</v>
      </c>
      <c r="AAG22545" s="4" t="s">
        <v>10</v>
      </c>
      <c r="AAH22545" s="4" t="s">
        <v>9</v>
      </c>
      <c r="AAI22545" s="4" t="s">
        <v>6</v>
      </c>
      <c r="AAJ22545" s="4" t="s">
        <v>8</v>
      </c>
      <c r="AAK22545" s="4" t="s">
        <v>10</v>
      </c>
      <c r="AAL22545" s="4" t="s">
        <v>10</v>
      </c>
      <c r="AAM22545" s="4" t="s">
        <v>9</v>
      </c>
      <c r="AAN22545" s="4" t="s">
        <v>6</v>
      </c>
      <c r="AAO22545" s="4" t="s">
        <v>8</v>
      </c>
      <c r="AAP22545" s="4" t="s">
        <v>10</v>
      </c>
      <c r="AAQ22545" s="4" t="s">
        <v>10</v>
      </c>
      <c r="AAR22545" s="4" t="s">
        <v>9</v>
      </c>
      <c r="AAS22545" s="4" t="s">
        <v>6</v>
      </c>
      <c r="AAT22545" s="4" t="s">
        <v>8</v>
      </c>
      <c r="AAU22545" s="4" t="s">
        <v>10</v>
      </c>
      <c r="AAV22545" s="4" t="s">
        <v>10</v>
      </c>
      <c r="AAW22545" s="4" t="s">
        <v>9</v>
      </c>
      <c r="AAX22545" s="4" t="s">
        <v>6</v>
      </c>
      <c r="AAY22545" s="4" t="s">
        <v>8</v>
      </c>
      <c r="AAZ22545" s="4" t="s">
        <v>10</v>
      </c>
      <c r="ABA22545" s="4" t="s">
        <v>10</v>
      </c>
      <c r="ABB22545" s="4" t="s">
        <v>9</v>
      </c>
      <c r="ABC22545" s="4" t="s">
        <v>6</v>
      </c>
      <c r="ABD22545" s="4" t="s">
        <v>8</v>
      </c>
      <c r="ABE22545" s="4" t="s">
        <v>10</v>
      </c>
      <c r="ABF22545" s="4" t="s">
        <v>10</v>
      </c>
      <c r="ABG22545" s="4" t="s">
        <v>9</v>
      </c>
      <c r="ABH22545" s="4" t="s">
        <v>6</v>
      </c>
      <c r="ABI22545" s="4" t="s">
        <v>8</v>
      </c>
      <c r="ABJ22545" s="4" t="s">
        <v>10</v>
      </c>
      <c r="ABK22545" s="4" t="s">
        <v>10</v>
      </c>
      <c r="ABL22545" s="4" t="s">
        <v>9</v>
      </c>
      <c r="ABM22545" s="4" t="s">
        <v>6</v>
      </c>
      <c r="ABN22545" s="4" t="s">
        <v>8</v>
      </c>
      <c r="ABO22545" s="4" t="s">
        <v>10</v>
      </c>
      <c r="ABP22545" s="4" t="s">
        <v>10</v>
      </c>
      <c r="ABQ22545" s="4" t="s">
        <v>9</v>
      </c>
      <c r="ABR22545" s="4" t="s">
        <v>6</v>
      </c>
      <c r="ABS22545" s="4" t="s">
        <v>8</v>
      </c>
      <c r="ABT22545" s="4" t="s">
        <v>10</v>
      </c>
      <c r="ABU22545" s="4" t="s">
        <v>10</v>
      </c>
      <c r="ABV22545" s="4" t="s">
        <v>9</v>
      </c>
      <c r="ABW22545" s="4" t="s">
        <v>6</v>
      </c>
      <c r="ABX22545" s="4" t="s">
        <v>8</v>
      </c>
      <c r="ABY22545" s="4" t="s">
        <v>10</v>
      </c>
      <c r="ABZ22545" s="4" t="s">
        <v>10</v>
      </c>
      <c r="ACA22545" s="4" t="s">
        <v>9</v>
      </c>
      <c r="ACB22545" s="4" t="s">
        <v>6</v>
      </c>
      <c r="ACC22545" s="4" t="s">
        <v>8</v>
      </c>
      <c r="ACD22545" s="4" t="s">
        <v>10</v>
      </c>
      <c r="ACE22545" s="4" t="s">
        <v>10</v>
      </c>
      <c r="ACF22545" s="4" t="s">
        <v>9</v>
      </c>
      <c r="ACG22545" s="4" t="s">
        <v>6</v>
      </c>
      <c r="ACH22545" s="4" t="s">
        <v>8</v>
      </c>
      <c r="ACI22545" s="4" t="s">
        <v>10</v>
      </c>
      <c r="ACJ22545" s="4" t="s">
        <v>10</v>
      </c>
      <c r="ACK22545" s="4" t="s">
        <v>9</v>
      </c>
      <c r="ACL22545" s="4" t="s">
        <v>6</v>
      </c>
      <c r="ACM22545" s="4" t="s">
        <v>8</v>
      </c>
      <c r="ACN22545" s="4" t="s">
        <v>10</v>
      </c>
      <c r="ACO22545" s="4" t="s">
        <v>10</v>
      </c>
      <c r="ACP22545" s="4" t="s">
        <v>9</v>
      </c>
      <c r="ACQ22545" s="4" t="s">
        <v>6</v>
      </c>
      <c r="ACR22545" s="4" t="s">
        <v>8</v>
      </c>
      <c r="ACS22545" s="4" t="s">
        <v>10</v>
      </c>
      <c r="ACT22545" s="4" t="s">
        <v>10</v>
      </c>
      <c r="ACU22545" s="4" t="s">
        <v>9</v>
      </c>
      <c r="ACV22545" s="4" t="s">
        <v>6</v>
      </c>
      <c r="ACW22545" s="4" t="s">
        <v>8</v>
      </c>
      <c r="ACX22545" s="4" t="s">
        <v>10</v>
      </c>
      <c r="ACY22545" s="4" t="s">
        <v>10</v>
      </c>
      <c r="ACZ22545" s="4" t="s">
        <v>9</v>
      </c>
      <c r="ADA22545" s="4" t="s">
        <v>6</v>
      </c>
      <c r="ADB22545" s="4" t="s">
        <v>8</v>
      </c>
      <c r="ADC22545" s="4" t="s">
        <v>10</v>
      </c>
      <c r="ADD22545" s="4" t="s">
        <v>10</v>
      </c>
      <c r="ADE22545" s="4" t="s">
        <v>9</v>
      </c>
      <c r="ADF22545" s="4" t="s">
        <v>6</v>
      </c>
      <c r="ADG22545" s="4" t="s">
        <v>8</v>
      </c>
      <c r="ADH22545" s="4" t="s">
        <v>10</v>
      </c>
      <c r="ADI22545" s="4" t="s">
        <v>10</v>
      </c>
      <c r="ADJ22545" s="4" t="s">
        <v>9</v>
      </c>
      <c r="ADK22545" s="4" t="s">
        <v>6</v>
      </c>
      <c r="ADL22545" s="4" t="s">
        <v>8</v>
      </c>
      <c r="ADM22545" s="4" t="s">
        <v>10</v>
      </c>
      <c r="ADN22545" s="4" t="s">
        <v>10</v>
      </c>
      <c r="ADO22545" s="4" t="s">
        <v>9</v>
      </c>
      <c r="ADP22545" s="4" t="s">
        <v>6</v>
      </c>
      <c r="ADQ22545" s="4" t="s">
        <v>8</v>
      </c>
      <c r="ADR22545" s="4" t="s">
        <v>10</v>
      </c>
      <c r="ADS22545" s="4" t="s">
        <v>10</v>
      </c>
      <c r="ADT22545" s="4" t="s">
        <v>9</v>
      </c>
      <c r="ADU22545" s="4" t="s">
        <v>6</v>
      </c>
      <c r="ADV22545" s="4" t="s">
        <v>8</v>
      </c>
      <c r="ADW22545" s="4" t="s">
        <v>10</v>
      </c>
      <c r="ADX22545" s="4" t="s">
        <v>10</v>
      </c>
      <c r="ADY22545" s="4" t="s">
        <v>9</v>
      </c>
      <c r="ADZ22545" s="4" t="s">
        <v>6</v>
      </c>
      <c r="AEA22545" s="4" t="s">
        <v>8</v>
      </c>
      <c r="AEB22545" s="4" t="s">
        <v>10</v>
      </c>
      <c r="AEC22545" s="4" t="s">
        <v>10</v>
      </c>
      <c r="AED22545" s="4" t="s">
        <v>9</v>
      </c>
      <c r="AEE22545" s="4" t="s">
        <v>6</v>
      </c>
      <c r="AEF22545" s="4" t="s">
        <v>8</v>
      </c>
      <c r="AEG22545" s="4" t="s">
        <v>10</v>
      </c>
      <c r="AEH22545" s="4" t="s">
        <v>10</v>
      </c>
      <c r="AEI22545" s="4" t="s">
        <v>9</v>
      </c>
      <c r="AEJ22545" s="4" t="s">
        <v>6</v>
      </c>
      <c r="AEK22545" s="4" t="s">
        <v>8</v>
      </c>
      <c r="AEL22545" s="4" t="s">
        <v>10</v>
      </c>
      <c r="AEM22545" s="4" t="s">
        <v>10</v>
      </c>
      <c r="AEN22545" s="4" t="s">
        <v>9</v>
      </c>
      <c r="AEO22545" s="4" t="s">
        <v>6</v>
      </c>
      <c r="AEP22545" s="4" t="s">
        <v>8</v>
      </c>
      <c r="AEQ22545" s="4" t="s">
        <v>10</v>
      </c>
      <c r="AER22545" s="4" t="s">
        <v>10</v>
      </c>
      <c r="AES22545" s="4" t="s">
        <v>9</v>
      </c>
      <c r="AET22545" s="4" t="s">
        <v>6</v>
      </c>
      <c r="AEU22545" s="4" t="s">
        <v>8</v>
      </c>
      <c r="AEV22545" s="4" t="s">
        <v>10</v>
      </c>
      <c r="AEW22545" s="4" t="s">
        <v>10</v>
      </c>
      <c r="AEX22545" s="4" t="s">
        <v>9</v>
      </c>
      <c r="AEY22545" s="4" t="s">
        <v>6</v>
      </c>
      <c r="AEZ22545" s="4" t="s">
        <v>8</v>
      </c>
      <c r="AFA22545" s="4" t="s">
        <v>10</v>
      </c>
      <c r="AFB22545" s="4" t="s">
        <v>10</v>
      </c>
      <c r="AFC22545" s="4" t="s">
        <v>9</v>
      </c>
      <c r="AFD22545" s="4" t="s">
        <v>6</v>
      </c>
      <c r="AFE22545" s="4" t="s">
        <v>8</v>
      </c>
      <c r="AFF22545" s="4" t="s">
        <v>10</v>
      </c>
      <c r="AFG22545" s="4" t="s">
        <v>10</v>
      </c>
      <c r="AFH22545" s="4" t="s">
        <v>9</v>
      </c>
      <c r="AFI22545" s="4" t="s">
        <v>6</v>
      </c>
      <c r="AFJ22545" s="4" t="s">
        <v>8</v>
      </c>
      <c r="AFK22545" s="4" t="s">
        <v>10</v>
      </c>
      <c r="AFL22545" s="4" t="s">
        <v>10</v>
      </c>
      <c r="AFM22545" s="4" t="s">
        <v>9</v>
      </c>
      <c r="AFN22545" s="4" t="s">
        <v>6</v>
      </c>
      <c r="AFO22545" s="4" t="s">
        <v>8</v>
      </c>
      <c r="AFP22545" s="4" t="s">
        <v>10</v>
      </c>
      <c r="AFQ22545" s="4" t="s">
        <v>10</v>
      </c>
      <c r="AFR22545" s="4" t="s">
        <v>9</v>
      </c>
      <c r="AFS22545" s="4" t="s">
        <v>6</v>
      </c>
      <c r="AFT22545" s="4" t="s">
        <v>8</v>
      </c>
      <c r="AFU22545" s="4" t="s">
        <v>10</v>
      </c>
      <c r="AFV22545" s="4" t="s">
        <v>10</v>
      </c>
      <c r="AFW22545" s="4" t="s">
        <v>9</v>
      </c>
      <c r="AFX22545" s="4" t="s">
        <v>6</v>
      </c>
      <c r="AFY22545" s="4" t="s">
        <v>8</v>
      </c>
      <c r="AFZ22545" s="4" t="s">
        <v>10</v>
      </c>
      <c r="AGA22545" s="4" t="s">
        <v>10</v>
      </c>
      <c r="AGB22545" s="4" t="s">
        <v>9</v>
      </c>
      <c r="AGC22545" s="4" t="s">
        <v>6</v>
      </c>
      <c r="AGD22545" s="4" t="s">
        <v>8</v>
      </c>
      <c r="AGE22545" s="4" t="s">
        <v>10</v>
      </c>
      <c r="AGF22545" s="4" t="s">
        <v>10</v>
      </c>
      <c r="AGG22545" s="4" t="s">
        <v>9</v>
      </c>
      <c r="AGH22545" s="4" t="s">
        <v>6</v>
      </c>
      <c r="AGI22545" s="4" t="s">
        <v>8</v>
      </c>
      <c r="AGJ22545" s="4" t="s">
        <v>10</v>
      </c>
      <c r="AGK22545" s="4" t="s">
        <v>10</v>
      </c>
      <c r="AGL22545" s="4" t="s">
        <v>9</v>
      </c>
      <c r="AGM22545" s="4" t="s">
        <v>6</v>
      </c>
      <c r="AGN22545" s="4" t="s">
        <v>8</v>
      </c>
      <c r="AGO22545" s="4" t="s">
        <v>10</v>
      </c>
      <c r="AGP22545" s="4" t="s">
        <v>10</v>
      </c>
      <c r="AGQ22545" s="4" t="s">
        <v>9</v>
      </c>
      <c r="AGR22545" s="4" t="s">
        <v>6</v>
      </c>
      <c r="AGS22545" s="4" t="s">
        <v>8</v>
      </c>
      <c r="AGT22545" s="4" t="s">
        <v>10</v>
      </c>
      <c r="AGU22545" s="4" t="s">
        <v>10</v>
      </c>
      <c r="AGV22545" s="4" t="s">
        <v>9</v>
      </c>
      <c r="AGW22545" s="4" t="s">
        <v>6</v>
      </c>
      <c r="AGX22545" s="4" t="s">
        <v>8</v>
      </c>
      <c r="AGY22545" s="4" t="s">
        <v>10</v>
      </c>
      <c r="AGZ22545" s="4" t="s">
        <v>10</v>
      </c>
      <c r="AHA22545" s="4" t="s">
        <v>9</v>
      </c>
      <c r="AHB22545" s="4" t="s">
        <v>6</v>
      </c>
      <c r="AHC22545" s="4" t="s">
        <v>8</v>
      </c>
      <c r="AHD22545" s="4" t="s">
        <v>10</v>
      </c>
      <c r="AHE22545" s="4" t="s">
        <v>10</v>
      </c>
      <c r="AHF22545" s="4" t="s">
        <v>9</v>
      </c>
      <c r="AHG22545" s="4" t="s">
        <v>6</v>
      </c>
      <c r="AHH22545" s="4" t="s">
        <v>8</v>
      </c>
      <c r="AHI22545" s="4" t="s">
        <v>10</v>
      </c>
      <c r="AHJ22545" s="4" t="s">
        <v>10</v>
      </c>
      <c r="AHK22545" s="4" t="s">
        <v>9</v>
      </c>
      <c r="AHL22545" s="4" t="s">
        <v>6</v>
      </c>
      <c r="AHM22545" s="4" t="s">
        <v>8</v>
      </c>
      <c r="AHN22545" s="4" t="s">
        <v>10</v>
      </c>
      <c r="AHO22545" s="4" t="s">
        <v>10</v>
      </c>
      <c r="AHP22545" s="4" t="s">
        <v>9</v>
      </c>
      <c r="AHQ22545" s="4" t="s">
        <v>6</v>
      </c>
      <c r="AHR22545" s="4" t="s">
        <v>8</v>
      </c>
      <c r="AHS22545" s="4" t="s">
        <v>10</v>
      </c>
      <c r="AHT22545" s="4" t="s">
        <v>10</v>
      </c>
      <c r="AHU22545" s="4" t="s">
        <v>9</v>
      </c>
      <c r="AHV22545" s="4" t="s">
        <v>6</v>
      </c>
      <c r="AHW22545" s="4" t="s">
        <v>8</v>
      </c>
      <c r="AHX22545" s="4" t="s">
        <v>10</v>
      </c>
      <c r="AHY22545" s="4" t="s">
        <v>10</v>
      </c>
      <c r="AHZ22545" s="4" t="s">
        <v>9</v>
      </c>
      <c r="AIA22545" s="4" t="s">
        <v>6</v>
      </c>
      <c r="AIB22545" s="4" t="s">
        <v>8</v>
      </c>
      <c r="AIC22545" s="4" t="s">
        <v>10</v>
      </c>
      <c r="AID22545" s="4" t="s">
        <v>10</v>
      </c>
      <c r="AIE22545" s="4" t="s">
        <v>9</v>
      </c>
      <c r="AIF22545" s="4" t="s">
        <v>6</v>
      </c>
      <c r="AIG22545" s="4" t="s">
        <v>8</v>
      </c>
      <c r="AIH22545" s="4" t="s">
        <v>10</v>
      </c>
      <c r="AII22545" s="4" t="s">
        <v>10</v>
      </c>
      <c r="AIJ22545" s="4" t="s">
        <v>9</v>
      </c>
      <c r="AIK22545" s="4" t="s">
        <v>6</v>
      </c>
      <c r="AIL22545" s="4" t="s">
        <v>8</v>
      </c>
      <c r="AIM22545" s="4" t="s">
        <v>10</v>
      </c>
      <c r="AIN22545" s="4" t="s">
        <v>10</v>
      </c>
      <c r="AIO22545" s="4" t="s">
        <v>9</v>
      </c>
      <c r="AIP22545" s="4" t="s">
        <v>6</v>
      </c>
      <c r="AIQ22545" s="4" t="s">
        <v>8</v>
      </c>
      <c r="AIR22545" s="4" t="s">
        <v>10</v>
      </c>
      <c r="AIS22545" s="4" t="s">
        <v>10</v>
      </c>
      <c r="AIT22545" s="4" t="s">
        <v>9</v>
      </c>
      <c r="AIU22545" s="4" t="s">
        <v>6</v>
      </c>
      <c r="AIV22545" s="4" t="s">
        <v>8</v>
      </c>
      <c r="AIW22545" s="4" t="s">
        <v>10</v>
      </c>
      <c r="AIX22545" s="4" t="s">
        <v>10</v>
      </c>
      <c r="AIY22545" s="4" t="s">
        <v>9</v>
      </c>
      <c r="AIZ22545" s="4" t="s">
        <v>6</v>
      </c>
      <c r="AJA22545" s="4" t="s">
        <v>8</v>
      </c>
      <c r="AJB22545" s="4" t="s">
        <v>10</v>
      </c>
      <c r="AJC22545" s="4" t="s">
        <v>10</v>
      </c>
      <c r="AJD22545" s="4" t="s">
        <v>9</v>
      </c>
      <c r="AJE22545" s="4" t="s">
        <v>6</v>
      </c>
      <c r="AJF22545" s="4" t="s">
        <v>8</v>
      </c>
      <c r="AJG22545" s="4" t="s">
        <v>10</v>
      </c>
      <c r="AJH22545" s="4" t="s">
        <v>10</v>
      </c>
      <c r="AJI22545" s="4" t="s">
        <v>9</v>
      </c>
      <c r="AJJ22545" s="4" t="s">
        <v>6</v>
      </c>
      <c r="AJK22545" s="4" t="s">
        <v>8</v>
      </c>
      <c r="AJL22545" s="4" t="s">
        <v>10</v>
      </c>
      <c r="AJM22545" s="4" t="s">
        <v>10</v>
      </c>
      <c r="AJN22545" s="4" t="s">
        <v>9</v>
      </c>
      <c r="AJO22545" s="4" t="s">
        <v>6</v>
      </c>
      <c r="AJP22545" s="4" t="s">
        <v>8</v>
      </c>
      <c r="AJQ22545" s="4" t="s">
        <v>10</v>
      </c>
      <c r="AJR22545" s="4" t="s">
        <v>10</v>
      </c>
      <c r="AJS22545" s="4" t="s">
        <v>9</v>
      </c>
      <c r="AJT22545" s="4" t="s">
        <v>6</v>
      </c>
      <c r="AJU22545" s="4" t="s">
        <v>8</v>
      </c>
      <c r="AJV22545" s="4" t="s">
        <v>10</v>
      </c>
      <c r="AJW22545" s="4" t="s">
        <v>10</v>
      </c>
      <c r="AJX22545" s="4" t="s">
        <v>9</v>
      </c>
      <c r="AJY22545" s="4" t="s">
        <v>6</v>
      </c>
      <c r="AJZ22545" s="4" t="s">
        <v>8</v>
      </c>
      <c r="AKA22545" s="4" t="s">
        <v>10</v>
      </c>
      <c r="AKB22545" s="4" t="s">
        <v>10</v>
      </c>
      <c r="AKC22545" s="4" t="s">
        <v>9</v>
      </c>
      <c r="AKD22545" s="4" t="s">
        <v>6</v>
      </c>
      <c r="AKE22545" s="4" t="s">
        <v>8</v>
      </c>
      <c r="AKF22545" s="4" t="s">
        <v>10</v>
      </c>
      <c r="AKG22545" s="4" t="s">
        <v>10</v>
      </c>
      <c r="AKH22545" s="4" t="s">
        <v>9</v>
      </c>
      <c r="AKI22545" s="4" t="s">
        <v>6</v>
      </c>
      <c r="AKJ22545" s="4" t="s">
        <v>8</v>
      </c>
      <c r="AKK22545" s="4" t="s">
        <v>10</v>
      </c>
      <c r="AKL22545" s="4" t="s">
        <v>10</v>
      </c>
      <c r="AKM22545" s="4" t="s">
        <v>9</v>
      </c>
      <c r="AKN22545" s="4" t="s">
        <v>6</v>
      </c>
      <c r="AKO22545" s="4" t="s">
        <v>8</v>
      </c>
      <c r="AKP22545" s="4" t="s">
        <v>10</v>
      </c>
      <c r="AKQ22545" s="4" t="s">
        <v>10</v>
      </c>
      <c r="AKR22545" s="4" t="s">
        <v>9</v>
      </c>
      <c r="AKS22545" s="4" t="s">
        <v>6</v>
      </c>
      <c r="AKT22545" s="4" t="s">
        <v>8</v>
      </c>
      <c r="AKU22545" s="4" t="s">
        <v>10</v>
      </c>
      <c r="AKV22545" s="4" t="s">
        <v>10</v>
      </c>
      <c r="AKW22545" s="4" t="s">
        <v>9</v>
      </c>
      <c r="AKX22545" s="4" t="s">
        <v>6</v>
      </c>
      <c r="AKY22545" s="4" t="s">
        <v>8</v>
      </c>
      <c r="AKZ22545" s="4" t="s">
        <v>10</v>
      </c>
      <c r="ALA22545" s="4" t="s">
        <v>10</v>
      </c>
      <c r="ALB22545" s="4" t="s">
        <v>9</v>
      </c>
      <c r="ALC22545" s="4" t="s">
        <v>6</v>
      </c>
      <c r="ALD22545" s="4" t="s">
        <v>8</v>
      </c>
      <c r="ALE22545" s="4" t="s">
        <v>10</v>
      </c>
      <c r="ALF22545" s="4" t="s">
        <v>10</v>
      </c>
      <c r="ALG22545" s="4" t="s">
        <v>9</v>
      </c>
      <c r="ALH22545" s="4" t="s">
        <v>6</v>
      </c>
      <c r="ALI22545" s="4" t="s">
        <v>8</v>
      </c>
      <c r="ALJ22545" s="4" t="s">
        <v>10</v>
      </c>
      <c r="ALK22545" s="4" t="s">
        <v>10</v>
      </c>
      <c r="ALL22545" s="4" t="s">
        <v>9</v>
      </c>
      <c r="ALM22545" s="4" t="s">
        <v>6</v>
      </c>
      <c r="ALN22545" s="4" t="s">
        <v>8</v>
      </c>
      <c r="ALO22545" s="4" t="s">
        <v>10</v>
      </c>
      <c r="ALP22545" s="4" t="s">
        <v>10</v>
      </c>
      <c r="ALQ22545" s="4" t="s">
        <v>9</v>
      </c>
      <c r="ALR22545" s="4" t="s">
        <v>6</v>
      </c>
      <c r="ALS22545" s="4" t="s">
        <v>8</v>
      </c>
      <c r="ALT22545" s="4" t="s">
        <v>10</v>
      </c>
      <c r="ALU22545" s="4" t="s">
        <v>10</v>
      </c>
      <c r="ALV22545" s="4" t="s">
        <v>9</v>
      </c>
      <c r="ALW22545" s="4" t="s">
        <v>6</v>
      </c>
      <c r="ALX22545" s="4" t="s">
        <v>8</v>
      </c>
      <c r="ALY22545" s="4" t="s">
        <v>10</v>
      </c>
      <c r="ALZ22545" s="4" t="s">
        <v>10</v>
      </c>
      <c r="AMA22545" s="4" t="s">
        <v>9</v>
      </c>
      <c r="AMB22545" s="4" t="s">
        <v>6</v>
      </c>
      <c r="AMC22545" s="4" t="s">
        <v>8</v>
      </c>
      <c r="AMD22545" s="4" t="s">
        <v>10</v>
      </c>
      <c r="AME22545" s="4" t="s">
        <v>10</v>
      </c>
      <c r="AMF22545" s="4" t="s">
        <v>9</v>
      </c>
      <c r="AMG22545" s="4" t="s">
        <v>6</v>
      </c>
      <c r="AMH22545" s="4" t="s">
        <v>8</v>
      </c>
      <c r="AMI22545" s="4" t="s">
        <v>10</v>
      </c>
      <c r="AMJ22545" s="4" t="s">
        <v>10</v>
      </c>
      <c r="AMK22545" s="4" t="s">
        <v>9</v>
      </c>
      <c r="AML22545" s="4" t="s">
        <v>6</v>
      </c>
      <c r="AMM22545" s="4" t="s">
        <v>8</v>
      </c>
      <c r="AMN22545" s="4" t="s">
        <v>10</v>
      </c>
      <c r="AMO22545" s="4" t="s">
        <v>10</v>
      </c>
      <c r="AMP22545" s="4" t="s">
        <v>9</v>
      </c>
      <c r="AMQ22545" s="4" t="s">
        <v>6</v>
      </c>
      <c r="AMR22545" s="4" t="s">
        <v>8</v>
      </c>
      <c r="AMS22545" s="4" t="s">
        <v>10</v>
      </c>
      <c r="AMT22545" s="4" t="s">
        <v>10</v>
      </c>
      <c r="AMU22545" s="4" t="s">
        <v>9</v>
      </c>
      <c r="AMV22545" s="4" t="s">
        <v>6</v>
      </c>
      <c r="AMW22545" s="4" t="s">
        <v>8</v>
      </c>
      <c r="AMX22545" s="4" t="s">
        <v>10</v>
      </c>
      <c r="AMY22545" s="4" t="s">
        <v>10</v>
      </c>
      <c r="AMZ22545" s="4" t="s">
        <v>9</v>
      </c>
      <c r="ANA22545" s="4" t="s">
        <v>6</v>
      </c>
      <c r="ANB22545" s="4" t="s">
        <v>8</v>
      </c>
      <c r="ANC22545" s="4" t="s">
        <v>10</v>
      </c>
      <c r="AND22545" s="4" t="s">
        <v>10</v>
      </c>
      <c r="ANE22545" s="4" t="s">
        <v>9</v>
      </c>
      <c r="ANF22545" s="4" t="s">
        <v>6</v>
      </c>
      <c r="ANG22545" s="4" t="s">
        <v>8</v>
      </c>
      <c r="ANH22545" s="4" t="s">
        <v>10</v>
      </c>
      <c r="ANI22545" s="4" t="s">
        <v>10</v>
      </c>
      <c r="ANJ22545" s="4" t="s">
        <v>9</v>
      </c>
      <c r="ANK22545" s="4" t="s">
        <v>6</v>
      </c>
      <c r="ANL22545" s="4" t="s">
        <v>8</v>
      </c>
      <c r="ANM22545" s="4" t="s">
        <v>10</v>
      </c>
      <c r="ANN22545" s="4" t="s">
        <v>10</v>
      </c>
      <c r="ANO22545" s="4" t="s">
        <v>9</v>
      </c>
      <c r="ANP22545" s="4" t="s">
        <v>6</v>
      </c>
      <c r="ANQ22545" s="4" t="s">
        <v>8</v>
      </c>
      <c r="ANR22545" s="4" t="s">
        <v>10</v>
      </c>
      <c r="ANS22545" s="4" t="s">
        <v>10</v>
      </c>
      <c r="ANT22545" s="4" t="s">
        <v>9</v>
      </c>
      <c r="ANU22545" s="4" t="s">
        <v>6</v>
      </c>
      <c r="ANV22545" s="4" t="s">
        <v>8</v>
      </c>
      <c r="ANW22545" s="4" t="s">
        <v>10</v>
      </c>
      <c r="ANX22545" s="4" t="s">
        <v>10</v>
      </c>
      <c r="ANY22545" s="4" t="s">
        <v>9</v>
      </c>
      <c r="ANZ22545" s="4" t="s">
        <v>6</v>
      </c>
      <c r="AOA22545" s="4" t="s">
        <v>8</v>
      </c>
      <c r="AOB22545" s="4" t="s">
        <v>10</v>
      </c>
      <c r="AOC22545" s="4" t="s">
        <v>10</v>
      </c>
      <c r="AOD22545" s="4" t="s">
        <v>9</v>
      </c>
      <c r="AOE22545" s="4" t="s">
        <v>6</v>
      </c>
      <c r="AOF22545" s="4" t="s">
        <v>8</v>
      </c>
      <c r="AOG22545" s="4" t="s">
        <v>10</v>
      </c>
      <c r="AOH22545" s="4" t="s">
        <v>10</v>
      </c>
      <c r="AOI22545" s="4" t="s">
        <v>9</v>
      </c>
      <c r="AOJ22545" s="4" t="s">
        <v>6</v>
      </c>
      <c r="AOK22545" s="4" t="s">
        <v>8</v>
      </c>
      <c r="AOL22545" s="4" t="s">
        <v>10</v>
      </c>
      <c r="AOM22545" s="4" t="s">
        <v>10</v>
      </c>
      <c r="AON22545" s="4" t="s">
        <v>9</v>
      </c>
      <c r="AOO22545" s="4" t="s">
        <v>6</v>
      </c>
      <c r="AOP22545" s="4" t="s">
        <v>8</v>
      </c>
      <c r="AOQ22545" s="4" t="s">
        <v>10</v>
      </c>
      <c r="AOR22545" s="4" t="s">
        <v>10</v>
      </c>
      <c r="AOS22545" s="4" t="s">
        <v>9</v>
      </c>
      <c r="AOT22545" s="4" t="s">
        <v>6</v>
      </c>
      <c r="AOU22545" s="4" t="s">
        <v>8</v>
      </c>
      <c r="AOV22545" s="4" t="s">
        <v>10</v>
      </c>
      <c r="AOW22545" s="4" t="s">
        <v>10</v>
      </c>
      <c r="AOX22545" s="4" t="s">
        <v>9</v>
      </c>
      <c r="AOY22545" s="4" t="s">
        <v>6</v>
      </c>
      <c r="AOZ22545" s="4" t="s">
        <v>8</v>
      </c>
      <c r="APA22545" s="4" t="s">
        <v>10</v>
      </c>
      <c r="APB22545" s="4" t="s">
        <v>10</v>
      </c>
      <c r="APC22545" s="4" t="s">
        <v>9</v>
      </c>
      <c r="APD22545" s="4" t="s">
        <v>6</v>
      </c>
      <c r="APE22545" s="4" t="s">
        <v>8</v>
      </c>
      <c r="APF22545" s="4" t="s">
        <v>10</v>
      </c>
      <c r="APG22545" s="4" t="s">
        <v>10</v>
      </c>
      <c r="APH22545" s="4" t="s">
        <v>9</v>
      </c>
      <c r="API22545" s="4" t="s">
        <v>6</v>
      </c>
      <c r="APJ22545" s="4" t="s">
        <v>8</v>
      </c>
      <c r="APK22545" s="4" t="s">
        <v>10</v>
      </c>
      <c r="APL22545" s="4" t="s">
        <v>10</v>
      </c>
      <c r="APM22545" s="4" t="s">
        <v>9</v>
      </c>
      <c r="APN22545" s="4" t="s">
        <v>6</v>
      </c>
      <c r="APO22545" s="4" t="s">
        <v>8</v>
      </c>
      <c r="APP22545" s="4" t="s">
        <v>10</v>
      </c>
      <c r="APQ22545" s="4" t="s">
        <v>10</v>
      </c>
      <c r="APR22545" s="4" t="s">
        <v>9</v>
      </c>
      <c r="APS22545" s="4" t="s">
        <v>6</v>
      </c>
      <c r="APT22545" s="4" t="s">
        <v>8</v>
      </c>
      <c r="APU22545" s="4" t="s">
        <v>10</v>
      </c>
      <c r="APV22545" s="4" t="s">
        <v>10</v>
      </c>
      <c r="APW22545" s="4" t="s">
        <v>9</v>
      </c>
      <c r="APX22545" s="4" t="s">
        <v>6</v>
      </c>
      <c r="APY22545" s="4" t="s">
        <v>8</v>
      </c>
      <c r="APZ22545" s="4" t="s">
        <v>10</v>
      </c>
      <c r="AQA22545" s="4" t="s">
        <v>10</v>
      </c>
      <c r="AQB22545" s="4" t="s">
        <v>9</v>
      </c>
      <c r="AQC22545" s="4" t="s">
        <v>6</v>
      </c>
      <c r="AQD22545" s="4" t="s">
        <v>8</v>
      </c>
      <c r="AQE22545" s="4" t="s">
        <v>10</v>
      </c>
      <c r="AQF22545" s="4" t="s">
        <v>10</v>
      </c>
      <c r="AQG22545" s="4" t="s">
        <v>9</v>
      </c>
      <c r="AQH22545" s="4" t="s">
        <v>6</v>
      </c>
      <c r="AQI22545" s="4" t="s">
        <v>8</v>
      </c>
      <c r="AQJ22545" s="4" t="s">
        <v>10</v>
      </c>
      <c r="AQK22545" s="4" t="s">
        <v>10</v>
      </c>
      <c r="AQL22545" s="4" t="s">
        <v>9</v>
      </c>
      <c r="AQM22545" s="4" t="s">
        <v>6</v>
      </c>
      <c r="AQN22545" s="4" t="s">
        <v>8</v>
      </c>
      <c r="AQO22545" s="4" t="s">
        <v>10</v>
      </c>
      <c r="AQP22545" s="4" t="s">
        <v>10</v>
      </c>
      <c r="AQQ22545" s="4" t="s">
        <v>9</v>
      </c>
      <c r="AQR22545" s="4" t="s">
        <v>6</v>
      </c>
      <c r="AQS22545" s="4" t="s">
        <v>8</v>
      </c>
      <c r="AQT22545" s="4" t="s">
        <v>10</v>
      </c>
      <c r="AQU22545" s="4" t="s">
        <v>10</v>
      </c>
      <c r="AQV22545" s="4" t="s">
        <v>9</v>
      </c>
      <c r="AQW22545" s="4" t="s">
        <v>6</v>
      </c>
      <c r="AQX22545" s="4" t="s">
        <v>8</v>
      </c>
      <c r="AQY22545" s="4" t="s">
        <v>10</v>
      </c>
      <c r="AQZ22545" s="4" t="s">
        <v>10</v>
      </c>
      <c r="ARA22545" s="4" t="s">
        <v>9</v>
      </c>
      <c r="ARB22545" s="4" t="s">
        <v>6</v>
      </c>
      <c r="ARC22545" s="4" t="s">
        <v>8</v>
      </c>
      <c r="ARD22545" s="4" t="s">
        <v>10</v>
      </c>
      <c r="ARE22545" s="4" t="s">
        <v>10</v>
      </c>
      <c r="ARF22545" s="4" t="s">
        <v>9</v>
      </c>
      <c r="ARG22545" s="4" t="s">
        <v>6</v>
      </c>
      <c r="ARH22545" s="4" t="s">
        <v>8</v>
      </c>
      <c r="ARI22545" s="4" t="s">
        <v>10</v>
      </c>
      <c r="ARJ22545" s="4" t="s">
        <v>10</v>
      </c>
      <c r="ARK22545" s="4" t="s">
        <v>9</v>
      </c>
      <c r="ARL22545" s="4" t="s">
        <v>6</v>
      </c>
      <c r="ARM22545" s="4" t="s">
        <v>8</v>
      </c>
      <c r="ARN22545" s="4" t="s">
        <v>10</v>
      </c>
      <c r="ARO22545" s="4" t="s">
        <v>10</v>
      </c>
      <c r="ARP22545" s="4" t="s">
        <v>9</v>
      </c>
      <c r="ARQ22545" s="4" t="s">
        <v>6</v>
      </c>
      <c r="ARR22545" s="4" t="s">
        <v>8</v>
      </c>
      <c r="ARS22545" s="4" t="s">
        <v>10</v>
      </c>
      <c r="ART22545" s="4" t="s">
        <v>10</v>
      </c>
      <c r="ARU22545" s="4" t="s">
        <v>9</v>
      </c>
      <c r="ARV22545" s="4" t="s">
        <v>6</v>
      </c>
      <c r="ARW22545" s="4" t="s">
        <v>8</v>
      </c>
      <c r="ARX22545" s="4" t="s">
        <v>10</v>
      </c>
      <c r="ARY22545" s="4" t="s">
        <v>10</v>
      </c>
      <c r="ARZ22545" s="4" t="s">
        <v>9</v>
      </c>
      <c r="ASA22545" s="4" t="s">
        <v>6</v>
      </c>
      <c r="ASB22545" s="4" t="s">
        <v>8</v>
      </c>
      <c r="ASC22545" s="4" t="s">
        <v>10</v>
      </c>
      <c r="ASD22545" s="4" t="s">
        <v>10</v>
      </c>
      <c r="ASE22545" s="4" t="s">
        <v>9</v>
      </c>
      <c r="ASF22545" s="4" t="s">
        <v>6</v>
      </c>
      <c r="ASG22545" s="4" t="s">
        <v>8</v>
      </c>
      <c r="ASH22545" s="4" t="s">
        <v>10</v>
      </c>
      <c r="ASI22545" s="4" t="s">
        <v>10</v>
      </c>
      <c r="ASJ22545" s="4" t="s">
        <v>9</v>
      </c>
      <c r="ASK22545" s="4" t="s">
        <v>6</v>
      </c>
      <c r="ASL22545" s="4" t="s">
        <v>8</v>
      </c>
      <c r="ASM22545" s="4" t="s">
        <v>10</v>
      </c>
      <c r="ASN22545" s="4" t="s">
        <v>10</v>
      </c>
      <c r="ASO22545" s="4" t="s">
        <v>9</v>
      </c>
      <c r="ASP22545" s="4" t="s">
        <v>6</v>
      </c>
      <c r="ASQ22545" s="4" t="s">
        <v>8</v>
      </c>
      <c r="ASR22545" s="4" t="s">
        <v>10</v>
      </c>
      <c r="ASS22545" s="4" t="s">
        <v>10</v>
      </c>
      <c r="AST22545" s="4" t="s">
        <v>9</v>
      </c>
      <c r="ASU22545" s="4" t="s">
        <v>6</v>
      </c>
      <c r="ASV22545" s="4" t="s">
        <v>8</v>
      </c>
      <c r="ASW22545" s="4" t="s">
        <v>10</v>
      </c>
      <c r="ASX22545" s="4" t="s">
        <v>10</v>
      </c>
      <c r="ASY22545" s="4" t="s">
        <v>9</v>
      </c>
      <c r="ASZ22545" s="4" t="s">
        <v>6</v>
      </c>
      <c r="ATA22545" s="4" t="s">
        <v>8</v>
      </c>
      <c r="ATB22545" s="4" t="s">
        <v>10</v>
      </c>
      <c r="ATC22545" s="4" t="s">
        <v>10</v>
      </c>
      <c r="ATD22545" s="4" t="s">
        <v>9</v>
      </c>
      <c r="ATE22545" s="4" t="s">
        <v>6</v>
      </c>
      <c r="ATF22545" s="4" t="s">
        <v>8</v>
      </c>
      <c r="ATG22545" s="4" t="s">
        <v>10</v>
      </c>
      <c r="ATH22545" s="4" t="s">
        <v>10</v>
      </c>
      <c r="ATI22545" s="4" t="s">
        <v>9</v>
      </c>
      <c r="ATJ22545" s="4" t="s">
        <v>6</v>
      </c>
      <c r="ATK22545" s="4" t="s">
        <v>8</v>
      </c>
      <c r="ATL22545" s="4" t="s">
        <v>10</v>
      </c>
      <c r="ATM22545" s="4" t="s">
        <v>10</v>
      </c>
      <c r="ATN22545" s="4" t="s">
        <v>9</v>
      </c>
      <c r="ATO22545" s="4" t="s">
        <v>6</v>
      </c>
      <c r="ATP22545" s="4" t="s">
        <v>8</v>
      </c>
      <c r="ATQ22545" s="4" t="s">
        <v>10</v>
      </c>
      <c r="ATR22545" s="4" t="s">
        <v>10</v>
      </c>
      <c r="ATS22545" s="4" t="s">
        <v>9</v>
      </c>
      <c r="ATT22545" s="4" t="s">
        <v>6</v>
      </c>
      <c r="ATU22545" s="4" t="s">
        <v>8</v>
      </c>
      <c r="ATV22545" s="4" t="s">
        <v>10</v>
      </c>
      <c r="ATW22545" s="4" t="s">
        <v>10</v>
      </c>
      <c r="ATX22545" s="4" t="s">
        <v>9</v>
      </c>
      <c r="ATY22545" s="4" t="s">
        <v>6</v>
      </c>
      <c r="ATZ22545" s="4" t="s">
        <v>8</v>
      </c>
      <c r="AUA22545" s="4" t="s">
        <v>10</v>
      </c>
      <c r="AUB22545" s="4" t="s">
        <v>10</v>
      </c>
      <c r="AUC22545" s="4" t="s">
        <v>9</v>
      </c>
      <c r="AUD22545" s="4" t="s">
        <v>6</v>
      </c>
      <c r="AUE22545" s="4" t="s">
        <v>8</v>
      </c>
      <c r="AUF22545" s="4" t="s">
        <v>10</v>
      </c>
      <c r="AUG22545" s="4" t="s">
        <v>10</v>
      </c>
      <c r="AUH22545" s="4" t="s">
        <v>9</v>
      </c>
      <c r="AUI22545" s="4" t="s">
        <v>6</v>
      </c>
      <c r="AUJ22545" s="4" t="s">
        <v>8</v>
      </c>
      <c r="AUK22545" s="4" t="s">
        <v>10</v>
      </c>
      <c r="AUL22545" s="4" t="s">
        <v>10</v>
      </c>
      <c r="AUM22545" s="4" t="s">
        <v>9</v>
      </c>
      <c r="AUN22545" s="4" t="s">
        <v>6</v>
      </c>
      <c r="AUO22545" s="4" t="s">
        <v>8</v>
      </c>
      <c r="AUP22545" s="4" t="s">
        <v>10</v>
      </c>
      <c r="AUQ22545" s="4" t="s">
        <v>10</v>
      </c>
      <c r="AUR22545" s="4" t="s">
        <v>9</v>
      </c>
      <c r="AUS22545" s="4" t="s">
        <v>6</v>
      </c>
      <c r="AUT22545" s="4" t="s">
        <v>8</v>
      </c>
      <c r="AUU22545" s="4" t="s">
        <v>10</v>
      </c>
      <c r="AUV22545" s="4" t="s">
        <v>10</v>
      </c>
      <c r="AUW22545" s="4" t="s">
        <v>9</v>
      </c>
      <c r="AUX22545" s="4" t="s">
        <v>6</v>
      </c>
      <c r="AUY22545" s="4" t="s">
        <v>8</v>
      </c>
      <c r="AUZ22545" s="4" t="s">
        <v>10</v>
      </c>
      <c r="AVA22545" s="4" t="s">
        <v>10</v>
      </c>
      <c r="AVB22545" s="4" t="s">
        <v>9</v>
      </c>
      <c r="AVC22545" s="4" t="s">
        <v>6</v>
      </c>
      <c r="AVD22545" s="4" t="s">
        <v>8</v>
      </c>
      <c r="AVE22545" s="4" t="s">
        <v>10</v>
      </c>
      <c r="AVF22545" s="4" t="s">
        <v>10</v>
      </c>
      <c r="AVG22545" s="4" t="s">
        <v>9</v>
      </c>
      <c r="AVH22545" s="4" t="s">
        <v>6</v>
      </c>
      <c r="AVI22545" s="4" t="s">
        <v>8</v>
      </c>
      <c r="AVJ22545" s="4" t="s">
        <v>10</v>
      </c>
      <c r="AVK22545" s="4" t="s">
        <v>10</v>
      </c>
      <c r="AVL22545" s="4" t="s">
        <v>9</v>
      </c>
      <c r="AVM22545" s="4" t="s">
        <v>6</v>
      </c>
      <c r="AVN22545" s="4" t="s">
        <v>8</v>
      </c>
      <c r="AVO22545" s="4" t="s">
        <v>10</v>
      </c>
      <c r="AVP22545" s="4" t="s">
        <v>10</v>
      </c>
      <c r="AVQ22545" s="4" t="s">
        <v>9</v>
      </c>
      <c r="AVR22545" s="4" t="s">
        <v>6</v>
      </c>
      <c r="AVS22545" s="4" t="s">
        <v>8</v>
      </c>
      <c r="AVT22545" s="4" t="s">
        <v>10</v>
      </c>
      <c r="AVU22545" s="4" t="s">
        <v>10</v>
      </c>
      <c r="AVV22545" s="4" t="s">
        <v>9</v>
      </c>
      <c r="AVW22545" s="4" t="s">
        <v>6</v>
      </c>
      <c r="AVX22545" s="4" t="s">
        <v>8</v>
      </c>
      <c r="AVY22545" s="4" t="s">
        <v>10</v>
      </c>
      <c r="AVZ22545" s="4" t="s">
        <v>10</v>
      </c>
      <c r="AWA22545" s="4" t="s">
        <v>9</v>
      </c>
      <c r="AWB22545" s="4" t="s">
        <v>6</v>
      </c>
      <c r="AWC22545" s="4" t="s">
        <v>8</v>
      </c>
      <c r="AWD22545" s="4" t="s">
        <v>10</v>
      </c>
      <c r="AWE22545" s="4" t="s">
        <v>10</v>
      </c>
      <c r="AWF22545" s="4" t="s">
        <v>9</v>
      </c>
      <c r="AWG22545" s="4" t="s">
        <v>6</v>
      </c>
      <c r="AWH22545" s="4" t="s">
        <v>8</v>
      </c>
      <c r="AWI22545" s="4" t="s">
        <v>10</v>
      </c>
      <c r="AWJ22545" s="4" t="s">
        <v>10</v>
      </c>
      <c r="AWK22545" s="4" t="s">
        <v>9</v>
      </c>
      <c r="AWL22545" s="4" t="s">
        <v>6</v>
      </c>
      <c r="AWM22545" s="4" t="s">
        <v>8</v>
      </c>
      <c r="AWN22545" s="4" t="s">
        <v>10</v>
      </c>
      <c r="AWO22545" s="4" t="s">
        <v>10</v>
      </c>
      <c r="AWP22545" s="4" t="s">
        <v>9</v>
      </c>
      <c r="AWQ22545" s="4" t="s">
        <v>6</v>
      </c>
      <c r="AWR22545" s="4" t="s">
        <v>8</v>
      </c>
      <c r="AWS22545" s="4" t="s">
        <v>10</v>
      </c>
      <c r="AWT22545" s="4" t="s">
        <v>10</v>
      </c>
      <c r="AWU22545" s="4" t="s">
        <v>9</v>
      </c>
      <c r="AWV22545" s="4" t="s">
        <v>6</v>
      </c>
      <c r="AWW22545" s="4" t="s">
        <v>8</v>
      </c>
      <c r="AWX22545" s="4" t="s">
        <v>10</v>
      </c>
      <c r="AWY22545" s="4" t="s">
        <v>10</v>
      </c>
      <c r="AWZ22545" s="4" t="s">
        <v>9</v>
      </c>
      <c r="AXA22545" s="4" t="s">
        <v>6</v>
      </c>
      <c r="AXB22545" s="4" t="s">
        <v>8</v>
      </c>
      <c r="AXC22545" s="4" t="s">
        <v>10</v>
      </c>
      <c r="AXD22545" s="4" t="s">
        <v>10</v>
      </c>
      <c r="AXE22545" s="4" t="s">
        <v>9</v>
      </c>
      <c r="AXF22545" s="4" t="s">
        <v>6</v>
      </c>
      <c r="AXG22545" s="4" t="s">
        <v>8</v>
      </c>
      <c r="AXH22545" s="4" t="s">
        <v>10</v>
      </c>
      <c r="AXI22545" s="4" t="s">
        <v>10</v>
      </c>
      <c r="AXJ22545" s="4" t="s">
        <v>9</v>
      </c>
      <c r="AXK22545" s="4" t="s">
        <v>6</v>
      </c>
      <c r="AXL22545" s="4" t="s">
        <v>8</v>
      </c>
      <c r="AXM22545" s="4" t="s">
        <v>10</v>
      </c>
      <c r="AXN22545" s="4" t="s">
        <v>10</v>
      </c>
      <c r="AXO22545" s="4" t="s">
        <v>9</v>
      </c>
      <c r="AXP22545" s="4" t="s">
        <v>6</v>
      </c>
      <c r="AXQ22545" s="4" t="s">
        <v>8</v>
      </c>
      <c r="AXR22545" s="4" t="s">
        <v>10</v>
      </c>
      <c r="AXS22545" s="4" t="s">
        <v>10</v>
      </c>
      <c r="AXT22545" s="4" t="s">
        <v>9</v>
      </c>
      <c r="AXU22545" s="4" t="s">
        <v>6</v>
      </c>
      <c r="AXV22545" s="4" t="s">
        <v>8</v>
      </c>
      <c r="AXW22545" s="4" t="s">
        <v>10</v>
      </c>
      <c r="AXX22545" s="4" t="s">
        <v>10</v>
      </c>
      <c r="AXY22545" s="4" t="s">
        <v>9</v>
      </c>
      <c r="AXZ22545" s="4" t="s">
        <v>6</v>
      </c>
      <c r="AYA22545" s="4" t="s">
        <v>8</v>
      </c>
      <c r="AYB22545" s="4" t="s">
        <v>10</v>
      </c>
      <c r="AYC22545" s="4" t="s">
        <v>10</v>
      </c>
      <c r="AYD22545" s="4" t="s">
        <v>9</v>
      </c>
      <c r="AYE22545" s="4" t="s">
        <v>6</v>
      </c>
      <c r="AYF22545" s="4" t="s">
        <v>8</v>
      </c>
      <c r="AYG22545" s="4" t="s">
        <v>10</v>
      </c>
      <c r="AYH22545" s="4" t="s">
        <v>10</v>
      </c>
      <c r="AYI22545" s="4" t="s">
        <v>9</v>
      </c>
      <c r="AYJ22545" s="4" t="s">
        <v>6</v>
      </c>
      <c r="AYK22545" s="4" t="s">
        <v>8</v>
      </c>
      <c r="AYL22545" s="4" t="s">
        <v>10</v>
      </c>
      <c r="AYM22545" s="4" t="s">
        <v>10</v>
      </c>
      <c r="AYN22545" s="4" t="s">
        <v>9</v>
      </c>
      <c r="AYO22545" s="4" t="s">
        <v>6</v>
      </c>
      <c r="AYP22545" s="4" t="s">
        <v>8</v>
      </c>
      <c r="AYQ22545" s="4" t="s">
        <v>10</v>
      </c>
      <c r="AYR22545" s="4" t="s">
        <v>10</v>
      </c>
      <c r="AYS22545" s="4" t="s">
        <v>9</v>
      </c>
      <c r="AYT22545" s="4" t="s">
        <v>6</v>
      </c>
      <c r="AYU22545" s="4" t="s">
        <v>8</v>
      </c>
      <c r="AYV22545" s="4" t="s">
        <v>10</v>
      </c>
      <c r="AYW22545" s="4" t="s">
        <v>10</v>
      </c>
      <c r="AYX22545" s="4" t="s">
        <v>9</v>
      </c>
      <c r="AYY22545" s="4" t="s">
        <v>6</v>
      </c>
      <c r="AYZ22545" s="4" t="s">
        <v>8</v>
      </c>
      <c r="AZA22545" s="4" t="s">
        <v>10</v>
      </c>
      <c r="AZB22545" s="4" t="s">
        <v>10</v>
      </c>
      <c r="AZC22545" s="4" t="s">
        <v>9</v>
      </c>
      <c r="AZD22545" s="4" t="s">
        <v>6</v>
      </c>
      <c r="AZE22545" s="4" t="s">
        <v>8</v>
      </c>
      <c r="AZF22545" s="4" t="s">
        <v>10</v>
      </c>
      <c r="AZG22545" s="4" t="s">
        <v>10</v>
      </c>
      <c r="AZH22545" s="4" t="s">
        <v>9</v>
      </c>
      <c r="AZI22545" s="4" t="s">
        <v>6</v>
      </c>
      <c r="AZJ22545" s="4" t="s">
        <v>8</v>
      </c>
      <c r="AZK22545" s="4" t="s">
        <v>10</v>
      </c>
      <c r="AZL22545" s="4" t="s">
        <v>10</v>
      </c>
      <c r="AZM22545" s="4" t="s">
        <v>9</v>
      </c>
      <c r="AZN22545" s="4" t="s">
        <v>6</v>
      </c>
      <c r="AZO22545" s="4" t="s">
        <v>8</v>
      </c>
      <c r="AZP22545" s="4" t="s">
        <v>10</v>
      </c>
      <c r="AZQ22545" s="4" t="s">
        <v>10</v>
      </c>
      <c r="AZR22545" s="4" t="s">
        <v>9</v>
      </c>
      <c r="AZS22545" s="4" t="s">
        <v>6</v>
      </c>
      <c r="AZT22545" s="4" t="s">
        <v>8</v>
      </c>
      <c r="AZU22545" s="4" t="s">
        <v>10</v>
      </c>
      <c r="AZV22545" s="4" t="s">
        <v>10</v>
      </c>
      <c r="AZW22545" s="4" t="s">
        <v>9</v>
      </c>
      <c r="AZX22545" s="4" t="s">
        <v>6</v>
      </c>
      <c r="AZY22545" s="4" t="s">
        <v>8</v>
      </c>
      <c r="AZZ22545" s="4" t="s">
        <v>10</v>
      </c>
      <c r="BAA22545" s="4" t="s">
        <v>10</v>
      </c>
      <c r="BAB22545" s="4" t="s">
        <v>9</v>
      </c>
      <c r="BAC22545" s="4" t="s">
        <v>6</v>
      </c>
      <c r="BAD22545" s="4" t="s">
        <v>8</v>
      </c>
      <c r="BAE22545" s="4" t="s">
        <v>10</v>
      </c>
      <c r="BAF22545" s="4" t="s">
        <v>10</v>
      </c>
      <c r="BAG22545" s="4" t="s">
        <v>9</v>
      </c>
      <c r="BAH22545" s="4" t="s">
        <v>6</v>
      </c>
      <c r="BAI22545" s="4" t="s">
        <v>8</v>
      </c>
      <c r="BAJ22545" s="4" t="s">
        <v>10</v>
      </c>
      <c r="BAK22545" s="4" t="s">
        <v>10</v>
      </c>
      <c r="BAL22545" s="4" t="s">
        <v>9</v>
      </c>
      <c r="BAM22545" s="4" t="s">
        <v>6</v>
      </c>
      <c r="BAN22545" s="4" t="s">
        <v>8</v>
      </c>
      <c r="BAO22545" s="4" t="s">
        <v>10</v>
      </c>
      <c r="BAP22545" s="4" t="s">
        <v>10</v>
      </c>
      <c r="BAQ22545" s="4" t="s">
        <v>9</v>
      </c>
      <c r="BAR22545" s="4" t="s">
        <v>6</v>
      </c>
      <c r="BAS22545" s="4" t="s">
        <v>8</v>
      </c>
      <c r="BAT22545" s="4" t="s">
        <v>10</v>
      </c>
      <c r="BAU22545" s="4" t="s">
        <v>10</v>
      </c>
      <c r="BAV22545" s="4" t="s">
        <v>9</v>
      </c>
      <c r="BAW22545" s="4" t="s">
        <v>6</v>
      </c>
      <c r="BAX22545" s="4" t="s">
        <v>8</v>
      </c>
      <c r="BAY22545" s="4" t="s">
        <v>10</v>
      </c>
      <c r="BAZ22545" s="4" t="s">
        <v>10</v>
      </c>
      <c r="BBA22545" s="4" t="s">
        <v>9</v>
      </c>
      <c r="BBB22545" s="4" t="s">
        <v>6</v>
      </c>
      <c r="BBC22545" s="4" t="s">
        <v>8</v>
      </c>
      <c r="BBD22545" s="4" t="s">
        <v>10</v>
      </c>
      <c r="BBE22545" s="4" t="s">
        <v>10</v>
      </c>
      <c r="BBF22545" s="4" t="s">
        <v>9</v>
      </c>
      <c r="BBG22545" s="4" t="s">
        <v>6</v>
      </c>
      <c r="BBH22545" s="4" t="s">
        <v>8</v>
      </c>
      <c r="BBI22545" s="4" t="s">
        <v>10</v>
      </c>
      <c r="BBJ22545" s="4" t="s">
        <v>10</v>
      </c>
      <c r="BBK22545" s="4" t="s">
        <v>9</v>
      </c>
      <c r="BBL22545" s="4" t="s">
        <v>6</v>
      </c>
      <c r="BBM22545" s="4" t="s">
        <v>8</v>
      </c>
      <c r="BBN22545" s="4" t="s">
        <v>10</v>
      </c>
      <c r="BBO22545" s="4" t="s">
        <v>10</v>
      </c>
      <c r="BBP22545" s="4" t="s">
        <v>9</v>
      </c>
      <c r="BBQ22545" s="4" t="s">
        <v>6</v>
      </c>
      <c r="BBR22545" s="4" t="s">
        <v>8</v>
      </c>
      <c r="BBS22545" s="4" t="s">
        <v>10</v>
      </c>
      <c r="BBT22545" s="4" t="s">
        <v>10</v>
      </c>
      <c r="BBU22545" s="4" t="s">
        <v>9</v>
      </c>
      <c r="BBV22545" s="4" t="s">
        <v>6</v>
      </c>
      <c r="BBW22545" s="4" t="s">
        <v>8</v>
      </c>
      <c r="BBX22545" s="4" t="s">
        <v>10</v>
      </c>
      <c r="BBY22545" s="4" t="s">
        <v>10</v>
      </c>
      <c r="BBZ22545" s="4" t="s">
        <v>9</v>
      </c>
      <c r="BCA22545" s="4" t="s">
        <v>6</v>
      </c>
      <c r="BCB22545" s="4" t="s">
        <v>8</v>
      </c>
      <c r="BCC22545" s="4" t="s">
        <v>10</v>
      </c>
      <c r="BCD22545" s="4" t="s">
        <v>10</v>
      </c>
      <c r="BCE22545" s="4" t="s">
        <v>9</v>
      </c>
      <c r="BCF22545" s="4" t="s">
        <v>6</v>
      </c>
      <c r="BCG22545" s="4" t="s">
        <v>8</v>
      </c>
      <c r="BCH22545" s="4" t="s">
        <v>10</v>
      </c>
      <c r="BCI22545" s="4" t="s">
        <v>10</v>
      </c>
      <c r="BCJ22545" s="4" t="s">
        <v>9</v>
      </c>
      <c r="BCK22545" s="4" t="s">
        <v>6</v>
      </c>
      <c r="BCL22545" s="4" t="s">
        <v>8</v>
      </c>
      <c r="BCM22545" s="4" t="s">
        <v>10</v>
      </c>
      <c r="BCN22545" s="4" t="s">
        <v>10</v>
      </c>
      <c r="BCO22545" s="4" t="s">
        <v>9</v>
      </c>
      <c r="BCP22545" s="4" t="s">
        <v>6</v>
      </c>
      <c r="BCQ22545" s="4" t="s">
        <v>8</v>
      </c>
      <c r="BCR22545" s="4" t="s">
        <v>10</v>
      </c>
      <c r="BCS22545" s="4" t="s">
        <v>10</v>
      </c>
      <c r="BCT22545" s="4" t="s">
        <v>9</v>
      </c>
      <c r="BCU22545" s="4" t="s">
        <v>6</v>
      </c>
      <c r="BCV22545" s="4" t="s">
        <v>8</v>
      </c>
      <c r="BCW22545" s="4" t="s">
        <v>10</v>
      </c>
      <c r="BCX22545" s="4" t="s">
        <v>10</v>
      </c>
      <c r="BCY22545" s="4" t="s">
        <v>9</v>
      </c>
      <c r="BCZ22545" s="4" t="s">
        <v>6</v>
      </c>
      <c r="BDA22545" s="4" t="s">
        <v>8</v>
      </c>
      <c r="BDB22545" s="4" t="s">
        <v>10</v>
      </c>
      <c r="BDC22545" s="4" t="s">
        <v>10</v>
      </c>
      <c r="BDD22545" s="4" t="s">
        <v>9</v>
      </c>
      <c r="BDE22545" s="4" t="s">
        <v>6</v>
      </c>
      <c r="BDF22545" s="4" t="s">
        <v>8</v>
      </c>
      <c r="BDG22545" s="4" t="s">
        <v>10</v>
      </c>
      <c r="BDH22545" s="4" t="s">
        <v>10</v>
      </c>
      <c r="BDI22545" s="4" t="s">
        <v>9</v>
      </c>
      <c r="BDJ22545" s="4" t="s">
        <v>6</v>
      </c>
      <c r="BDK22545" s="4" t="s">
        <v>8</v>
      </c>
      <c r="BDL22545" s="4" t="s">
        <v>10</v>
      </c>
      <c r="BDM22545" s="4" t="s">
        <v>10</v>
      </c>
      <c r="BDN22545" s="4" t="s">
        <v>9</v>
      </c>
      <c r="BDO22545" s="4" t="s">
        <v>6</v>
      </c>
      <c r="BDP22545" s="4" t="s">
        <v>8</v>
      </c>
      <c r="BDQ22545" s="4" t="s">
        <v>10</v>
      </c>
      <c r="BDR22545" s="4" t="s">
        <v>10</v>
      </c>
      <c r="BDS22545" s="4" t="s">
        <v>9</v>
      </c>
      <c r="BDT22545" s="4" t="s">
        <v>6</v>
      </c>
      <c r="BDU22545" s="4" t="s">
        <v>8</v>
      </c>
      <c r="BDV22545" s="4" t="s">
        <v>10</v>
      </c>
      <c r="BDW22545" s="4" t="s">
        <v>10</v>
      </c>
      <c r="BDX22545" s="4" t="s">
        <v>9</v>
      </c>
      <c r="BDY22545" s="4" t="s">
        <v>6</v>
      </c>
      <c r="BDZ22545" s="4" t="s">
        <v>8</v>
      </c>
      <c r="BEA22545" s="4" t="s">
        <v>10</v>
      </c>
      <c r="BEB22545" s="4" t="s">
        <v>10</v>
      </c>
      <c r="BEC22545" s="4" t="s">
        <v>9</v>
      </c>
      <c r="BED22545" s="4" t="s">
        <v>6</v>
      </c>
      <c r="BEE22545" s="4" t="s">
        <v>8</v>
      </c>
      <c r="BEF22545" s="4" t="s">
        <v>10</v>
      </c>
      <c r="BEG22545" s="4" t="s">
        <v>10</v>
      </c>
      <c r="BEH22545" s="4" t="s">
        <v>9</v>
      </c>
      <c r="BEI22545" s="4" t="s">
        <v>6</v>
      </c>
      <c r="BEJ22545" s="4" t="s">
        <v>8</v>
      </c>
      <c r="BEK22545" s="4" t="s">
        <v>10</v>
      </c>
      <c r="BEL22545" s="4" t="s">
        <v>10</v>
      </c>
      <c r="BEM22545" s="4" t="s">
        <v>9</v>
      </c>
      <c r="BEN22545" s="4" t="s">
        <v>6</v>
      </c>
      <c r="BEO22545" s="4" t="s">
        <v>8</v>
      </c>
      <c r="BEP22545" s="4" t="s">
        <v>10</v>
      </c>
      <c r="BEQ22545" s="4" t="s">
        <v>10</v>
      </c>
      <c r="BER22545" s="4" t="s">
        <v>9</v>
      </c>
      <c r="BES22545" s="4" t="s">
        <v>6</v>
      </c>
      <c r="BET22545" s="4" t="s">
        <v>8</v>
      </c>
      <c r="BEU22545" s="4" t="s">
        <v>10</v>
      </c>
      <c r="BEV22545" s="4" t="s">
        <v>10</v>
      </c>
      <c r="BEW22545" s="4" t="s">
        <v>9</v>
      </c>
      <c r="BEX22545" s="4" t="s">
        <v>6</v>
      </c>
      <c r="BEY22545" s="4" t="s">
        <v>8</v>
      </c>
      <c r="BEZ22545" s="4" t="s">
        <v>10</v>
      </c>
      <c r="BFA22545" s="4" t="s">
        <v>10</v>
      </c>
      <c r="BFB22545" s="4" t="s">
        <v>9</v>
      </c>
      <c r="BFC22545" s="4" t="s">
        <v>6</v>
      </c>
      <c r="BFD22545" s="4" t="s">
        <v>8</v>
      </c>
      <c r="BFE22545" s="4" t="s">
        <v>10</v>
      </c>
      <c r="BFF22545" s="4" t="s">
        <v>10</v>
      </c>
      <c r="BFG22545" s="4" t="s">
        <v>9</v>
      </c>
      <c r="BFH22545" s="4" t="s">
        <v>6</v>
      </c>
      <c r="BFI22545" s="4" t="s">
        <v>8</v>
      </c>
      <c r="BFJ22545" s="4" t="s">
        <v>10</v>
      </c>
      <c r="BFK22545" s="4" t="s">
        <v>10</v>
      </c>
      <c r="BFL22545" s="4" t="s">
        <v>9</v>
      </c>
      <c r="BFM22545" s="4" t="s">
        <v>6</v>
      </c>
      <c r="BFN22545" s="4" t="s">
        <v>8</v>
      </c>
      <c r="BFO22545" s="4" t="s">
        <v>10</v>
      </c>
      <c r="BFP22545" s="4" t="s">
        <v>10</v>
      </c>
      <c r="BFQ22545" s="4" t="s">
        <v>9</v>
      </c>
      <c r="BFR22545" s="4" t="s">
        <v>6</v>
      </c>
      <c r="BFS22545" s="4" t="s">
        <v>8</v>
      </c>
      <c r="BFT22545" s="4" t="s">
        <v>10</v>
      </c>
      <c r="BFU22545" s="4" t="s">
        <v>10</v>
      </c>
      <c r="BFV22545" s="4" t="s">
        <v>9</v>
      </c>
      <c r="BFW22545" s="4" t="s">
        <v>6</v>
      </c>
      <c r="BFX22545" s="4" t="s">
        <v>8</v>
      </c>
      <c r="BFY22545" s="4" t="s">
        <v>10</v>
      </c>
      <c r="BFZ22545" s="4" t="s">
        <v>10</v>
      </c>
      <c r="BGA22545" s="4" t="s">
        <v>9</v>
      </c>
      <c r="BGB22545" s="4" t="s">
        <v>6</v>
      </c>
      <c r="BGC22545" s="4" t="s">
        <v>8</v>
      </c>
      <c r="BGD22545" s="4" t="s">
        <v>10</v>
      </c>
      <c r="BGE22545" s="4" t="s">
        <v>10</v>
      </c>
      <c r="BGF22545" s="4" t="s">
        <v>9</v>
      </c>
      <c r="BGG22545" s="4" t="s">
        <v>6</v>
      </c>
      <c r="BGH22545" s="4" t="s">
        <v>8</v>
      </c>
      <c r="BGI22545" s="4" t="s">
        <v>10</v>
      </c>
      <c r="BGJ22545" s="4" t="s">
        <v>10</v>
      </c>
      <c r="BGK22545" s="4" t="s">
        <v>9</v>
      </c>
      <c r="BGL22545" s="4" t="s">
        <v>6</v>
      </c>
      <c r="BGM22545" s="4" t="s">
        <v>8</v>
      </c>
      <c r="BGN22545" s="4" t="s">
        <v>10</v>
      </c>
      <c r="BGO22545" s="4" t="s">
        <v>10</v>
      </c>
      <c r="BGP22545" s="4" t="s">
        <v>9</v>
      </c>
      <c r="BGQ22545" s="4" t="s">
        <v>6</v>
      </c>
      <c r="BGR22545" s="4" t="s">
        <v>8</v>
      </c>
      <c r="BGS22545" s="4" t="s">
        <v>10</v>
      </c>
      <c r="BGT22545" s="4" t="s">
        <v>10</v>
      </c>
      <c r="BGU22545" s="4" t="s">
        <v>9</v>
      </c>
      <c r="BGV22545" s="4" t="s">
        <v>6</v>
      </c>
      <c r="BGW22545" s="4" t="s">
        <v>8</v>
      </c>
      <c r="BGX22545" s="4" t="s">
        <v>10</v>
      </c>
      <c r="BGY22545" s="4" t="s">
        <v>10</v>
      </c>
      <c r="BGZ22545" s="4" t="s">
        <v>9</v>
      </c>
      <c r="BHA22545" s="4" t="s">
        <v>6</v>
      </c>
      <c r="BHB22545" s="4" t="s">
        <v>8</v>
      </c>
      <c r="BHC22545" s="4" t="s">
        <v>10</v>
      </c>
      <c r="BHD22545" s="4" t="s">
        <v>10</v>
      </c>
      <c r="BHE22545" s="4" t="s">
        <v>9</v>
      </c>
      <c r="BHF22545" s="4" t="s">
        <v>6</v>
      </c>
      <c r="BHG22545" s="4" t="s">
        <v>8</v>
      </c>
      <c r="BHH22545" s="4" t="s">
        <v>10</v>
      </c>
      <c r="BHI22545" s="4" t="s">
        <v>10</v>
      </c>
      <c r="BHJ22545" s="4" t="s">
        <v>9</v>
      </c>
      <c r="BHK22545" s="4" t="s">
        <v>6</v>
      </c>
      <c r="BHL22545" s="4" t="s">
        <v>8</v>
      </c>
      <c r="BHM22545" s="4" t="s">
        <v>10</v>
      </c>
      <c r="BHN22545" s="4" t="s">
        <v>10</v>
      </c>
      <c r="BHO22545" s="4" t="s">
        <v>9</v>
      </c>
      <c r="BHP22545" s="4" t="s">
        <v>6</v>
      </c>
      <c r="BHQ22545" s="4" t="s">
        <v>8</v>
      </c>
      <c r="BHR22545" s="4" t="s">
        <v>10</v>
      </c>
      <c r="BHS22545" s="4" t="s">
        <v>10</v>
      </c>
      <c r="BHT22545" s="4" t="s">
        <v>9</v>
      </c>
      <c r="BHU22545" s="4" t="s">
        <v>6</v>
      </c>
      <c r="BHV22545" s="4" t="s">
        <v>8</v>
      </c>
      <c r="BHW22545" s="4" t="s">
        <v>10</v>
      </c>
      <c r="BHX22545" s="4" t="s">
        <v>10</v>
      </c>
      <c r="BHY22545" s="4" t="s">
        <v>9</v>
      </c>
      <c r="BHZ22545" s="4" t="s">
        <v>6</v>
      </c>
      <c r="BIA22545" s="4" t="s">
        <v>8</v>
      </c>
      <c r="BIB22545" s="4" t="s">
        <v>10</v>
      </c>
      <c r="BIC22545" s="4" t="s">
        <v>10</v>
      </c>
      <c r="BID22545" s="4" t="s">
        <v>9</v>
      </c>
      <c r="BIE22545" s="4" t="s">
        <v>6</v>
      </c>
      <c r="BIF22545" s="4" t="s">
        <v>8</v>
      </c>
      <c r="BIG22545" s="4" t="s">
        <v>10</v>
      </c>
      <c r="BIH22545" s="4" t="s">
        <v>10</v>
      </c>
      <c r="BII22545" s="4" t="s">
        <v>9</v>
      </c>
      <c r="BIJ22545" s="4" t="s">
        <v>6</v>
      </c>
      <c r="BIK22545" s="4" t="s">
        <v>8</v>
      </c>
      <c r="BIL22545" s="4" t="s">
        <v>10</v>
      </c>
      <c r="BIM22545" s="4" t="s">
        <v>10</v>
      </c>
      <c r="BIN22545" s="4" t="s">
        <v>9</v>
      </c>
      <c r="BIO22545" s="4" t="s">
        <v>6</v>
      </c>
      <c r="BIP22545" s="4" t="s">
        <v>8</v>
      </c>
      <c r="BIQ22545" s="4" t="s">
        <v>10</v>
      </c>
      <c r="BIR22545" s="4" t="s">
        <v>10</v>
      </c>
      <c r="BIS22545" s="4" t="s">
        <v>9</v>
      </c>
      <c r="BIT22545" s="4" t="s">
        <v>6</v>
      </c>
      <c r="BIU22545" s="4" t="s">
        <v>8</v>
      </c>
      <c r="BIV22545" s="4" t="s">
        <v>10</v>
      </c>
      <c r="BIW22545" s="4" t="s">
        <v>10</v>
      </c>
      <c r="BIX22545" s="4" t="s">
        <v>9</v>
      </c>
      <c r="BIY22545" s="4" t="s">
        <v>6</v>
      </c>
      <c r="BIZ22545" s="4" t="s">
        <v>8</v>
      </c>
      <c r="BJA22545" s="4" t="s">
        <v>10</v>
      </c>
      <c r="BJB22545" s="4" t="s">
        <v>10</v>
      </c>
      <c r="BJC22545" s="4" t="s">
        <v>9</v>
      </c>
      <c r="BJD22545" s="4" t="s">
        <v>6</v>
      </c>
      <c r="BJE22545" s="4" t="s">
        <v>8</v>
      </c>
      <c r="BJF22545" s="4" t="s">
        <v>10</v>
      </c>
      <c r="BJG22545" s="4" t="s">
        <v>10</v>
      </c>
      <c r="BJH22545" s="4" t="s">
        <v>9</v>
      </c>
      <c r="BJI22545" s="4" t="s">
        <v>6</v>
      </c>
      <c r="BJJ22545" s="4" t="s">
        <v>8</v>
      </c>
      <c r="BJK22545" s="4" t="s">
        <v>10</v>
      </c>
      <c r="BJL22545" s="4" t="s">
        <v>10</v>
      </c>
      <c r="BJM22545" s="4" t="s">
        <v>9</v>
      </c>
      <c r="BJN22545" s="4" t="s">
        <v>6</v>
      </c>
      <c r="BJO22545" s="4" t="s">
        <v>8</v>
      </c>
      <c r="BJP22545" s="4" t="s">
        <v>10</v>
      </c>
      <c r="BJQ22545" s="4" t="s">
        <v>10</v>
      </c>
      <c r="BJR22545" s="4" t="s">
        <v>9</v>
      </c>
      <c r="BJS22545" s="4" t="s">
        <v>6</v>
      </c>
      <c r="BJT22545" s="4" t="s">
        <v>8</v>
      </c>
      <c r="BJU22545" s="4" t="s">
        <v>10</v>
      </c>
      <c r="BJV22545" s="4" t="s">
        <v>10</v>
      </c>
      <c r="BJW22545" s="4" t="s">
        <v>9</v>
      </c>
      <c r="BJX22545" s="4" t="s">
        <v>6</v>
      </c>
      <c r="BJY22545" s="4" t="s">
        <v>8</v>
      </c>
      <c r="BJZ22545" s="4" t="s">
        <v>10</v>
      </c>
      <c r="BKA22545" s="4" t="s">
        <v>10</v>
      </c>
      <c r="BKB22545" s="4" t="s">
        <v>9</v>
      </c>
      <c r="BKC22545" s="4" t="s">
        <v>6</v>
      </c>
      <c r="BKD22545" s="4" t="s">
        <v>8</v>
      </c>
      <c r="BKE22545" s="4" t="s">
        <v>10</v>
      </c>
      <c r="BKF22545" s="4" t="s">
        <v>10</v>
      </c>
      <c r="BKG22545" s="4" t="s">
        <v>9</v>
      </c>
      <c r="BKH22545" s="4" t="s">
        <v>6</v>
      </c>
      <c r="BKI22545" s="4" t="s">
        <v>8</v>
      </c>
      <c r="BKJ22545" s="4" t="s">
        <v>10</v>
      </c>
      <c r="BKK22545" s="4" t="s">
        <v>10</v>
      </c>
      <c r="BKL22545" s="4" t="s">
        <v>9</v>
      </c>
      <c r="BKM22545" s="4" t="s">
        <v>6</v>
      </c>
      <c r="BKN22545" s="4" t="s">
        <v>8</v>
      </c>
      <c r="BKO22545" s="4" t="s">
        <v>10</v>
      </c>
      <c r="BKP22545" s="4" t="s">
        <v>10</v>
      </c>
      <c r="BKQ22545" s="4" t="s">
        <v>9</v>
      </c>
      <c r="BKR22545" s="4" t="s">
        <v>6</v>
      </c>
      <c r="BKS22545" s="4" t="s">
        <v>8</v>
      </c>
      <c r="BKT22545" s="4" t="s">
        <v>10</v>
      </c>
      <c r="BKU22545" s="4" t="s">
        <v>10</v>
      </c>
      <c r="BKV22545" s="4" t="s">
        <v>9</v>
      </c>
      <c r="BKW22545" s="4" t="s">
        <v>6</v>
      </c>
      <c r="BKX22545" s="4" t="s">
        <v>8</v>
      </c>
      <c r="BKY22545" s="4" t="s">
        <v>10</v>
      </c>
      <c r="BKZ22545" s="4" t="s">
        <v>10</v>
      </c>
      <c r="BLA22545" s="4" t="s">
        <v>9</v>
      </c>
      <c r="BLB22545" s="4" t="s">
        <v>6</v>
      </c>
      <c r="BLC22545" s="4" t="s">
        <v>8</v>
      </c>
      <c r="BLD22545" s="4" t="s">
        <v>10</v>
      </c>
      <c r="BLE22545" s="4" t="s">
        <v>10</v>
      </c>
      <c r="BLF22545" s="4" t="s">
        <v>9</v>
      </c>
      <c r="BLG22545" s="4" t="s">
        <v>6</v>
      </c>
      <c r="BLH22545" s="4" t="s">
        <v>8</v>
      </c>
      <c r="BLI22545" s="4" t="s">
        <v>10</v>
      </c>
      <c r="BLJ22545" s="4" t="s">
        <v>10</v>
      </c>
      <c r="BLK22545" s="4" t="s">
        <v>9</v>
      </c>
      <c r="BLL22545" s="4" t="s">
        <v>6</v>
      </c>
      <c r="BLM22545" s="4" t="s">
        <v>8</v>
      </c>
      <c r="BLN22545" s="4" t="s">
        <v>10</v>
      </c>
      <c r="BLO22545" s="4" t="s">
        <v>10</v>
      </c>
      <c r="BLP22545" s="4" t="s">
        <v>9</v>
      </c>
      <c r="BLQ22545" s="4" t="s">
        <v>6</v>
      </c>
      <c r="BLR22545" s="4" t="s">
        <v>8</v>
      </c>
      <c r="BLS22545" s="4" t="s">
        <v>10</v>
      </c>
      <c r="BLT22545" s="4" t="s">
        <v>10</v>
      </c>
      <c r="BLU22545" s="4" t="s">
        <v>9</v>
      </c>
      <c r="BLV22545" s="4" t="s">
        <v>6</v>
      </c>
      <c r="BLW22545" s="4" t="s">
        <v>8</v>
      </c>
      <c r="BLX22545" s="4" t="s">
        <v>10</v>
      </c>
      <c r="BLY22545" s="4" t="s">
        <v>10</v>
      </c>
      <c r="BLZ22545" s="4" t="s">
        <v>9</v>
      </c>
      <c r="BMA22545" s="4" t="s">
        <v>6</v>
      </c>
      <c r="BMB22545" s="4" t="s">
        <v>8</v>
      </c>
      <c r="BMC22545" s="4" t="s">
        <v>10</v>
      </c>
      <c r="BMD22545" s="4" t="s">
        <v>10</v>
      </c>
      <c r="BME22545" s="4" t="s">
        <v>9</v>
      </c>
      <c r="BMF22545" s="4" t="s">
        <v>6</v>
      </c>
      <c r="BMG22545" s="4" t="s">
        <v>8</v>
      </c>
      <c r="BMH22545" s="4" t="s">
        <v>10</v>
      </c>
      <c r="BMI22545" s="4" t="s">
        <v>10</v>
      </c>
      <c r="BMJ22545" s="4" t="s">
        <v>9</v>
      </c>
      <c r="BMK22545" s="4" t="s">
        <v>6</v>
      </c>
      <c r="BML22545" s="4" t="s">
        <v>8</v>
      </c>
      <c r="BMM22545" s="4" t="s">
        <v>10</v>
      </c>
      <c r="BMN22545" s="4" t="s">
        <v>10</v>
      </c>
      <c r="BMO22545" s="4" t="s">
        <v>9</v>
      </c>
      <c r="BMP22545" s="4" t="s">
        <v>6</v>
      </c>
      <c r="BMQ22545" s="4" t="s">
        <v>8</v>
      </c>
      <c r="BMR22545" s="4" t="s">
        <v>10</v>
      </c>
      <c r="BMS22545" s="4" t="s">
        <v>10</v>
      </c>
      <c r="BMT22545" s="4" t="s">
        <v>9</v>
      </c>
      <c r="BMU22545" s="4" t="s">
        <v>6</v>
      </c>
      <c r="BMV22545" s="4" t="s">
        <v>8</v>
      </c>
      <c r="BMW22545" s="4" t="s">
        <v>10</v>
      </c>
      <c r="BMX22545" s="4" t="s">
        <v>10</v>
      </c>
      <c r="BMY22545" s="4" t="s">
        <v>9</v>
      </c>
      <c r="BMZ22545" s="4" t="s">
        <v>6</v>
      </c>
      <c r="BNA22545" s="4" t="s">
        <v>8</v>
      </c>
      <c r="BNB22545" s="4" t="s">
        <v>10</v>
      </c>
      <c r="BNC22545" s="4" t="s">
        <v>10</v>
      </c>
      <c r="BND22545" s="4" t="s">
        <v>9</v>
      </c>
      <c r="BNE22545" s="4" t="s">
        <v>6</v>
      </c>
      <c r="BNF22545" s="4" t="s">
        <v>8</v>
      </c>
      <c r="BNG22545" s="4" t="s">
        <v>10</v>
      </c>
      <c r="BNH22545" s="4" t="s">
        <v>10</v>
      </c>
      <c r="BNI22545" s="4" t="s">
        <v>9</v>
      </c>
      <c r="BNJ22545" s="4" t="s">
        <v>6</v>
      </c>
      <c r="BNK22545" s="4" t="s">
        <v>8</v>
      </c>
      <c r="BNL22545" s="4" t="s">
        <v>10</v>
      </c>
      <c r="BNM22545" s="4" t="s">
        <v>10</v>
      </c>
      <c r="BNN22545" s="4" t="s">
        <v>9</v>
      </c>
      <c r="BNO22545" s="4" t="s">
        <v>6</v>
      </c>
      <c r="BNP22545" s="4" t="s">
        <v>8</v>
      </c>
      <c r="BNQ22545" s="4" t="s">
        <v>10</v>
      </c>
      <c r="BNR22545" s="4" t="s">
        <v>10</v>
      </c>
      <c r="BNS22545" s="4" t="s">
        <v>9</v>
      </c>
      <c r="BNT22545" s="4" t="s">
        <v>6</v>
      </c>
      <c r="BNU22545" s="4" t="s">
        <v>8</v>
      </c>
      <c r="BNV22545" s="4" t="s">
        <v>10</v>
      </c>
      <c r="BNW22545" s="4" t="s">
        <v>10</v>
      </c>
      <c r="BNX22545" s="4" t="s">
        <v>9</v>
      </c>
      <c r="BNY22545" s="4" t="s">
        <v>6</v>
      </c>
      <c r="BNZ22545" s="4" t="s">
        <v>8</v>
      </c>
      <c r="BOA22545" s="4" t="s">
        <v>10</v>
      </c>
      <c r="BOB22545" s="4" t="s">
        <v>10</v>
      </c>
      <c r="BOC22545" s="4" t="s">
        <v>9</v>
      </c>
      <c r="BOD22545" s="4" t="s">
        <v>6</v>
      </c>
      <c r="BOE22545" s="4" t="s">
        <v>8</v>
      </c>
      <c r="BOF22545" s="4" t="s">
        <v>10</v>
      </c>
      <c r="BOG22545" s="4" t="s">
        <v>10</v>
      </c>
      <c r="BOH22545" s="4" t="s">
        <v>9</v>
      </c>
      <c r="BOI22545" s="4" t="s">
        <v>6</v>
      </c>
      <c r="BOJ22545" s="4" t="s">
        <v>8</v>
      </c>
      <c r="BOK22545" s="4" t="s">
        <v>10</v>
      </c>
      <c r="BOL22545" s="4" t="s">
        <v>10</v>
      </c>
      <c r="BOM22545" s="4" t="s">
        <v>9</v>
      </c>
      <c r="BON22545" s="4" t="s">
        <v>6</v>
      </c>
      <c r="BOO22545" s="4" t="s">
        <v>8</v>
      </c>
      <c r="BOP22545" s="4" t="s">
        <v>10</v>
      </c>
      <c r="BOQ22545" s="4" t="s">
        <v>10</v>
      </c>
      <c r="BOR22545" s="4" t="s">
        <v>9</v>
      </c>
      <c r="BOS22545" s="4" t="s">
        <v>6</v>
      </c>
      <c r="BOT22545" s="4" t="s">
        <v>8</v>
      </c>
      <c r="BOU22545" s="4" t="s">
        <v>10</v>
      </c>
      <c r="BOV22545" s="4" t="s">
        <v>10</v>
      </c>
      <c r="BOW22545" s="4" t="s">
        <v>9</v>
      </c>
      <c r="BOX22545" s="4" t="s">
        <v>6</v>
      </c>
      <c r="BOY22545" s="4" t="s">
        <v>8</v>
      </c>
      <c r="BOZ22545" s="4" t="s">
        <v>10</v>
      </c>
      <c r="BPA22545" s="4" t="s">
        <v>10</v>
      </c>
      <c r="BPB22545" s="4" t="s">
        <v>9</v>
      </c>
      <c r="BPC22545" s="4" t="s">
        <v>6</v>
      </c>
      <c r="BPD22545" s="4" t="s">
        <v>8</v>
      </c>
      <c r="BPE22545" s="4" t="s">
        <v>10</v>
      </c>
      <c r="BPF22545" s="4" t="s">
        <v>10</v>
      </c>
      <c r="BPG22545" s="4" t="s">
        <v>9</v>
      </c>
      <c r="BPH22545" s="4" t="s">
        <v>6</v>
      </c>
      <c r="BPI22545" s="4" t="s">
        <v>8</v>
      </c>
      <c r="BPJ22545" s="4" t="s">
        <v>10</v>
      </c>
      <c r="BPK22545" s="4" t="s">
        <v>10</v>
      </c>
      <c r="BPL22545" s="4" t="s">
        <v>9</v>
      </c>
      <c r="BPM22545" s="4" t="s">
        <v>6</v>
      </c>
      <c r="BPN22545" s="4" t="s">
        <v>8</v>
      </c>
      <c r="BPO22545" s="4" t="s">
        <v>10</v>
      </c>
      <c r="BPP22545" s="4" t="s">
        <v>10</v>
      </c>
      <c r="BPQ22545" s="4" t="s">
        <v>9</v>
      </c>
      <c r="BPR22545" s="4" t="s">
        <v>6</v>
      </c>
      <c r="BPS22545" s="4" t="s">
        <v>8</v>
      </c>
      <c r="BPT22545" s="4" t="s">
        <v>10</v>
      </c>
      <c r="BPU22545" s="4" t="s">
        <v>10</v>
      </c>
      <c r="BPV22545" s="4" t="s">
        <v>9</v>
      </c>
      <c r="BPW22545" s="4" t="s">
        <v>6</v>
      </c>
      <c r="BPX22545" s="4" t="s">
        <v>8</v>
      </c>
      <c r="BPY22545" s="4" t="s">
        <v>10</v>
      </c>
      <c r="BPZ22545" s="4" t="s">
        <v>10</v>
      </c>
      <c r="BQA22545" s="4" t="s">
        <v>9</v>
      </c>
      <c r="BQB22545" s="4" t="s">
        <v>6</v>
      </c>
      <c r="BQC22545" s="4" t="s">
        <v>8</v>
      </c>
      <c r="BQD22545" s="4" t="s">
        <v>10</v>
      </c>
      <c r="BQE22545" s="4" t="s">
        <v>10</v>
      </c>
      <c r="BQF22545" s="4" t="s">
        <v>9</v>
      </c>
      <c r="BQG22545" s="4" t="s">
        <v>6</v>
      </c>
      <c r="BQH22545" s="4" t="s">
        <v>8</v>
      </c>
      <c r="BQI22545" s="4" t="s">
        <v>10</v>
      </c>
      <c r="BQJ22545" s="4" t="s">
        <v>10</v>
      </c>
      <c r="BQK22545" s="4" t="s">
        <v>9</v>
      </c>
      <c r="BQL22545" s="4" t="s">
        <v>6</v>
      </c>
      <c r="BQM22545" s="4" t="s">
        <v>8</v>
      </c>
      <c r="BQN22545" s="4" t="s">
        <v>10</v>
      </c>
      <c r="BQO22545" s="4" t="s">
        <v>10</v>
      </c>
      <c r="BQP22545" s="4" t="s">
        <v>9</v>
      </c>
      <c r="BQQ22545" s="4" t="s">
        <v>6</v>
      </c>
      <c r="BQR22545" s="4" t="s">
        <v>8</v>
      </c>
      <c r="BQS22545" s="4" t="s">
        <v>10</v>
      </c>
      <c r="BQT22545" s="4" t="s">
        <v>10</v>
      </c>
      <c r="BQU22545" s="4" t="s">
        <v>9</v>
      </c>
      <c r="BQV22545" s="4" t="s">
        <v>6</v>
      </c>
      <c r="BQW22545" s="4" t="s">
        <v>8</v>
      </c>
      <c r="BQX22545" s="4" t="s">
        <v>10</v>
      </c>
      <c r="BQY22545" s="4" t="s">
        <v>10</v>
      </c>
      <c r="BQZ22545" s="4" t="s">
        <v>9</v>
      </c>
      <c r="BRA22545" s="4" t="s">
        <v>6</v>
      </c>
      <c r="BRB22545" s="4" t="s">
        <v>8</v>
      </c>
      <c r="BRC22545" s="4" t="s">
        <v>10</v>
      </c>
      <c r="BRD22545" s="4" t="s">
        <v>10</v>
      </c>
      <c r="BRE22545" s="4" t="s">
        <v>9</v>
      </c>
      <c r="BRF22545" s="4" t="s">
        <v>6</v>
      </c>
      <c r="BRG22545" s="4" t="s">
        <v>8</v>
      </c>
      <c r="BRH22545" s="4" t="s">
        <v>10</v>
      </c>
      <c r="BRI22545" s="4" t="s">
        <v>10</v>
      </c>
      <c r="BRJ22545" s="4" t="s">
        <v>9</v>
      </c>
      <c r="BRK22545" s="4" t="s">
        <v>6</v>
      </c>
      <c r="BRL22545" s="4" t="s">
        <v>8</v>
      </c>
      <c r="BRM22545" s="4" t="s">
        <v>10</v>
      </c>
      <c r="BRN22545" s="4" t="s">
        <v>10</v>
      </c>
      <c r="BRO22545" s="4" t="s">
        <v>9</v>
      </c>
      <c r="BRP22545" s="4" t="s">
        <v>6</v>
      </c>
      <c r="BRQ22545" s="4" t="s">
        <v>8</v>
      </c>
      <c r="BRR22545" s="4" t="s">
        <v>10</v>
      </c>
      <c r="BRS22545" s="4" t="s">
        <v>10</v>
      </c>
      <c r="BRT22545" s="4" t="s">
        <v>9</v>
      </c>
      <c r="BRU22545" s="4" t="s">
        <v>6</v>
      </c>
      <c r="BRV22545" s="4" t="s">
        <v>8</v>
      </c>
      <c r="BRW22545" s="4" t="s">
        <v>10</v>
      </c>
      <c r="BRX22545" s="4" t="s">
        <v>10</v>
      </c>
      <c r="BRY22545" s="4" t="s">
        <v>9</v>
      </c>
      <c r="BRZ22545" s="4" t="s">
        <v>6</v>
      </c>
      <c r="BSA22545" s="4" t="s">
        <v>8</v>
      </c>
      <c r="BSB22545" s="4" t="s">
        <v>10</v>
      </c>
      <c r="BSC22545" s="4" t="s">
        <v>10</v>
      </c>
      <c r="BSD22545" s="4" t="s">
        <v>9</v>
      </c>
      <c r="BSE22545" s="4" t="s">
        <v>6</v>
      </c>
      <c r="BSF22545" s="4" t="s">
        <v>8</v>
      </c>
      <c r="BSG22545" s="4" t="s">
        <v>10</v>
      </c>
      <c r="BSH22545" s="4" t="s">
        <v>10</v>
      </c>
      <c r="BSI22545" s="4" t="s">
        <v>9</v>
      </c>
      <c r="BSJ22545" s="4" t="s">
        <v>6</v>
      </c>
      <c r="BSK22545" s="4" t="s">
        <v>8</v>
      </c>
      <c r="BSL22545" s="4" t="s">
        <v>10</v>
      </c>
      <c r="BSM22545" s="4" t="s">
        <v>10</v>
      </c>
      <c r="BSN22545" s="4" t="s">
        <v>9</v>
      </c>
      <c r="BSO22545" s="4" t="s">
        <v>6</v>
      </c>
      <c r="BSP22545" s="4" t="s">
        <v>8</v>
      </c>
      <c r="BSQ22545" s="4" t="s">
        <v>10</v>
      </c>
      <c r="BSR22545" s="4" t="s">
        <v>10</v>
      </c>
      <c r="BSS22545" s="4" t="s">
        <v>9</v>
      </c>
      <c r="BST22545" s="4" t="s">
        <v>6</v>
      </c>
      <c r="BSU22545" s="4" t="s">
        <v>8</v>
      </c>
      <c r="BSV22545" s="4" t="s">
        <v>10</v>
      </c>
      <c r="BSW22545" s="4" t="s">
        <v>10</v>
      </c>
      <c r="BSX22545" s="4" t="s">
        <v>9</v>
      </c>
      <c r="BSY22545" s="4" t="s">
        <v>6</v>
      </c>
      <c r="BSZ22545" s="4" t="s">
        <v>8</v>
      </c>
    </row>
    <row r="22546" spans="1:227">
      <c r="A22546" t="n">
        <v>193552</v>
      </c>
      <c r="B22546" s="102" t="n">
        <v>257</v>
      </c>
      <c r="C22546" s="7" t="n">
        <v>3</v>
      </c>
      <c r="D22546" s="7" t="n">
        <v>65533</v>
      </c>
      <c r="E22546" s="7" t="n">
        <v>0</v>
      </c>
      <c r="F22546" s="7" t="s">
        <v>35</v>
      </c>
      <c r="G22546" s="7" t="n">
        <f t="normal" ca="1">32-LENB(INDIRECT(ADDRESS(22546,6)))</f>
        <v>0</v>
      </c>
      <c r="H22546" s="7" t="n">
        <v>3</v>
      </c>
      <c r="I22546" s="7" t="n">
        <v>65533</v>
      </c>
      <c r="J22546" s="7" t="n">
        <v>0</v>
      </c>
      <c r="K22546" s="7" t="s">
        <v>723</v>
      </c>
      <c r="L22546" s="7" t="n">
        <f t="normal" ca="1">32-LENB(INDIRECT(ADDRESS(22546,11)))</f>
        <v>0</v>
      </c>
      <c r="M22546" s="7" t="n">
        <v>3</v>
      </c>
      <c r="N22546" s="7" t="n">
        <v>65533</v>
      </c>
      <c r="O22546" s="7" t="n">
        <v>0</v>
      </c>
      <c r="P22546" s="7" t="s">
        <v>319</v>
      </c>
      <c r="Q22546" s="7" t="n">
        <f t="normal" ca="1">32-LENB(INDIRECT(ADDRESS(22546,16)))</f>
        <v>0</v>
      </c>
      <c r="R22546" s="7" t="n">
        <v>3</v>
      </c>
      <c r="S22546" s="7" t="n">
        <v>65533</v>
      </c>
      <c r="T22546" s="7" t="n">
        <v>0</v>
      </c>
      <c r="U22546" s="7" t="s">
        <v>724</v>
      </c>
      <c r="V22546" s="7" t="n">
        <f t="normal" ca="1">32-LENB(INDIRECT(ADDRESS(22546,21)))</f>
        <v>0</v>
      </c>
      <c r="W22546" s="7" t="n">
        <v>3</v>
      </c>
      <c r="X22546" s="7" t="n">
        <v>65533</v>
      </c>
      <c r="Y22546" s="7" t="n">
        <v>0</v>
      </c>
      <c r="Z22546" s="7" t="s">
        <v>725</v>
      </c>
      <c r="AA22546" s="7" t="n">
        <f t="normal" ca="1">32-LENB(INDIRECT(ADDRESS(22546,26)))</f>
        <v>0</v>
      </c>
      <c r="AB22546" s="7" t="n">
        <v>3</v>
      </c>
      <c r="AC22546" s="7" t="n">
        <v>65533</v>
      </c>
      <c r="AD22546" s="7" t="n">
        <v>0</v>
      </c>
      <c r="AE22546" s="7" t="s">
        <v>726</v>
      </c>
      <c r="AF22546" s="7" t="n">
        <f t="normal" ca="1">32-LENB(INDIRECT(ADDRESS(22546,31)))</f>
        <v>0</v>
      </c>
      <c r="AG22546" s="7" t="n">
        <v>3</v>
      </c>
      <c r="AH22546" s="7" t="n">
        <v>65533</v>
      </c>
      <c r="AI22546" s="7" t="n">
        <v>0</v>
      </c>
      <c r="AJ22546" s="7" t="s">
        <v>727</v>
      </c>
      <c r="AK22546" s="7" t="n">
        <f t="normal" ca="1">32-LENB(INDIRECT(ADDRESS(22546,36)))</f>
        <v>0</v>
      </c>
      <c r="AL22546" s="7" t="n">
        <v>3</v>
      </c>
      <c r="AM22546" s="7" t="n">
        <v>65533</v>
      </c>
      <c r="AN22546" s="7" t="n">
        <v>0</v>
      </c>
      <c r="AO22546" s="7" t="s">
        <v>728</v>
      </c>
      <c r="AP22546" s="7" t="n">
        <f t="normal" ca="1">32-LENB(INDIRECT(ADDRESS(22546,41)))</f>
        <v>0</v>
      </c>
      <c r="AQ22546" s="7" t="n">
        <v>3</v>
      </c>
      <c r="AR22546" s="7" t="n">
        <v>65533</v>
      </c>
      <c r="AS22546" s="7" t="n">
        <v>0</v>
      </c>
      <c r="AT22546" s="7" t="s">
        <v>729</v>
      </c>
      <c r="AU22546" s="7" t="n">
        <f t="normal" ca="1">32-LENB(INDIRECT(ADDRESS(22546,46)))</f>
        <v>0</v>
      </c>
      <c r="AV22546" s="7" t="n">
        <v>3</v>
      </c>
      <c r="AW22546" s="7" t="n">
        <v>65533</v>
      </c>
      <c r="AX22546" s="7" t="n">
        <v>0</v>
      </c>
      <c r="AY22546" s="7" t="s">
        <v>730</v>
      </c>
      <c r="AZ22546" s="7" t="n">
        <f t="normal" ca="1">32-LENB(INDIRECT(ADDRESS(22546,51)))</f>
        <v>0</v>
      </c>
      <c r="BA22546" s="7" t="n">
        <v>3</v>
      </c>
      <c r="BB22546" s="7" t="n">
        <v>65533</v>
      </c>
      <c r="BC22546" s="7" t="n">
        <v>0</v>
      </c>
      <c r="BD22546" s="7" t="s">
        <v>731</v>
      </c>
      <c r="BE22546" s="7" t="n">
        <f t="normal" ca="1">32-LENB(INDIRECT(ADDRESS(22546,56)))</f>
        <v>0</v>
      </c>
      <c r="BF22546" s="7" t="n">
        <v>3</v>
      </c>
      <c r="BG22546" s="7" t="n">
        <v>65533</v>
      </c>
      <c r="BH22546" s="7" t="n">
        <v>0</v>
      </c>
      <c r="BI22546" s="7" t="s">
        <v>732</v>
      </c>
      <c r="BJ22546" s="7" t="n">
        <f t="normal" ca="1">32-LENB(INDIRECT(ADDRESS(22546,61)))</f>
        <v>0</v>
      </c>
      <c r="BK22546" s="7" t="n">
        <v>3</v>
      </c>
      <c r="BL22546" s="7" t="n">
        <v>65533</v>
      </c>
      <c r="BM22546" s="7" t="n">
        <v>0</v>
      </c>
      <c r="BN22546" s="7" t="s">
        <v>733</v>
      </c>
      <c r="BO22546" s="7" t="n">
        <f t="normal" ca="1">32-LENB(INDIRECT(ADDRESS(22546,66)))</f>
        <v>0</v>
      </c>
      <c r="BP22546" s="7" t="n">
        <v>3</v>
      </c>
      <c r="BQ22546" s="7" t="n">
        <v>65533</v>
      </c>
      <c r="BR22546" s="7" t="n">
        <v>0</v>
      </c>
      <c r="BS22546" s="7" t="s">
        <v>734</v>
      </c>
      <c r="BT22546" s="7" t="n">
        <f t="normal" ca="1">32-LENB(INDIRECT(ADDRESS(22546,71)))</f>
        <v>0</v>
      </c>
      <c r="BU22546" s="7" t="n">
        <v>3</v>
      </c>
      <c r="BV22546" s="7" t="n">
        <v>65533</v>
      </c>
      <c r="BW22546" s="7" t="n">
        <v>0</v>
      </c>
      <c r="BX22546" s="7" t="s">
        <v>735</v>
      </c>
      <c r="BY22546" s="7" t="n">
        <f t="normal" ca="1">32-LENB(INDIRECT(ADDRESS(22546,76)))</f>
        <v>0</v>
      </c>
      <c r="BZ22546" s="7" t="n">
        <v>3</v>
      </c>
      <c r="CA22546" s="7" t="n">
        <v>65533</v>
      </c>
      <c r="CB22546" s="7" t="n">
        <v>0</v>
      </c>
      <c r="CC22546" s="7" t="s">
        <v>736</v>
      </c>
      <c r="CD22546" s="7" t="n">
        <f t="normal" ca="1">32-LENB(INDIRECT(ADDRESS(22546,81)))</f>
        <v>0</v>
      </c>
      <c r="CE22546" s="7" t="n">
        <v>3</v>
      </c>
      <c r="CF22546" s="7" t="n">
        <v>65533</v>
      </c>
      <c r="CG22546" s="7" t="n">
        <v>0</v>
      </c>
      <c r="CH22546" s="7" t="s">
        <v>737</v>
      </c>
      <c r="CI22546" s="7" t="n">
        <f t="normal" ca="1">32-LENB(INDIRECT(ADDRESS(22546,86)))</f>
        <v>0</v>
      </c>
      <c r="CJ22546" s="7" t="n">
        <v>3</v>
      </c>
      <c r="CK22546" s="7" t="n">
        <v>65533</v>
      </c>
      <c r="CL22546" s="7" t="n">
        <v>0</v>
      </c>
      <c r="CM22546" s="7" t="s">
        <v>738</v>
      </c>
      <c r="CN22546" s="7" t="n">
        <f t="normal" ca="1">32-LENB(INDIRECT(ADDRESS(22546,91)))</f>
        <v>0</v>
      </c>
      <c r="CO22546" s="7" t="n">
        <v>3</v>
      </c>
      <c r="CP22546" s="7" t="n">
        <v>65533</v>
      </c>
      <c r="CQ22546" s="7" t="n">
        <v>0</v>
      </c>
      <c r="CR22546" s="7" t="s">
        <v>739</v>
      </c>
      <c r="CS22546" s="7" t="n">
        <f t="normal" ca="1">32-LENB(INDIRECT(ADDRESS(22546,96)))</f>
        <v>0</v>
      </c>
      <c r="CT22546" s="7" t="n">
        <v>3</v>
      </c>
      <c r="CU22546" s="7" t="n">
        <v>65533</v>
      </c>
      <c r="CV22546" s="7" t="n">
        <v>0</v>
      </c>
      <c r="CW22546" s="7" t="s">
        <v>740</v>
      </c>
      <c r="CX22546" s="7" t="n">
        <f t="normal" ca="1">32-LENB(INDIRECT(ADDRESS(22546,101)))</f>
        <v>0</v>
      </c>
      <c r="CY22546" s="7" t="n">
        <v>3</v>
      </c>
      <c r="CZ22546" s="7" t="n">
        <v>65533</v>
      </c>
      <c r="DA22546" s="7" t="n">
        <v>0</v>
      </c>
      <c r="DB22546" s="7" t="s">
        <v>741</v>
      </c>
      <c r="DC22546" s="7" t="n">
        <f t="normal" ca="1">32-LENB(INDIRECT(ADDRESS(22546,106)))</f>
        <v>0</v>
      </c>
      <c r="DD22546" s="7" t="n">
        <v>9</v>
      </c>
      <c r="DE22546" s="7" t="n">
        <v>1600</v>
      </c>
      <c r="DF22546" s="7" t="n">
        <v>0</v>
      </c>
      <c r="DG22546" s="7" t="s">
        <v>795</v>
      </c>
      <c r="DH22546" s="7" t="n">
        <f t="normal" ca="1">32-LENB(INDIRECT(ADDRESS(22546,111)))</f>
        <v>0</v>
      </c>
      <c r="DI22546" s="7" t="n">
        <v>9</v>
      </c>
      <c r="DJ22546" s="7" t="n">
        <v>1600</v>
      </c>
      <c r="DK22546" s="7" t="n">
        <v>0</v>
      </c>
      <c r="DL22546" s="7" t="s">
        <v>796</v>
      </c>
      <c r="DM22546" s="7" t="n">
        <f t="normal" ca="1">32-LENB(INDIRECT(ADDRESS(22546,116)))</f>
        <v>0</v>
      </c>
      <c r="DN22546" s="7" t="n">
        <v>4</v>
      </c>
      <c r="DO22546" s="7" t="n">
        <v>65533</v>
      </c>
      <c r="DP22546" s="7" t="n">
        <v>2099</v>
      </c>
      <c r="DQ22546" s="7" t="s">
        <v>13</v>
      </c>
      <c r="DR22546" s="7" t="n">
        <f t="normal" ca="1">32-LENB(INDIRECT(ADDRESS(22546,121)))</f>
        <v>0</v>
      </c>
      <c r="DS22546" s="7" t="n">
        <v>9</v>
      </c>
      <c r="DT22546" s="7" t="n">
        <v>1600</v>
      </c>
      <c r="DU22546" s="7" t="n">
        <v>0</v>
      </c>
      <c r="DV22546" s="7" t="s">
        <v>797</v>
      </c>
      <c r="DW22546" s="7" t="n">
        <f t="normal" ca="1">32-LENB(INDIRECT(ADDRESS(22546,126)))</f>
        <v>0</v>
      </c>
      <c r="DX22546" s="7" t="n">
        <v>4</v>
      </c>
      <c r="DY22546" s="7" t="n">
        <v>65533</v>
      </c>
      <c r="DZ22546" s="7" t="n">
        <v>4533</v>
      </c>
      <c r="EA22546" s="7" t="s">
        <v>13</v>
      </c>
      <c r="EB22546" s="7" t="n">
        <f t="normal" ca="1">32-LENB(INDIRECT(ADDRESS(22546,131)))</f>
        <v>0</v>
      </c>
      <c r="EC22546" s="7" t="n">
        <v>4</v>
      </c>
      <c r="ED22546" s="7" t="n">
        <v>65533</v>
      </c>
      <c r="EE22546" s="7" t="n">
        <v>5119</v>
      </c>
      <c r="EF22546" s="7" t="s">
        <v>13</v>
      </c>
      <c r="EG22546" s="7" t="n">
        <f t="normal" ca="1">32-LENB(INDIRECT(ADDRESS(22546,136)))</f>
        <v>0</v>
      </c>
      <c r="EH22546" s="7" t="n">
        <v>4</v>
      </c>
      <c r="EI22546" s="7" t="n">
        <v>65533</v>
      </c>
      <c r="EJ22546" s="7" t="n">
        <v>4407</v>
      </c>
      <c r="EK22546" s="7" t="s">
        <v>13</v>
      </c>
      <c r="EL22546" s="7" t="n">
        <f t="normal" ca="1">32-LENB(INDIRECT(ADDRESS(22546,141)))</f>
        <v>0</v>
      </c>
      <c r="EM22546" s="7" t="n">
        <v>4</v>
      </c>
      <c r="EN22546" s="7" t="n">
        <v>65533</v>
      </c>
      <c r="EO22546" s="7" t="n">
        <v>13256</v>
      </c>
      <c r="EP22546" s="7" t="s">
        <v>13</v>
      </c>
      <c r="EQ22546" s="7" t="n">
        <f t="normal" ca="1">32-LENB(INDIRECT(ADDRESS(22546,146)))</f>
        <v>0</v>
      </c>
      <c r="ER22546" s="7" t="n">
        <v>7</v>
      </c>
      <c r="ES22546" s="7" t="n">
        <v>65533</v>
      </c>
      <c r="ET22546" s="7" t="n">
        <v>19318</v>
      </c>
      <c r="EU22546" s="7" t="s">
        <v>13</v>
      </c>
      <c r="EV22546" s="7" t="n">
        <f t="normal" ca="1">32-LENB(INDIRECT(ADDRESS(22546,151)))</f>
        <v>0</v>
      </c>
      <c r="EW22546" s="7" t="n">
        <v>7</v>
      </c>
      <c r="EX22546" s="7" t="n">
        <v>65533</v>
      </c>
      <c r="EY22546" s="7" t="n">
        <v>1467</v>
      </c>
      <c r="EZ22546" s="7" t="s">
        <v>13</v>
      </c>
      <c r="FA22546" s="7" t="n">
        <f t="normal" ca="1">32-LENB(INDIRECT(ADDRESS(22546,156)))</f>
        <v>0</v>
      </c>
      <c r="FB22546" s="7" t="n">
        <v>7</v>
      </c>
      <c r="FC22546" s="7" t="n">
        <v>65533</v>
      </c>
      <c r="FD22546" s="7" t="n">
        <v>2450</v>
      </c>
      <c r="FE22546" s="7" t="s">
        <v>13</v>
      </c>
      <c r="FF22546" s="7" t="n">
        <f t="normal" ca="1">32-LENB(INDIRECT(ADDRESS(22546,161)))</f>
        <v>0</v>
      </c>
      <c r="FG22546" s="7" t="n">
        <v>7</v>
      </c>
      <c r="FH22546" s="7" t="n">
        <v>65533</v>
      </c>
      <c r="FI22546" s="7" t="n">
        <v>3469</v>
      </c>
      <c r="FJ22546" s="7" t="s">
        <v>13</v>
      </c>
      <c r="FK22546" s="7" t="n">
        <f t="normal" ca="1">32-LENB(INDIRECT(ADDRESS(22546,166)))</f>
        <v>0</v>
      </c>
      <c r="FL22546" s="7" t="n">
        <v>7</v>
      </c>
      <c r="FM22546" s="7" t="n">
        <v>65533</v>
      </c>
      <c r="FN22546" s="7" t="n">
        <v>4483</v>
      </c>
      <c r="FO22546" s="7" t="s">
        <v>13</v>
      </c>
      <c r="FP22546" s="7" t="n">
        <f t="normal" ca="1">32-LENB(INDIRECT(ADDRESS(22546,171)))</f>
        <v>0</v>
      </c>
      <c r="FQ22546" s="7" t="n">
        <v>7</v>
      </c>
      <c r="FR22546" s="7" t="n">
        <v>65533</v>
      </c>
      <c r="FS22546" s="7" t="n">
        <v>5415</v>
      </c>
      <c r="FT22546" s="7" t="s">
        <v>13</v>
      </c>
      <c r="FU22546" s="7" t="n">
        <f t="normal" ca="1">32-LENB(INDIRECT(ADDRESS(22546,176)))</f>
        <v>0</v>
      </c>
      <c r="FV22546" s="7" t="n">
        <v>7</v>
      </c>
      <c r="FW22546" s="7" t="n">
        <v>65533</v>
      </c>
      <c r="FX22546" s="7" t="n">
        <v>6472</v>
      </c>
      <c r="FY22546" s="7" t="s">
        <v>13</v>
      </c>
      <c r="FZ22546" s="7" t="n">
        <f t="normal" ca="1">32-LENB(INDIRECT(ADDRESS(22546,181)))</f>
        <v>0</v>
      </c>
      <c r="GA22546" s="7" t="n">
        <v>7</v>
      </c>
      <c r="GB22546" s="7" t="n">
        <v>65533</v>
      </c>
      <c r="GC22546" s="7" t="n">
        <v>7462</v>
      </c>
      <c r="GD22546" s="7" t="s">
        <v>13</v>
      </c>
      <c r="GE22546" s="7" t="n">
        <f t="normal" ca="1">32-LENB(INDIRECT(ADDRESS(22546,186)))</f>
        <v>0</v>
      </c>
      <c r="GF22546" s="7" t="n">
        <v>7</v>
      </c>
      <c r="GG22546" s="7" t="n">
        <v>65533</v>
      </c>
      <c r="GH22546" s="7" t="n">
        <v>8489</v>
      </c>
      <c r="GI22546" s="7" t="s">
        <v>13</v>
      </c>
      <c r="GJ22546" s="7" t="n">
        <f t="normal" ca="1">32-LENB(INDIRECT(ADDRESS(22546,191)))</f>
        <v>0</v>
      </c>
      <c r="GK22546" s="7" t="n">
        <v>7</v>
      </c>
      <c r="GL22546" s="7" t="n">
        <v>65533</v>
      </c>
      <c r="GM22546" s="7" t="n">
        <v>9412</v>
      </c>
      <c r="GN22546" s="7" t="s">
        <v>13</v>
      </c>
      <c r="GO22546" s="7" t="n">
        <f t="normal" ca="1">32-LENB(INDIRECT(ADDRESS(22546,196)))</f>
        <v>0</v>
      </c>
      <c r="GP22546" s="7" t="n">
        <v>7</v>
      </c>
      <c r="GQ22546" s="7" t="n">
        <v>65533</v>
      </c>
      <c r="GR22546" s="7" t="n">
        <v>10452</v>
      </c>
      <c r="GS22546" s="7" t="s">
        <v>13</v>
      </c>
      <c r="GT22546" s="7" t="n">
        <f t="normal" ca="1">32-LENB(INDIRECT(ADDRESS(22546,201)))</f>
        <v>0</v>
      </c>
      <c r="GU22546" s="7" t="n">
        <v>7</v>
      </c>
      <c r="GV22546" s="7" t="n">
        <v>65533</v>
      </c>
      <c r="GW22546" s="7" t="n">
        <v>53153</v>
      </c>
      <c r="GX22546" s="7" t="s">
        <v>13</v>
      </c>
      <c r="GY22546" s="7" t="n">
        <f t="normal" ca="1">32-LENB(INDIRECT(ADDRESS(22546,206)))</f>
        <v>0</v>
      </c>
      <c r="GZ22546" s="7" t="n">
        <v>7</v>
      </c>
      <c r="HA22546" s="7" t="n">
        <v>65533</v>
      </c>
      <c r="HB22546" s="7" t="n">
        <v>18527</v>
      </c>
      <c r="HC22546" s="7" t="s">
        <v>13</v>
      </c>
      <c r="HD22546" s="7" t="n">
        <f t="normal" ca="1">32-LENB(INDIRECT(ADDRESS(22546,211)))</f>
        <v>0</v>
      </c>
      <c r="HE22546" s="7" t="n">
        <v>7</v>
      </c>
      <c r="HF22546" s="7" t="n">
        <v>65533</v>
      </c>
      <c r="HG22546" s="7" t="n">
        <v>18528</v>
      </c>
      <c r="HH22546" s="7" t="s">
        <v>13</v>
      </c>
      <c r="HI22546" s="7" t="n">
        <f t="normal" ca="1">32-LENB(INDIRECT(ADDRESS(22546,216)))</f>
        <v>0</v>
      </c>
      <c r="HJ22546" s="7" t="n">
        <v>7</v>
      </c>
      <c r="HK22546" s="7" t="n">
        <v>65533</v>
      </c>
      <c r="HL22546" s="7" t="n">
        <v>6478</v>
      </c>
      <c r="HM22546" s="7" t="s">
        <v>13</v>
      </c>
      <c r="HN22546" s="7" t="n">
        <f t="normal" ca="1">32-LENB(INDIRECT(ADDRESS(22546,221)))</f>
        <v>0</v>
      </c>
      <c r="HO22546" s="7" t="n">
        <v>7</v>
      </c>
      <c r="HP22546" s="7" t="n">
        <v>65533</v>
      </c>
      <c r="HQ22546" s="7" t="n">
        <v>1474</v>
      </c>
      <c r="HR22546" s="7" t="s">
        <v>13</v>
      </c>
      <c r="HS22546" s="7" t="n">
        <f t="normal" ca="1">32-LENB(INDIRECT(ADDRESS(22546,226)))</f>
        <v>0</v>
      </c>
      <c r="HT22546" s="7" t="n">
        <v>7</v>
      </c>
      <c r="HU22546" s="7" t="n">
        <v>65533</v>
      </c>
      <c r="HV22546" s="7" t="n">
        <v>1474</v>
      </c>
      <c r="HW22546" s="7" t="s">
        <v>13</v>
      </c>
      <c r="HX22546" s="7" t="n">
        <f t="normal" ca="1">32-LENB(INDIRECT(ADDRESS(22546,231)))</f>
        <v>0</v>
      </c>
      <c r="HY22546" s="7" t="n">
        <v>7</v>
      </c>
      <c r="HZ22546" s="7" t="n">
        <v>65533</v>
      </c>
      <c r="IA22546" s="7" t="n">
        <v>2455</v>
      </c>
      <c r="IB22546" s="7" t="s">
        <v>13</v>
      </c>
      <c r="IC22546" s="7" t="n">
        <f t="normal" ca="1">32-LENB(INDIRECT(ADDRESS(22546,236)))</f>
        <v>0</v>
      </c>
      <c r="ID22546" s="7" t="n">
        <v>7</v>
      </c>
      <c r="IE22546" s="7" t="n">
        <v>65533</v>
      </c>
      <c r="IF22546" s="7" t="n">
        <v>8494</v>
      </c>
      <c r="IG22546" s="7" t="s">
        <v>13</v>
      </c>
      <c r="IH22546" s="7" t="n">
        <f t="normal" ca="1">32-LENB(INDIRECT(ADDRESS(22546,241)))</f>
        <v>0</v>
      </c>
      <c r="II22546" s="7" t="n">
        <v>7</v>
      </c>
      <c r="IJ22546" s="7" t="n">
        <v>65533</v>
      </c>
      <c r="IK22546" s="7" t="n">
        <v>7466</v>
      </c>
      <c r="IL22546" s="7" t="s">
        <v>13</v>
      </c>
      <c r="IM22546" s="7" t="n">
        <f t="normal" ca="1">32-LENB(INDIRECT(ADDRESS(22546,246)))</f>
        <v>0</v>
      </c>
      <c r="IN22546" s="7" t="n">
        <v>7</v>
      </c>
      <c r="IO22546" s="7" t="n">
        <v>65533</v>
      </c>
      <c r="IP22546" s="7" t="n">
        <v>37420</v>
      </c>
      <c r="IQ22546" s="7" t="s">
        <v>13</v>
      </c>
      <c r="IR22546" s="7" t="n">
        <f t="normal" ca="1">32-LENB(INDIRECT(ADDRESS(22546,251)))</f>
        <v>0</v>
      </c>
      <c r="IS22546" s="7" t="n">
        <v>7</v>
      </c>
      <c r="IT22546" s="7" t="n">
        <v>65533</v>
      </c>
      <c r="IU22546" s="7" t="n">
        <v>29483</v>
      </c>
      <c r="IV22546" s="7" t="s">
        <v>13</v>
      </c>
      <c r="IW22546" s="7" t="n">
        <f t="normal" ca="1">32-LENB(INDIRECT(ADDRESS(22546,256)))</f>
        <v>0</v>
      </c>
      <c r="IX22546" s="7" t="n">
        <v>7</v>
      </c>
      <c r="IY22546" s="7" t="n">
        <v>65533</v>
      </c>
      <c r="IZ22546" s="7" t="n">
        <v>29484</v>
      </c>
      <c r="JA22546" s="7" t="s">
        <v>13</v>
      </c>
      <c r="JB22546" s="7" t="n">
        <f t="normal" ca="1">32-LENB(INDIRECT(ADDRESS(22546,261)))</f>
        <v>0</v>
      </c>
      <c r="JC22546" s="7" t="n">
        <v>7</v>
      </c>
      <c r="JD22546" s="7" t="n">
        <v>65533</v>
      </c>
      <c r="JE22546" s="7" t="n">
        <v>53154</v>
      </c>
      <c r="JF22546" s="7" t="s">
        <v>13</v>
      </c>
      <c r="JG22546" s="7" t="n">
        <f t="normal" ca="1">32-LENB(INDIRECT(ADDRESS(22546,266)))</f>
        <v>0</v>
      </c>
      <c r="JH22546" s="7" t="n">
        <v>7</v>
      </c>
      <c r="JI22546" s="7" t="n">
        <v>65533</v>
      </c>
      <c r="JJ22546" s="7" t="n">
        <v>10453</v>
      </c>
      <c r="JK22546" s="7" t="s">
        <v>13</v>
      </c>
      <c r="JL22546" s="7" t="n">
        <f t="normal" ca="1">32-LENB(INDIRECT(ADDRESS(22546,271)))</f>
        <v>0</v>
      </c>
      <c r="JM22546" s="7" t="n">
        <v>7</v>
      </c>
      <c r="JN22546" s="7" t="n">
        <v>65533</v>
      </c>
      <c r="JO22546" s="7" t="n">
        <v>29485</v>
      </c>
      <c r="JP22546" s="7" t="s">
        <v>13</v>
      </c>
      <c r="JQ22546" s="7" t="n">
        <f t="normal" ca="1">32-LENB(INDIRECT(ADDRESS(22546,276)))</f>
        <v>0</v>
      </c>
      <c r="JR22546" s="7" t="n">
        <v>7</v>
      </c>
      <c r="JS22546" s="7" t="n">
        <v>65533</v>
      </c>
      <c r="JT22546" s="7" t="n">
        <v>29486</v>
      </c>
      <c r="JU22546" s="7" t="s">
        <v>13</v>
      </c>
      <c r="JV22546" s="7" t="n">
        <f t="normal" ca="1">32-LENB(INDIRECT(ADDRESS(22546,281)))</f>
        <v>0</v>
      </c>
      <c r="JW22546" s="7" t="n">
        <v>7</v>
      </c>
      <c r="JX22546" s="7" t="n">
        <v>65533</v>
      </c>
      <c r="JY22546" s="7" t="n">
        <v>9416</v>
      </c>
      <c r="JZ22546" s="7" t="s">
        <v>13</v>
      </c>
      <c r="KA22546" s="7" t="n">
        <f t="normal" ca="1">32-LENB(INDIRECT(ADDRESS(22546,286)))</f>
        <v>0</v>
      </c>
      <c r="KB22546" s="7" t="n">
        <v>7</v>
      </c>
      <c r="KC22546" s="7" t="n">
        <v>65533</v>
      </c>
      <c r="KD22546" s="7" t="n">
        <v>4489</v>
      </c>
      <c r="KE22546" s="7" t="s">
        <v>13</v>
      </c>
      <c r="KF22546" s="7" t="n">
        <f t="normal" ca="1">32-LENB(INDIRECT(ADDRESS(22546,291)))</f>
        <v>0</v>
      </c>
      <c r="KG22546" s="7" t="n">
        <v>7</v>
      </c>
      <c r="KH22546" s="7" t="n">
        <v>65533</v>
      </c>
      <c r="KI22546" s="7" t="n">
        <v>5419</v>
      </c>
      <c r="KJ22546" s="7" t="s">
        <v>13</v>
      </c>
      <c r="KK22546" s="7" t="n">
        <f t="normal" ca="1">32-LENB(INDIRECT(ADDRESS(22546,296)))</f>
        <v>0</v>
      </c>
      <c r="KL22546" s="7" t="n">
        <v>7</v>
      </c>
      <c r="KM22546" s="7" t="n">
        <v>65533</v>
      </c>
      <c r="KN22546" s="7" t="n">
        <v>18529</v>
      </c>
      <c r="KO22546" s="7" t="s">
        <v>13</v>
      </c>
      <c r="KP22546" s="7" t="n">
        <f t="normal" ca="1">32-LENB(INDIRECT(ADDRESS(22546,301)))</f>
        <v>0</v>
      </c>
      <c r="KQ22546" s="7" t="n">
        <v>7</v>
      </c>
      <c r="KR22546" s="7" t="n">
        <v>65533</v>
      </c>
      <c r="KS22546" s="7" t="n">
        <v>3475</v>
      </c>
      <c r="KT22546" s="7" t="s">
        <v>13</v>
      </c>
      <c r="KU22546" s="7" t="n">
        <f t="normal" ca="1">32-LENB(INDIRECT(ADDRESS(22546,306)))</f>
        <v>0</v>
      </c>
      <c r="KV22546" s="7" t="n">
        <v>7</v>
      </c>
      <c r="KW22546" s="7" t="n">
        <v>65533</v>
      </c>
      <c r="KX22546" s="7" t="n">
        <v>29487</v>
      </c>
      <c r="KY22546" s="7" t="s">
        <v>13</v>
      </c>
      <c r="KZ22546" s="7" t="n">
        <f t="normal" ca="1">32-LENB(INDIRECT(ADDRESS(22546,311)))</f>
        <v>0</v>
      </c>
      <c r="LA22546" s="7" t="n">
        <v>7</v>
      </c>
      <c r="LB22546" s="7" t="n">
        <v>65533</v>
      </c>
      <c r="LC22546" s="7" t="n">
        <v>29488</v>
      </c>
      <c r="LD22546" s="7" t="s">
        <v>13</v>
      </c>
      <c r="LE22546" s="7" t="n">
        <f t="normal" ca="1">32-LENB(INDIRECT(ADDRESS(22546,316)))</f>
        <v>0</v>
      </c>
      <c r="LF22546" s="7" t="n">
        <v>7</v>
      </c>
      <c r="LG22546" s="7" t="n">
        <v>65533</v>
      </c>
      <c r="LH22546" s="7" t="n">
        <v>29489</v>
      </c>
      <c r="LI22546" s="7" t="s">
        <v>13</v>
      </c>
      <c r="LJ22546" s="7" t="n">
        <f t="normal" ca="1">32-LENB(INDIRECT(ADDRESS(22546,321)))</f>
        <v>0</v>
      </c>
      <c r="LK22546" s="7" t="n">
        <v>7</v>
      </c>
      <c r="LL22546" s="7" t="n">
        <v>65533</v>
      </c>
      <c r="LM22546" s="7" t="n">
        <v>29490</v>
      </c>
      <c r="LN22546" s="7" t="s">
        <v>13</v>
      </c>
      <c r="LO22546" s="7" t="n">
        <f t="normal" ca="1">32-LENB(INDIRECT(ADDRESS(22546,326)))</f>
        <v>0</v>
      </c>
      <c r="LP22546" s="7" t="n">
        <v>7</v>
      </c>
      <c r="LQ22546" s="7" t="n">
        <v>65533</v>
      </c>
      <c r="LR22546" s="7" t="n">
        <v>53155</v>
      </c>
      <c r="LS22546" s="7" t="s">
        <v>13</v>
      </c>
      <c r="LT22546" s="7" t="n">
        <f t="normal" ca="1">32-LENB(INDIRECT(ADDRESS(22546,331)))</f>
        <v>0</v>
      </c>
      <c r="LU22546" s="7" t="n">
        <v>7</v>
      </c>
      <c r="LV22546" s="7" t="n">
        <v>65533</v>
      </c>
      <c r="LW22546" s="7" t="n">
        <v>3476</v>
      </c>
      <c r="LX22546" s="7" t="s">
        <v>13</v>
      </c>
      <c r="LY22546" s="7" t="n">
        <f t="normal" ca="1">32-LENB(INDIRECT(ADDRESS(22546,336)))</f>
        <v>0</v>
      </c>
      <c r="LZ22546" s="7" t="n">
        <v>7</v>
      </c>
      <c r="MA22546" s="7" t="n">
        <v>65533</v>
      </c>
      <c r="MB22546" s="7" t="n">
        <v>8495</v>
      </c>
      <c r="MC22546" s="7" t="s">
        <v>13</v>
      </c>
      <c r="MD22546" s="7" t="n">
        <f t="normal" ca="1">32-LENB(INDIRECT(ADDRESS(22546,341)))</f>
        <v>0</v>
      </c>
      <c r="ME22546" s="7" t="n">
        <v>7</v>
      </c>
      <c r="MF22546" s="7" t="n">
        <v>65533</v>
      </c>
      <c r="MG22546" s="7" t="n">
        <v>2456</v>
      </c>
      <c r="MH22546" s="7" t="s">
        <v>13</v>
      </c>
      <c r="MI22546" s="7" t="n">
        <f t="normal" ca="1">32-LENB(INDIRECT(ADDRESS(22546,346)))</f>
        <v>0</v>
      </c>
      <c r="MJ22546" s="7" t="n">
        <v>7</v>
      </c>
      <c r="MK22546" s="7" t="n">
        <v>65533</v>
      </c>
      <c r="ML22546" s="7" t="n">
        <v>10454</v>
      </c>
      <c r="MM22546" s="7" t="s">
        <v>13</v>
      </c>
      <c r="MN22546" s="7" t="n">
        <f t="normal" ca="1">32-LENB(INDIRECT(ADDRESS(22546,351)))</f>
        <v>0</v>
      </c>
      <c r="MO22546" s="7" t="n">
        <v>4</v>
      </c>
      <c r="MP22546" s="7" t="n">
        <v>65533</v>
      </c>
      <c r="MQ22546" s="7" t="n">
        <v>5305</v>
      </c>
      <c r="MR22546" s="7" t="s">
        <v>13</v>
      </c>
      <c r="MS22546" s="7" t="n">
        <f t="normal" ca="1">32-LENB(INDIRECT(ADDRESS(22546,356)))</f>
        <v>0</v>
      </c>
      <c r="MT22546" s="7" t="n">
        <v>4</v>
      </c>
      <c r="MU22546" s="7" t="n">
        <v>65533</v>
      </c>
      <c r="MV22546" s="7" t="n">
        <v>4407</v>
      </c>
      <c r="MW22546" s="7" t="s">
        <v>13</v>
      </c>
      <c r="MX22546" s="7" t="n">
        <f t="normal" ca="1">32-LENB(INDIRECT(ADDRESS(22546,361)))</f>
        <v>0</v>
      </c>
      <c r="MY22546" s="7" t="n">
        <v>4</v>
      </c>
      <c r="MZ22546" s="7" t="n">
        <v>65533</v>
      </c>
      <c r="NA22546" s="7" t="n">
        <v>4120</v>
      </c>
      <c r="NB22546" s="7" t="s">
        <v>13</v>
      </c>
      <c r="NC22546" s="7" t="n">
        <f t="normal" ca="1">32-LENB(INDIRECT(ADDRESS(22546,366)))</f>
        <v>0</v>
      </c>
      <c r="ND22546" s="7" t="n">
        <v>4</v>
      </c>
      <c r="NE22546" s="7" t="n">
        <v>65533</v>
      </c>
      <c r="NF22546" s="7" t="n">
        <v>13256</v>
      </c>
      <c r="NG22546" s="7" t="s">
        <v>13</v>
      </c>
      <c r="NH22546" s="7" t="n">
        <f t="normal" ca="1">32-LENB(INDIRECT(ADDRESS(22546,371)))</f>
        <v>0</v>
      </c>
      <c r="NI22546" s="7" t="n">
        <v>7</v>
      </c>
      <c r="NJ22546" s="7" t="n">
        <v>65533</v>
      </c>
      <c r="NK22546" s="7" t="n">
        <v>28566</v>
      </c>
      <c r="NL22546" s="7" t="s">
        <v>13</v>
      </c>
      <c r="NM22546" s="7" t="n">
        <f t="normal" ca="1">32-LENB(INDIRECT(ADDRESS(22546,376)))</f>
        <v>0</v>
      </c>
      <c r="NN22546" s="7" t="n">
        <v>7</v>
      </c>
      <c r="NO22546" s="7" t="n">
        <v>65533</v>
      </c>
      <c r="NP22546" s="7" t="n">
        <v>53980</v>
      </c>
      <c r="NQ22546" s="7" t="s">
        <v>13</v>
      </c>
      <c r="NR22546" s="7" t="n">
        <f t="normal" ca="1">32-LENB(INDIRECT(ADDRESS(22546,381)))</f>
        <v>0</v>
      </c>
      <c r="NS22546" s="7" t="n">
        <v>7</v>
      </c>
      <c r="NT22546" s="7" t="n">
        <v>65533</v>
      </c>
      <c r="NU22546" s="7" t="n">
        <v>6479</v>
      </c>
      <c r="NV22546" s="7" t="s">
        <v>13</v>
      </c>
      <c r="NW22546" s="7" t="n">
        <f t="normal" ca="1">32-LENB(INDIRECT(ADDRESS(22546,386)))</f>
        <v>0</v>
      </c>
      <c r="NX22546" s="7" t="n">
        <v>7</v>
      </c>
      <c r="NY22546" s="7" t="n">
        <v>65533</v>
      </c>
      <c r="NZ22546" s="7" t="n">
        <v>28567</v>
      </c>
      <c r="OA22546" s="7" t="s">
        <v>13</v>
      </c>
      <c r="OB22546" s="7" t="n">
        <f t="normal" ca="1">32-LENB(INDIRECT(ADDRESS(22546,391)))</f>
        <v>0</v>
      </c>
      <c r="OC22546" s="7" t="n">
        <v>7</v>
      </c>
      <c r="OD22546" s="7" t="n">
        <v>65533</v>
      </c>
      <c r="OE22546" s="7" t="n">
        <v>53955</v>
      </c>
      <c r="OF22546" s="7" t="s">
        <v>13</v>
      </c>
      <c r="OG22546" s="7" t="n">
        <f t="normal" ca="1">32-LENB(INDIRECT(ADDRESS(22546,396)))</f>
        <v>0</v>
      </c>
      <c r="OH22546" s="7" t="n">
        <v>7</v>
      </c>
      <c r="OI22546" s="7" t="n">
        <v>65533</v>
      </c>
      <c r="OJ22546" s="7" t="n">
        <v>1475</v>
      </c>
      <c r="OK22546" s="7" t="s">
        <v>13</v>
      </c>
      <c r="OL22546" s="7" t="n">
        <f t="normal" ca="1">32-LENB(INDIRECT(ADDRESS(22546,401)))</f>
        <v>0</v>
      </c>
      <c r="OM22546" s="7" t="n">
        <v>7</v>
      </c>
      <c r="ON22546" s="7" t="n">
        <v>65533</v>
      </c>
      <c r="OO22546" s="7" t="n">
        <v>9417</v>
      </c>
      <c r="OP22546" s="7" t="s">
        <v>13</v>
      </c>
      <c r="OQ22546" s="7" t="n">
        <f t="normal" ca="1">32-LENB(INDIRECT(ADDRESS(22546,406)))</f>
        <v>0</v>
      </c>
      <c r="OR22546" s="7" t="n">
        <v>7</v>
      </c>
      <c r="OS22546" s="7" t="n">
        <v>65533</v>
      </c>
      <c r="OT22546" s="7" t="n">
        <v>7467</v>
      </c>
      <c r="OU22546" s="7" t="s">
        <v>13</v>
      </c>
      <c r="OV22546" s="7" t="n">
        <f t="normal" ca="1">32-LENB(INDIRECT(ADDRESS(22546,411)))</f>
        <v>0</v>
      </c>
      <c r="OW22546" s="7" t="n">
        <v>7</v>
      </c>
      <c r="OX22546" s="7" t="n">
        <v>65533</v>
      </c>
      <c r="OY22546" s="7" t="n">
        <v>4481</v>
      </c>
      <c r="OZ22546" s="7" t="s">
        <v>13</v>
      </c>
      <c r="PA22546" s="7" t="n">
        <f t="normal" ca="1">32-LENB(INDIRECT(ADDRESS(22546,416)))</f>
        <v>0</v>
      </c>
      <c r="PB22546" s="7" t="n">
        <v>7</v>
      </c>
      <c r="PC22546" s="7" t="n">
        <v>65533</v>
      </c>
      <c r="PD22546" s="7" t="n">
        <v>3477</v>
      </c>
      <c r="PE22546" s="7" t="s">
        <v>13</v>
      </c>
      <c r="PF22546" s="7" t="n">
        <f t="normal" ca="1">32-LENB(INDIRECT(ADDRESS(22546,421)))</f>
        <v>0</v>
      </c>
      <c r="PG22546" s="7" t="n">
        <v>7</v>
      </c>
      <c r="PH22546" s="7" t="n">
        <v>65533</v>
      </c>
      <c r="PI22546" s="7" t="n">
        <v>18530</v>
      </c>
      <c r="PJ22546" s="7" t="s">
        <v>13</v>
      </c>
      <c r="PK22546" s="7" t="n">
        <f t="normal" ca="1">32-LENB(INDIRECT(ADDRESS(22546,426)))</f>
        <v>0</v>
      </c>
      <c r="PL22546" s="7" t="n">
        <v>4</v>
      </c>
      <c r="PM22546" s="7" t="n">
        <v>65533</v>
      </c>
      <c r="PN22546" s="7" t="n">
        <v>2099</v>
      </c>
      <c r="PO22546" s="7" t="s">
        <v>13</v>
      </c>
      <c r="PP22546" s="7" t="n">
        <f t="normal" ca="1">32-LENB(INDIRECT(ADDRESS(22546,431)))</f>
        <v>0</v>
      </c>
      <c r="PQ22546" s="7" t="n">
        <v>4</v>
      </c>
      <c r="PR22546" s="7" t="n">
        <v>65533</v>
      </c>
      <c r="PS22546" s="7" t="n">
        <v>15662</v>
      </c>
      <c r="PT22546" s="7" t="s">
        <v>13</v>
      </c>
      <c r="PU22546" s="7" t="n">
        <f t="normal" ca="1">32-LENB(INDIRECT(ADDRESS(22546,436)))</f>
        <v>0</v>
      </c>
      <c r="PV22546" s="7" t="n">
        <v>7</v>
      </c>
      <c r="PW22546" s="7" t="n">
        <v>65533</v>
      </c>
      <c r="PX22546" s="7" t="n">
        <v>3520</v>
      </c>
      <c r="PY22546" s="7" t="s">
        <v>13</v>
      </c>
      <c r="PZ22546" s="7" t="n">
        <f t="normal" ca="1">32-LENB(INDIRECT(ADDRESS(22546,441)))</f>
        <v>0</v>
      </c>
      <c r="QA22546" s="7" t="n">
        <v>7</v>
      </c>
      <c r="QB22546" s="7" t="n">
        <v>65533</v>
      </c>
      <c r="QC22546" s="7" t="n">
        <v>28568</v>
      </c>
      <c r="QD22546" s="7" t="s">
        <v>13</v>
      </c>
      <c r="QE22546" s="7" t="n">
        <f t="normal" ca="1">32-LENB(INDIRECT(ADDRESS(22546,446)))</f>
        <v>0</v>
      </c>
      <c r="QF22546" s="7" t="n">
        <v>7</v>
      </c>
      <c r="QG22546" s="7" t="n">
        <v>65533</v>
      </c>
      <c r="QH22546" s="7" t="n">
        <v>28569</v>
      </c>
      <c r="QI22546" s="7" t="s">
        <v>13</v>
      </c>
      <c r="QJ22546" s="7" t="n">
        <f t="normal" ca="1">32-LENB(INDIRECT(ADDRESS(22546,451)))</f>
        <v>0</v>
      </c>
      <c r="QK22546" s="7" t="n">
        <v>7</v>
      </c>
      <c r="QL22546" s="7" t="n">
        <v>65533</v>
      </c>
      <c r="QM22546" s="7" t="n">
        <v>53156</v>
      </c>
      <c r="QN22546" s="7" t="s">
        <v>13</v>
      </c>
      <c r="QO22546" s="7" t="n">
        <f t="normal" ca="1">32-LENB(INDIRECT(ADDRESS(22546,456)))</f>
        <v>0</v>
      </c>
      <c r="QP22546" s="7" t="n">
        <v>7</v>
      </c>
      <c r="QQ22546" s="7" t="n">
        <v>65533</v>
      </c>
      <c r="QR22546" s="7" t="n">
        <v>6480</v>
      </c>
      <c r="QS22546" s="7" t="s">
        <v>13</v>
      </c>
      <c r="QT22546" s="7" t="n">
        <f t="normal" ca="1">32-LENB(INDIRECT(ADDRESS(22546,461)))</f>
        <v>0</v>
      </c>
      <c r="QU22546" s="7" t="n">
        <v>7</v>
      </c>
      <c r="QV22546" s="7" t="n">
        <v>65533</v>
      </c>
      <c r="QW22546" s="7" t="n">
        <v>28570</v>
      </c>
      <c r="QX22546" s="7" t="s">
        <v>13</v>
      </c>
      <c r="QY22546" s="7" t="n">
        <f t="normal" ca="1">32-LENB(INDIRECT(ADDRESS(22546,466)))</f>
        <v>0</v>
      </c>
      <c r="QZ22546" s="7" t="n">
        <v>7</v>
      </c>
      <c r="RA22546" s="7" t="n">
        <v>65533</v>
      </c>
      <c r="RB22546" s="7" t="n">
        <v>28571</v>
      </c>
      <c r="RC22546" s="7" t="s">
        <v>13</v>
      </c>
      <c r="RD22546" s="7" t="n">
        <f t="normal" ca="1">32-LENB(INDIRECT(ADDRESS(22546,471)))</f>
        <v>0</v>
      </c>
      <c r="RE22546" s="7" t="n">
        <v>7</v>
      </c>
      <c r="RF22546" s="7" t="n">
        <v>65533</v>
      </c>
      <c r="RG22546" s="7" t="n">
        <v>53157</v>
      </c>
      <c r="RH22546" s="7" t="s">
        <v>13</v>
      </c>
      <c r="RI22546" s="7" t="n">
        <f t="normal" ca="1">32-LENB(INDIRECT(ADDRESS(22546,476)))</f>
        <v>0</v>
      </c>
      <c r="RJ22546" s="7" t="n">
        <v>7</v>
      </c>
      <c r="RK22546" s="7" t="n">
        <v>65533</v>
      </c>
      <c r="RL22546" s="7" t="n">
        <v>1476</v>
      </c>
      <c r="RM22546" s="7" t="s">
        <v>13</v>
      </c>
      <c r="RN22546" s="7" t="n">
        <f t="normal" ca="1">32-LENB(INDIRECT(ADDRESS(22546,481)))</f>
        <v>0</v>
      </c>
      <c r="RO22546" s="7" t="n">
        <v>7</v>
      </c>
      <c r="RP22546" s="7" t="n">
        <v>65533</v>
      </c>
      <c r="RQ22546" s="7" t="n">
        <v>10455</v>
      </c>
      <c r="RR22546" s="7" t="s">
        <v>13</v>
      </c>
      <c r="RS22546" s="7" t="n">
        <f t="normal" ca="1">32-LENB(INDIRECT(ADDRESS(22546,486)))</f>
        <v>0</v>
      </c>
      <c r="RT22546" s="7" t="n">
        <v>7</v>
      </c>
      <c r="RU22546" s="7" t="n">
        <v>65533</v>
      </c>
      <c r="RV22546" s="7" t="n">
        <v>29491</v>
      </c>
      <c r="RW22546" s="7" t="s">
        <v>13</v>
      </c>
      <c r="RX22546" s="7" t="n">
        <f t="normal" ca="1">32-LENB(INDIRECT(ADDRESS(22546,491)))</f>
        <v>0</v>
      </c>
      <c r="RY22546" s="7" t="n">
        <v>7</v>
      </c>
      <c r="RZ22546" s="7" t="n">
        <v>65533</v>
      </c>
      <c r="SA22546" s="7" t="n">
        <v>29492</v>
      </c>
      <c r="SB22546" s="7" t="s">
        <v>13</v>
      </c>
      <c r="SC22546" s="7" t="n">
        <f t="normal" ca="1">32-LENB(INDIRECT(ADDRESS(22546,496)))</f>
        <v>0</v>
      </c>
      <c r="SD22546" s="7" t="n">
        <v>7</v>
      </c>
      <c r="SE22546" s="7" t="n">
        <v>65533</v>
      </c>
      <c r="SF22546" s="7" t="n">
        <v>29526</v>
      </c>
      <c r="SG22546" s="7" t="s">
        <v>13</v>
      </c>
      <c r="SH22546" s="7" t="n">
        <f t="normal" ca="1">32-LENB(INDIRECT(ADDRESS(22546,501)))</f>
        <v>0</v>
      </c>
      <c r="SI22546" s="7" t="n">
        <v>7</v>
      </c>
      <c r="SJ22546" s="7" t="n">
        <v>65533</v>
      </c>
      <c r="SK22546" s="7" t="n">
        <v>18958</v>
      </c>
      <c r="SL22546" s="7" t="s">
        <v>13</v>
      </c>
      <c r="SM22546" s="7" t="n">
        <f t="normal" ca="1">32-LENB(INDIRECT(ADDRESS(22546,506)))</f>
        <v>0</v>
      </c>
      <c r="SN22546" s="7" t="n">
        <v>7</v>
      </c>
      <c r="SO22546" s="7" t="n">
        <v>65533</v>
      </c>
      <c r="SP22546" s="7" t="n">
        <v>3521</v>
      </c>
      <c r="SQ22546" s="7" t="s">
        <v>13</v>
      </c>
      <c r="SR22546" s="7" t="n">
        <f t="normal" ca="1">32-LENB(INDIRECT(ADDRESS(22546,511)))</f>
        <v>0</v>
      </c>
      <c r="SS22546" s="7" t="n">
        <v>7</v>
      </c>
      <c r="ST22546" s="7" t="n">
        <v>65533</v>
      </c>
      <c r="SU22546" s="7" t="n">
        <v>28572</v>
      </c>
      <c r="SV22546" s="7" t="s">
        <v>13</v>
      </c>
      <c r="SW22546" s="7" t="n">
        <f t="normal" ca="1">32-LENB(INDIRECT(ADDRESS(22546,516)))</f>
        <v>0</v>
      </c>
      <c r="SX22546" s="7" t="n">
        <v>7</v>
      </c>
      <c r="SY22546" s="7" t="n">
        <v>65533</v>
      </c>
      <c r="SZ22546" s="7" t="n">
        <v>28573</v>
      </c>
      <c r="TA22546" s="7" t="s">
        <v>13</v>
      </c>
      <c r="TB22546" s="7" t="n">
        <f t="normal" ca="1">32-LENB(INDIRECT(ADDRESS(22546,521)))</f>
        <v>0</v>
      </c>
      <c r="TC22546" s="7" t="n">
        <v>7</v>
      </c>
      <c r="TD22546" s="7" t="n">
        <v>65533</v>
      </c>
      <c r="TE22546" s="7" t="n">
        <v>3478</v>
      </c>
      <c r="TF22546" s="7" t="s">
        <v>13</v>
      </c>
      <c r="TG22546" s="7" t="n">
        <f t="normal" ca="1">32-LENB(INDIRECT(ADDRESS(22546,526)))</f>
        <v>0</v>
      </c>
      <c r="TH22546" s="7" t="n">
        <v>7</v>
      </c>
      <c r="TI22546" s="7" t="n">
        <v>65533</v>
      </c>
      <c r="TJ22546" s="7" t="n">
        <v>18531</v>
      </c>
      <c r="TK22546" s="7" t="s">
        <v>13</v>
      </c>
      <c r="TL22546" s="7" t="n">
        <f t="normal" ca="1">32-LENB(INDIRECT(ADDRESS(22546,531)))</f>
        <v>0</v>
      </c>
      <c r="TM22546" s="7" t="n">
        <v>7</v>
      </c>
      <c r="TN22546" s="7" t="n">
        <v>65533</v>
      </c>
      <c r="TO22546" s="7" t="n">
        <v>53158</v>
      </c>
      <c r="TP22546" s="7" t="s">
        <v>13</v>
      </c>
      <c r="TQ22546" s="7" t="n">
        <f t="normal" ca="1">32-LENB(INDIRECT(ADDRESS(22546,536)))</f>
        <v>0</v>
      </c>
      <c r="TR22546" s="7" t="n">
        <v>4</v>
      </c>
      <c r="TS22546" s="7" t="n">
        <v>65533</v>
      </c>
      <c r="TT22546" s="7" t="n">
        <v>2000</v>
      </c>
      <c r="TU22546" s="7" t="s">
        <v>13</v>
      </c>
      <c r="TV22546" s="7" t="n">
        <f t="normal" ca="1">32-LENB(INDIRECT(ADDRESS(22546,541)))</f>
        <v>0</v>
      </c>
      <c r="TW22546" s="7" t="n">
        <v>7</v>
      </c>
      <c r="TX22546" s="7" t="n">
        <v>65533</v>
      </c>
      <c r="TY22546" s="7" t="n">
        <v>28574</v>
      </c>
      <c r="TZ22546" s="7" t="s">
        <v>13</v>
      </c>
      <c r="UA22546" s="7" t="n">
        <f t="normal" ca="1">32-LENB(INDIRECT(ADDRESS(22546,546)))</f>
        <v>0</v>
      </c>
      <c r="UB22546" s="7" t="n">
        <v>7</v>
      </c>
      <c r="UC22546" s="7" t="n">
        <v>65533</v>
      </c>
      <c r="UD22546" s="7" t="n">
        <v>28575</v>
      </c>
      <c r="UE22546" s="7" t="s">
        <v>13</v>
      </c>
      <c r="UF22546" s="7" t="n">
        <f t="normal" ca="1">32-LENB(INDIRECT(ADDRESS(22546,551)))</f>
        <v>0</v>
      </c>
      <c r="UG22546" s="7" t="n">
        <v>7</v>
      </c>
      <c r="UH22546" s="7" t="n">
        <v>65533</v>
      </c>
      <c r="UI22546" s="7" t="n">
        <v>28576</v>
      </c>
      <c r="UJ22546" s="7" t="s">
        <v>13</v>
      </c>
      <c r="UK22546" s="7" t="n">
        <f t="normal" ca="1">32-LENB(INDIRECT(ADDRESS(22546,556)))</f>
        <v>0</v>
      </c>
      <c r="UL22546" s="7" t="n">
        <v>7</v>
      </c>
      <c r="UM22546" s="7" t="n">
        <v>65533</v>
      </c>
      <c r="UN22546" s="7" t="n">
        <v>6481</v>
      </c>
      <c r="UO22546" s="7" t="s">
        <v>13</v>
      </c>
      <c r="UP22546" s="7" t="n">
        <f t="normal" ca="1">32-LENB(INDIRECT(ADDRESS(22546,561)))</f>
        <v>0</v>
      </c>
      <c r="UQ22546" s="7" t="n">
        <v>7</v>
      </c>
      <c r="UR22546" s="7" t="n">
        <v>65533</v>
      </c>
      <c r="US22546" s="7" t="n">
        <v>28577</v>
      </c>
      <c r="UT22546" s="7" t="s">
        <v>13</v>
      </c>
      <c r="UU22546" s="7" t="n">
        <f t="normal" ca="1">32-LENB(INDIRECT(ADDRESS(22546,566)))</f>
        <v>0</v>
      </c>
      <c r="UV22546" s="7" t="n">
        <v>7</v>
      </c>
      <c r="UW22546" s="7" t="n">
        <v>65533</v>
      </c>
      <c r="UX22546" s="7" t="n">
        <v>28578</v>
      </c>
      <c r="UY22546" s="7" t="s">
        <v>13</v>
      </c>
      <c r="UZ22546" s="7" t="n">
        <f t="normal" ca="1">32-LENB(INDIRECT(ADDRESS(22546,571)))</f>
        <v>0</v>
      </c>
      <c r="VA22546" s="7" t="n">
        <v>7</v>
      </c>
      <c r="VB22546" s="7" t="n">
        <v>65533</v>
      </c>
      <c r="VC22546" s="7" t="n">
        <v>1477</v>
      </c>
      <c r="VD22546" s="7" t="s">
        <v>13</v>
      </c>
      <c r="VE22546" s="7" t="n">
        <f t="normal" ca="1">32-LENB(INDIRECT(ADDRESS(22546,576)))</f>
        <v>0</v>
      </c>
      <c r="VF22546" s="7" t="n">
        <v>7</v>
      </c>
      <c r="VG22546" s="7" t="n">
        <v>65533</v>
      </c>
      <c r="VH22546" s="7" t="n">
        <v>28579</v>
      </c>
      <c r="VI22546" s="7" t="s">
        <v>13</v>
      </c>
      <c r="VJ22546" s="7" t="n">
        <f t="normal" ca="1">32-LENB(INDIRECT(ADDRESS(22546,581)))</f>
        <v>0</v>
      </c>
      <c r="VK22546" s="7" t="n">
        <v>7</v>
      </c>
      <c r="VL22546" s="7" t="n">
        <v>65533</v>
      </c>
      <c r="VM22546" s="7" t="n">
        <v>28580</v>
      </c>
      <c r="VN22546" s="7" t="s">
        <v>13</v>
      </c>
      <c r="VO22546" s="7" t="n">
        <f t="normal" ca="1">32-LENB(INDIRECT(ADDRESS(22546,586)))</f>
        <v>0</v>
      </c>
      <c r="VP22546" s="7" t="n">
        <v>7</v>
      </c>
      <c r="VQ22546" s="7" t="n">
        <v>65533</v>
      </c>
      <c r="VR22546" s="7" t="n">
        <v>7468</v>
      </c>
      <c r="VS22546" s="7" t="s">
        <v>13</v>
      </c>
      <c r="VT22546" s="7" t="n">
        <f t="normal" ca="1">32-LENB(INDIRECT(ADDRESS(22546,591)))</f>
        <v>0</v>
      </c>
      <c r="VU22546" s="7" t="n">
        <v>7</v>
      </c>
      <c r="VV22546" s="7" t="n">
        <v>65533</v>
      </c>
      <c r="VW22546" s="7" t="n">
        <v>8496</v>
      </c>
      <c r="VX22546" s="7" t="s">
        <v>13</v>
      </c>
      <c r="VY22546" s="7" t="n">
        <f t="normal" ca="1">32-LENB(INDIRECT(ADDRESS(22546,596)))</f>
        <v>0</v>
      </c>
      <c r="VZ22546" s="7" t="n">
        <v>7</v>
      </c>
      <c r="WA22546" s="7" t="n">
        <v>65533</v>
      </c>
      <c r="WB22546" s="7" t="n">
        <v>28581</v>
      </c>
      <c r="WC22546" s="7" t="s">
        <v>13</v>
      </c>
      <c r="WD22546" s="7" t="n">
        <f t="normal" ca="1">32-LENB(INDIRECT(ADDRESS(22546,601)))</f>
        <v>0</v>
      </c>
      <c r="WE22546" s="7" t="n">
        <v>7</v>
      </c>
      <c r="WF22546" s="7" t="n">
        <v>65533</v>
      </c>
      <c r="WG22546" s="7" t="n">
        <v>28582</v>
      </c>
      <c r="WH22546" s="7" t="s">
        <v>13</v>
      </c>
      <c r="WI22546" s="7" t="n">
        <f t="normal" ca="1">32-LENB(INDIRECT(ADDRESS(22546,606)))</f>
        <v>0</v>
      </c>
      <c r="WJ22546" s="7" t="n">
        <v>7</v>
      </c>
      <c r="WK22546" s="7" t="n">
        <v>65533</v>
      </c>
      <c r="WL22546" s="7" t="n">
        <v>28583</v>
      </c>
      <c r="WM22546" s="7" t="s">
        <v>13</v>
      </c>
      <c r="WN22546" s="7" t="n">
        <f t="normal" ca="1">32-LENB(INDIRECT(ADDRESS(22546,611)))</f>
        <v>0</v>
      </c>
      <c r="WO22546" s="7" t="n">
        <v>7</v>
      </c>
      <c r="WP22546" s="7" t="n">
        <v>65533</v>
      </c>
      <c r="WQ22546" s="7" t="n">
        <v>9418</v>
      </c>
      <c r="WR22546" s="7" t="s">
        <v>13</v>
      </c>
      <c r="WS22546" s="7" t="n">
        <f t="normal" ca="1">32-LENB(INDIRECT(ADDRESS(22546,616)))</f>
        <v>0</v>
      </c>
      <c r="WT22546" s="7" t="n">
        <v>7</v>
      </c>
      <c r="WU22546" s="7" t="n">
        <v>65533</v>
      </c>
      <c r="WV22546" s="7" t="n">
        <v>4490</v>
      </c>
      <c r="WW22546" s="7" t="s">
        <v>13</v>
      </c>
      <c r="WX22546" s="7" t="n">
        <f t="normal" ca="1">32-LENB(INDIRECT(ADDRESS(22546,621)))</f>
        <v>0</v>
      </c>
      <c r="WY22546" s="7" t="n">
        <v>7</v>
      </c>
      <c r="WZ22546" s="7" t="n">
        <v>65533</v>
      </c>
      <c r="XA22546" s="7" t="n">
        <v>2457</v>
      </c>
      <c r="XB22546" s="7" t="s">
        <v>13</v>
      </c>
      <c r="XC22546" s="7" t="n">
        <f t="normal" ca="1">32-LENB(INDIRECT(ADDRESS(22546,626)))</f>
        <v>0</v>
      </c>
      <c r="XD22546" s="7" t="n">
        <v>7</v>
      </c>
      <c r="XE22546" s="7" t="n">
        <v>65533</v>
      </c>
      <c r="XF22546" s="7" t="n">
        <v>5420</v>
      </c>
      <c r="XG22546" s="7" t="s">
        <v>13</v>
      </c>
      <c r="XH22546" s="7" t="n">
        <f t="normal" ca="1">32-LENB(INDIRECT(ADDRESS(22546,631)))</f>
        <v>0</v>
      </c>
      <c r="XI22546" s="7" t="n">
        <v>7</v>
      </c>
      <c r="XJ22546" s="7" t="n">
        <v>65533</v>
      </c>
      <c r="XK22546" s="7" t="n">
        <v>28584</v>
      </c>
      <c r="XL22546" s="7" t="s">
        <v>13</v>
      </c>
      <c r="XM22546" s="7" t="n">
        <f t="normal" ca="1">32-LENB(INDIRECT(ADDRESS(22546,636)))</f>
        <v>0</v>
      </c>
      <c r="XN22546" s="7" t="n">
        <v>7</v>
      </c>
      <c r="XO22546" s="7" t="n">
        <v>65533</v>
      </c>
      <c r="XP22546" s="7" t="n">
        <v>28585</v>
      </c>
      <c r="XQ22546" s="7" t="s">
        <v>13</v>
      </c>
      <c r="XR22546" s="7" t="n">
        <f t="normal" ca="1">32-LENB(INDIRECT(ADDRESS(22546,641)))</f>
        <v>0</v>
      </c>
      <c r="XS22546" s="7" t="n">
        <v>7</v>
      </c>
      <c r="XT22546" s="7" t="n">
        <v>65533</v>
      </c>
      <c r="XU22546" s="7" t="n">
        <v>10456</v>
      </c>
      <c r="XV22546" s="7" t="s">
        <v>13</v>
      </c>
      <c r="XW22546" s="7" t="n">
        <f t="normal" ca="1">32-LENB(INDIRECT(ADDRESS(22546,646)))</f>
        <v>0</v>
      </c>
      <c r="XX22546" s="7" t="n">
        <v>7</v>
      </c>
      <c r="XY22546" s="7" t="n">
        <v>65533</v>
      </c>
      <c r="XZ22546" s="7" t="n">
        <v>29493</v>
      </c>
      <c r="YA22546" s="7" t="s">
        <v>13</v>
      </c>
      <c r="YB22546" s="7" t="n">
        <f t="normal" ca="1">32-LENB(INDIRECT(ADDRESS(22546,651)))</f>
        <v>0</v>
      </c>
      <c r="YC22546" s="7" t="n">
        <v>7</v>
      </c>
      <c r="YD22546" s="7" t="n">
        <v>65533</v>
      </c>
      <c r="YE22546" s="7" t="n">
        <v>28586</v>
      </c>
      <c r="YF22546" s="7" t="s">
        <v>13</v>
      </c>
      <c r="YG22546" s="7" t="n">
        <f t="normal" ca="1">32-LENB(INDIRECT(ADDRESS(22546,656)))</f>
        <v>0</v>
      </c>
      <c r="YH22546" s="7" t="n">
        <v>7</v>
      </c>
      <c r="YI22546" s="7" t="n">
        <v>65533</v>
      </c>
      <c r="YJ22546" s="7" t="n">
        <v>53159</v>
      </c>
      <c r="YK22546" s="7" t="s">
        <v>13</v>
      </c>
      <c r="YL22546" s="7" t="n">
        <f t="normal" ca="1">32-LENB(INDIRECT(ADDRESS(22546,661)))</f>
        <v>0</v>
      </c>
      <c r="YM22546" s="7" t="n">
        <v>7</v>
      </c>
      <c r="YN22546" s="7" t="n">
        <v>65533</v>
      </c>
      <c r="YO22546" s="7" t="n">
        <v>28587</v>
      </c>
      <c r="YP22546" s="7" t="s">
        <v>13</v>
      </c>
      <c r="YQ22546" s="7" t="n">
        <f t="normal" ca="1">32-LENB(INDIRECT(ADDRESS(22546,666)))</f>
        <v>0</v>
      </c>
      <c r="YR22546" s="7" t="n">
        <v>7</v>
      </c>
      <c r="YS22546" s="7" t="n">
        <v>65533</v>
      </c>
      <c r="YT22546" s="7" t="n">
        <v>28588</v>
      </c>
      <c r="YU22546" s="7" t="s">
        <v>13</v>
      </c>
      <c r="YV22546" s="7" t="n">
        <f t="normal" ca="1">32-LENB(INDIRECT(ADDRESS(22546,671)))</f>
        <v>0</v>
      </c>
      <c r="YW22546" s="7" t="n">
        <v>7</v>
      </c>
      <c r="YX22546" s="7" t="n">
        <v>65533</v>
      </c>
      <c r="YY22546" s="7" t="n">
        <v>28589</v>
      </c>
      <c r="YZ22546" s="7" t="s">
        <v>13</v>
      </c>
      <c r="ZA22546" s="7" t="n">
        <f t="normal" ca="1">32-LENB(INDIRECT(ADDRESS(22546,676)))</f>
        <v>0</v>
      </c>
      <c r="ZB22546" s="7" t="n">
        <v>7</v>
      </c>
      <c r="ZC22546" s="7" t="n">
        <v>65533</v>
      </c>
      <c r="ZD22546" s="7" t="n">
        <v>28590</v>
      </c>
      <c r="ZE22546" s="7" t="s">
        <v>13</v>
      </c>
      <c r="ZF22546" s="7" t="n">
        <f t="normal" ca="1">32-LENB(INDIRECT(ADDRESS(22546,681)))</f>
        <v>0</v>
      </c>
      <c r="ZG22546" s="7" t="n">
        <v>7</v>
      </c>
      <c r="ZH22546" s="7" t="n">
        <v>65533</v>
      </c>
      <c r="ZI22546" s="7" t="n">
        <v>28591</v>
      </c>
      <c r="ZJ22546" s="7" t="s">
        <v>13</v>
      </c>
      <c r="ZK22546" s="7" t="n">
        <f t="normal" ca="1">32-LENB(INDIRECT(ADDRESS(22546,686)))</f>
        <v>0</v>
      </c>
      <c r="ZL22546" s="7" t="n">
        <v>4</v>
      </c>
      <c r="ZM22546" s="7" t="n">
        <v>65533</v>
      </c>
      <c r="ZN22546" s="7" t="n">
        <v>2000</v>
      </c>
      <c r="ZO22546" s="7" t="s">
        <v>13</v>
      </c>
      <c r="ZP22546" s="7" t="n">
        <f t="normal" ca="1">32-LENB(INDIRECT(ADDRESS(22546,691)))</f>
        <v>0</v>
      </c>
      <c r="ZQ22546" s="7" t="n">
        <v>7</v>
      </c>
      <c r="ZR22546" s="7" t="n">
        <v>65533</v>
      </c>
      <c r="ZS22546" s="7" t="n">
        <v>28599</v>
      </c>
      <c r="ZT22546" s="7" t="s">
        <v>13</v>
      </c>
      <c r="ZU22546" s="7" t="n">
        <f t="normal" ca="1">32-LENB(INDIRECT(ADDRESS(22546,696)))</f>
        <v>0</v>
      </c>
      <c r="ZV22546" s="7" t="n">
        <v>7</v>
      </c>
      <c r="ZW22546" s="7" t="n">
        <v>65533</v>
      </c>
      <c r="ZX22546" s="7" t="n">
        <v>53160</v>
      </c>
      <c r="ZY22546" s="7" t="s">
        <v>13</v>
      </c>
      <c r="ZZ22546" s="7" t="n">
        <f t="normal" ca="1">32-LENB(INDIRECT(ADDRESS(22546,701)))</f>
        <v>0</v>
      </c>
      <c r="AAA22546" s="7" t="n">
        <v>7</v>
      </c>
      <c r="AAB22546" s="7" t="n">
        <v>65533</v>
      </c>
      <c r="AAC22546" s="7" t="n">
        <v>1478</v>
      </c>
      <c r="AAD22546" s="7" t="s">
        <v>13</v>
      </c>
      <c r="AAE22546" s="7" t="n">
        <f t="normal" ca="1">32-LENB(INDIRECT(ADDRESS(22546,706)))</f>
        <v>0</v>
      </c>
      <c r="AAF22546" s="7" t="n">
        <v>7</v>
      </c>
      <c r="AAG22546" s="7" t="n">
        <v>65533</v>
      </c>
      <c r="AAH22546" s="7" t="n">
        <v>6482</v>
      </c>
      <c r="AAI22546" s="7" t="s">
        <v>13</v>
      </c>
      <c r="AAJ22546" s="7" t="n">
        <f t="normal" ca="1">32-LENB(INDIRECT(ADDRESS(22546,711)))</f>
        <v>0</v>
      </c>
      <c r="AAK22546" s="7" t="n">
        <v>7</v>
      </c>
      <c r="AAL22546" s="7" t="n">
        <v>65533</v>
      </c>
      <c r="AAM22546" s="7" t="n">
        <v>7469</v>
      </c>
      <c r="AAN22546" s="7" t="s">
        <v>13</v>
      </c>
      <c r="AAO22546" s="7" t="n">
        <f t="normal" ca="1">32-LENB(INDIRECT(ADDRESS(22546,716)))</f>
        <v>0</v>
      </c>
      <c r="AAP22546" s="7" t="n">
        <v>7</v>
      </c>
      <c r="AAQ22546" s="7" t="n">
        <v>65533</v>
      </c>
      <c r="AAR22546" s="7" t="n">
        <v>8497</v>
      </c>
      <c r="AAS22546" s="7" t="s">
        <v>13</v>
      </c>
      <c r="AAT22546" s="7" t="n">
        <f t="normal" ca="1">32-LENB(INDIRECT(ADDRESS(22546,721)))</f>
        <v>0</v>
      </c>
      <c r="AAU22546" s="7" t="n">
        <v>7</v>
      </c>
      <c r="AAV22546" s="7" t="n">
        <v>65533</v>
      </c>
      <c r="AAW22546" s="7" t="n">
        <v>10457</v>
      </c>
      <c r="AAX22546" s="7" t="s">
        <v>13</v>
      </c>
      <c r="AAY22546" s="7" t="n">
        <f t="normal" ca="1">32-LENB(INDIRECT(ADDRESS(22546,726)))</f>
        <v>0</v>
      </c>
      <c r="AAZ22546" s="7" t="n">
        <v>7</v>
      </c>
      <c r="ABA22546" s="7" t="n">
        <v>65533</v>
      </c>
      <c r="ABB22546" s="7" t="n">
        <v>29494</v>
      </c>
      <c r="ABC22546" s="7" t="s">
        <v>13</v>
      </c>
      <c r="ABD22546" s="7" t="n">
        <f t="normal" ca="1">32-LENB(INDIRECT(ADDRESS(22546,731)))</f>
        <v>0</v>
      </c>
      <c r="ABE22546" s="7" t="n">
        <v>7</v>
      </c>
      <c r="ABF22546" s="7" t="n">
        <v>65533</v>
      </c>
      <c r="ABG22546" s="7" t="n">
        <v>37421</v>
      </c>
      <c r="ABH22546" s="7" t="s">
        <v>13</v>
      </c>
      <c r="ABI22546" s="7" t="n">
        <f t="normal" ca="1">32-LENB(INDIRECT(ADDRESS(22546,736)))</f>
        <v>0</v>
      </c>
      <c r="ABJ22546" s="7" t="n">
        <v>7</v>
      </c>
      <c r="ABK22546" s="7" t="n">
        <v>65533</v>
      </c>
      <c r="ABL22546" s="7" t="n">
        <v>37422</v>
      </c>
      <c r="ABM22546" s="7" t="s">
        <v>13</v>
      </c>
      <c r="ABN22546" s="7" t="n">
        <f t="normal" ca="1">32-LENB(INDIRECT(ADDRESS(22546,741)))</f>
        <v>0</v>
      </c>
      <c r="ABO22546" s="7" t="n">
        <v>7</v>
      </c>
      <c r="ABP22546" s="7" t="n">
        <v>65533</v>
      </c>
      <c r="ABQ22546" s="7" t="n">
        <v>37423</v>
      </c>
      <c r="ABR22546" s="7" t="s">
        <v>13</v>
      </c>
      <c r="ABS22546" s="7" t="n">
        <f t="normal" ca="1">32-LENB(INDIRECT(ADDRESS(22546,746)))</f>
        <v>0</v>
      </c>
      <c r="ABT22546" s="7" t="n">
        <v>7</v>
      </c>
      <c r="ABU22546" s="7" t="n">
        <v>65533</v>
      </c>
      <c r="ABV22546" s="7" t="n">
        <v>2458</v>
      </c>
      <c r="ABW22546" s="7" t="s">
        <v>13</v>
      </c>
      <c r="ABX22546" s="7" t="n">
        <f t="normal" ca="1">32-LENB(INDIRECT(ADDRESS(22546,751)))</f>
        <v>0</v>
      </c>
      <c r="ABY22546" s="7" t="n">
        <v>7</v>
      </c>
      <c r="ABZ22546" s="7" t="n">
        <v>65533</v>
      </c>
      <c r="ACA22546" s="7" t="n">
        <v>4491</v>
      </c>
      <c r="ACB22546" s="7" t="s">
        <v>13</v>
      </c>
      <c r="ACC22546" s="7" t="n">
        <f t="normal" ca="1">32-LENB(INDIRECT(ADDRESS(22546,756)))</f>
        <v>0</v>
      </c>
      <c r="ACD22546" s="7" t="n">
        <v>7</v>
      </c>
      <c r="ACE22546" s="7" t="n">
        <v>65533</v>
      </c>
      <c r="ACF22546" s="7" t="n">
        <v>37424</v>
      </c>
      <c r="ACG22546" s="7" t="s">
        <v>13</v>
      </c>
      <c r="ACH22546" s="7" t="n">
        <f t="normal" ca="1">32-LENB(INDIRECT(ADDRESS(22546,761)))</f>
        <v>0</v>
      </c>
      <c r="ACI22546" s="7" t="n">
        <v>7</v>
      </c>
      <c r="ACJ22546" s="7" t="n">
        <v>65533</v>
      </c>
      <c r="ACK22546" s="7" t="n">
        <v>37425</v>
      </c>
      <c r="ACL22546" s="7" t="s">
        <v>13</v>
      </c>
      <c r="ACM22546" s="7" t="n">
        <f t="normal" ca="1">32-LENB(INDIRECT(ADDRESS(22546,766)))</f>
        <v>0</v>
      </c>
      <c r="ACN22546" s="7" t="n">
        <v>7</v>
      </c>
      <c r="ACO22546" s="7" t="n">
        <v>65533</v>
      </c>
      <c r="ACP22546" s="7" t="n">
        <v>8498</v>
      </c>
      <c r="ACQ22546" s="7" t="s">
        <v>13</v>
      </c>
      <c r="ACR22546" s="7" t="n">
        <f t="normal" ca="1">32-LENB(INDIRECT(ADDRESS(22546,771)))</f>
        <v>0</v>
      </c>
      <c r="ACS22546" s="7" t="n">
        <v>7</v>
      </c>
      <c r="ACT22546" s="7" t="n">
        <v>65533</v>
      </c>
      <c r="ACU22546" s="7" t="n">
        <v>3479</v>
      </c>
      <c r="ACV22546" s="7" t="s">
        <v>13</v>
      </c>
      <c r="ACW22546" s="7" t="n">
        <f t="normal" ca="1">32-LENB(INDIRECT(ADDRESS(22546,776)))</f>
        <v>0</v>
      </c>
      <c r="ACX22546" s="7" t="n">
        <v>7</v>
      </c>
      <c r="ACY22546" s="7" t="n">
        <v>65533</v>
      </c>
      <c r="ACZ22546" s="7" t="n">
        <v>6483</v>
      </c>
      <c r="ADA22546" s="7" t="s">
        <v>13</v>
      </c>
      <c r="ADB22546" s="7" t="n">
        <f t="normal" ca="1">32-LENB(INDIRECT(ADDRESS(22546,781)))</f>
        <v>0</v>
      </c>
      <c r="ADC22546" s="7" t="n">
        <v>7</v>
      </c>
      <c r="ADD22546" s="7" t="n">
        <v>65533</v>
      </c>
      <c r="ADE22546" s="7" t="n">
        <v>9956</v>
      </c>
      <c r="ADF22546" s="7" t="s">
        <v>13</v>
      </c>
      <c r="ADG22546" s="7" t="n">
        <f t="normal" ca="1">32-LENB(INDIRECT(ADDRESS(22546,786)))</f>
        <v>0</v>
      </c>
      <c r="ADH22546" s="7" t="n">
        <v>7</v>
      </c>
      <c r="ADI22546" s="7" t="n">
        <v>65533</v>
      </c>
      <c r="ADJ22546" s="7" t="n">
        <v>29495</v>
      </c>
      <c r="ADK22546" s="7" t="s">
        <v>13</v>
      </c>
      <c r="ADL22546" s="7" t="n">
        <f t="normal" ca="1">32-LENB(INDIRECT(ADDRESS(22546,791)))</f>
        <v>0</v>
      </c>
      <c r="ADM22546" s="7" t="n">
        <v>7</v>
      </c>
      <c r="ADN22546" s="7" t="n">
        <v>65533</v>
      </c>
      <c r="ADO22546" s="7" t="n">
        <v>29496</v>
      </c>
      <c r="ADP22546" s="7" t="s">
        <v>13</v>
      </c>
      <c r="ADQ22546" s="7" t="n">
        <f t="normal" ca="1">32-LENB(INDIRECT(ADDRESS(22546,796)))</f>
        <v>0</v>
      </c>
      <c r="ADR22546" s="7" t="n">
        <v>4</v>
      </c>
      <c r="ADS22546" s="7" t="n">
        <v>65533</v>
      </c>
      <c r="ADT22546" s="7" t="n">
        <v>4255</v>
      </c>
      <c r="ADU22546" s="7" t="s">
        <v>13</v>
      </c>
      <c r="ADV22546" s="7" t="n">
        <f t="normal" ca="1">32-LENB(INDIRECT(ADDRESS(22546,801)))</f>
        <v>0</v>
      </c>
      <c r="ADW22546" s="7" t="n">
        <v>7</v>
      </c>
      <c r="ADX22546" s="7" t="n">
        <v>65533</v>
      </c>
      <c r="ADY22546" s="7" t="n">
        <v>29497</v>
      </c>
      <c r="ADZ22546" s="7" t="s">
        <v>13</v>
      </c>
      <c r="AEA22546" s="7" t="n">
        <f t="normal" ca="1">32-LENB(INDIRECT(ADDRESS(22546,806)))</f>
        <v>0</v>
      </c>
      <c r="AEB22546" s="7" t="n">
        <v>7</v>
      </c>
      <c r="AEC22546" s="7" t="n">
        <v>65533</v>
      </c>
      <c r="AED22546" s="7" t="n">
        <v>37426</v>
      </c>
      <c r="AEE22546" s="7" t="s">
        <v>13</v>
      </c>
      <c r="AEF22546" s="7" t="n">
        <f t="normal" ca="1">32-LENB(INDIRECT(ADDRESS(22546,811)))</f>
        <v>0</v>
      </c>
      <c r="AEG22546" s="7" t="n">
        <v>7</v>
      </c>
      <c r="AEH22546" s="7" t="n">
        <v>65533</v>
      </c>
      <c r="AEI22546" s="7" t="n">
        <v>40383</v>
      </c>
      <c r="AEJ22546" s="7" t="s">
        <v>13</v>
      </c>
      <c r="AEK22546" s="7" t="n">
        <f t="normal" ca="1">32-LENB(INDIRECT(ADDRESS(22546,816)))</f>
        <v>0</v>
      </c>
      <c r="AEL22546" s="7" t="n">
        <v>7</v>
      </c>
      <c r="AEM22546" s="7" t="n">
        <v>65533</v>
      </c>
      <c r="AEN22546" s="7" t="n">
        <v>29498</v>
      </c>
      <c r="AEO22546" s="7" t="s">
        <v>13</v>
      </c>
      <c r="AEP22546" s="7" t="n">
        <f t="normal" ca="1">32-LENB(INDIRECT(ADDRESS(22546,821)))</f>
        <v>0</v>
      </c>
      <c r="AEQ22546" s="7" t="n">
        <v>4</v>
      </c>
      <c r="AER22546" s="7" t="n">
        <v>65533</v>
      </c>
      <c r="AES22546" s="7" t="n">
        <v>4334</v>
      </c>
      <c r="AET22546" s="7" t="s">
        <v>13</v>
      </c>
      <c r="AEU22546" s="7" t="n">
        <f t="normal" ca="1">32-LENB(INDIRECT(ADDRESS(22546,826)))</f>
        <v>0</v>
      </c>
      <c r="AEV22546" s="7" t="n">
        <v>4</v>
      </c>
      <c r="AEW22546" s="7" t="n">
        <v>65533</v>
      </c>
      <c r="AEX22546" s="7" t="n">
        <v>2118</v>
      </c>
      <c r="AEY22546" s="7" t="s">
        <v>13</v>
      </c>
      <c r="AEZ22546" s="7" t="n">
        <f t="normal" ca="1">32-LENB(INDIRECT(ADDRESS(22546,831)))</f>
        <v>0</v>
      </c>
      <c r="AFA22546" s="7" t="n">
        <v>4</v>
      </c>
      <c r="AFB22546" s="7" t="n">
        <v>65533</v>
      </c>
      <c r="AFC22546" s="7" t="n">
        <v>4181</v>
      </c>
      <c r="AFD22546" s="7" t="s">
        <v>13</v>
      </c>
      <c r="AFE22546" s="7" t="n">
        <f t="normal" ca="1">32-LENB(INDIRECT(ADDRESS(22546,836)))</f>
        <v>0</v>
      </c>
      <c r="AFF22546" s="7" t="n">
        <v>4</v>
      </c>
      <c r="AFG22546" s="7" t="n">
        <v>65533</v>
      </c>
      <c r="AFH22546" s="7" t="n">
        <v>4178</v>
      </c>
      <c r="AFI22546" s="7" t="s">
        <v>13</v>
      </c>
      <c r="AFJ22546" s="7" t="n">
        <f t="normal" ca="1">32-LENB(INDIRECT(ADDRESS(22546,841)))</f>
        <v>0</v>
      </c>
      <c r="AFK22546" s="7" t="n">
        <v>4</v>
      </c>
      <c r="AFL22546" s="7" t="n">
        <v>65533</v>
      </c>
      <c r="AFM22546" s="7" t="n">
        <v>2125</v>
      </c>
      <c r="AFN22546" s="7" t="s">
        <v>13</v>
      </c>
      <c r="AFO22546" s="7" t="n">
        <f t="normal" ca="1">32-LENB(INDIRECT(ADDRESS(22546,846)))</f>
        <v>0</v>
      </c>
      <c r="AFP22546" s="7" t="n">
        <v>7</v>
      </c>
      <c r="AFQ22546" s="7" t="n">
        <v>65533</v>
      </c>
      <c r="AFR22546" s="7" t="n">
        <v>29499</v>
      </c>
      <c r="AFS22546" s="7" t="s">
        <v>13</v>
      </c>
      <c r="AFT22546" s="7" t="n">
        <f t="normal" ca="1">32-LENB(INDIRECT(ADDRESS(22546,851)))</f>
        <v>0</v>
      </c>
      <c r="AFU22546" s="7" t="n">
        <v>4</v>
      </c>
      <c r="AFV22546" s="7" t="n">
        <v>65533</v>
      </c>
      <c r="AFW22546" s="7" t="n">
        <v>2032</v>
      </c>
      <c r="AFX22546" s="7" t="s">
        <v>13</v>
      </c>
      <c r="AFY22546" s="7" t="n">
        <f t="normal" ca="1">32-LENB(INDIRECT(ADDRESS(22546,856)))</f>
        <v>0</v>
      </c>
      <c r="AFZ22546" s="7" t="n">
        <v>4</v>
      </c>
      <c r="AGA22546" s="7" t="n">
        <v>65533</v>
      </c>
      <c r="AGB22546" s="7" t="n">
        <v>2031</v>
      </c>
      <c r="AGC22546" s="7" t="s">
        <v>13</v>
      </c>
      <c r="AGD22546" s="7" t="n">
        <f t="normal" ca="1">32-LENB(INDIRECT(ADDRESS(22546,861)))</f>
        <v>0</v>
      </c>
      <c r="AGE22546" s="7" t="n">
        <v>7</v>
      </c>
      <c r="AGF22546" s="7" t="n">
        <v>65533</v>
      </c>
      <c r="AGG22546" s="7" t="n">
        <v>3480</v>
      </c>
      <c r="AGH22546" s="7" t="s">
        <v>13</v>
      </c>
      <c r="AGI22546" s="7" t="n">
        <f t="normal" ca="1">32-LENB(INDIRECT(ADDRESS(22546,866)))</f>
        <v>0</v>
      </c>
      <c r="AGJ22546" s="7" t="n">
        <v>7</v>
      </c>
      <c r="AGK22546" s="7" t="n">
        <v>65533</v>
      </c>
      <c r="AGL22546" s="7" t="n">
        <v>18532</v>
      </c>
      <c r="AGM22546" s="7" t="s">
        <v>13</v>
      </c>
      <c r="AGN22546" s="7" t="n">
        <f t="normal" ca="1">32-LENB(INDIRECT(ADDRESS(22546,871)))</f>
        <v>0</v>
      </c>
      <c r="AGO22546" s="7" t="n">
        <v>7</v>
      </c>
      <c r="AGP22546" s="7" t="n">
        <v>65533</v>
      </c>
      <c r="AGQ22546" s="7" t="n">
        <v>53955</v>
      </c>
      <c r="AGR22546" s="7" t="s">
        <v>13</v>
      </c>
      <c r="AGS22546" s="7" t="n">
        <f t="normal" ca="1">32-LENB(INDIRECT(ADDRESS(22546,876)))</f>
        <v>0</v>
      </c>
      <c r="AGT22546" s="7" t="n">
        <v>7</v>
      </c>
      <c r="AGU22546" s="7" t="n">
        <v>65533</v>
      </c>
      <c r="AGV22546" s="7" t="n">
        <v>8499</v>
      </c>
      <c r="AGW22546" s="7" t="s">
        <v>13</v>
      </c>
      <c r="AGX22546" s="7" t="n">
        <f t="normal" ca="1">32-LENB(INDIRECT(ADDRESS(22546,881)))</f>
        <v>0</v>
      </c>
      <c r="AGY22546" s="7" t="n">
        <v>4</v>
      </c>
      <c r="AGZ22546" s="7" t="n">
        <v>65533</v>
      </c>
      <c r="AHA22546" s="7" t="n">
        <v>4020</v>
      </c>
      <c r="AHB22546" s="7" t="s">
        <v>13</v>
      </c>
      <c r="AHC22546" s="7" t="n">
        <f t="normal" ca="1">32-LENB(INDIRECT(ADDRESS(22546,886)))</f>
        <v>0</v>
      </c>
      <c r="AHD22546" s="7" t="n">
        <v>7</v>
      </c>
      <c r="AHE22546" s="7" t="n">
        <v>65533</v>
      </c>
      <c r="AHF22546" s="7" t="n">
        <v>8500</v>
      </c>
      <c r="AHG22546" s="7" t="s">
        <v>13</v>
      </c>
      <c r="AHH22546" s="7" t="n">
        <f t="normal" ca="1">32-LENB(INDIRECT(ADDRESS(22546,891)))</f>
        <v>0</v>
      </c>
      <c r="AHI22546" s="7" t="n">
        <v>7</v>
      </c>
      <c r="AHJ22546" s="7" t="n">
        <v>65533</v>
      </c>
      <c r="AHK22546" s="7" t="n">
        <v>5421</v>
      </c>
      <c r="AHL22546" s="7" t="s">
        <v>13</v>
      </c>
      <c r="AHM22546" s="7" t="n">
        <f t="normal" ca="1">32-LENB(INDIRECT(ADDRESS(22546,896)))</f>
        <v>0</v>
      </c>
      <c r="AHN22546" s="7" t="n">
        <v>7</v>
      </c>
      <c r="AHO22546" s="7" t="n">
        <v>65533</v>
      </c>
      <c r="AHP22546" s="7" t="n">
        <v>40384</v>
      </c>
      <c r="AHQ22546" s="7" t="s">
        <v>13</v>
      </c>
      <c r="AHR22546" s="7" t="n">
        <f t="normal" ca="1">32-LENB(INDIRECT(ADDRESS(22546,901)))</f>
        <v>0</v>
      </c>
      <c r="AHS22546" s="7" t="n">
        <v>7</v>
      </c>
      <c r="AHT22546" s="7" t="n">
        <v>65533</v>
      </c>
      <c r="AHU22546" s="7" t="n">
        <v>37427</v>
      </c>
      <c r="AHV22546" s="7" t="s">
        <v>13</v>
      </c>
      <c r="AHW22546" s="7" t="n">
        <f t="normal" ca="1">32-LENB(INDIRECT(ADDRESS(22546,906)))</f>
        <v>0</v>
      </c>
      <c r="AHX22546" s="7" t="n">
        <v>7</v>
      </c>
      <c r="AHY22546" s="7" t="n">
        <v>65533</v>
      </c>
      <c r="AHZ22546" s="7" t="n">
        <v>37428</v>
      </c>
      <c r="AIA22546" s="7" t="s">
        <v>13</v>
      </c>
      <c r="AIB22546" s="7" t="n">
        <f t="normal" ca="1">32-LENB(INDIRECT(ADDRESS(22546,911)))</f>
        <v>0</v>
      </c>
      <c r="AIC22546" s="7" t="n">
        <v>7</v>
      </c>
      <c r="AID22546" s="7" t="n">
        <v>65533</v>
      </c>
      <c r="AIE22546" s="7" t="n">
        <v>37429</v>
      </c>
      <c r="AIF22546" s="7" t="s">
        <v>13</v>
      </c>
      <c r="AIG22546" s="7" t="n">
        <f t="normal" ca="1">32-LENB(INDIRECT(ADDRESS(22546,916)))</f>
        <v>0</v>
      </c>
      <c r="AIH22546" s="7" t="n">
        <v>7</v>
      </c>
      <c r="AII22546" s="7" t="n">
        <v>65533</v>
      </c>
      <c r="AIJ22546" s="7" t="n">
        <v>40385</v>
      </c>
      <c r="AIK22546" s="7" t="s">
        <v>13</v>
      </c>
      <c r="AIL22546" s="7" t="n">
        <f t="normal" ca="1">32-LENB(INDIRECT(ADDRESS(22546,921)))</f>
        <v>0</v>
      </c>
      <c r="AIM22546" s="7" t="n">
        <v>7</v>
      </c>
      <c r="AIN22546" s="7" t="n">
        <v>65533</v>
      </c>
      <c r="AIO22546" s="7" t="n">
        <v>40386</v>
      </c>
      <c r="AIP22546" s="7" t="s">
        <v>13</v>
      </c>
      <c r="AIQ22546" s="7" t="n">
        <f t="normal" ca="1">32-LENB(INDIRECT(ADDRESS(22546,926)))</f>
        <v>0</v>
      </c>
      <c r="AIR22546" s="7" t="n">
        <v>7</v>
      </c>
      <c r="AIS22546" s="7" t="n">
        <v>65533</v>
      </c>
      <c r="AIT22546" s="7" t="n">
        <v>37430</v>
      </c>
      <c r="AIU22546" s="7" t="s">
        <v>13</v>
      </c>
      <c r="AIV22546" s="7" t="n">
        <f t="normal" ca="1">32-LENB(INDIRECT(ADDRESS(22546,931)))</f>
        <v>0</v>
      </c>
      <c r="AIW22546" s="7" t="n">
        <v>7</v>
      </c>
      <c r="AIX22546" s="7" t="n">
        <v>65533</v>
      </c>
      <c r="AIY22546" s="7" t="n">
        <v>30407</v>
      </c>
      <c r="AIZ22546" s="7" t="s">
        <v>13</v>
      </c>
      <c r="AJA22546" s="7" t="n">
        <f t="normal" ca="1">32-LENB(INDIRECT(ADDRESS(22546,936)))</f>
        <v>0</v>
      </c>
      <c r="AJB22546" s="7" t="n">
        <v>4</v>
      </c>
      <c r="AJC22546" s="7" t="n">
        <v>65533</v>
      </c>
      <c r="AJD22546" s="7" t="n">
        <v>5314</v>
      </c>
      <c r="AJE22546" s="7" t="s">
        <v>13</v>
      </c>
      <c r="AJF22546" s="7" t="n">
        <f t="normal" ca="1">32-LENB(INDIRECT(ADDRESS(22546,941)))</f>
        <v>0</v>
      </c>
      <c r="AJG22546" s="7" t="n">
        <v>4</v>
      </c>
      <c r="AJH22546" s="7" t="n">
        <v>65533</v>
      </c>
      <c r="AJI22546" s="7" t="n">
        <v>4033</v>
      </c>
      <c r="AJJ22546" s="7" t="s">
        <v>13</v>
      </c>
      <c r="AJK22546" s="7" t="n">
        <f t="normal" ca="1">32-LENB(INDIRECT(ADDRESS(22546,946)))</f>
        <v>0</v>
      </c>
      <c r="AJL22546" s="7" t="n">
        <v>4</v>
      </c>
      <c r="AJM22546" s="7" t="n">
        <v>65533</v>
      </c>
      <c r="AJN22546" s="7" t="n">
        <v>4271</v>
      </c>
      <c r="AJO22546" s="7" t="s">
        <v>13</v>
      </c>
      <c r="AJP22546" s="7" t="n">
        <f t="normal" ca="1">32-LENB(INDIRECT(ADDRESS(22546,951)))</f>
        <v>0</v>
      </c>
      <c r="AJQ22546" s="7" t="n">
        <v>4</v>
      </c>
      <c r="AJR22546" s="7" t="n">
        <v>65533</v>
      </c>
      <c r="AJS22546" s="7" t="n">
        <v>2015</v>
      </c>
      <c r="AJT22546" s="7" t="s">
        <v>13</v>
      </c>
      <c r="AJU22546" s="7" t="n">
        <f t="normal" ca="1">32-LENB(INDIRECT(ADDRESS(22546,956)))</f>
        <v>0</v>
      </c>
      <c r="AJV22546" s="7" t="n">
        <v>7</v>
      </c>
      <c r="AJW22546" s="7" t="n">
        <v>65533</v>
      </c>
      <c r="AJX22546" s="7" t="n">
        <v>37431</v>
      </c>
      <c r="AJY22546" s="7" t="s">
        <v>13</v>
      </c>
      <c r="AJZ22546" s="7" t="n">
        <f t="normal" ca="1">32-LENB(INDIRECT(ADDRESS(22546,961)))</f>
        <v>0</v>
      </c>
      <c r="AKA22546" s="7" t="n">
        <v>4</v>
      </c>
      <c r="AKB22546" s="7" t="n">
        <v>65533</v>
      </c>
      <c r="AKC22546" s="7" t="n">
        <v>4274</v>
      </c>
      <c r="AKD22546" s="7" t="s">
        <v>13</v>
      </c>
      <c r="AKE22546" s="7" t="n">
        <f t="normal" ca="1">32-LENB(INDIRECT(ADDRESS(22546,966)))</f>
        <v>0</v>
      </c>
      <c r="AKF22546" s="7" t="n">
        <v>7</v>
      </c>
      <c r="AKG22546" s="7" t="n">
        <v>65533</v>
      </c>
      <c r="AKH22546" s="7" t="n">
        <v>37432</v>
      </c>
      <c r="AKI22546" s="7" t="s">
        <v>13</v>
      </c>
      <c r="AKJ22546" s="7" t="n">
        <f t="normal" ca="1">32-LENB(INDIRECT(ADDRESS(22546,971)))</f>
        <v>0</v>
      </c>
      <c r="AKK22546" s="7" t="n">
        <v>7</v>
      </c>
      <c r="AKL22546" s="7" t="n">
        <v>65533</v>
      </c>
      <c r="AKM22546" s="7" t="n">
        <v>30408</v>
      </c>
      <c r="AKN22546" s="7" t="s">
        <v>13</v>
      </c>
      <c r="AKO22546" s="7" t="n">
        <f t="normal" ca="1">32-LENB(INDIRECT(ADDRESS(22546,976)))</f>
        <v>0</v>
      </c>
      <c r="AKP22546" s="7" t="n">
        <v>4</v>
      </c>
      <c r="AKQ22546" s="7" t="n">
        <v>65533</v>
      </c>
      <c r="AKR22546" s="7" t="n">
        <v>2214</v>
      </c>
      <c r="AKS22546" s="7" t="s">
        <v>13</v>
      </c>
      <c r="AKT22546" s="7" t="n">
        <f t="normal" ca="1">32-LENB(INDIRECT(ADDRESS(22546,981)))</f>
        <v>0</v>
      </c>
      <c r="AKU22546" s="7" t="n">
        <v>7</v>
      </c>
      <c r="AKV22546" s="7" t="n">
        <v>65533</v>
      </c>
      <c r="AKW22546" s="7" t="n">
        <v>53161</v>
      </c>
      <c r="AKX22546" s="7" t="s">
        <v>13</v>
      </c>
      <c r="AKY22546" s="7" t="n">
        <f t="normal" ca="1">32-LENB(INDIRECT(ADDRESS(22546,986)))</f>
        <v>0</v>
      </c>
      <c r="AKZ22546" s="7" t="n">
        <v>7</v>
      </c>
      <c r="ALA22546" s="7" t="n">
        <v>65533</v>
      </c>
      <c r="ALB22546" s="7" t="n">
        <v>7470</v>
      </c>
      <c r="ALC22546" s="7" t="s">
        <v>13</v>
      </c>
      <c r="ALD22546" s="7" t="n">
        <f t="normal" ca="1">32-LENB(INDIRECT(ADDRESS(22546,991)))</f>
        <v>0</v>
      </c>
      <c r="ALE22546" s="7" t="n">
        <v>7</v>
      </c>
      <c r="ALF22546" s="7" t="n">
        <v>65533</v>
      </c>
      <c r="ALG22546" s="7" t="n">
        <v>40387</v>
      </c>
      <c r="ALH22546" s="7" t="s">
        <v>13</v>
      </c>
      <c r="ALI22546" s="7" t="n">
        <f t="normal" ca="1">32-LENB(INDIRECT(ADDRESS(22546,996)))</f>
        <v>0</v>
      </c>
      <c r="ALJ22546" s="7" t="n">
        <v>7</v>
      </c>
      <c r="ALK22546" s="7" t="n">
        <v>65533</v>
      </c>
      <c r="ALL22546" s="7" t="n">
        <v>40388</v>
      </c>
      <c r="ALM22546" s="7" t="s">
        <v>13</v>
      </c>
      <c r="ALN22546" s="7" t="n">
        <f t="normal" ca="1">32-LENB(INDIRECT(ADDRESS(22546,1001)))</f>
        <v>0</v>
      </c>
      <c r="ALO22546" s="7" t="n">
        <v>7</v>
      </c>
      <c r="ALP22546" s="7" t="n">
        <v>65533</v>
      </c>
      <c r="ALQ22546" s="7" t="n">
        <v>40389</v>
      </c>
      <c r="ALR22546" s="7" t="s">
        <v>13</v>
      </c>
      <c r="ALS22546" s="7" t="n">
        <f t="normal" ca="1">32-LENB(INDIRECT(ADDRESS(22546,1006)))</f>
        <v>0</v>
      </c>
      <c r="ALT22546" s="7" t="n">
        <v>4</v>
      </c>
      <c r="ALU22546" s="7" t="n">
        <v>65533</v>
      </c>
      <c r="ALV22546" s="7" t="n">
        <v>1901</v>
      </c>
      <c r="ALW22546" s="7" t="s">
        <v>13</v>
      </c>
      <c r="ALX22546" s="7" t="n">
        <f t="normal" ca="1">32-LENB(INDIRECT(ADDRESS(22546,1011)))</f>
        <v>0</v>
      </c>
      <c r="ALY22546" s="7" t="n">
        <v>7</v>
      </c>
      <c r="ALZ22546" s="7" t="n">
        <v>65533</v>
      </c>
      <c r="AMA22546" s="7" t="n">
        <v>40390</v>
      </c>
      <c r="AMB22546" s="7" t="s">
        <v>13</v>
      </c>
      <c r="AMC22546" s="7" t="n">
        <f t="normal" ca="1">32-LENB(INDIRECT(ADDRESS(22546,1016)))</f>
        <v>0</v>
      </c>
      <c r="AMD22546" s="7" t="n">
        <v>7</v>
      </c>
      <c r="AME22546" s="7" t="n">
        <v>65533</v>
      </c>
      <c r="AMF22546" s="7" t="n">
        <v>40391</v>
      </c>
      <c r="AMG22546" s="7" t="s">
        <v>13</v>
      </c>
      <c r="AMH22546" s="7" t="n">
        <f t="normal" ca="1">32-LENB(INDIRECT(ADDRESS(22546,1021)))</f>
        <v>0</v>
      </c>
      <c r="AMI22546" s="7" t="n">
        <v>7</v>
      </c>
      <c r="AMJ22546" s="7" t="n">
        <v>65533</v>
      </c>
      <c r="AMK22546" s="7" t="n">
        <v>37433</v>
      </c>
      <c r="AML22546" s="7" t="s">
        <v>13</v>
      </c>
      <c r="AMM22546" s="7" t="n">
        <f t="normal" ca="1">32-LENB(INDIRECT(ADDRESS(22546,1026)))</f>
        <v>0</v>
      </c>
      <c r="AMN22546" s="7" t="n">
        <v>7</v>
      </c>
      <c r="AMO22546" s="7" t="n">
        <v>65533</v>
      </c>
      <c r="AMP22546" s="7" t="n">
        <v>29500</v>
      </c>
      <c r="AMQ22546" s="7" t="s">
        <v>13</v>
      </c>
      <c r="AMR22546" s="7" t="n">
        <f t="normal" ca="1">32-LENB(INDIRECT(ADDRESS(22546,1031)))</f>
        <v>0</v>
      </c>
      <c r="AMS22546" s="7" t="n">
        <v>7</v>
      </c>
      <c r="AMT22546" s="7" t="n">
        <v>65533</v>
      </c>
      <c r="AMU22546" s="7" t="n">
        <v>29501</v>
      </c>
      <c r="AMV22546" s="7" t="s">
        <v>13</v>
      </c>
      <c r="AMW22546" s="7" t="n">
        <f t="normal" ca="1">32-LENB(INDIRECT(ADDRESS(22546,1036)))</f>
        <v>0</v>
      </c>
      <c r="AMX22546" s="7" t="n">
        <v>7</v>
      </c>
      <c r="AMY22546" s="7" t="n">
        <v>65533</v>
      </c>
      <c r="AMZ22546" s="7" t="n">
        <v>29502</v>
      </c>
      <c r="ANA22546" s="7" t="s">
        <v>13</v>
      </c>
      <c r="ANB22546" s="7" t="n">
        <f t="normal" ca="1">32-LENB(INDIRECT(ADDRESS(22546,1041)))</f>
        <v>0</v>
      </c>
      <c r="ANC22546" s="7" t="n">
        <v>7</v>
      </c>
      <c r="AND22546" s="7" t="n">
        <v>65533</v>
      </c>
      <c r="ANE22546" s="7" t="n">
        <v>29503</v>
      </c>
      <c r="ANF22546" s="7" t="s">
        <v>13</v>
      </c>
      <c r="ANG22546" s="7" t="n">
        <f t="normal" ca="1">32-LENB(INDIRECT(ADDRESS(22546,1046)))</f>
        <v>0</v>
      </c>
      <c r="ANH22546" s="7" t="n">
        <v>7</v>
      </c>
      <c r="ANI22546" s="7" t="n">
        <v>65533</v>
      </c>
      <c r="ANJ22546" s="7" t="n">
        <v>40392</v>
      </c>
      <c r="ANK22546" s="7" t="s">
        <v>13</v>
      </c>
      <c r="ANL22546" s="7" t="n">
        <f t="normal" ca="1">32-LENB(INDIRECT(ADDRESS(22546,1051)))</f>
        <v>0</v>
      </c>
      <c r="ANM22546" s="7" t="n">
        <v>7</v>
      </c>
      <c r="ANN22546" s="7" t="n">
        <v>65533</v>
      </c>
      <c r="ANO22546" s="7" t="n">
        <v>3481</v>
      </c>
      <c r="ANP22546" s="7" t="s">
        <v>13</v>
      </c>
      <c r="ANQ22546" s="7" t="n">
        <f t="normal" ca="1">32-LENB(INDIRECT(ADDRESS(22546,1056)))</f>
        <v>0</v>
      </c>
      <c r="ANR22546" s="7" t="n">
        <v>7</v>
      </c>
      <c r="ANS22546" s="7" t="n">
        <v>65533</v>
      </c>
      <c r="ANT22546" s="7" t="n">
        <v>7471</v>
      </c>
      <c r="ANU22546" s="7" t="s">
        <v>13</v>
      </c>
      <c r="ANV22546" s="7" t="n">
        <f t="normal" ca="1">32-LENB(INDIRECT(ADDRESS(22546,1061)))</f>
        <v>0</v>
      </c>
      <c r="ANW22546" s="7" t="n">
        <v>7</v>
      </c>
      <c r="ANX22546" s="7" t="n">
        <v>65533</v>
      </c>
      <c r="ANY22546" s="7" t="n">
        <v>53957</v>
      </c>
      <c r="ANZ22546" s="7" t="s">
        <v>13</v>
      </c>
      <c r="AOA22546" s="7" t="n">
        <f t="normal" ca="1">32-LENB(INDIRECT(ADDRESS(22546,1066)))</f>
        <v>0</v>
      </c>
      <c r="AOB22546" s="7" t="n">
        <v>7</v>
      </c>
      <c r="AOC22546" s="7" t="n">
        <v>65533</v>
      </c>
      <c r="AOD22546" s="7" t="n">
        <v>5422</v>
      </c>
      <c r="AOE22546" s="7" t="s">
        <v>13</v>
      </c>
      <c r="AOF22546" s="7" t="n">
        <f t="normal" ca="1">32-LENB(INDIRECT(ADDRESS(22546,1071)))</f>
        <v>0</v>
      </c>
      <c r="AOG22546" s="7" t="n">
        <v>7</v>
      </c>
      <c r="AOH22546" s="7" t="n">
        <v>65533</v>
      </c>
      <c r="AOI22546" s="7" t="n">
        <v>8501</v>
      </c>
      <c r="AOJ22546" s="7" t="s">
        <v>13</v>
      </c>
      <c r="AOK22546" s="7" t="n">
        <f t="normal" ca="1">32-LENB(INDIRECT(ADDRESS(22546,1076)))</f>
        <v>0</v>
      </c>
      <c r="AOL22546" s="7" t="n">
        <v>7</v>
      </c>
      <c r="AOM22546" s="7" t="n">
        <v>65533</v>
      </c>
      <c r="AON22546" s="7" t="n">
        <v>1479</v>
      </c>
      <c r="AOO22546" s="7" t="s">
        <v>13</v>
      </c>
      <c r="AOP22546" s="7" t="n">
        <f t="normal" ca="1">32-LENB(INDIRECT(ADDRESS(22546,1081)))</f>
        <v>0</v>
      </c>
      <c r="AOQ22546" s="7" t="n">
        <v>7</v>
      </c>
      <c r="AOR22546" s="7" t="n">
        <v>65533</v>
      </c>
      <c r="AOS22546" s="7" t="n">
        <v>5423</v>
      </c>
      <c r="AOT22546" s="7" t="s">
        <v>13</v>
      </c>
      <c r="AOU22546" s="7" t="n">
        <f t="normal" ca="1">32-LENB(INDIRECT(ADDRESS(22546,1086)))</f>
        <v>0</v>
      </c>
      <c r="AOV22546" s="7" t="n">
        <v>7</v>
      </c>
      <c r="AOW22546" s="7" t="n">
        <v>65533</v>
      </c>
      <c r="AOX22546" s="7" t="n">
        <v>5424</v>
      </c>
      <c r="AOY22546" s="7" t="s">
        <v>13</v>
      </c>
      <c r="AOZ22546" s="7" t="n">
        <f t="normal" ca="1">32-LENB(INDIRECT(ADDRESS(22546,1091)))</f>
        <v>0</v>
      </c>
      <c r="APA22546" s="7" t="n">
        <v>7</v>
      </c>
      <c r="APB22546" s="7" t="n">
        <v>65533</v>
      </c>
      <c r="APC22546" s="7" t="n">
        <v>5425</v>
      </c>
      <c r="APD22546" s="7" t="s">
        <v>13</v>
      </c>
      <c r="APE22546" s="7" t="n">
        <f t="normal" ca="1">32-LENB(INDIRECT(ADDRESS(22546,1096)))</f>
        <v>0</v>
      </c>
      <c r="APF22546" s="7" t="n">
        <v>7</v>
      </c>
      <c r="APG22546" s="7" t="n">
        <v>65533</v>
      </c>
      <c r="APH22546" s="7" t="n">
        <v>40393</v>
      </c>
      <c r="API22546" s="7" t="s">
        <v>13</v>
      </c>
      <c r="APJ22546" s="7" t="n">
        <f t="normal" ca="1">32-LENB(INDIRECT(ADDRESS(22546,1101)))</f>
        <v>0</v>
      </c>
      <c r="APK22546" s="7" t="n">
        <v>7</v>
      </c>
      <c r="APL22546" s="7" t="n">
        <v>65533</v>
      </c>
      <c r="APM22546" s="7" t="n">
        <v>32310</v>
      </c>
      <c r="APN22546" s="7" t="s">
        <v>13</v>
      </c>
      <c r="APO22546" s="7" t="n">
        <f t="normal" ca="1">32-LENB(INDIRECT(ADDRESS(22546,1106)))</f>
        <v>0</v>
      </c>
      <c r="APP22546" s="7" t="n">
        <v>7</v>
      </c>
      <c r="APQ22546" s="7" t="n">
        <v>65533</v>
      </c>
      <c r="APR22546" s="7" t="n">
        <v>15425</v>
      </c>
      <c r="APS22546" s="7" t="s">
        <v>13</v>
      </c>
      <c r="APT22546" s="7" t="n">
        <f t="normal" ca="1">32-LENB(INDIRECT(ADDRESS(22546,1111)))</f>
        <v>0</v>
      </c>
      <c r="APU22546" s="7" t="n">
        <v>7</v>
      </c>
      <c r="APV22546" s="7" t="n">
        <v>65533</v>
      </c>
      <c r="APW22546" s="7" t="n">
        <v>32311</v>
      </c>
      <c r="APX22546" s="7" t="s">
        <v>13</v>
      </c>
      <c r="APY22546" s="7" t="n">
        <f t="normal" ca="1">32-LENB(INDIRECT(ADDRESS(22546,1116)))</f>
        <v>0</v>
      </c>
      <c r="APZ22546" s="7" t="n">
        <v>7</v>
      </c>
      <c r="AQA22546" s="7" t="n">
        <v>65533</v>
      </c>
      <c r="AQB22546" s="7" t="n">
        <v>9419</v>
      </c>
      <c r="AQC22546" s="7" t="s">
        <v>13</v>
      </c>
      <c r="AQD22546" s="7" t="n">
        <f t="normal" ca="1">32-LENB(INDIRECT(ADDRESS(22546,1121)))</f>
        <v>0</v>
      </c>
      <c r="AQE22546" s="7" t="n">
        <v>7</v>
      </c>
      <c r="AQF22546" s="7" t="n">
        <v>65533</v>
      </c>
      <c r="AQG22546" s="7" t="n">
        <v>6484</v>
      </c>
      <c r="AQH22546" s="7" t="s">
        <v>13</v>
      </c>
      <c r="AQI22546" s="7" t="n">
        <f t="normal" ca="1">32-LENB(INDIRECT(ADDRESS(22546,1126)))</f>
        <v>0</v>
      </c>
      <c r="AQJ22546" s="7" t="n">
        <v>7</v>
      </c>
      <c r="AQK22546" s="7" t="n">
        <v>65533</v>
      </c>
      <c r="AQL22546" s="7" t="n">
        <v>10458</v>
      </c>
      <c r="AQM22546" s="7" t="s">
        <v>13</v>
      </c>
      <c r="AQN22546" s="7" t="n">
        <f t="normal" ca="1">32-LENB(INDIRECT(ADDRESS(22546,1131)))</f>
        <v>0</v>
      </c>
      <c r="AQO22546" s="7" t="n">
        <v>7</v>
      </c>
      <c r="AQP22546" s="7" t="n">
        <v>65533</v>
      </c>
      <c r="AQQ22546" s="7" t="n">
        <v>53955</v>
      </c>
      <c r="AQR22546" s="7" t="s">
        <v>13</v>
      </c>
      <c r="AQS22546" s="7" t="n">
        <f t="normal" ca="1">32-LENB(INDIRECT(ADDRESS(22546,1136)))</f>
        <v>0</v>
      </c>
      <c r="AQT22546" s="7" t="n">
        <v>7</v>
      </c>
      <c r="AQU22546" s="7" t="n">
        <v>65533</v>
      </c>
      <c r="AQV22546" s="7" t="n">
        <v>8502</v>
      </c>
      <c r="AQW22546" s="7" t="s">
        <v>13</v>
      </c>
      <c r="AQX22546" s="7" t="n">
        <f t="normal" ca="1">32-LENB(INDIRECT(ADDRESS(22546,1141)))</f>
        <v>0</v>
      </c>
      <c r="AQY22546" s="7" t="n">
        <v>7</v>
      </c>
      <c r="AQZ22546" s="7" t="n">
        <v>65533</v>
      </c>
      <c r="ARA22546" s="7" t="n">
        <v>8503</v>
      </c>
      <c r="ARB22546" s="7" t="s">
        <v>13</v>
      </c>
      <c r="ARC22546" s="7" t="n">
        <f t="normal" ca="1">32-LENB(INDIRECT(ADDRESS(22546,1146)))</f>
        <v>0</v>
      </c>
      <c r="ARD22546" s="7" t="n">
        <v>7</v>
      </c>
      <c r="ARE22546" s="7" t="n">
        <v>65533</v>
      </c>
      <c r="ARF22546" s="7" t="n">
        <v>40394</v>
      </c>
      <c r="ARG22546" s="7" t="s">
        <v>13</v>
      </c>
      <c r="ARH22546" s="7" t="n">
        <f t="normal" ca="1">32-LENB(INDIRECT(ADDRESS(22546,1151)))</f>
        <v>0</v>
      </c>
      <c r="ARI22546" s="7" t="n">
        <v>7</v>
      </c>
      <c r="ARJ22546" s="7" t="n">
        <v>65533</v>
      </c>
      <c r="ARK22546" s="7" t="n">
        <v>40395</v>
      </c>
      <c r="ARL22546" s="7" t="s">
        <v>13</v>
      </c>
      <c r="ARM22546" s="7" t="n">
        <f t="normal" ca="1">32-LENB(INDIRECT(ADDRESS(22546,1156)))</f>
        <v>0</v>
      </c>
      <c r="ARN22546" s="7" t="n">
        <v>7</v>
      </c>
      <c r="ARO22546" s="7" t="n">
        <v>65533</v>
      </c>
      <c r="ARP22546" s="7" t="n">
        <v>40396</v>
      </c>
      <c r="ARQ22546" s="7" t="s">
        <v>13</v>
      </c>
      <c r="ARR22546" s="7" t="n">
        <f t="normal" ca="1">32-LENB(INDIRECT(ADDRESS(22546,1161)))</f>
        <v>0</v>
      </c>
      <c r="ARS22546" s="7" t="n">
        <v>7</v>
      </c>
      <c r="ART22546" s="7" t="n">
        <v>65533</v>
      </c>
      <c r="ARU22546" s="7" t="n">
        <v>8956</v>
      </c>
      <c r="ARV22546" s="7" t="s">
        <v>13</v>
      </c>
      <c r="ARW22546" s="7" t="n">
        <f t="normal" ca="1">32-LENB(INDIRECT(ADDRESS(22546,1166)))</f>
        <v>0</v>
      </c>
      <c r="ARX22546" s="7" t="n">
        <v>7</v>
      </c>
      <c r="ARY22546" s="7" t="n">
        <v>65533</v>
      </c>
      <c r="ARZ22546" s="7" t="n">
        <v>32312</v>
      </c>
      <c r="ASA22546" s="7" t="s">
        <v>13</v>
      </c>
      <c r="ASB22546" s="7" t="n">
        <f t="normal" ca="1">32-LENB(INDIRECT(ADDRESS(22546,1171)))</f>
        <v>0</v>
      </c>
      <c r="ASC22546" s="7" t="n">
        <v>7</v>
      </c>
      <c r="ASD22546" s="7" t="n">
        <v>65533</v>
      </c>
      <c r="ASE22546" s="7" t="n">
        <v>32313</v>
      </c>
      <c r="ASF22546" s="7" t="s">
        <v>13</v>
      </c>
      <c r="ASG22546" s="7" t="n">
        <f t="normal" ca="1">32-LENB(INDIRECT(ADDRESS(22546,1176)))</f>
        <v>0</v>
      </c>
      <c r="ASH22546" s="7" t="n">
        <v>7</v>
      </c>
      <c r="ASI22546" s="7" t="n">
        <v>65533</v>
      </c>
      <c r="ASJ22546" s="7" t="n">
        <v>5426</v>
      </c>
      <c r="ASK22546" s="7" t="s">
        <v>13</v>
      </c>
      <c r="ASL22546" s="7" t="n">
        <f t="normal" ca="1">32-LENB(INDIRECT(ADDRESS(22546,1181)))</f>
        <v>0</v>
      </c>
      <c r="ASM22546" s="7" t="n">
        <v>7</v>
      </c>
      <c r="ASN22546" s="7" t="n">
        <v>65533</v>
      </c>
      <c r="ASO22546" s="7" t="n">
        <v>15951</v>
      </c>
      <c r="ASP22546" s="7" t="s">
        <v>13</v>
      </c>
      <c r="ASQ22546" s="7" t="n">
        <f t="normal" ca="1">32-LENB(INDIRECT(ADDRESS(22546,1186)))</f>
        <v>0</v>
      </c>
      <c r="ASR22546" s="7" t="n">
        <v>7</v>
      </c>
      <c r="ASS22546" s="7" t="n">
        <v>65533</v>
      </c>
      <c r="AST22546" s="7" t="n">
        <v>37434</v>
      </c>
      <c r="ASU22546" s="7" t="s">
        <v>13</v>
      </c>
      <c r="ASV22546" s="7" t="n">
        <f t="normal" ca="1">32-LENB(INDIRECT(ADDRESS(22546,1191)))</f>
        <v>0</v>
      </c>
      <c r="ASW22546" s="7" t="n">
        <v>7</v>
      </c>
      <c r="ASX22546" s="7" t="n">
        <v>65533</v>
      </c>
      <c r="ASY22546" s="7" t="n">
        <v>37435</v>
      </c>
      <c r="ASZ22546" s="7" t="s">
        <v>13</v>
      </c>
      <c r="ATA22546" s="7" t="n">
        <f t="normal" ca="1">32-LENB(INDIRECT(ADDRESS(22546,1196)))</f>
        <v>0</v>
      </c>
      <c r="ATB22546" s="7" t="n">
        <v>7</v>
      </c>
      <c r="ATC22546" s="7" t="n">
        <v>65533</v>
      </c>
      <c r="ATD22546" s="7" t="n">
        <v>37436</v>
      </c>
      <c r="ATE22546" s="7" t="s">
        <v>13</v>
      </c>
      <c r="ATF22546" s="7" t="n">
        <f t="normal" ca="1">32-LENB(INDIRECT(ADDRESS(22546,1201)))</f>
        <v>0</v>
      </c>
      <c r="ATG22546" s="7" t="n">
        <v>7</v>
      </c>
      <c r="ATH22546" s="7" t="n">
        <v>65533</v>
      </c>
      <c r="ATI22546" s="7" t="n">
        <v>37437</v>
      </c>
      <c r="ATJ22546" s="7" t="s">
        <v>13</v>
      </c>
      <c r="ATK22546" s="7" t="n">
        <f t="normal" ca="1">32-LENB(INDIRECT(ADDRESS(22546,1206)))</f>
        <v>0</v>
      </c>
      <c r="ATL22546" s="7" t="n">
        <v>7</v>
      </c>
      <c r="ATM22546" s="7" t="n">
        <v>65533</v>
      </c>
      <c r="ATN22546" s="7" t="n">
        <v>37438</v>
      </c>
      <c r="ATO22546" s="7" t="s">
        <v>13</v>
      </c>
      <c r="ATP22546" s="7" t="n">
        <f t="normal" ca="1">32-LENB(INDIRECT(ADDRESS(22546,1211)))</f>
        <v>0</v>
      </c>
      <c r="ATQ22546" s="7" t="n">
        <v>7</v>
      </c>
      <c r="ATR22546" s="7" t="n">
        <v>65533</v>
      </c>
      <c r="ATS22546" s="7" t="n">
        <v>37439</v>
      </c>
      <c r="ATT22546" s="7" t="s">
        <v>13</v>
      </c>
      <c r="ATU22546" s="7" t="n">
        <f t="normal" ca="1">32-LENB(INDIRECT(ADDRESS(22546,1216)))</f>
        <v>0</v>
      </c>
      <c r="ATV22546" s="7" t="n">
        <v>7</v>
      </c>
      <c r="ATW22546" s="7" t="n">
        <v>65533</v>
      </c>
      <c r="ATX22546" s="7" t="n">
        <v>42303</v>
      </c>
      <c r="ATY22546" s="7" t="s">
        <v>13</v>
      </c>
      <c r="ATZ22546" s="7" t="n">
        <f t="normal" ca="1">32-LENB(INDIRECT(ADDRESS(22546,1221)))</f>
        <v>0</v>
      </c>
      <c r="AUA22546" s="7" t="n">
        <v>7</v>
      </c>
      <c r="AUB22546" s="7" t="n">
        <v>65533</v>
      </c>
      <c r="AUC22546" s="7" t="n">
        <v>37440</v>
      </c>
      <c r="AUD22546" s="7" t="s">
        <v>13</v>
      </c>
      <c r="AUE22546" s="7" t="n">
        <f t="normal" ca="1">32-LENB(INDIRECT(ADDRESS(22546,1226)))</f>
        <v>0</v>
      </c>
      <c r="AUF22546" s="7" t="n">
        <v>7</v>
      </c>
      <c r="AUG22546" s="7" t="n">
        <v>65533</v>
      </c>
      <c r="AUH22546" s="7" t="n">
        <v>40397</v>
      </c>
      <c r="AUI22546" s="7" t="s">
        <v>13</v>
      </c>
      <c r="AUJ22546" s="7" t="n">
        <f t="normal" ca="1">32-LENB(INDIRECT(ADDRESS(22546,1231)))</f>
        <v>0</v>
      </c>
      <c r="AUK22546" s="7" t="n">
        <v>7</v>
      </c>
      <c r="AUL22546" s="7" t="n">
        <v>65533</v>
      </c>
      <c r="AUM22546" s="7" t="n">
        <v>37441</v>
      </c>
      <c r="AUN22546" s="7" t="s">
        <v>13</v>
      </c>
      <c r="AUO22546" s="7" t="n">
        <f t="normal" ca="1">32-LENB(INDIRECT(ADDRESS(22546,1236)))</f>
        <v>0</v>
      </c>
      <c r="AUP22546" s="7" t="n">
        <v>7</v>
      </c>
      <c r="AUQ22546" s="7" t="n">
        <v>65533</v>
      </c>
      <c r="AUR22546" s="7" t="n">
        <v>53955</v>
      </c>
      <c r="AUS22546" s="7" t="s">
        <v>13</v>
      </c>
      <c r="AUT22546" s="7" t="n">
        <f t="normal" ca="1">32-LENB(INDIRECT(ADDRESS(22546,1241)))</f>
        <v>0</v>
      </c>
      <c r="AUU22546" s="7" t="n">
        <v>7</v>
      </c>
      <c r="AUV22546" s="7" t="n">
        <v>65533</v>
      </c>
      <c r="AUW22546" s="7" t="n">
        <v>10459</v>
      </c>
      <c r="AUX22546" s="7" t="s">
        <v>13</v>
      </c>
      <c r="AUY22546" s="7" t="n">
        <f t="normal" ca="1">32-LENB(INDIRECT(ADDRESS(22546,1246)))</f>
        <v>0</v>
      </c>
      <c r="AUZ22546" s="7" t="n">
        <v>7</v>
      </c>
      <c r="AVA22546" s="7" t="n">
        <v>65533</v>
      </c>
      <c r="AVB22546" s="7" t="n">
        <v>8504</v>
      </c>
      <c r="AVC22546" s="7" t="s">
        <v>13</v>
      </c>
      <c r="AVD22546" s="7" t="n">
        <f t="normal" ca="1">32-LENB(INDIRECT(ADDRESS(22546,1251)))</f>
        <v>0</v>
      </c>
      <c r="AVE22546" s="7" t="n">
        <v>7</v>
      </c>
      <c r="AVF22546" s="7" t="n">
        <v>65533</v>
      </c>
      <c r="AVG22546" s="7" t="n">
        <v>7956</v>
      </c>
      <c r="AVH22546" s="7" t="s">
        <v>13</v>
      </c>
      <c r="AVI22546" s="7" t="n">
        <f t="normal" ca="1">32-LENB(INDIRECT(ADDRESS(22546,1256)))</f>
        <v>0</v>
      </c>
      <c r="AVJ22546" s="7" t="n">
        <v>8</v>
      </c>
      <c r="AVK22546" s="7" t="n">
        <v>65533</v>
      </c>
      <c r="AVL22546" s="7" t="n">
        <v>0</v>
      </c>
      <c r="AVM22546" s="7" t="s">
        <v>1056</v>
      </c>
      <c r="AVN22546" s="7" t="n">
        <f t="normal" ca="1">32-LENB(INDIRECT(ADDRESS(22546,1261)))</f>
        <v>0</v>
      </c>
      <c r="AVO22546" s="7" t="n">
        <v>7</v>
      </c>
      <c r="AVP22546" s="7" t="n">
        <v>65533</v>
      </c>
      <c r="AVQ22546" s="7" t="n">
        <v>5427</v>
      </c>
      <c r="AVR22546" s="7" t="s">
        <v>13</v>
      </c>
      <c r="AVS22546" s="7" t="n">
        <f t="normal" ca="1">32-LENB(INDIRECT(ADDRESS(22546,1266)))</f>
        <v>0</v>
      </c>
      <c r="AVT22546" s="7" t="n">
        <v>7</v>
      </c>
      <c r="AVU22546" s="7" t="n">
        <v>65533</v>
      </c>
      <c r="AVV22546" s="7" t="n">
        <v>42304</v>
      </c>
      <c r="AVW22546" s="7" t="s">
        <v>13</v>
      </c>
      <c r="AVX22546" s="7" t="n">
        <f t="normal" ca="1">32-LENB(INDIRECT(ADDRESS(22546,1271)))</f>
        <v>0</v>
      </c>
      <c r="AVY22546" s="7" t="n">
        <v>7</v>
      </c>
      <c r="AVZ22546" s="7" t="n">
        <v>65533</v>
      </c>
      <c r="AWA22546" s="7" t="n">
        <v>42305</v>
      </c>
      <c r="AWB22546" s="7" t="s">
        <v>13</v>
      </c>
      <c r="AWC22546" s="7" t="n">
        <f t="normal" ca="1">32-LENB(INDIRECT(ADDRESS(22546,1276)))</f>
        <v>0</v>
      </c>
      <c r="AWD22546" s="7" t="n">
        <v>7</v>
      </c>
      <c r="AWE22546" s="7" t="n">
        <v>65533</v>
      </c>
      <c r="AWF22546" s="7" t="n">
        <v>42306</v>
      </c>
      <c r="AWG22546" s="7" t="s">
        <v>13</v>
      </c>
      <c r="AWH22546" s="7" t="n">
        <f t="normal" ca="1">32-LENB(INDIRECT(ADDRESS(22546,1281)))</f>
        <v>0</v>
      </c>
      <c r="AWI22546" s="7" t="n">
        <v>7</v>
      </c>
      <c r="AWJ22546" s="7" t="n">
        <v>65533</v>
      </c>
      <c r="AWK22546" s="7" t="n">
        <v>37442</v>
      </c>
      <c r="AWL22546" s="7" t="s">
        <v>13</v>
      </c>
      <c r="AWM22546" s="7" t="n">
        <f t="normal" ca="1">32-LENB(INDIRECT(ADDRESS(22546,1286)))</f>
        <v>0</v>
      </c>
      <c r="AWN22546" s="7" t="n">
        <v>7</v>
      </c>
      <c r="AWO22546" s="7" t="n">
        <v>65533</v>
      </c>
      <c r="AWP22546" s="7" t="n">
        <v>42307</v>
      </c>
      <c r="AWQ22546" s="7" t="s">
        <v>13</v>
      </c>
      <c r="AWR22546" s="7" t="n">
        <f t="normal" ca="1">32-LENB(INDIRECT(ADDRESS(22546,1291)))</f>
        <v>0</v>
      </c>
      <c r="AWS22546" s="7" t="n">
        <v>7</v>
      </c>
      <c r="AWT22546" s="7" t="n">
        <v>65533</v>
      </c>
      <c r="AWU22546" s="7" t="n">
        <v>42308</v>
      </c>
      <c r="AWV22546" s="7" t="s">
        <v>13</v>
      </c>
      <c r="AWW22546" s="7" t="n">
        <f t="normal" ca="1">32-LENB(INDIRECT(ADDRESS(22546,1296)))</f>
        <v>0</v>
      </c>
      <c r="AWX22546" s="7" t="n">
        <v>7</v>
      </c>
      <c r="AWY22546" s="7" t="n">
        <v>65533</v>
      </c>
      <c r="AWZ22546" s="7" t="n">
        <v>37443</v>
      </c>
      <c r="AXA22546" s="7" t="s">
        <v>13</v>
      </c>
      <c r="AXB22546" s="7" t="n">
        <f t="normal" ca="1">32-LENB(INDIRECT(ADDRESS(22546,1301)))</f>
        <v>0</v>
      </c>
      <c r="AXC22546" s="7" t="n">
        <v>7</v>
      </c>
      <c r="AXD22546" s="7" t="n">
        <v>65533</v>
      </c>
      <c r="AXE22546" s="7" t="n">
        <v>42309</v>
      </c>
      <c r="AXF22546" s="7" t="s">
        <v>13</v>
      </c>
      <c r="AXG22546" s="7" t="n">
        <f t="normal" ca="1">32-LENB(INDIRECT(ADDRESS(22546,1306)))</f>
        <v>0</v>
      </c>
      <c r="AXH22546" s="7" t="n">
        <v>7</v>
      </c>
      <c r="AXI22546" s="7" t="n">
        <v>65533</v>
      </c>
      <c r="AXJ22546" s="7" t="n">
        <v>42310</v>
      </c>
      <c r="AXK22546" s="7" t="s">
        <v>13</v>
      </c>
      <c r="AXL22546" s="7" t="n">
        <f t="normal" ca="1">32-LENB(INDIRECT(ADDRESS(22546,1311)))</f>
        <v>0</v>
      </c>
      <c r="AXM22546" s="7" t="n">
        <v>7</v>
      </c>
      <c r="AXN22546" s="7" t="n">
        <v>65533</v>
      </c>
      <c r="AXO22546" s="7" t="n">
        <v>42311</v>
      </c>
      <c r="AXP22546" s="7" t="s">
        <v>13</v>
      </c>
      <c r="AXQ22546" s="7" t="n">
        <f t="normal" ca="1">32-LENB(INDIRECT(ADDRESS(22546,1316)))</f>
        <v>0</v>
      </c>
      <c r="AXR22546" s="7" t="n">
        <v>7</v>
      </c>
      <c r="AXS22546" s="7" t="n">
        <v>65533</v>
      </c>
      <c r="AXT22546" s="7" t="n">
        <v>40398</v>
      </c>
      <c r="AXU22546" s="7" t="s">
        <v>13</v>
      </c>
      <c r="AXV22546" s="7" t="n">
        <f t="normal" ca="1">32-LENB(INDIRECT(ADDRESS(22546,1321)))</f>
        <v>0</v>
      </c>
      <c r="AXW22546" s="7" t="n">
        <v>7</v>
      </c>
      <c r="AXX22546" s="7" t="n">
        <v>65533</v>
      </c>
      <c r="AXY22546" s="7" t="n">
        <v>37444</v>
      </c>
      <c r="AXZ22546" s="7" t="s">
        <v>13</v>
      </c>
      <c r="AYA22546" s="7" t="n">
        <f t="normal" ca="1">32-LENB(INDIRECT(ADDRESS(22546,1326)))</f>
        <v>0</v>
      </c>
      <c r="AYB22546" s="7" t="n">
        <v>7</v>
      </c>
      <c r="AYC22546" s="7" t="n">
        <v>65533</v>
      </c>
      <c r="AYD22546" s="7" t="n">
        <v>37445</v>
      </c>
      <c r="AYE22546" s="7" t="s">
        <v>13</v>
      </c>
      <c r="AYF22546" s="7" t="n">
        <f t="normal" ca="1">32-LENB(INDIRECT(ADDRESS(22546,1331)))</f>
        <v>0</v>
      </c>
      <c r="AYG22546" s="7" t="n">
        <v>7</v>
      </c>
      <c r="AYH22546" s="7" t="n">
        <v>65533</v>
      </c>
      <c r="AYI22546" s="7" t="n">
        <v>29504</v>
      </c>
      <c r="AYJ22546" s="7" t="s">
        <v>13</v>
      </c>
      <c r="AYK22546" s="7" t="n">
        <f t="normal" ca="1">32-LENB(INDIRECT(ADDRESS(22546,1336)))</f>
        <v>0</v>
      </c>
      <c r="AYL22546" s="7" t="n">
        <v>7</v>
      </c>
      <c r="AYM22546" s="7" t="n">
        <v>65533</v>
      </c>
      <c r="AYN22546" s="7" t="n">
        <v>29505</v>
      </c>
      <c r="AYO22546" s="7" t="s">
        <v>13</v>
      </c>
      <c r="AYP22546" s="7" t="n">
        <f t="normal" ca="1">32-LENB(INDIRECT(ADDRESS(22546,1341)))</f>
        <v>0</v>
      </c>
      <c r="AYQ22546" s="7" t="n">
        <v>7</v>
      </c>
      <c r="AYR22546" s="7" t="n">
        <v>65533</v>
      </c>
      <c r="AYS22546" s="7" t="n">
        <v>42312</v>
      </c>
      <c r="AYT22546" s="7" t="s">
        <v>13</v>
      </c>
      <c r="AYU22546" s="7" t="n">
        <f t="normal" ca="1">32-LENB(INDIRECT(ADDRESS(22546,1346)))</f>
        <v>0</v>
      </c>
      <c r="AYV22546" s="7" t="n">
        <v>7</v>
      </c>
      <c r="AYW22546" s="7" t="n">
        <v>65533</v>
      </c>
      <c r="AYX22546" s="7" t="n">
        <v>29506</v>
      </c>
      <c r="AYY22546" s="7" t="s">
        <v>13</v>
      </c>
      <c r="AYZ22546" s="7" t="n">
        <f t="normal" ca="1">32-LENB(INDIRECT(ADDRESS(22546,1351)))</f>
        <v>0</v>
      </c>
      <c r="AZA22546" s="7" t="n">
        <v>7</v>
      </c>
      <c r="AZB22546" s="7" t="n">
        <v>65533</v>
      </c>
      <c r="AZC22546" s="7" t="n">
        <v>29507</v>
      </c>
      <c r="AZD22546" s="7" t="s">
        <v>13</v>
      </c>
      <c r="AZE22546" s="7" t="n">
        <f t="normal" ca="1">32-LENB(INDIRECT(ADDRESS(22546,1356)))</f>
        <v>0</v>
      </c>
      <c r="AZF22546" s="7" t="n">
        <v>7</v>
      </c>
      <c r="AZG22546" s="7" t="n">
        <v>65533</v>
      </c>
      <c r="AZH22546" s="7" t="n">
        <v>42313</v>
      </c>
      <c r="AZI22546" s="7" t="s">
        <v>13</v>
      </c>
      <c r="AZJ22546" s="7" t="n">
        <f t="normal" ca="1">32-LENB(INDIRECT(ADDRESS(22546,1361)))</f>
        <v>0</v>
      </c>
      <c r="AZK22546" s="7" t="n">
        <v>7</v>
      </c>
      <c r="AZL22546" s="7" t="n">
        <v>65533</v>
      </c>
      <c r="AZM22546" s="7" t="n">
        <v>32314</v>
      </c>
      <c r="AZN22546" s="7" t="s">
        <v>13</v>
      </c>
      <c r="AZO22546" s="7" t="n">
        <f t="normal" ca="1">32-LENB(INDIRECT(ADDRESS(22546,1366)))</f>
        <v>0</v>
      </c>
      <c r="AZP22546" s="7" t="n">
        <v>7</v>
      </c>
      <c r="AZQ22546" s="7" t="n">
        <v>65533</v>
      </c>
      <c r="AZR22546" s="7" t="n">
        <v>10460</v>
      </c>
      <c r="AZS22546" s="7" t="s">
        <v>13</v>
      </c>
      <c r="AZT22546" s="7" t="n">
        <f t="normal" ca="1">32-LENB(INDIRECT(ADDRESS(22546,1371)))</f>
        <v>0</v>
      </c>
      <c r="AZU22546" s="7" t="n">
        <v>7</v>
      </c>
      <c r="AZV22546" s="7" t="n">
        <v>65533</v>
      </c>
      <c r="AZW22546" s="7" t="n">
        <v>15951</v>
      </c>
      <c r="AZX22546" s="7" t="s">
        <v>13</v>
      </c>
      <c r="AZY22546" s="7" t="n">
        <f t="normal" ca="1">32-LENB(INDIRECT(ADDRESS(22546,1376)))</f>
        <v>0</v>
      </c>
      <c r="AZZ22546" s="7" t="n">
        <v>7</v>
      </c>
      <c r="BAA22546" s="7" t="n">
        <v>65533</v>
      </c>
      <c r="BAB22546" s="7" t="n">
        <v>29508</v>
      </c>
      <c r="BAC22546" s="7" t="s">
        <v>13</v>
      </c>
      <c r="BAD22546" s="7" t="n">
        <f t="normal" ca="1">32-LENB(INDIRECT(ADDRESS(22546,1381)))</f>
        <v>0</v>
      </c>
      <c r="BAE22546" s="7" t="n">
        <v>7</v>
      </c>
      <c r="BAF22546" s="7" t="n">
        <v>65533</v>
      </c>
      <c r="BAG22546" s="7" t="n">
        <v>29509</v>
      </c>
      <c r="BAH22546" s="7" t="s">
        <v>13</v>
      </c>
      <c r="BAI22546" s="7" t="n">
        <f t="normal" ca="1">32-LENB(INDIRECT(ADDRESS(22546,1386)))</f>
        <v>0</v>
      </c>
      <c r="BAJ22546" s="7" t="n">
        <v>7</v>
      </c>
      <c r="BAK22546" s="7" t="n">
        <v>65533</v>
      </c>
      <c r="BAL22546" s="7" t="n">
        <v>42314</v>
      </c>
      <c r="BAM22546" s="7" t="s">
        <v>13</v>
      </c>
      <c r="BAN22546" s="7" t="n">
        <f t="normal" ca="1">32-LENB(INDIRECT(ADDRESS(22546,1391)))</f>
        <v>0</v>
      </c>
      <c r="BAO22546" s="7" t="n">
        <v>4</v>
      </c>
      <c r="BAP22546" s="7" t="n">
        <v>65533</v>
      </c>
      <c r="BAQ22546" s="7" t="n">
        <v>4255</v>
      </c>
      <c r="BAR22546" s="7" t="s">
        <v>13</v>
      </c>
      <c r="BAS22546" s="7" t="n">
        <f t="normal" ca="1">32-LENB(INDIRECT(ADDRESS(22546,1396)))</f>
        <v>0</v>
      </c>
      <c r="BAT22546" s="7" t="n">
        <v>7</v>
      </c>
      <c r="BAU22546" s="7" t="n">
        <v>65533</v>
      </c>
      <c r="BAV22546" s="7" t="n">
        <v>42315</v>
      </c>
      <c r="BAW22546" s="7" t="s">
        <v>13</v>
      </c>
      <c r="BAX22546" s="7" t="n">
        <f t="normal" ca="1">32-LENB(INDIRECT(ADDRESS(22546,1401)))</f>
        <v>0</v>
      </c>
      <c r="BAY22546" s="7" t="n">
        <v>7</v>
      </c>
      <c r="BAZ22546" s="7" t="n">
        <v>65533</v>
      </c>
      <c r="BBA22546" s="7" t="n">
        <v>42316</v>
      </c>
      <c r="BBB22546" s="7" t="s">
        <v>13</v>
      </c>
      <c r="BBC22546" s="7" t="n">
        <f t="normal" ca="1">32-LENB(INDIRECT(ADDRESS(22546,1406)))</f>
        <v>0</v>
      </c>
      <c r="BBD22546" s="7" t="n">
        <v>7</v>
      </c>
      <c r="BBE22546" s="7" t="n">
        <v>65533</v>
      </c>
      <c r="BBF22546" s="7" t="n">
        <v>29510</v>
      </c>
      <c r="BBG22546" s="7" t="s">
        <v>13</v>
      </c>
      <c r="BBH22546" s="7" t="n">
        <f t="normal" ca="1">32-LENB(INDIRECT(ADDRESS(22546,1411)))</f>
        <v>0</v>
      </c>
      <c r="BBI22546" s="7" t="n">
        <v>7</v>
      </c>
      <c r="BBJ22546" s="7" t="n">
        <v>65533</v>
      </c>
      <c r="BBK22546" s="7" t="n">
        <v>42317</v>
      </c>
      <c r="BBL22546" s="7" t="s">
        <v>13</v>
      </c>
      <c r="BBM22546" s="7" t="n">
        <f t="normal" ca="1">32-LENB(INDIRECT(ADDRESS(22546,1416)))</f>
        <v>0</v>
      </c>
      <c r="BBN22546" s="7" t="n">
        <v>7</v>
      </c>
      <c r="BBO22546" s="7" t="n">
        <v>65533</v>
      </c>
      <c r="BBP22546" s="7" t="n">
        <v>42318</v>
      </c>
      <c r="BBQ22546" s="7" t="s">
        <v>13</v>
      </c>
      <c r="BBR22546" s="7" t="n">
        <f t="normal" ca="1">32-LENB(INDIRECT(ADDRESS(22546,1421)))</f>
        <v>0</v>
      </c>
      <c r="BBS22546" s="7" t="n">
        <v>7</v>
      </c>
      <c r="BBT22546" s="7" t="n">
        <v>65533</v>
      </c>
      <c r="BBU22546" s="7" t="n">
        <v>42319</v>
      </c>
      <c r="BBV22546" s="7" t="s">
        <v>13</v>
      </c>
      <c r="BBW22546" s="7" t="n">
        <f t="normal" ca="1">32-LENB(INDIRECT(ADDRESS(22546,1426)))</f>
        <v>0</v>
      </c>
      <c r="BBX22546" s="7" t="n">
        <v>7</v>
      </c>
      <c r="BBY22546" s="7" t="n">
        <v>65533</v>
      </c>
      <c r="BBZ22546" s="7" t="n">
        <v>29511</v>
      </c>
      <c r="BCA22546" s="7" t="s">
        <v>13</v>
      </c>
      <c r="BCB22546" s="7" t="n">
        <f t="normal" ca="1">32-LENB(INDIRECT(ADDRESS(22546,1431)))</f>
        <v>0</v>
      </c>
      <c r="BCC22546" s="7" t="n">
        <v>4</v>
      </c>
      <c r="BCD22546" s="7" t="n">
        <v>65533</v>
      </c>
      <c r="BCE22546" s="7" t="n">
        <v>4433</v>
      </c>
      <c r="BCF22546" s="7" t="s">
        <v>13</v>
      </c>
      <c r="BCG22546" s="7" t="n">
        <f t="normal" ca="1">32-LENB(INDIRECT(ADDRESS(22546,1436)))</f>
        <v>0</v>
      </c>
      <c r="BCH22546" s="7" t="n">
        <v>4</v>
      </c>
      <c r="BCI22546" s="7" t="n">
        <v>65533</v>
      </c>
      <c r="BCJ22546" s="7" t="n">
        <v>5045</v>
      </c>
      <c r="BCK22546" s="7" t="s">
        <v>13</v>
      </c>
      <c r="BCL22546" s="7" t="n">
        <f t="normal" ca="1">32-LENB(INDIRECT(ADDRESS(22546,1441)))</f>
        <v>0</v>
      </c>
      <c r="BCM22546" s="7" t="n">
        <v>7</v>
      </c>
      <c r="BCN22546" s="7" t="n">
        <v>65533</v>
      </c>
      <c r="BCO22546" s="7" t="n">
        <v>3482</v>
      </c>
      <c r="BCP22546" s="7" t="s">
        <v>13</v>
      </c>
      <c r="BCQ22546" s="7" t="n">
        <f t="normal" ca="1">32-LENB(INDIRECT(ADDRESS(22546,1446)))</f>
        <v>0</v>
      </c>
      <c r="BCR22546" s="7" t="n">
        <v>7</v>
      </c>
      <c r="BCS22546" s="7" t="n">
        <v>65533</v>
      </c>
      <c r="BCT22546" s="7" t="n">
        <v>18533</v>
      </c>
      <c r="BCU22546" s="7" t="s">
        <v>13</v>
      </c>
      <c r="BCV22546" s="7" t="n">
        <f t="normal" ca="1">32-LENB(INDIRECT(ADDRESS(22546,1451)))</f>
        <v>0</v>
      </c>
      <c r="BCW22546" s="7" t="n">
        <v>7</v>
      </c>
      <c r="BCX22546" s="7" t="n">
        <v>65533</v>
      </c>
      <c r="BCY22546" s="7" t="n">
        <v>29512</v>
      </c>
      <c r="BCZ22546" s="7" t="s">
        <v>13</v>
      </c>
      <c r="BDA22546" s="7" t="n">
        <f t="normal" ca="1">32-LENB(INDIRECT(ADDRESS(22546,1456)))</f>
        <v>0</v>
      </c>
      <c r="BDB22546" s="7" t="n">
        <v>7</v>
      </c>
      <c r="BDC22546" s="7" t="n">
        <v>65533</v>
      </c>
      <c r="BDD22546" s="7" t="n">
        <v>29513</v>
      </c>
      <c r="BDE22546" s="7" t="s">
        <v>13</v>
      </c>
      <c r="BDF22546" s="7" t="n">
        <f t="normal" ca="1">32-LENB(INDIRECT(ADDRESS(22546,1461)))</f>
        <v>0</v>
      </c>
      <c r="BDG22546" s="7" t="n">
        <v>7</v>
      </c>
      <c r="BDH22546" s="7" t="n">
        <v>65533</v>
      </c>
      <c r="BDI22546" s="7" t="n">
        <v>29514</v>
      </c>
      <c r="BDJ22546" s="7" t="s">
        <v>13</v>
      </c>
      <c r="BDK22546" s="7" t="n">
        <f t="normal" ca="1">32-LENB(INDIRECT(ADDRESS(22546,1466)))</f>
        <v>0</v>
      </c>
      <c r="BDL22546" s="7" t="n">
        <v>7</v>
      </c>
      <c r="BDM22546" s="7" t="n">
        <v>65533</v>
      </c>
      <c r="BDN22546" s="7" t="n">
        <v>29515</v>
      </c>
      <c r="BDO22546" s="7" t="s">
        <v>13</v>
      </c>
      <c r="BDP22546" s="7" t="n">
        <f t="normal" ca="1">32-LENB(INDIRECT(ADDRESS(22546,1471)))</f>
        <v>0</v>
      </c>
      <c r="BDQ22546" s="7" t="n">
        <v>7</v>
      </c>
      <c r="BDR22546" s="7" t="n">
        <v>65533</v>
      </c>
      <c r="BDS22546" s="7" t="n">
        <v>53162</v>
      </c>
      <c r="BDT22546" s="7" t="s">
        <v>13</v>
      </c>
      <c r="BDU22546" s="7" t="n">
        <f t="normal" ca="1">32-LENB(INDIRECT(ADDRESS(22546,1476)))</f>
        <v>0</v>
      </c>
      <c r="BDV22546" s="7" t="n">
        <v>7</v>
      </c>
      <c r="BDW22546" s="7" t="n">
        <v>65533</v>
      </c>
      <c r="BDX22546" s="7" t="n">
        <v>7472</v>
      </c>
      <c r="BDY22546" s="7" t="s">
        <v>13</v>
      </c>
      <c r="BDZ22546" s="7" t="n">
        <f t="normal" ca="1">32-LENB(INDIRECT(ADDRESS(22546,1481)))</f>
        <v>0</v>
      </c>
      <c r="BEA22546" s="7" t="n">
        <v>4</v>
      </c>
      <c r="BEB22546" s="7" t="n">
        <v>65533</v>
      </c>
      <c r="BEC22546" s="7" t="n">
        <v>4433</v>
      </c>
      <c r="BED22546" s="7" t="s">
        <v>13</v>
      </c>
      <c r="BEE22546" s="7" t="n">
        <f t="normal" ca="1">32-LENB(INDIRECT(ADDRESS(22546,1486)))</f>
        <v>0</v>
      </c>
      <c r="BEF22546" s="7" t="n">
        <v>4</v>
      </c>
      <c r="BEG22546" s="7" t="n">
        <v>65533</v>
      </c>
      <c r="BEH22546" s="7" t="n">
        <v>2118</v>
      </c>
      <c r="BEI22546" s="7" t="s">
        <v>13</v>
      </c>
      <c r="BEJ22546" s="7" t="n">
        <f t="normal" ca="1">32-LENB(INDIRECT(ADDRESS(22546,1491)))</f>
        <v>0</v>
      </c>
      <c r="BEK22546" s="7" t="n">
        <v>7</v>
      </c>
      <c r="BEL22546" s="7" t="n">
        <v>65533</v>
      </c>
      <c r="BEM22546" s="7" t="n">
        <v>3483</v>
      </c>
      <c r="BEN22546" s="7" t="s">
        <v>13</v>
      </c>
      <c r="BEO22546" s="7" t="n">
        <f t="normal" ca="1">32-LENB(INDIRECT(ADDRESS(22546,1496)))</f>
        <v>0</v>
      </c>
      <c r="BEP22546" s="7" t="n">
        <v>7</v>
      </c>
      <c r="BEQ22546" s="7" t="n">
        <v>65533</v>
      </c>
      <c r="BER22546" s="7" t="n">
        <v>18534</v>
      </c>
      <c r="BES22546" s="7" t="s">
        <v>13</v>
      </c>
      <c r="BET22546" s="7" t="n">
        <f t="normal" ca="1">32-LENB(INDIRECT(ADDRESS(22546,1501)))</f>
        <v>0</v>
      </c>
      <c r="BEU22546" s="7" t="n">
        <v>7</v>
      </c>
      <c r="BEV22546" s="7" t="n">
        <v>65533</v>
      </c>
      <c r="BEW22546" s="7" t="n">
        <v>5428</v>
      </c>
      <c r="BEX22546" s="7" t="s">
        <v>13</v>
      </c>
      <c r="BEY22546" s="7" t="n">
        <f t="normal" ca="1">32-LENB(INDIRECT(ADDRESS(22546,1506)))</f>
        <v>0</v>
      </c>
      <c r="BEZ22546" s="7" t="n">
        <v>7</v>
      </c>
      <c r="BFA22546" s="7" t="n">
        <v>65533</v>
      </c>
      <c r="BFB22546" s="7" t="n">
        <v>42320</v>
      </c>
      <c r="BFC22546" s="7" t="s">
        <v>13</v>
      </c>
      <c r="BFD22546" s="7" t="n">
        <f t="normal" ca="1">32-LENB(INDIRECT(ADDRESS(22546,1511)))</f>
        <v>0</v>
      </c>
      <c r="BFE22546" s="7" t="n">
        <v>7</v>
      </c>
      <c r="BFF22546" s="7" t="n">
        <v>65533</v>
      </c>
      <c r="BFG22546" s="7" t="n">
        <v>42321</v>
      </c>
      <c r="BFH22546" s="7" t="s">
        <v>13</v>
      </c>
      <c r="BFI22546" s="7" t="n">
        <f t="normal" ca="1">32-LENB(INDIRECT(ADDRESS(22546,1516)))</f>
        <v>0</v>
      </c>
      <c r="BFJ22546" s="7" t="n">
        <v>7</v>
      </c>
      <c r="BFK22546" s="7" t="n">
        <v>65533</v>
      </c>
      <c r="BFL22546" s="7" t="n">
        <v>42322</v>
      </c>
      <c r="BFM22546" s="7" t="s">
        <v>13</v>
      </c>
      <c r="BFN22546" s="7" t="n">
        <f t="normal" ca="1">32-LENB(INDIRECT(ADDRESS(22546,1521)))</f>
        <v>0</v>
      </c>
      <c r="BFO22546" s="7" t="n">
        <v>7</v>
      </c>
      <c r="BFP22546" s="7" t="n">
        <v>65533</v>
      </c>
      <c r="BFQ22546" s="7" t="n">
        <v>15426</v>
      </c>
      <c r="BFR22546" s="7" t="s">
        <v>13</v>
      </c>
      <c r="BFS22546" s="7" t="n">
        <f t="normal" ca="1">32-LENB(INDIRECT(ADDRESS(22546,1526)))</f>
        <v>0</v>
      </c>
      <c r="BFT22546" s="7" t="n">
        <v>7</v>
      </c>
      <c r="BFU22546" s="7" t="n">
        <v>65533</v>
      </c>
      <c r="BFV22546" s="7" t="n">
        <v>32315</v>
      </c>
      <c r="BFW22546" s="7" t="s">
        <v>13</v>
      </c>
      <c r="BFX22546" s="7" t="n">
        <f t="normal" ca="1">32-LENB(INDIRECT(ADDRESS(22546,1531)))</f>
        <v>0</v>
      </c>
      <c r="BFY22546" s="7" t="n">
        <v>7</v>
      </c>
      <c r="BFZ22546" s="7" t="n">
        <v>65533</v>
      </c>
      <c r="BGA22546" s="7" t="n">
        <v>5429</v>
      </c>
      <c r="BGB22546" s="7" t="s">
        <v>13</v>
      </c>
      <c r="BGC22546" s="7" t="n">
        <f t="normal" ca="1">32-LENB(INDIRECT(ADDRESS(22546,1536)))</f>
        <v>0</v>
      </c>
      <c r="BGD22546" s="7" t="n">
        <v>7</v>
      </c>
      <c r="BGE22546" s="7" t="n">
        <v>65533</v>
      </c>
      <c r="BGF22546" s="7" t="n">
        <v>40399</v>
      </c>
      <c r="BGG22546" s="7" t="s">
        <v>13</v>
      </c>
      <c r="BGH22546" s="7" t="n">
        <f t="normal" ca="1">32-LENB(INDIRECT(ADDRESS(22546,1541)))</f>
        <v>0</v>
      </c>
      <c r="BGI22546" s="7" t="n">
        <v>7</v>
      </c>
      <c r="BGJ22546" s="7" t="n">
        <v>65533</v>
      </c>
      <c r="BGK22546" s="7" t="n">
        <v>42323</v>
      </c>
      <c r="BGL22546" s="7" t="s">
        <v>13</v>
      </c>
      <c r="BGM22546" s="7" t="n">
        <f t="normal" ca="1">32-LENB(INDIRECT(ADDRESS(22546,1546)))</f>
        <v>0</v>
      </c>
      <c r="BGN22546" s="7" t="n">
        <v>7</v>
      </c>
      <c r="BGO22546" s="7" t="n">
        <v>65533</v>
      </c>
      <c r="BGP22546" s="7" t="n">
        <v>42324</v>
      </c>
      <c r="BGQ22546" s="7" t="s">
        <v>13</v>
      </c>
      <c r="BGR22546" s="7" t="n">
        <f t="normal" ca="1">32-LENB(INDIRECT(ADDRESS(22546,1551)))</f>
        <v>0</v>
      </c>
      <c r="BGS22546" s="7" t="n">
        <v>7</v>
      </c>
      <c r="BGT22546" s="7" t="n">
        <v>65533</v>
      </c>
      <c r="BGU22546" s="7" t="n">
        <v>42325</v>
      </c>
      <c r="BGV22546" s="7" t="s">
        <v>13</v>
      </c>
      <c r="BGW22546" s="7" t="n">
        <f t="normal" ca="1">32-LENB(INDIRECT(ADDRESS(22546,1556)))</f>
        <v>0</v>
      </c>
      <c r="BGX22546" s="7" t="n">
        <v>7</v>
      </c>
      <c r="BGY22546" s="7" t="n">
        <v>65533</v>
      </c>
      <c r="BGZ22546" s="7" t="n">
        <v>15427</v>
      </c>
      <c r="BHA22546" s="7" t="s">
        <v>13</v>
      </c>
      <c r="BHB22546" s="7" t="n">
        <f t="normal" ca="1">32-LENB(INDIRECT(ADDRESS(22546,1561)))</f>
        <v>0</v>
      </c>
      <c r="BHC22546" s="7" t="n">
        <v>7</v>
      </c>
      <c r="BHD22546" s="7" t="n">
        <v>65533</v>
      </c>
      <c r="BHE22546" s="7" t="n">
        <v>32316</v>
      </c>
      <c r="BHF22546" s="7" t="s">
        <v>13</v>
      </c>
      <c r="BHG22546" s="7" t="n">
        <f t="normal" ca="1">32-LENB(INDIRECT(ADDRESS(22546,1566)))</f>
        <v>0</v>
      </c>
      <c r="BHH22546" s="7" t="n">
        <v>7</v>
      </c>
      <c r="BHI22546" s="7" t="n">
        <v>65533</v>
      </c>
      <c r="BHJ22546" s="7" t="n">
        <v>5430</v>
      </c>
      <c r="BHK22546" s="7" t="s">
        <v>13</v>
      </c>
      <c r="BHL22546" s="7" t="n">
        <f t="normal" ca="1">32-LENB(INDIRECT(ADDRESS(22546,1571)))</f>
        <v>0</v>
      </c>
      <c r="BHM22546" s="7" t="n">
        <v>7</v>
      </c>
      <c r="BHN22546" s="7" t="n">
        <v>65533</v>
      </c>
      <c r="BHO22546" s="7" t="n">
        <v>42326</v>
      </c>
      <c r="BHP22546" s="7" t="s">
        <v>13</v>
      </c>
      <c r="BHQ22546" s="7" t="n">
        <f t="normal" ca="1">32-LENB(INDIRECT(ADDRESS(22546,1576)))</f>
        <v>0</v>
      </c>
      <c r="BHR22546" s="7" t="n">
        <v>7</v>
      </c>
      <c r="BHS22546" s="7" t="n">
        <v>65533</v>
      </c>
      <c r="BHT22546" s="7" t="n">
        <v>42327</v>
      </c>
      <c r="BHU22546" s="7" t="s">
        <v>13</v>
      </c>
      <c r="BHV22546" s="7" t="n">
        <f t="normal" ca="1">32-LENB(INDIRECT(ADDRESS(22546,1581)))</f>
        <v>0</v>
      </c>
      <c r="BHW22546" s="7" t="n">
        <v>7</v>
      </c>
      <c r="BHX22546" s="7" t="n">
        <v>65533</v>
      </c>
      <c r="BHY22546" s="7" t="n">
        <v>10461</v>
      </c>
      <c r="BHZ22546" s="7" t="s">
        <v>13</v>
      </c>
      <c r="BIA22546" s="7" t="n">
        <f t="normal" ca="1">32-LENB(INDIRECT(ADDRESS(22546,1586)))</f>
        <v>0</v>
      </c>
      <c r="BIB22546" s="7" t="n">
        <v>7</v>
      </c>
      <c r="BIC22546" s="7" t="n">
        <v>65533</v>
      </c>
      <c r="BID22546" s="7" t="n">
        <v>1480</v>
      </c>
      <c r="BIE22546" s="7" t="s">
        <v>13</v>
      </c>
      <c r="BIF22546" s="7" t="n">
        <f t="normal" ca="1">32-LENB(INDIRECT(ADDRESS(22546,1591)))</f>
        <v>0</v>
      </c>
      <c r="BIG22546" s="7" t="n">
        <v>7</v>
      </c>
      <c r="BIH22546" s="7" t="n">
        <v>65533</v>
      </c>
      <c r="BII22546" s="7" t="n">
        <v>40400</v>
      </c>
      <c r="BIJ22546" s="7" t="s">
        <v>13</v>
      </c>
      <c r="BIK22546" s="7" t="n">
        <f t="normal" ca="1">32-LENB(INDIRECT(ADDRESS(22546,1596)))</f>
        <v>0</v>
      </c>
      <c r="BIL22546" s="7" t="n">
        <v>7</v>
      </c>
      <c r="BIM22546" s="7" t="n">
        <v>65533</v>
      </c>
      <c r="BIN22546" s="7" t="n">
        <v>8505</v>
      </c>
      <c r="BIO22546" s="7" t="s">
        <v>13</v>
      </c>
      <c r="BIP22546" s="7" t="n">
        <f t="normal" ca="1">32-LENB(INDIRECT(ADDRESS(22546,1601)))</f>
        <v>0</v>
      </c>
      <c r="BIQ22546" s="7" t="n">
        <v>7</v>
      </c>
      <c r="BIR22546" s="7" t="n">
        <v>65533</v>
      </c>
      <c r="BIS22546" s="7" t="n">
        <v>53953</v>
      </c>
      <c r="BIT22546" s="7" t="s">
        <v>13</v>
      </c>
      <c r="BIU22546" s="7" t="n">
        <f t="normal" ca="1">32-LENB(INDIRECT(ADDRESS(22546,1606)))</f>
        <v>0</v>
      </c>
      <c r="BIV22546" s="7" t="n">
        <v>7</v>
      </c>
      <c r="BIW22546" s="7" t="n">
        <v>65533</v>
      </c>
      <c r="BIX22546" s="7" t="n">
        <v>28603</v>
      </c>
      <c r="BIY22546" s="7" t="s">
        <v>13</v>
      </c>
      <c r="BIZ22546" s="7" t="n">
        <f t="normal" ca="1">32-LENB(INDIRECT(ADDRESS(22546,1611)))</f>
        <v>0</v>
      </c>
      <c r="BJA22546" s="7" t="n">
        <v>7</v>
      </c>
      <c r="BJB22546" s="7" t="n">
        <v>65533</v>
      </c>
      <c r="BJC22546" s="7" t="n">
        <v>28604</v>
      </c>
      <c r="BJD22546" s="7" t="s">
        <v>13</v>
      </c>
      <c r="BJE22546" s="7" t="n">
        <f t="normal" ca="1">32-LENB(INDIRECT(ADDRESS(22546,1616)))</f>
        <v>0</v>
      </c>
      <c r="BJF22546" s="7" t="n">
        <v>7</v>
      </c>
      <c r="BJG22546" s="7" t="n">
        <v>65533</v>
      </c>
      <c r="BJH22546" s="7" t="n">
        <v>28605</v>
      </c>
      <c r="BJI22546" s="7" t="s">
        <v>13</v>
      </c>
      <c r="BJJ22546" s="7" t="n">
        <f t="normal" ca="1">32-LENB(INDIRECT(ADDRESS(22546,1621)))</f>
        <v>0</v>
      </c>
      <c r="BJK22546" s="7" t="n">
        <v>7</v>
      </c>
      <c r="BJL22546" s="7" t="n">
        <v>65533</v>
      </c>
      <c r="BJM22546" s="7" t="n">
        <v>28606</v>
      </c>
      <c r="BJN22546" s="7" t="s">
        <v>13</v>
      </c>
      <c r="BJO22546" s="7" t="n">
        <f t="normal" ca="1">32-LENB(INDIRECT(ADDRESS(22546,1626)))</f>
        <v>0</v>
      </c>
      <c r="BJP22546" s="7" t="n">
        <v>7</v>
      </c>
      <c r="BJQ22546" s="7" t="n">
        <v>65533</v>
      </c>
      <c r="BJR22546" s="7" t="n">
        <v>28607</v>
      </c>
      <c r="BJS22546" s="7" t="s">
        <v>13</v>
      </c>
      <c r="BJT22546" s="7" t="n">
        <f t="normal" ca="1">32-LENB(INDIRECT(ADDRESS(22546,1631)))</f>
        <v>0</v>
      </c>
      <c r="BJU22546" s="7" t="n">
        <v>7</v>
      </c>
      <c r="BJV22546" s="7" t="n">
        <v>65533</v>
      </c>
      <c r="BJW22546" s="7" t="n">
        <v>53956</v>
      </c>
      <c r="BJX22546" s="7" t="s">
        <v>13</v>
      </c>
      <c r="BJY22546" s="7" t="n">
        <f t="normal" ca="1">32-LENB(INDIRECT(ADDRESS(22546,1636)))</f>
        <v>0</v>
      </c>
      <c r="BJZ22546" s="7" t="n">
        <v>7</v>
      </c>
      <c r="BKA22546" s="7" t="n">
        <v>65533</v>
      </c>
      <c r="BKB22546" s="7" t="n">
        <v>15428</v>
      </c>
      <c r="BKC22546" s="7" t="s">
        <v>13</v>
      </c>
      <c r="BKD22546" s="7" t="n">
        <f t="normal" ca="1">32-LENB(INDIRECT(ADDRESS(22546,1641)))</f>
        <v>0</v>
      </c>
      <c r="BKE22546" s="7" t="n">
        <v>7</v>
      </c>
      <c r="BKF22546" s="7" t="n">
        <v>65533</v>
      </c>
      <c r="BKG22546" s="7" t="n">
        <v>5431</v>
      </c>
      <c r="BKH22546" s="7" t="s">
        <v>13</v>
      </c>
      <c r="BKI22546" s="7" t="n">
        <f t="normal" ca="1">32-LENB(INDIRECT(ADDRESS(22546,1646)))</f>
        <v>0</v>
      </c>
      <c r="BKJ22546" s="7" t="n">
        <v>7</v>
      </c>
      <c r="BKK22546" s="7" t="n">
        <v>65533</v>
      </c>
      <c r="BKL22546" s="7" t="n">
        <v>32317</v>
      </c>
      <c r="BKM22546" s="7" t="s">
        <v>13</v>
      </c>
      <c r="BKN22546" s="7" t="n">
        <f t="normal" ca="1">32-LENB(INDIRECT(ADDRESS(22546,1651)))</f>
        <v>0</v>
      </c>
      <c r="BKO22546" s="7" t="n">
        <v>4</v>
      </c>
      <c r="BKP22546" s="7" t="n">
        <v>65533</v>
      </c>
      <c r="BKQ22546" s="7" t="n">
        <v>2003</v>
      </c>
      <c r="BKR22546" s="7" t="s">
        <v>13</v>
      </c>
      <c r="BKS22546" s="7" t="n">
        <f t="normal" ca="1">32-LENB(INDIRECT(ADDRESS(22546,1656)))</f>
        <v>0</v>
      </c>
      <c r="BKT22546" s="7" t="n">
        <v>7</v>
      </c>
      <c r="BKU22546" s="7" t="n">
        <v>65533</v>
      </c>
      <c r="BKV22546" s="7" t="n">
        <v>6485</v>
      </c>
      <c r="BKW22546" s="7" t="s">
        <v>13</v>
      </c>
      <c r="BKX22546" s="7" t="n">
        <f t="normal" ca="1">32-LENB(INDIRECT(ADDRESS(22546,1661)))</f>
        <v>0</v>
      </c>
      <c r="BKY22546" s="7" t="n">
        <v>7</v>
      </c>
      <c r="BKZ22546" s="7" t="n">
        <v>65533</v>
      </c>
      <c r="BLA22546" s="7" t="n">
        <v>1481</v>
      </c>
      <c r="BLB22546" s="7" t="s">
        <v>13</v>
      </c>
      <c r="BLC22546" s="7" t="n">
        <f t="normal" ca="1">32-LENB(INDIRECT(ADDRESS(22546,1666)))</f>
        <v>0</v>
      </c>
      <c r="BLD22546" s="7" t="n">
        <v>7</v>
      </c>
      <c r="BLE22546" s="7" t="n">
        <v>65533</v>
      </c>
      <c r="BLF22546" s="7" t="n">
        <v>42328</v>
      </c>
      <c r="BLG22546" s="7" t="s">
        <v>13</v>
      </c>
      <c r="BLH22546" s="7" t="n">
        <f t="normal" ca="1">32-LENB(INDIRECT(ADDRESS(22546,1671)))</f>
        <v>0</v>
      </c>
      <c r="BLI22546" s="7" t="n">
        <v>7</v>
      </c>
      <c r="BLJ22546" s="7" t="n">
        <v>65533</v>
      </c>
      <c r="BLK22546" s="7" t="n">
        <v>53163</v>
      </c>
      <c r="BLL22546" s="7" t="s">
        <v>13</v>
      </c>
      <c r="BLM22546" s="7" t="n">
        <f t="normal" ca="1">32-LENB(INDIRECT(ADDRESS(22546,1676)))</f>
        <v>0</v>
      </c>
      <c r="BLN22546" s="7" t="n">
        <v>7</v>
      </c>
      <c r="BLO22546" s="7" t="n">
        <v>65533</v>
      </c>
      <c r="BLP22546" s="7" t="n">
        <v>53164</v>
      </c>
      <c r="BLQ22546" s="7" t="s">
        <v>13</v>
      </c>
      <c r="BLR22546" s="7" t="n">
        <f t="normal" ca="1">32-LENB(INDIRECT(ADDRESS(22546,1681)))</f>
        <v>0</v>
      </c>
      <c r="BLS22546" s="7" t="n">
        <v>7</v>
      </c>
      <c r="BLT22546" s="7" t="n">
        <v>65533</v>
      </c>
      <c r="BLU22546" s="7" t="n">
        <v>53165</v>
      </c>
      <c r="BLV22546" s="7" t="s">
        <v>13</v>
      </c>
      <c r="BLW22546" s="7" t="n">
        <f t="normal" ca="1">32-LENB(INDIRECT(ADDRESS(22546,1686)))</f>
        <v>0</v>
      </c>
      <c r="BLX22546" s="7" t="n">
        <v>7</v>
      </c>
      <c r="BLY22546" s="7" t="n">
        <v>65533</v>
      </c>
      <c r="BLZ22546" s="7" t="n">
        <v>53166</v>
      </c>
      <c r="BMA22546" s="7" t="s">
        <v>13</v>
      </c>
      <c r="BMB22546" s="7" t="n">
        <f t="normal" ca="1">32-LENB(INDIRECT(ADDRESS(22546,1691)))</f>
        <v>0</v>
      </c>
      <c r="BMC22546" s="7" t="n">
        <v>7</v>
      </c>
      <c r="BMD22546" s="7" t="n">
        <v>65533</v>
      </c>
      <c r="BME22546" s="7" t="n">
        <v>53167</v>
      </c>
      <c r="BMF22546" s="7" t="s">
        <v>13</v>
      </c>
      <c r="BMG22546" s="7" t="n">
        <f t="normal" ca="1">32-LENB(INDIRECT(ADDRESS(22546,1696)))</f>
        <v>0</v>
      </c>
      <c r="BMH22546" s="7" t="n">
        <v>7</v>
      </c>
      <c r="BMI22546" s="7" t="n">
        <v>65533</v>
      </c>
      <c r="BMJ22546" s="7" t="n">
        <v>1482</v>
      </c>
      <c r="BMK22546" s="7" t="s">
        <v>13</v>
      </c>
      <c r="BML22546" s="7" t="n">
        <f t="normal" ca="1">32-LENB(INDIRECT(ADDRESS(22546,1701)))</f>
        <v>0</v>
      </c>
      <c r="BMM22546" s="7" t="n">
        <v>7</v>
      </c>
      <c r="BMN22546" s="7" t="n">
        <v>65533</v>
      </c>
      <c r="BMO22546" s="7" t="n">
        <v>6955</v>
      </c>
      <c r="BMP22546" s="7" t="s">
        <v>13</v>
      </c>
      <c r="BMQ22546" s="7" t="n">
        <f t="normal" ca="1">32-LENB(INDIRECT(ADDRESS(22546,1706)))</f>
        <v>0</v>
      </c>
      <c r="BMR22546" s="7" t="n">
        <v>7</v>
      </c>
      <c r="BMS22546" s="7" t="n">
        <v>65533</v>
      </c>
      <c r="BMT22546" s="7" t="n">
        <v>2459</v>
      </c>
      <c r="BMU22546" s="7" t="s">
        <v>13</v>
      </c>
      <c r="BMV22546" s="7" t="n">
        <f t="normal" ca="1">32-LENB(INDIRECT(ADDRESS(22546,1711)))</f>
        <v>0</v>
      </c>
      <c r="BMW22546" s="7" t="n">
        <v>7</v>
      </c>
      <c r="BMX22546" s="7" t="n">
        <v>65533</v>
      </c>
      <c r="BMY22546" s="7" t="n">
        <v>4954</v>
      </c>
      <c r="BMZ22546" s="7" t="s">
        <v>13</v>
      </c>
      <c r="BNA22546" s="7" t="n">
        <f t="normal" ca="1">32-LENB(INDIRECT(ADDRESS(22546,1716)))</f>
        <v>0</v>
      </c>
      <c r="BNB22546" s="7" t="n">
        <v>7</v>
      </c>
      <c r="BNC22546" s="7" t="n">
        <v>65533</v>
      </c>
      <c r="BND22546" s="7" t="n">
        <v>3484</v>
      </c>
      <c r="BNE22546" s="7" t="s">
        <v>13</v>
      </c>
      <c r="BNF22546" s="7" t="n">
        <f t="normal" ca="1">32-LENB(INDIRECT(ADDRESS(22546,1721)))</f>
        <v>0</v>
      </c>
      <c r="BNG22546" s="7" t="n">
        <v>7</v>
      </c>
      <c r="BNH22546" s="7" t="n">
        <v>65533</v>
      </c>
      <c r="BNI22546" s="7" t="n">
        <v>7955</v>
      </c>
      <c r="BNJ22546" s="7" t="s">
        <v>13</v>
      </c>
      <c r="BNK22546" s="7" t="n">
        <f t="normal" ca="1">32-LENB(INDIRECT(ADDRESS(22546,1726)))</f>
        <v>0</v>
      </c>
      <c r="BNL22546" s="7" t="n">
        <v>7</v>
      </c>
      <c r="BNM22546" s="7" t="n">
        <v>65533</v>
      </c>
      <c r="BNN22546" s="7" t="n">
        <v>4492</v>
      </c>
      <c r="BNO22546" s="7" t="s">
        <v>13</v>
      </c>
      <c r="BNP22546" s="7" t="n">
        <f t="normal" ca="1">32-LENB(INDIRECT(ADDRESS(22546,1731)))</f>
        <v>0</v>
      </c>
      <c r="BNQ22546" s="7" t="n">
        <v>7</v>
      </c>
      <c r="BNR22546" s="7" t="n">
        <v>65533</v>
      </c>
      <c r="BNS22546" s="7" t="n">
        <v>2955</v>
      </c>
      <c r="BNT22546" s="7" t="s">
        <v>13</v>
      </c>
      <c r="BNU22546" s="7" t="n">
        <f t="normal" ca="1">32-LENB(INDIRECT(ADDRESS(22546,1736)))</f>
        <v>0</v>
      </c>
      <c r="BNV22546" s="7" t="n">
        <v>7</v>
      </c>
      <c r="BNW22546" s="7" t="n">
        <v>65533</v>
      </c>
      <c r="BNX22546" s="7" t="n">
        <v>5432</v>
      </c>
      <c r="BNY22546" s="7" t="s">
        <v>13</v>
      </c>
      <c r="BNZ22546" s="7" t="n">
        <f t="normal" ca="1">32-LENB(INDIRECT(ADDRESS(22546,1741)))</f>
        <v>0</v>
      </c>
      <c r="BOA22546" s="7" t="n">
        <v>7</v>
      </c>
      <c r="BOB22546" s="7" t="n">
        <v>65533</v>
      </c>
      <c r="BOC22546" s="7" t="n">
        <v>8954</v>
      </c>
      <c r="BOD22546" s="7" t="s">
        <v>13</v>
      </c>
      <c r="BOE22546" s="7" t="n">
        <f t="normal" ca="1">32-LENB(INDIRECT(ADDRESS(22546,1746)))</f>
        <v>0</v>
      </c>
      <c r="BOF22546" s="7" t="n">
        <v>7</v>
      </c>
      <c r="BOG22546" s="7" t="n">
        <v>65533</v>
      </c>
      <c r="BOH22546" s="7" t="n">
        <v>6486</v>
      </c>
      <c r="BOI22546" s="7" t="s">
        <v>13</v>
      </c>
      <c r="BOJ22546" s="7" t="n">
        <f t="normal" ca="1">32-LENB(INDIRECT(ADDRESS(22546,1751)))</f>
        <v>0</v>
      </c>
      <c r="BOK22546" s="7" t="n">
        <v>7</v>
      </c>
      <c r="BOL22546" s="7" t="n">
        <v>65533</v>
      </c>
      <c r="BOM22546" s="7" t="n">
        <v>1955</v>
      </c>
      <c r="BON22546" s="7" t="s">
        <v>13</v>
      </c>
      <c r="BOO22546" s="7" t="n">
        <f t="normal" ca="1">32-LENB(INDIRECT(ADDRESS(22546,1756)))</f>
        <v>0</v>
      </c>
      <c r="BOP22546" s="7" t="n">
        <v>7</v>
      </c>
      <c r="BOQ22546" s="7" t="n">
        <v>65533</v>
      </c>
      <c r="BOR22546" s="7" t="n">
        <v>7473</v>
      </c>
      <c r="BOS22546" s="7" t="s">
        <v>13</v>
      </c>
      <c r="BOT22546" s="7" t="n">
        <f t="normal" ca="1">32-LENB(INDIRECT(ADDRESS(22546,1761)))</f>
        <v>0</v>
      </c>
      <c r="BOU22546" s="7" t="n">
        <v>7</v>
      </c>
      <c r="BOV22546" s="7" t="n">
        <v>65533</v>
      </c>
      <c r="BOW22546" s="7" t="n">
        <v>3954</v>
      </c>
      <c r="BOX22546" s="7" t="s">
        <v>13</v>
      </c>
      <c r="BOY22546" s="7" t="n">
        <f t="normal" ca="1">32-LENB(INDIRECT(ADDRESS(22546,1766)))</f>
        <v>0</v>
      </c>
      <c r="BOZ22546" s="7" t="n">
        <v>7</v>
      </c>
      <c r="BPA22546" s="7" t="n">
        <v>65533</v>
      </c>
      <c r="BPB22546" s="7" t="n">
        <v>8506</v>
      </c>
      <c r="BPC22546" s="7" t="s">
        <v>13</v>
      </c>
      <c r="BPD22546" s="7" t="n">
        <f t="normal" ca="1">32-LENB(INDIRECT(ADDRESS(22546,1771)))</f>
        <v>0</v>
      </c>
      <c r="BPE22546" s="7" t="n">
        <v>7</v>
      </c>
      <c r="BPF22546" s="7" t="n">
        <v>65533</v>
      </c>
      <c r="BPG22546" s="7" t="n">
        <v>5954</v>
      </c>
      <c r="BPH22546" s="7" t="s">
        <v>13</v>
      </c>
      <c r="BPI22546" s="7" t="n">
        <f t="normal" ca="1">32-LENB(INDIRECT(ADDRESS(22546,1776)))</f>
        <v>0</v>
      </c>
      <c r="BPJ22546" s="7" t="n">
        <v>7</v>
      </c>
      <c r="BPK22546" s="7" t="n">
        <v>65533</v>
      </c>
      <c r="BPL22546" s="7" t="n">
        <v>9420</v>
      </c>
      <c r="BPM22546" s="7" t="s">
        <v>13</v>
      </c>
      <c r="BPN22546" s="7" t="n">
        <f t="normal" ca="1">32-LENB(INDIRECT(ADDRESS(22546,1781)))</f>
        <v>0</v>
      </c>
      <c r="BPO22546" s="7" t="n">
        <v>7</v>
      </c>
      <c r="BPP22546" s="7" t="n">
        <v>65533</v>
      </c>
      <c r="BPQ22546" s="7" t="n">
        <v>10951</v>
      </c>
      <c r="BPR22546" s="7" t="s">
        <v>13</v>
      </c>
      <c r="BPS22546" s="7" t="n">
        <f t="normal" ca="1">32-LENB(INDIRECT(ADDRESS(22546,1786)))</f>
        <v>0</v>
      </c>
      <c r="BPT22546" s="7" t="n">
        <v>7</v>
      </c>
      <c r="BPU22546" s="7" t="n">
        <v>65533</v>
      </c>
      <c r="BPV22546" s="7" t="n">
        <v>10462</v>
      </c>
      <c r="BPW22546" s="7" t="s">
        <v>13</v>
      </c>
      <c r="BPX22546" s="7" t="n">
        <f t="normal" ca="1">32-LENB(INDIRECT(ADDRESS(22546,1791)))</f>
        <v>0</v>
      </c>
      <c r="BPY22546" s="7" t="n">
        <v>7</v>
      </c>
      <c r="BPZ22546" s="7" t="n">
        <v>65533</v>
      </c>
      <c r="BQA22546" s="7" t="n">
        <v>9954</v>
      </c>
      <c r="BQB22546" s="7" t="s">
        <v>13</v>
      </c>
      <c r="BQC22546" s="7" t="n">
        <f t="normal" ca="1">32-LENB(INDIRECT(ADDRESS(22546,1796)))</f>
        <v>0</v>
      </c>
      <c r="BQD22546" s="7" t="n">
        <v>7</v>
      </c>
      <c r="BQE22546" s="7" t="n">
        <v>65533</v>
      </c>
      <c r="BQF22546" s="7" t="n">
        <v>15429</v>
      </c>
      <c r="BQG22546" s="7" t="s">
        <v>13</v>
      </c>
      <c r="BQH22546" s="7" t="n">
        <f t="normal" ca="1">32-LENB(INDIRECT(ADDRESS(22546,1801)))</f>
        <v>0</v>
      </c>
      <c r="BQI22546" s="7" t="n">
        <v>4</v>
      </c>
      <c r="BQJ22546" s="7" t="n">
        <v>65533</v>
      </c>
      <c r="BQK22546" s="7" t="n">
        <v>2000</v>
      </c>
      <c r="BQL22546" s="7" t="s">
        <v>13</v>
      </c>
      <c r="BQM22546" s="7" t="n">
        <f t="normal" ca="1">32-LENB(INDIRECT(ADDRESS(22546,1806)))</f>
        <v>0</v>
      </c>
      <c r="BQN22546" s="7" t="n">
        <v>7</v>
      </c>
      <c r="BQO22546" s="7" t="n">
        <v>65533</v>
      </c>
      <c r="BQP22546" s="7" t="n">
        <v>40401</v>
      </c>
      <c r="BQQ22546" s="7" t="s">
        <v>13</v>
      </c>
      <c r="BQR22546" s="7" t="n">
        <f t="normal" ca="1">32-LENB(INDIRECT(ADDRESS(22546,1811)))</f>
        <v>0</v>
      </c>
      <c r="BQS22546" s="7" t="n">
        <v>7</v>
      </c>
      <c r="BQT22546" s="7" t="n">
        <v>65533</v>
      </c>
      <c r="BQU22546" s="7" t="n">
        <v>53959</v>
      </c>
      <c r="BQV22546" s="7" t="s">
        <v>13</v>
      </c>
      <c r="BQW22546" s="7" t="n">
        <f t="normal" ca="1">32-LENB(INDIRECT(ADDRESS(22546,1816)))</f>
        <v>0</v>
      </c>
      <c r="BQX22546" s="7" t="n">
        <v>7</v>
      </c>
      <c r="BQY22546" s="7" t="n">
        <v>65533</v>
      </c>
      <c r="BQZ22546" s="7" t="n">
        <v>40402</v>
      </c>
      <c r="BRA22546" s="7" t="s">
        <v>13</v>
      </c>
      <c r="BRB22546" s="7" t="n">
        <f t="normal" ca="1">32-LENB(INDIRECT(ADDRESS(22546,1821)))</f>
        <v>0</v>
      </c>
      <c r="BRC22546" s="7" t="n">
        <v>7</v>
      </c>
      <c r="BRD22546" s="7" t="n">
        <v>65533</v>
      </c>
      <c r="BRE22546" s="7" t="n">
        <v>40403</v>
      </c>
      <c r="BRF22546" s="7" t="s">
        <v>13</v>
      </c>
      <c r="BRG22546" s="7" t="n">
        <f t="normal" ca="1">32-LENB(INDIRECT(ADDRESS(22546,1826)))</f>
        <v>0</v>
      </c>
      <c r="BRH22546" s="7" t="n">
        <v>7</v>
      </c>
      <c r="BRI22546" s="7" t="n">
        <v>65533</v>
      </c>
      <c r="BRJ22546" s="7" t="n">
        <v>53168</v>
      </c>
      <c r="BRK22546" s="7" t="s">
        <v>13</v>
      </c>
      <c r="BRL22546" s="7" t="n">
        <f t="normal" ca="1">32-LENB(INDIRECT(ADDRESS(22546,1831)))</f>
        <v>0</v>
      </c>
      <c r="BRM22546" s="7" t="n">
        <v>7</v>
      </c>
      <c r="BRN22546" s="7" t="n">
        <v>65533</v>
      </c>
      <c r="BRO22546" s="7" t="n">
        <v>42329</v>
      </c>
      <c r="BRP22546" s="7" t="s">
        <v>13</v>
      </c>
      <c r="BRQ22546" s="7" t="n">
        <f t="normal" ca="1">32-LENB(INDIRECT(ADDRESS(22546,1836)))</f>
        <v>0</v>
      </c>
      <c r="BRR22546" s="7" t="n">
        <v>7</v>
      </c>
      <c r="BRS22546" s="7" t="n">
        <v>65533</v>
      </c>
      <c r="BRT22546" s="7" t="n">
        <v>42330</v>
      </c>
      <c r="BRU22546" s="7" t="s">
        <v>13</v>
      </c>
      <c r="BRV22546" s="7" t="n">
        <f t="normal" ca="1">32-LENB(INDIRECT(ADDRESS(22546,1841)))</f>
        <v>0</v>
      </c>
      <c r="BRW22546" s="7" t="n">
        <v>7</v>
      </c>
      <c r="BRX22546" s="7" t="n">
        <v>65533</v>
      </c>
      <c r="BRY22546" s="7" t="n">
        <v>53169</v>
      </c>
      <c r="BRZ22546" s="7" t="s">
        <v>13</v>
      </c>
      <c r="BSA22546" s="7" t="n">
        <f t="normal" ca="1">32-LENB(INDIRECT(ADDRESS(22546,1846)))</f>
        <v>0</v>
      </c>
      <c r="BSB22546" s="7" t="n">
        <v>7</v>
      </c>
      <c r="BSC22546" s="7" t="n">
        <v>65533</v>
      </c>
      <c r="BSD22546" s="7" t="n">
        <v>42331</v>
      </c>
      <c r="BSE22546" s="7" t="s">
        <v>13</v>
      </c>
      <c r="BSF22546" s="7" t="n">
        <f t="normal" ca="1">32-LENB(INDIRECT(ADDRESS(22546,1851)))</f>
        <v>0</v>
      </c>
      <c r="BSG22546" s="7" t="n">
        <v>7</v>
      </c>
      <c r="BSH22546" s="7" t="n">
        <v>65533</v>
      </c>
      <c r="BSI22546" s="7" t="n">
        <v>42332</v>
      </c>
      <c r="BSJ22546" s="7" t="s">
        <v>13</v>
      </c>
      <c r="BSK22546" s="7" t="n">
        <f t="normal" ca="1">32-LENB(INDIRECT(ADDRESS(22546,1856)))</f>
        <v>0</v>
      </c>
      <c r="BSL22546" s="7" t="n">
        <v>7</v>
      </c>
      <c r="BSM22546" s="7" t="n">
        <v>65533</v>
      </c>
      <c r="BSN22546" s="7" t="n">
        <v>42333</v>
      </c>
      <c r="BSO22546" s="7" t="s">
        <v>13</v>
      </c>
      <c r="BSP22546" s="7" t="n">
        <f t="normal" ca="1">32-LENB(INDIRECT(ADDRESS(22546,1861)))</f>
        <v>0</v>
      </c>
      <c r="BSQ22546" s="7" t="n">
        <v>7</v>
      </c>
      <c r="BSR22546" s="7" t="n">
        <v>65533</v>
      </c>
      <c r="BSS22546" s="7" t="n">
        <v>42334</v>
      </c>
      <c r="BST22546" s="7" t="s">
        <v>13</v>
      </c>
      <c r="BSU22546" s="7" t="n">
        <f t="normal" ca="1">32-LENB(INDIRECT(ADDRESS(22546,1866)))</f>
        <v>0</v>
      </c>
      <c r="BSV22546" s="7" t="n">
        <v>0</v>
      </c>
      <c r="BSW22546" s="7" t="n">
        <v>65533</v>
      </c>
      <c r="BSX22546" s="7" t="n">
        <v>0</v>
      </c>
      <c r="BSY22546" s="7" t="s">
        <v>13</v>
      </c>
      <c r="BSZ22546" s="7" t="n">
        <f t="normal" ca="1">32-LENB(INDIRECT(ADDRESS(22546,1871)))</f>
        <v>0</v>
      </c>
    </row>
    <row r="22547" spans="1:227">
      <c r="A22547" t="s">
        <v>4</v>
      </c>
      <c r="B22547" s="4" t="s">
        <v>5</v>
      </c>
    </row>
    <row r="22548" spans="1:227">
      <c r="A22548" t="n">
        <v>208512</v>
      </c>
      <c r="B22548" s="5" t="n">
        <v>1</v>
      </c>
    </row>
    <row r="22549" spans="1:227" s="3" customFormat="1" customHeight="0">
      <c r="A22549" s="3" t="s">
        <v>2</v>
      </c>
      <c r="B22549" s="3" t="s">
        <v>1272</v>
      </c>
    </row>
    <row r="22550" spans="1:227">
      <c r="A22550" t="s">
        <v>4</v>
      </c>
      <c r="B22550" s="4" t="s">
        <v>5</v>
      </c>
      <c r="C22550" s="4" t="s">
        <v>10</v>
      </c>
      <c r="D22550" s="4" t="s">
        <v>10</v>
      </c>
      <c r="E22550" s="4" t="s">
        <v>9</v>
      </c>
      <c r="F22550" s="4" t="s">
        <v>6</v>
      </c>
      <c r="G22550" s="4" t="s">
        <v>8</v>
      </c>
      <c r="H22550" s="4" t="s">
        <v>10</v>
      </c>
      <c r="I22550" s="4" t="s">
        <v>10</v>
      </c>
      <c r="J22550" s="4" t="s">
        <v>9</v>
      </c>
      <c r="K22550" s="4" t="s">
        <v>6</v>
      </c>
      <c r="L22550" s="4" t="s">
        <v>8</v>
      </c>
    </row>
    <row r="22551" spans="1:227">
      <c r="A22551" t="n">
        <v>208528</v>
      </c>
      <c r="B22551" s="102" t="n">
        <v>257</v>
      </c>
      <c r="C22551" s="7" t="n">
        <v>4</v>
      </c>
      <c r="D22551" s="7" t="n">
        <v>65533</v>
      </c>
      <c r="E22551" s="7" t="n">
        <v>2209</v>
      </c>
      <c r="F22551" s="7" t="s">
        <v>13</v>
      </c>
      <c r="G22551" s="7" t="n">
        <f t="normal" ca="1">32-LENB(INDIRECT(ADDRESS(22551,6)))</f>
        <v>0</v>
      </c>
      <c r="H22551" s="7" t="n">
        <v>0</v>
      </c>
      <c r="I22551" s="7" t="n">
        <v>65533</v>
      </c>
      <c r="J22551" s="7" t="n">
        <v>0</v>
      </c>
      <c r="K22551" s="7" t="s">
        <v>13</v>
      </c>
      <c r="L22551" s="7" t="n">
        <f t="normal" ca="1">32-LENB(INDIRECT(ADDRESS(22551,11)))</f>
        <v>0</v>
      </c>
    </row>
    <row r="22552" spans="1:227">
      <c r="A22552" t="s">
        <v>4</v>
      </c>
      <c r="B22552" s="4" t="s">
        <v>5</v>
      </c>
    </row>
    <row r="22553" spans="1:227">
      <c r="A22553" t="n">
        <v>208608</v>
      </c>
      <c r="B22553" s="5" t="n">
        <v>1</v>
      </c>
    </row>
    <row r="22554" spans="1:227" s="3" customFormat="1" customHeight="0">
      <c r="A22554" s="3" t="s">
        <v>2</v>
      </c>
      <c r="B22554" s="3" t="s">
        <v>1273</v>
      </c>
    </row>
    <row r="22555" spans="1:227">
      <c r="A22555" t="s">
        <v>4</v>
      </c>
      <c r="B22555" s="4" t="s">
        <v>5</v>
      </c>
      <c r="C22555" s="4" t="s">
        <v>10</v>
      </c>
      <c r="D22555" s="4" t="s">
        <v>10</v>
      </c>
      <c r="E22555" s="4" t="s">
        <v>9</v>
      </c>
      <c r="F22555" s="4" t="s">
        <v>6</v>
      </c>
      <c r="G22555" s="4" t="s">
        <v>8</v>
      </c>
      <c r="H22555" s="4" t="s">
        <v>10</v>
      </c>
      <c r="I22555" s="4" t="s">
        <v>10</v>
      </c>
      <c r="J22555" s="4" t="s">
        <v>9</v>
      </c>
      <c r="K22555" s="4" t="s">
        <v>6</v>
      </c>
      <c r="L22555" s="4" t="s">
        <v>8</v>
      </c>
      <c r="M22555" s="4" t="s">
        <v>10</v>
      </c>
      <c r="N22555" s="4" t="s">
        <v>10</v>
      </c>
      <c r="O22555" s="4" t="s">
        <v>9</v>
      </c>
      <c r="P22555" s="4" t="s">
        <v>6</v>
      </c>
      <c r="Q22555" s="4" t="s">
        <v>8</v>
      </c>
      <c r="R22555" s="4" t="s">
        <v>10</v>
      </c>
      <c r="S22555" s="4" t="s">
        <v>10</v>
      </c>
      <c r="T22555" s="4" t="s">
        <v>9</v>
      </c>
      <c r="U22555" s="4" t="s">
        <v>6</v>
      </c>
      <c r="V22555" s="4" t="s">
        <v>8</v>
      </c>
      <c r="W22555" s="4" t="s">
        <v>10</v>
      </c>
      <c r="X22555" s="4" t="s">
        <v>10</v>
      </c>
      <c r="Y22555" s="4" t="s">
        <v>9</v>
      </c>
      <c r="Z22555" s="4" t="s">
        <v>6</v>
      </c>
      <c r="AA22555" s="4" t="s">
        <v>8</v>
      </c>
      <c r="AB22555" s="4" t="s">
        <v>10</v>
      </c>
      <c r="AC22555" s="4" t="s">
        <v>10</v>
      </c>
      <c r="AD22555" s="4" t="s">
        <v>9</v>
      </c>
      <c r="AE22555" s="4" t="s">
        <v>6</v>
      </c>
      <c r="AF22555" s="4" t="s">
        <v>8</v>
      </c>
    </row>
    <row r="22556" spans="1:227">
      <c r="A22556" t="n">
        <v>208624</v>
      </c>
      <c r="B22556" s="102" t="n">
        <v>257</v>
      </c>
      <c r="C22556" s="7" t="n">
        <v>3</v>
      </c>
      <c r="D22556" s="7" t="n">
        <v>65533</v>
      </c>
      <c r="E22556" s="7" t="n">
        <v>0</v>
      </c>
      <c r="F22556" s="7" t="s">
        <v>320</v>
      </c>
      <c r="G22556" s="7" t="n">
        <f t="normal" ca="1">32-LENB(INDIRECT(ADDRESS(22556,6)))</f>
        <v>0</v>
      </c>
      <c r="H22556" s="7" t="n">
        <v>3</v>
      </c>
      <c r="I22556" s="7" t="n">
        <v>65533</v>
      </c>
      <c r="J22556" s="7" t="n">
        <v>0</v>
      </c>
      <c r="K22556" s="7" t="s">
        <v>1180</v>
      </c>
      <c r="L22556" s="7" t="n">
        <f t="normal" ca="1">32-LENB(INDIRECT(ADDRESS(22556,11)))</f>
        <v>0</v>
      </c>
      <c r="M22556" s="7" t="n">
        <v>4</v>
      </c>
      <c r="N22556" s="7" t="n">
        <v>65533</v>
      </c>
      <c r="O22556" s="7" t="n">
        <v>2119</v>
      </c>
      <c r="P22556" s="7" t="s">
        <v>13</v>
      </c>
      <c r="Q22556" s="7" t="n">
        <f t="normal" ca="1">32-LENB(INDIRECT(ADDRESS(22556,16)))</f>
        <v>0</v>
      </c>
      <c r="R22556" s="7" t="n">
        <v>4</v>
      </c>
      <c r="S22556" s="7" t="n">
        <v>65533</v>
      </c>
      <c r="T22556" s="7" t="n">
        <v>4525</v>
      </c>
      <c r="U22556" s="7" t="s">
        <v>13</v>
      </c>
      <c r="V22556" s="7" t="n">
        <f t="normal" ca="1">32-LENB(INDIRECT(ADDRESS(22556,21)))</f>
        <v>0</v>
      </c>
      <c r="W22556" s="7" t="n">
        <v>4</v>
      </c>
      <c r="X22556" s="7" t="n">
        <v>65533</v>
      </c>
      <c r="Y22556" s="7" t="n">
        <v>4527</v>
      </c>
      <c r="Z22556" s="7" t="s">
        <v>13</v>
      </c>
      <c r="AA22556" s="7" t="n">
        <f t="normal" ca="1">32-LENB(INDIRECT(ADDRESS(22556,26)))</f>
        <v>0</v>
      </c>
      <c r="AB22556" s="7" t="n">
        <v>0</v>
      </c>
      <c r="AC22556" s="7" t="n">
        <v>65533</v>
      </c>
      <c r="AD22556" s="7" t="n">
        <v>0</v>
      </c>
      <c r="AE22556" s="7" t="s">
        <v>13</v>
      </c>
      <c r="AF22556" s="7" t="n">
        <f t="normal" ca="1">32-LENB(INDIRECT(ADDRESS(22556,31)))</f>
        <v>0</v>
      </c>
    </row>
    <row r="22557" spans="1:227">
      <c r="A22557" t="s">
        <v>4</v>
      </c>
      <c r="B22557" s="4" t="s">
        <v>5</v>
      </c>
    </row>
    <row r="22558" spans="1:227">
      <c r="A22558" t="n">
        <v>208864</v>
      </c>
      <c r="B22558" s="5" t="n">
        <v>1</v>
      </c>
    </row>
    <row r="22559" spans="1:227" s="3" customFormat="1" customHeight="0">
      <c r="A22559" s="3" t="s">
        <v>2</v>
      </c>
      <c r="B22559" s="3" t="s">
        <v>1274</v>
      </c>
    </row>
    <row r="22560" spans="1:227">
      <c r="A22560" t="s">
        <v>4</v>
      </c>
      <c r="B22560" s="4" t="s">
        <v>5</v>
      </c>
      <c r="C22560" s="4" t="s">
        <v>10</v>
      </c>
      <c r="D22560" s="4" t="s">
        <v>10</v>
      </c>
      <c r="E22560" s="4" t="s">
        <v>9</v>
      </c>
      <c r="F22560" s="4" t="s">
        <v>6</v>
      </c>
      <c r="G22560" s="4" t="s">
        <v>8</v>
      </c>
      <c r="H22560" s="4" t="s">
        <v>10</v>
      </c>
      <c r="I22560" s="4" t="s">
        <v>10</v>
      </c>
      <c r="J22560" s="4" t="s">
        <v>9</v>
      </c>
      <c r="K22560" s="4" t="s">
        <v>6</v>
      </c>
      <c r="L22560" s="4" t="s">
        <v>8</v>
      </c>
      <c r="M22560" s="4" t="s">
        <v>10</v>
      </c>
      <c r="N22560" s="4" t="s">
        <v>10</v>
      </c>
      <c r="O22560" s="4" t="s">
        <v>9</v>
      </c>
      <c r="P22560" s="4" t="s">
        <v>6</v>
      </c>
      <c r="Q22560" s="4" t="s">
        <v>8</v>
      </c>
      <c r="R22560" s="4" t="s">
        <v>10</v>
      </c>
      <c r="S22560" s="4" t="s">
        <v>10</v>
      </c>
      <c r="T22560" s="4" t="s">
        <v>9</v>
      </c>
      <c r="U22560" s="4" t="s">
        <v>6</v>
      </c>
      <c r="V22560" s="4" t="s">
        <v>8</v>
      </c>
      <c r="W22560" s="4" t="s">
        <v>10</v>
      </c>
      <c r="X22560" s="4" t="s">
        <v>10</v>
      </c>
      <c r="Y22560" s="4" t="s">
        <v>9</v>
      </c>
      <c r="Z22560" s="4" t="s">
        <v>6</v>
      </c>
      <c r="AA22560" s="4" t="s">
        <v>8</v>
      </c>
      <c r="AB22560" s="4" t="s">
        <v>10</v>
      </c>
      <c r="AC22560" s="4" t="s">
        <v>10</v>
      </c>
      <c r="AD22560" s="4" t="s">
        <v>9</v>
      </c>
      <c r="AE22560" s="4" t="s">
        <v>6</v>
      </c>
      <c r="AF22560" s="4" t="s">
        <v>8</v>
      </c>
      <c r="AG22560" s="4" t="s">
        <v>10</v>
      </c>
      <c r="AH22560" s="4" t="s">
        <v>10</v>
      </c>
      <c r="AI22560" s="4" t="s">
        <v>9</v>
      </c>
      <c r="AJ22560" s="4" t="s">
        <v>6</v>
      </c>
      <c r="AK22560" s="4" t="s">
        <v>8</v>
      </c>
      <c r="AL22560" s="4" t="s">
        <v>10</v>
      </c>
      <c r="AM22560" s="4" t="s">
        <v>10</v>
      </c>
      <c r="AN22560" s="4" t="s">
        <v>9</v>
      </c>
      <c r="AO22560" s="4" t="s">
        <v>6</v>
      </c>
      <c r="AP22560" s="4" t="s">
        <v>8</v>
      </c>
      <c r="AQ22560" s="4" t="s">
        <v>10</v>
      </c>
      <c r="AR22560" s="4" t="s">
        <v>10</v>
      </c>
      <c r="AS22560" s="4" t="s">
        <v>9</v>
      </c>
      <c r="AT22560" s="4" t="s">
        <v>6</v>
      </c>
      <c r="AU22560" s="4" t="s">
        <v>8</v>
      </c>
      <c r="AV22560" s="4" t="s">
        <v>10</v>
      </c>
      <c r="AW22560" s="4" t="s">
        <v>10</v>
      </c>
      <c r="AX22560" s="4" t="s">
        <v>9</v>
      </c>
      <c r="AY22560" s="4" t="s">
        <v>6</v>
      </c>
      <c r="AZ22560" s="4" t="s">
        <v>8</v>
      </c>
      <c r="BA22560" s="4" t="s">
        <v>10</v>
      </c>
      <c r="BB22560" s="4" t="s">
        <v>10</v>
      </c>
      <c r="BC22560" s="4" t="s">
        <v>9</v>
      </c>
      <c r="BD22560" s="4" t="s">
        <v>6</v>
      </c>
      <c r="BE22560" s="4" t="s">
        <v>8</v>
      </c>
      <c r="BF22560" s="4" t="s">
        <v>10</v>
      </c>
      <c r="BG22560" s="4" t="s">
        <v>10</v>
      </c>
      <c r="BH22560" s="4" t="s">
        <v>9</v>
      </c>
      <c r="BI22560" s="4" t="s">
        <v>6</v>
      </c>
      <c r="BJ22560" s="4" t="s">
        <v>8</v>
      </c>
      <c r="BK22560" s="4" t="s">
        <v>10</v>
      </c>
      <c r="BL22560" s="4" t="s">
        <v>10</v>
      </c>
      <c r="BM22560" s="4" t="s">
        <v>9</v>
      </c>
      <c r="BN22560" s="4" t="s">
        <v>6</v>
      </c>
      <c r="BO22560" s="4" t="s">
        <v>8</v>
      </c>
      <c r="BP22560" s="4" t="s">
        <v>10</v>
      </c>
      <c r="BQ22560" s="4" t="s">
        <v>10</v>
      </c>
      <c r="BR22560" s="4" t="s">
        <v>9</v>
      </c>
      <c r="BS22560" s="4" t="s">
        <v>6</v>
      </c>
      <c r="BT22560" s="4" t="s">
        <v>8</v>
      </c>
      <c r="BU22560" s="4" t="s">
        <v>10</v>
      </c>
      <c r="BV22560" s="4" t="s">
        <v>10</v>
      </c>
      <c r="BW22560" s="4" t="s">
        <v>9</v>
      </c>
      <c r="BX22560" s="4" t="s">
        <v>6</v>
      </c>
      <c r="BY22560" s="4" t="s">
        <v>8</v>
      </c>
      <c r="BZ22560" s="4" t="s">
        <v>10</v>
      </c>
      <c r="CA22560" s="4" t="s">
        <v>10</v>
      </c>
      <c r="CB22560" s="4" t="s">
        <v>9</v>
      </c>
      <c r="CC22560" s="4" t="s">
        <v>6</v>
      </c>
      <c r="CD22560" s="4" t="s">
        <v>8</v>
      </c>
      <c r="CE22560" s="4" t="s">
        <v>10</v>
      </c>
      <c r="CF22560" s="4" t="s">
        <v>10</v>
      </c>
      <c r="CG22560" s="4" t="s">
        <v>9</v>
      </c>
      <c r="CH22560" s="4" t="s">
        <v>6</v>
      </c>
      <c r="CI22560" s="4" t="s">
        <v>8</v>
      </c>
      <c r="CJ22560" s="4" t="s">
        <v>10</v>
      </c>
      <c r="CK22560" s="4" t="s">
        <v>10</v>
      </c>
      <c r="CL22560" s="4" t="s">
        <v>9</v>
      </c>
      <c r="CM22560" s="4" t="s">
        <v>6</v>
      </c>
      <c r="CN22560" s="4" t="s">
        <v>8</v>
      </c>
      <c r="CO22560" s="4" t="s">
        <v>10</v>
      </c>
      <c r="CP22560" s="4" t="s">
        <v>10</v>
      </c>
      <c r="CQ22560" s="4" t="s">
        <v>9</v>
      </c>
      <c r="CR22560" s="4" t="s">
        <v>6</v>
      </c>
      <c r="CS22560" s="4" t="s">
        <v>8</v>
      </c>
      <c r="CT22560" s="4" t="s">
        <v>10</v>
      </c>
      <c r="CU22560" s="4" t="s">
        <v>10</v>
      </c>
      <c r="CV22560" s="4" t="s">
        <v>9</v>
      </c>
      <c r="CW22560" s="4" t="s">
        <v>6</v>
      </c>
      <c r="CX22560" s="4" t="s">
        <v>8</v>
      </c>
      <c r="CY22560" s="4" t="s">
        <v>10</v>
      </c>
      <c r="CZ22560" s="4" t="s">
        <v>10</v>
      </c>
      <c r="DA22560" s="4" t="s">
        <v>9</v>
      </c>
      <c r="DB22560" s="4" t="s">
        <v>6</v>
      </c>
      <c r="DC22560" s="4" t="s">
        <v>8</v>
      </c>
      <c r="DD22560" s="4" t="s">
        <v>10</v>
      </c>
      <c r="DE22560" s="4" t="s">
        <v>10</v>
      </c>
      <c r="DF22560" s="4" t="s">
        <v>9</v>
      </c>
      <c r="DG22560" s="4" t="s">
        <v>6</v>
      </c>
      <c r="DH22560" s="4" t="s">
        <v>8</v>
      </c>
      <c r="DI22560" s="4" t="s">
        <v>10</v>
      </c>
      <c r="DJ22560" s="4" t="s">
        <v>10</v>
      </c>
      <c r="DK22560" s="4" t="s">
        <v>9</v>
      </c>
      <c r="DL22560" s="4" t="s">
        <v>6</v>
      </c>
      <c r="DM22560" s="4" t="s">
        <v>8</v>
      </c>
      <c r="DN22560" s="4" t="s">
        <v>10</v>
      </c>
      <c r="DO22560" s="4" t="s">
        <v>10</v>
      </c>
      <c r="DP22560" s="4" t="s">
        <v>9</v>
      </c>
      <c r="DQ22560" s="4" t="s">
        <v>6</v>
      </c>
      <c r="DR22560" s="4" t="s">
        <v>8</v>
      </c>
      <c r="DS22560" s="4" t="s">
        <v>10</v>
      </c>
      <c r="DT22560" s="4" t="s">
        <v>10</v>
      </c>
      <c r="DU22560" s="4" t="s">
        <v>9</v>
      </c>
      <c r="DV22560" s="4" t="s">
        <v>6</v>
      </c>
      <c r="DW22560" s="4" t="s">
        <v>8</v>
      </c>
      <c r="DX22560" s="4" t="s">
        <v>10</v>
      </c>
      <c r="DY22560" s="4" t="s">
        <v>10</v>
      </c>
      <c r="DZ22560" s="4" t="s">
        <v>9</v>
      </c>
      <c r="EA22560" s="4" t="s">
        <v>6</v>
      </c>
      <c r="EB22560" s="4" t="s">
        <v>8</v>
      </c>
      <c r="EC22560" s="4" t="s">
        <v>10</v>
      </c>
      <c r="ED22560" s="4" t="s">
        <v>10</v>
      </c>
      <c r="EE22560" s="4" t="s">
        <v>9</v>
      </c>
      <c r="EF22560" s="4" t="s">
        <v>6</v>
      </c>
      <c r="EG22560" s="4" t="s">
        <v>8</v>
      </c>
      <c r="EH22560" s="4" t="s">
        <v>10</v>
      </c>
      <c r="EI22560" s="4" t="s">
        <v>10</v>
      </c>
      <c r="EJ22560" s="4" t="s">
        <v>9</v>
      </c>
      <c r="EK22560" s="4" t="s">
        <v>6</v>
      </c>
      <c r="EL22560" s="4" t="s">
        <v>8</v>
      </c>
      <c r="EM22560" s="4" t="s">
        <v>10</v>
      </c>
      <c r="EN22560" s="4" t="s">
        <v>10</v>
      </c>
      <c r="EO22560" s="4" t="s">
        <v>9</v>
      </c>
      <c r="EP22560" s="4" t="s">
        <v>6</v>
      </c>
      <c r="EQ22560" s="4" t="s">
        <v>8</v>
      </c>
      <c r="ER22560" s="4" t="s">
        <v>10</v>
      </c>
      <c r="ES22560" s="4" t="s">
        <v>10</v>
      </c>
      <c r="ET22560" s="4" t="s">
        <v>9</v>
      </c>
      <c r="EU22560" s="4" t="s">
        <v>6</v>
      </c>
      <c r="EV22560" s="4" t="s">
        <v>8</v>
      </c>
      <c r="EW22560" s="4" t="s">
        <v>10</v>
      </c>
      <c r="EX22560" s="4" t="s">
        <v>10</v>
      </c>
      <c r="EY22560" s="4" t="s">
        <v>9</v>
      </c>
      <c r="EZ22560" s="4" t="s">
        <v>6</v>
      </c>
      <c r="FA22560" s="4" t="s">
        <v>8</v>
      </c>
      <c r="FB22560" s="4" t="s">
        <v>10</v>
      </c>
      <c r="FC22560" s="4" t="s">
        <v>10</v>
      </c>
      <c r="FD22560" s="4" t="s">
        <v>9</v>
      </c>
      <c r="FE22560" s="4" t="s">
        <v>6</v>
      </c>
      <c r="FF22560" s="4" t="s">
        <v>8</v>
      </c>
      <c r="FG22560" s="4" t="s">
        <v>10</v>
      </c>
      <c r="FH22560" s="4" t="s">
        <v>10</v>
      </c>
      <c r="FI22560" s="4" t="s">
        <v>9</v>
      </c>
      <c r="FJ22560" s="4" t="s">
        <v>6</v>
      </c>
      <c r="FK22560" s="4" t="s">
        <v>8</v>
      </c>
      <c r="FL22560" s="4" t="s">
        <v>10</v>
      </c>
      <c r="FM22560" s="4" t="s">
        <v>10</v>
      </c>
      <c r="FN22560" s="4" t="s">
        <v>9</v>
      </c>
      <c r="FO22560" s="4" t="s">
        <v>6</v>
      </c>
      <c r="FP22560" s="4" t="s">
        <v>8</v>
      </c>
      <c r="FQ22560" s="4" t="s">
        <v>10</v>
      </c>
      <c r="FR22560" s="4" t="s">
        <v>10</v>
      </c>
      <c r="FS22560" s="4" t="s">
        <v>9</v>
      </c>
      <c r="FT22560" s="4" t="s">
        <v>6</v>
      </c>
      <c r="FU22560" s="4" t="s">
        <v>8</v>
      </c>
      <c r="FV22560" s="4" t="s">
        <v>10</v>
      </c>
      <c r="FW22560" s="4" t="s">
        <v>10</v>
      </c>
      <c r="FX22560" s="4" t="s">
        <v>9</v>
      </c>
      <c r="FY22560" s="4" t="s">
        <v>6</v>
      </c>
      <c r="FZ22560" s="4" t="s">
        <v>8</v>
      </c>
      <c r="GA22560" s="4" t="s">
        <v>10</v>
      </c>
      <c r="GB22560" s="4" t="s">
        <v>10</v>
      </c>
      <c r="GC22560" s="4" t="s">
        <v>9</v>
      </c>
      <c r="GD22560" s="4" t="s">
        <v>6</v>
      </c>
      <c r="GE22560" s="4" t="s">
        <v>8</v>
      </c>
      <c r="GF22560" s="4" t="s">
        <v>10</v>
      </c>
      <c r="GG22560" s="4" t="s">
        <v>10</v>
      </c>
      <c r="GH22560" s="4" t="s">
        <v>9</v>
      </c>
      <c r="GI22560" s="4" t="s">
        <v>6</v>
      </c>
      <c r="GJ22560" s="4" t="s">
        <v>8</v>
      </c>
      <c r="GK22560" s="4" t="s">
        <v>10</v>
      </c>
      <c r="GL22560" s="4" t="s">
        <v>10</v>
      </c>
      <c r="GM22560" s="4" t="s">
        <v>9</v>
      </c>
      <c r="GN22560" s="4" t="s">
        <v>6</v>
      </c>
      <c r="GO22560" s="4" t="s">
        <v>8</v>
      </c>
      <c r="GP22560" s="4" t="s">
        <v>10</v>
      </c>
      <c r="GQ22560" s="4" t="s">
        <v>10</v>
      </c>
      <c r="GR22560" s="4" t="s">
        <v>9</v>
      </c>
      <c r="GS22560" s="4" t="s">
        <v>6</v>
      </c>
      <c r="GT22560" s="4" t="s">
        <v>8</v>
      </c>
      <c r="GU22560" s="4" t="s">
        <v>10</v>
      </c>
      <c r="GV22560" s="4" t="s">
        <v>10</v>
      </c>
      <c r="GW22560" s="4" t="s">
        <v>9</v>
      </c>
      <c r="GX22560" s="4" t="s">
        <v>6</v>
      </c>
      <c r="GY22560" s="4" t="s">
        <v>8</v>
      </c>
      <c r="GZ22560" s="4" t="s">
        <v>10</v>
      </c>
      <c r="HA22560" s="4" t="s">
        <v>10</v>
      </c>
      <c r="HB22560" s="4" t="s">
        <v>9</v>
      </c>
      <c r="HC22560" s="4" t="s">
        <v>6</v>
      </c>
      <c r="HD22560" s="4" t="s">
        <v>8</v>
      </c>
    </row>
    <row r="22561" spans="1:212">
      <c r="A22561" t="n">
        <v>208880</v>
      </c>
      <c r="B22561" s="102" t="n">
        <v>257</v>
      </c>
      <c r="C22561" s="7" t="n">
        <v>4</v>
      </c>
      <c r="D22561" s="7" t="n">
        <v>65533</v>
      </c>
      <c r="E22561" s="7" t="n">
        <v>5043</v>
      </c>
      <c r="F22561" s="7" t="s">
        <v>13</v>
      </c>
      <c r="G22561" s="7" t="n">
        <f t="normal" ca="1">32-LENB(INDIRECT(ADDRESS(22561,6)))</f>
        <v>0</v>
      </c>
      <c r="H22561" s="7" t="n">
        <v>8</v>
      </c>
      <c r="I22561" s="7" t="n">
        <v>65533</v>
      </c>
      <c r="J22561" s="7" t="n">
        <v>0</v>
      </c>
      <c r="K22561" s="7" t="s">
        <v>1191</v>
      </c>
      <c r="L22561" s="7" t="n">
        <f t="normal" ca="1">32-LENB(INDIRECT(ADDRESS(22561,11)))</f>
        <v>0</v>
      </c>
      <c r="M22561" s="7" t="n">
        <v>7</v>
      </c>
      <c r="N22561" s="7" t="n">
        <v>65533</v>
      </c>
      <c r="O22561" s="7" t="n">
        <v>19300</v>
      </c>
      <c r="P22561" s="7" t="s">
        <v>13</v>
      </c>
      <c r="Q22561" s="7" t="n">
        <f t="normal" ca="1">32-LENB(INDIRECT(ADDRESS(22561,16)))</f>
        <v>0</v>
      </c>
      <c r="R22561" s="7" t="n">
        <v>7</v>
      </c>
      <c r="S22561" s="7" t="n">
        <v>65533</v>
      </c>
      <c r="T22561" s="7" t="n">
        <v>19301</v>
      </c>
      <c r="U22561" s="7" t="s">
        <v>13</v>
      </c>
      <c r="V22561" s="7" t="n">
        <f t="normal" ca="1">32-LENB(INDIRECT(ADDRESS(22561,21)))</f>
        <v>0</v>
      </c>
      <c r="W22561" s="7" t="n">
        <v>7</v>
      </c>
      <c r="X22561" s="7" t="n">
        <v>65533</v>
      </c>
      <c r="Y22561" s="7" t="n">
        <v>37362</v>
      </c>
      <c r="Z22561" s="7" t="s">
        <v>13</v>
      </c>
      <c r="AA22561" s="7" t="n">
        <f t="normal" ca="1">32-LENB(INDIRECT(ADDRESS(22561,26)))</f>
        <v>0</v>
      </c>
      <c r="AB22561" s="7" t="n">
        <v>7</v>
      </c>
      <c r="AC22561" s="7" t="n">
        <v>65533</v>
      </c>
      <c r="AD22561" s="7" t="n">
        <v>37363</v>
      </c>
      <c r="AE22561" s="7" t="s">
        <v>13</v>
      </c>
      <c r="AF22561" s="7" t="n">
        <f t="normal" ca="1">32-LENB(INDIRECT(ADDRESS(22561,31)))</f>
        <v>0</v>
      </c>
      <c r="AG22561" s="7" t="n">
        <v>7</v>
      </c>
      <c r="AH22561" s="7" t="n">
        <v>65533</v>
      </c>
      <c r="AI22561" s="7" t="n">
        <v>37364</v>
      </c>
      <c r="AJ22561" s="7" t="s">
        <v>13</v>
      </c>
      <c r="AK22561" s="7" t="n">
        <f t="normal" ca="1">32-LENB(INDIRECT(ADDRESS(22561,36)))</f>
        <v>0</v>
      </c>
      <c r="AL22561" s="7" t="n">
        <v>7</v>
      </c>
      <c r="AM22561" s="7" t="n">
        <v>65533</v>
      </c>
      <c r="AN22561" s="7" t="n">
        <v>19302</v>
      </c>
      <c r="AO22561" s="7" t="s">
        <v>13</v>
      </c>
      <c r="AP22561" s="7" t="n">
        <f t="normal" ca="1">32-LENB(INDIRECT(ADDRESS(22561,41)))</f>
        <v>0</v>
      </c>
      <c r="AQ22561" s="7" t="n">
        <v>7</v>
      </c>
      <c r="AR22561" s="7" t="n">
        <v>65533</v>
      </c>
      <c r="AS22561" s="7" t="n">
        <v>30380</v>
      </c>
      <c r="AT22561" s="7" t="s">
        <v>13</v>
      </c>
      <c r="AU22561" s="7" t="n">
        <f t="normal" ca="1">32-LENB(INDIRECT(ADDRESS(22561,46)))</f>
        <v>0</v>
      </c>
      <c r="AV22561" s="7" t="n">
        <v>7</v>
      </c>
      <c r="AW22561" s="7" t="n">
        <v>65533</v>
      </c>
      <c r="AX22561" s="7" t="n">
        <v>30381</v>
      </c>
      <c r="AY22561" s="7" t="s">
        <v>13</v>
      </c>
      <c r="AZ22561" s="7" t="n">
        <f t="normal" ca="1">32-LENB(INDIRECT(ADDRESS(22561,51)))</f>
        <v>0</v>
      </c>
      <c r="BA22561" s="7" t="n">
        <v>7</v>
      </c>
      <c r="BB22561" s="7" t="n">
        <v>65533</v>
      </c>
      <c r="BC22561" s="7" t="n">
        <v>19303</v>
      </c>
      <c r="BD22561" s="7" t="s">
        <v>13</v>
      </c>
      <c r="BE22561" s="7" t="n">
        <f t="normal" ca="1">32-LENB(INDIRECT(ADDRESS(22561,56)))</f>
        <v>0</v>
      </c>
      <c r="BF22561" s="7" t="n">
        <v>7</v>
      </c>
      <c r="BG22561" s="7" t="n">
        <v>65533</v>
      </c>
      <c r="BH22561" s="7" t="n">
        <v>37365</v>
      </c>
      <c r="BI22561" s="7" t="s">
        <v>13</v>
      </c>
      <c r="BJ22561" s="7" t="n">
        <f t="normal" ca="1">32-LENB(INDIRECT(ADDRESS(22561,61)))</f>
        <v>0</v>
      </c>
      <c r="BK22561" s="7" t="n">
        <v>7</v>
      </c>
      <c r="BL22561" s="7" t="n">
        <v>65533</v>
      </c>
      <c r="BM22561" s="7" t="n">
        <v>37366</v>
      </c>
      <c r="BN22561" s="7" t="s">
        <v>13</v>
      </c>
      <c r="BO22561" s="7" t="n">
        <f t="normal" ca="1">32-LENB(INDIRECT(ADDRESS(22561,66)))</f>
        <v>0</v>
      </c>
      <c r="BP22561" s="7" t="n">
        <v>7</v>
      </c>
      <c r="BQ22561" s="7" t="n">
        <v>65533</v>
      </c>
      <c r="BR22561" s="7" t="n">
        <v>30382</v>
      </c>
      <c r="BS22561" s="7" t="s">
        <v>13</v>
      </c>
      <c r="BT22561" s="7" t="n">
        <f t="normal" ca="1">32-LENB(INDIRECT(ADDRESS(22561,71)))</f>
        <v>0</v>
      </c>
      <c r="BU22561" s="7" t="n">
        <v>7</v>
      </c>
      <c r="BV22561" s="7" t="n">
        <v>65533</v>
      </c>
      <c r="BW22561" s="7" t="n">
        <v>30383</v>
      </c>
      <c r="BX22561" s="7" t="s">
        <v>13</v>
      </c>
      <c r="BY22561" s="7" t="n">
        <f t="normal" ca="1">32-LENB(INDIRECT(ADDRESS(22561,76)))</f>
        <v>0</v>
      </c>
      <c r="BZ22561" s="7" t="n">
        <v>4</v>
      </c>
      <c r="CA22561" s="7" t="n">
        <v>65533</v>
      </c>
      <c r="CB22561" s="7" t="n">
        <v>5043</v>
      </c>
      <c r="CC22561" s="7" t="s">
        <v>13</v>
      </c>
      <c r="CD22561" s="7" t="n">
        <f t="normal" ca="1">32-LENB(INDIRECT(ADDRESS(22561,81)))</f>
        <v>0</v>
      </c>
      <c r="CE22561" s="7" t="n">
        <v>4</v>
      </c>
      <c r="CF22561" s="7" t="n">
        <v>65533</v>
      </c>
      <c r="CG22561" s="7" t="n">
        <v>4441</v>
      </c>
      <c r="CH22561" s="7" t="s">
        <v>13</v>
      </c>
      <c r="CI22561" s="7" t="n">
        <f t="normal" ca="1">32-LENB(INDIRECT(ADDRESS(22561,86)))</f>
        <v>0</v>
      </c>
      <c r="CJ22561" s="7" t="n">
        <v>4</v>
      </c>
      <c r="CK22561" s="7" t="n">
        <v>65533</v>
      </c>
      <c r="CL22561" s="7" t="n">
        <v>4521</v>
      </c>
      <c r="CM22561" s="7" t="s">
        <v>13</v>
      </c>
      <c r="CN22561" s="7" t="n">
        <f t="normal" ca="1">32-LENB(INDIRECT(ADDRESS(22561,91)))</f>
        <v>0</v>
      </c>
      <c r="CO22561" s="7" t="n">
        <v>7</v>
      </c>
      <c r="CP22561" s="7" t="n">
        <v>65533</v>
      </c>
      <c r="CQ22561" s="7" t="n">
        <v>29381</v>
      </c>
      <c r="CR22561" s="7" t="s">
        <v>13</v>
      </c>
      <c r="CS22561" s="7" t="n">
        <f t="normal" ca="1">32-LENB(INDIRECT(ADDRESS(22561,96)))</f>
        <v>0</v>
      </c>
      <c r="CT22561" s="7" t="n">
        <v>7</v>
      </c>
      <c r="CU22561" s="7" t="n">
        <v>65533</v>
      </c>
      <c r="CV22561" s="7" t="n">
        <v>19304</v>
      </c>
      <c r="CW22561" s="7" t="s">
        <v>13</v>
      </c>
      <c r="CX22561" s="7" t="n">
        <f t="normal" ca="1">32-LENB(INDIRECT(ADDRESS(22561,101)))</f>
        <v>0</v>
      </c>
      <c r="CY22561" s="7" t="n">
        <v>7</v>
      </c>
      <c r="CZ22561" s="7" t="n">
        <v>65533</v>
      </c>
      <c r="DA22561" s="7" t="n">
        <v>19305</v>
      </c>
      <c r="DB22561" s="7" t="s">
        <v>13</v>
      </c>
      <c r="DC22561" s="7" t="n">
        <f t="normal" ca="1">32-LENB(INDIRECT(ADDRESS(22561,106)))</f>
        <v>0</v>
      </c>
      <c r="DD22561" s="7" t="n">
        <v>7</v>
      </c>
      <c r="DE22561" s="7" t="n">
        <v>65533</v>
      </c>
      <c r="DF22561" s="7" t="n">
        <v>37367</v>
      </c>
      <c r="DG22561" s="7" t="s">
        <v>13</v>
      </c>
      <c r="DH22561" s="7" t="n">
        <f t="normal" ca="1">32-LENB(INDIRECT(ADDRESS(22561,111)))</f>
        <v>0</v>
      </c>
      <c r="DI22561" s="7" t="n">
        <v>7</v>
      </c>
      <c r="DJ22561" s="7" t="n">
        <v>65533</v>
      </c>
      <c r="DK22561" s="7" t="n">
        <v>37368</v>
      </c>
      <c r="DL22561" s="7" t="s">
        <v>13</v>
      </c>
      <c r="DM22561" s="7" t="n">
        <f t="normal" ca="1">32-LENB(INDIRECT(ADDRESS(22561,116)))</f>
        <v>0</v>
      </c>
      <c r="DN22561" s="7" t="n">
        <v>7</v>
      </c>
      <c r="DO22561" s="7" t="n">
        <v>65533</v>
      </c>
      <c r="DP22561" s="7" t="n">
        <v>29382</v>
      </c>
      <c r="DQ22561" s="7" t="s">
        <v>13</v>
      </c>
      <c r="DR22561" s="7" t="n">
        <f t="normal" ca="1">32-LENB(INDIRECT(ADDRESS(22561,121)))</f>
        <v>0</v>
      </c>
      <c r="DS22561" s="7" t="n">
        <v>7</v>
      </c>
      <c r="DT22561" s="7" t="n">
        <v>65533</v>
      </c>
      <c r="DU22561" s="7" t="n">
        <v>29383</v>
      </c>
      <c r="DV22561" s="7" t="s">
        <v>13</v>
      </c>
      <c r="DW22561" s="7" t="n">
        <f t="normal" ca="1">32-LENB(INDIRECT(ADDRESS(22561,126)))</f>
        <v>0</v>
      </c>
      <c r="DX22561" s="7" t="n">
        <v>7</v>
      </c>
      <c r="DY22561" s="7" t="n">
        <v>65533</v>
      </c>
      <c r="DZ22561" s="7" t="n">
        <v>29384</v>
      </c>
      <c r="EA22561" s="7" t="s">
        <v>13</v>
      </c>
      <c r="EB22561" s="7" t="n">
        <f t="normal" ca="1">32-LENB(INDIRECT(ADDRESS(22561,131)))</f>
        <v>0</v>
      </c>
      <c r="EC22561" s="7" t="n">
        <v>7</v>
      </c>
      <c r="ED22561" s="7" t="n">
        <v>65533</v>
      </c>
      <c r="EE22561" s="7" t="n">
        <v>37369</v>
      </c>
      <c r="EF22561" s="7" t="s">
        <v>13</v>
      </c>
      <c r="EG22561" s="7" t="n">
        <f t="normal" ca="1">32-LENB(INDIRECT(ADDRESS(22561,136)))</f>
        <v>0</v>
      </c>
      <c r="EH22561" s="7" t="n">
        <v>7</v>
      </c>
      <c r="EI22561" s="7" t="n">
        <v>65533</v>
      </c>
      <c r="EJ22561" s="7" t="n">
        <v>37370</v>
      </c>
      <c r="EK22561" s="7" t="s">
        <v>13</v>
      </c>
      <c r="EL22561" s="7" t="n">
        <f t="normal" ca="1">32-LENB(INDIRECT(ADDRESS(22561,141)))</f>
        <v>0</v>
      </c>
      <c r="EM22561" s="7" t="n">
        <v>7</v>
      </c>
      <c r="EN22561" s="7" t="n">
        <v>65533</v>
      </c>
      <c r="EO22561" s="7" t="n">
        <v>19306</v>
      </c>
      <c r="EP22561" s="7" t="s">
        <v>13</v>
      </c>
      <c r="EQ22561" s="7" t="n">
        <f t="normal" ca="1">32-LENB(INDIRECT(ADDRESS(22561,146)))</f>
        <v>0</v>
      </c>
      <c r="ER22561" s="7" t="n">
        <v>7</v>
      </c>
      <c r="ES22561" s="7" t="n">
        <v>65533</v>
      </c>
      <c r="ET22561" s="7" t="n">
        <v>19307</v>
      </c>
      <c r="EU22561" s="7" t="s">
        <v>13</v>
      </c>
      <c r="EV22561" s="7" t="n">
        <f t="normal" ca="1">32-LENB(INDIRECT(ADDRESS(22561,151)))</f>
        <v>0</v>
      </c>
      <c r="EW22561" s="7" t="n">
        <v>7</v>
      </c>
      <c r="EX22561" s="7" t="n">
        <v>65533</v>
      </c>
      <c r="EY22561" s="7" t="n">
        <v>37371</v>
      </c>
      <c r="EZ22561" s="7" t="s">
        <v>13</v>
      </c>
      <c r="FA22561" s="7" t="n">
        <f t="normal" ca="1">32-LENB(INDIRECT(ADDRESS(22561,156)))</f>
        <v>0</v>
      </c>
      <c r="FB22561" s="7" t="n">
        <v>7</v>
      </c>
      <c r="FC22561" s="7" t="n">
        <v>65533</v>
      </c>
      <c r="FD22561" s="7" t="n">
        <v>37372</v>
      </c>
      <c r="FE22561" s="7" t="s">
        <v>13</v>
      </c>
      <c r="FF22561" s="7" t="n">
        <f t="normal" ca="1">32-LENB(INDIRECT(ADDRESS(22561,161)))</f>
        <v>0</v>
      </c>
      <c r="FG22561" s="7" t="n">
        <v>7</v>
      </c>
      <c r="FH22561" s="7" t="n">
        <v>65533</v>
      </c>
      <c r="FI22561" s="7" t="n">
        <v>19308</v>
      </c>
      <c r="FJ22561" s="7" t="s">
        <v>13</v>
      </c>
      <c r="FK22561" s="7" t="n">
        <f t="normal" ca="1">32-LENB(INDIRECT(ADDRESS(22561,166)))</f>
        <v>0</v>
      </c>
      <c r="FL22561" s="7" t="n">
        <v>7</v>
      </c>
      <c r="FM22561" s="7" t="n">
        <v>65533</v>
      </c>
      <c r="FN22561" s="7" t="n">
        <v>19309</v>
      </c>
      <c r="FO22561" s="7" t="s">
        <v>13</v>
      </c>
      <c r="FP22561" s="7" t="n">
        <f t="normal" ca="1">32-LENB(INDIRECT(ADDRESS(22561,171)))</f>
        <v>0</v>
      </c>
      <c r="FQ22561" s="7" t="n">
        <v>4</v>
      </c>
      <c r="FR22561" s="7" t="n">
        <v>65533</v>
      </c>
      <c r="FS22561" s="7" t="n">
        <v>2053</v>
      </c>
      <c r="FT22561" s="7" t="s">
        <v>13</v>
      </c>
      <c r="FU22561" s="7" t="n">
        <f t="normal" ca="1">32-LENB(INDIRECT(ADDRESS(22561,176)))</f>
        <v>0</v>
      </c>
      <c r="FV22561" s="7" t="n">
        <v>7</v>
      </c>
      <c r="FW22561" s="7" t="n">
        <v>65533</v>
      </c>
      <c r="FX22561" s="7" t="n">
        <v>19310</v>
      </c>
      <c r="FY22561" s="7" t="s">
        <v>13</v>
      </c>
      <c r="FZ22561" s="7" t="n">
        <f t="normal" ca="1">32-LENB(INDIRECT(ADDRESS(22561,181)))</f>
        <v>0</v>
      </c>
      <c r="GA22561" s="7" t="n">
        <v>7</v>
      </c>
      <c r="GB22561" s="7" t="n">
        <v>65533</v>
      </c>
      <c r="GC22561" s="7" t="n">
        <v>19311</v>
      </c>
      <c r="GD22561" s="7" t="s">
        <v>13</v>
      </c>
      <c r="GE22561" s="7" t="n">
        <f t="normal" ca="1">32-LENB(INDIRECT(ADDRESS(22561,186)))</f>
        <v>0</v>
      </c>
      <c r="GF22561" s="7" t="n">
        <v>7</v>
      </c>
      <c r="GG22561" s="7" t="n">
        <v>65533</v>
      </c>
      <c r="GH22561" s="7" t="n">
        <v>37373</v>
      </c>
      <c r="GI22561" s="7" t="s">
        <v>13</v>
      </c>
      <c r="GJ22561" s="7" t="n">
        <f t="normal" ca="1">32-LENB(INDIRECT(ADDRESS(22561,191)))</f>
        <v>0</v>
      </c>
      <c r="GK22561" s="7" t="n">
        <v>7</v>
      </c>
      <c r="GL22561" s="7" t="n">
        <v>65533</v>
      </c>
      <c r="GM22561" s="7" t="n">
        <v>37374</v>
      </c>
      <c r="GN22561" s="7" t="s">
        <v>13</v>
      </c>
      <c r="GO22561" s="7" t="n">
        <f t="normal" ca="1">32-LENB(INDIRECT(ADDRESS(22561,196)))</f>
        <v>0</v>
      </c>
      <c r="GP22561" s="7" t="n">
        <v>7</v>
      </c>
      <c r="GQ22561" s="7" t="n">
        <v>65533</v>
      </c>
      <c r="GR22561" s="7" t="n">
        <v>37375</v>
      </c>
      <c r="GS22561" s="7" t="s">
        <v>13</v>
      </c>
      <c r="GT22561" s="7" t="n">
        <f t="normal" ca="1">32-LENB(INDIRECT(ADDRESS(22561,201)))</f>
        <v>0</v>
      </c>
      <c r="GU22561" s="7" t="n">
        <v>7</v>
      </c>
      <c r="GV22561" s="7" t="n">
        <v>65533</v>
      </c>
      <c r="GW22561" s="7" t="n">
        <v>37376</v>
      </c>
      <c r="GX22561" s="7" t="s">
        <v>13</v>
      </c>
      <c r="GY22561" s="7" t="n">
        <f t="normal" ca="1">32-LENB(INDIRECT(ADDRESS(22561,206)))</f>
        <v>0</v>
      </c>
      <c r="GZ22561" s="7" t="n">
        <v>0</v>
      </c>
      <c r="HA22561" s="7" t="n">
        <v>65533</v>
      </c>
      <c r="HB22561" s="7" t="n">
        <v>0</v>
      </c>
      <c r="HC22561" s="7" t="s">
        <v>13</v>
      </c>
      <c r="HD22561" s="7" t="n">
        <f t="normal" ca="1">32-LENB(INDIRECT(ADDRESS(22561,211)))</f>
        <v>0</v>
      </c>
    </row>
    <row r="22562" spans="1:212">
      <c r="A22562" t="s">
        <v>4</v>
      </c>
      <c r="B22562" s="4" t="s">
        <v>5</v>
      </c>
    </row>
    <row r="22563" spans="1:212">
      <c r="A22563" t="n">
        <v>210560</v>
      </c>
      <c r="B22563" s="5" t="n">
        <v>1</v>
      </c>
    </row>
    <row r="22564" spans="1:212" s="3" customFormat="1" customHeight="0">
      <c r="A22564" s="3" t="s">
        <v>2</v>
      </c>
      <c r="B22564" s="3" t="s">
        <v>1275</v>
      </c>
    </row>
    <row r="22565" spans="1:212">
      <c r="A22565" t="s">
        <v>4</v>
      </c>
      <c r="B22565" s="4" t="s">
        <v>5</v>
      </c>
      <c r="C22565" s="4" t="s">
        <v>10</v>
      </c>
      <c r="D22565" s="4" t="s">
        <v>10</v>
      </c>
      <c r="E22565" s="4" t="s">
        <v>9</v>
      </c>
      <c r="F22565" s="4" t="s">
        <v>6</v>
      </c>
      <c r="G22565" s="4" t="s">
        <v>8</v>
      </c>
      <c r="H22565" s="4" t="s">
        <v>10</v>
      </c>
      <c r="I22565" s="4" t="s">
        <v>10</v>
      </c>
      <c r="J22565" s="4" t="s">
        <v>9</v>
      </c>
      <c r="K22565" s="4" t="s">
        <v>6</v>
      </c>
      <c r="L22565" s="4" t="s">
        <v>8</v>
      </c>
      <c r="M22565" s="4" t="s">
        <v>10</v>
      </c>
      <c r="N22565" s="4" t="s">
        <v>10</v>
      </c>
      <c r="O22565" s="4" t="s">
        <v>9</v>
      </c>
      <c r="P22565" s="4" t="s">
        <v>6</v>
      </c>
      <c r="Q22565" s="4" t="s">
        <v>8</v>
      </c>
      <c r="R22565" s="4" t="s">
        <v>10</v>
      </c>
      <c r="S22565" s="4" t="s">
        <v>10</v>
      </c>
      <c r="T22565" s="4" t="s">
        <v>9</v>
      </c>
      <c r="U22565" s="4" t="s">
        <v>6</v>
      </c>
      <c r="V22565" s="4" t="s">
        <v>8</v>
      </c>
      <c r="W22565" s="4" t="s">
        <v>10</v>
      </c>
      <c r="X22565" s="4" t="s">
        <v>10</v>
      </c>
      <c r="Y22565" s="4" t="s">
        <v>9</v>
      </c>
      <c r="Z22565" s="4" t="s">
        <v>6</v>
      </c>
      <c r="AA22565" s="4" t="s">
        <v>8</v>
      </c>
      <c r="AB22565" s="4" t="s">
        <v>10</v>
      </c>
      <c r="AC22565" s="4" t="s">
        <v>10</v>
      </c>
      <c r="AD22565" s="4" t="s">
        <v>9</v>
      </c>
      <c r="AE22565" s="4" t="s">
        <v>6</v>
      </c>
      <c r="AF22565" s="4" t="s">
        <v>8</v>
      </c>
      <c r="AG22565" s="4" t="s">
        <v>10</v>
      </c>
      <c r="AH22565" s="4" t="s">
        <v>10</v>
      </c>
      <c r="AI22565" s="4" t="s">
        <v>9</v>
      </c>
      <c r="AJ22565" s="4" t="s">
        <v>6</v>
      </c>
      <c r="AK22565" s="4" t="s">
        <v>8</v>
      </c>
      <c r="AL22565" s="4" t="s">
        <v>10</v>
      </c>
      <c r="AM22565" s="4" t="s">
        <v>10</v>
      </c>
      <c r="AN22565" s="4" t="s">
        <v>9</v>
      </c>
      <c r="AO22565" s="4" t="s">
        <v>6</v>
      </c>
      <c r="AP22565" s="4" t="s">
        <v>8</v>
      </c>
      <c r="AQ22565" s="4" t="s">
        <v>10</v>
      </c>
      <c r="AR22565" s="4" t="s">
        <v>10</v>
      </c>
      <c r="AS22565" s="4" t="s">
        <v>9</v>
      </c>
      <c r="AT22565" s="4" t="s">
        <v>6</v>
      </c>
      <c r="AU22565" s="4" t="s">
        <v>8</v>
      </c>
      <c r="AV22565" s="4" t="s">
        <v>10</v>
      </c>
      <c r="AW22565" s="4" t="s">
        <v>10</v>
      </c>
      <c r="AX22565" s="4" t="s">
        <v>9</v>
      </c>
      <c r="AY22565" s="4" t="s">
        <v>6</v>
      </c>
      <c r="AZ22565" s="4" t="s">
        <v>8</v>
      </c>
      <c r="BA22565" s="4" t="s">
        <v>10</v>
      </c>
      <c r="BB22565" s="4" t="s">
        <v>10</v>
      </c>
      <c r="BC22565" s="4" t="s">
        <v>9</v>
      </c>
      <c r="BD22565" s="4" t="s">
        <v>6</v>
      </c>
      <c r="BE22565" s="4" t="s">
        <v>8</v>
      </c>
      <c r="BF22565" s="4" t="s">
        <v>10</v>
      </c>
      <c r="BG22565" s="4" t="s">
        <v>10</v>
      </c>
      <c r="BH22565" s="4" t="s">
        <v>9</v>
      </c>
      <c r="BI22565" s="4" t="s">
        <v>6</v>
      </c>
      <c r="BJ22565" s="4" t="s">
        <v>8</v>
      </c>
      <c r="BK22565" s="4" t="s">
        <v>10</v>
      </c>
      <c r="BL22565" s="4" t="s">
        <v>10</v>
      </c>
      <c r="BM22565" s="4" t="s">
        <v>9</v>
      </c>
      <c r="BN22565" s="4" t="s">
        <v>6</v>
      </c>
      <c r="BO22565" s="4" t="s">
        <v>8</v>
      </c>
      <c r="BP22565" s="4" t="s">
        <v>10</v>
      </c>
      <c r="BQ22565" s="4" t="s">
        <v>10</v>
      </c>
      <c r="BR22565" s="4" t="s">
        <v>9</v>
      </c>
      <c r="BS22565" s="4" t="s">
        <v>6</v>
      </c>
      <c r="BT22565" s="4" t="s">
        <v>8</v>
      </c>
      <c r="BU22565" s="4" t="s">
        <v>10</v>
      </c>
      <c r="BV22565" s="4" t="s">
        <v>10</v>
      </c>
      <c r="BW22565" s="4" t="s">
        <v>9</v>
      </c>
      <c r="BX22565" s="4" t="s">
        <v>6</v>
      </c>
      <c r="BY22565" s="4" t="s">
        <v>8</v>
      </c>
      <c r="BZ22565" s="4" t="s">
        <v>10</v>
      </c>
      <c r="CA22565" s="4" t="s">
        <v>10</v>
      </c>
      <c r="CB22565" s="4" t="s">
        <v>9</v>
      </c>
      <c r="CC22565" s="4" t="s">
        <v>6</v>
      </c>
      <c r="CD22565" s="4" t="s">
        <v>8</v>
      </c>
      <c r="CE22565" s="4" t="s">
        <v>10</v>
      </c>
      <c r="CF22565" s="4" t="s">
        <v>10</v>
      </c>
      <c r="CG22565" s="4" t="s">
        <v>9</v>
      </c>
      <c r="CH22565" s="4" t="s">
        <v>6</v>
      </c>
      <c r="CI22565" s="4" t="s">
        <v>8</v>
      </c>
      <c r="CJ22565" s="4" t="s">
        <v>10</v>
      </c>
      <c r="CK22565" s="4" t="s">
        <v>10</v>
      </c>
      <c r="CL22565" s="4" t="s">
        <v>9</v>
      </c>
      <c r="CM22565" s="4" t="s">
        <v>6</v>
      </c>
      <c r="CN22565" s="4" t="s">
        <v>8</v>
      </c>
      <c r="CO22565" s="4" t="s">
        <v>10</v>
      </c>
      <c r="CP22565" s="4" t="s">
        <v>10</v>
      </c>
      <c r="CQ22565" s="4" t="s">
        <v>9</v>
      </c>
      <c r="CR22565" s="4" t="s">
        <v>6</v>
      </c>
      <c r="CS22565" s="4" t="s">
        <v>8</v>
      </c>
      <c r="CT22565" s="4" t="s">
        <v>10</v>
      </c>
      <c r="CU22565" s="4" t="s">
        <v>10</v>
      </c>
      <c r="CV22565" s="4" t="s">
        <v>9</v>
      </c>
      <c r="CW22565" s="4" t="s">
        <v>6</v>
      </c>
      <c r="CX22565" s="4" t="s">
        <v>8</v>
      </c>
      <c r="CY22565" s="4" t="s">
        <v>10</v>
      </c>
      <c r="CZ22565" s="4" t="s">
        <v>10</v>
      </c>
      <c r="DA22565" s="4" t="s">
        <v>9</v>
      </c>
      <c r="DB22565" s="4" t="s">
        <v>6</v>
      </c>
      <c r="DC22565" s="4" t="s">
        <v>8</v>
      </c>
      <c r="DD22565" s="4" t="s">
        <v>10</v>
      </c>
      <c r="DE22565" s="4" t="s">
        <v>10</v>
      </c>
      <c r="DF22565" s="4" t="s">
        <v>9</v>
      </c>
      <c r="DG22565" s="4" t="s">
        <v>6</v>
      </c>
      <c r="DH22565" s="4" t="s">
        <v>8</v>
      </c>
    </row>
    <row r="22566" spans="1:212">
      <c r="A22566" t="n">
        <v>210576</v>
      </c>
      <c r="B22566" s="102" t="n">
        <v>257</v>
      </c>
      <c r="C22566" s="7" t="n">
        <v>3</v>
      </c>
      <c r="D22566" s="7" t="n">
        <v>65533</v>
      </c>
      <c r="E22566" s="7" t="n">
        <v>0</v>
      </c>
      <c r="F22566" s="7" t="s">
        <v>1234</v>
      </c>
      <c r="G22566" s="7" t="n">
        <f t="normal" ca="1">32-LENB(INDIRECT(ADDRESS(22566,6)))</f>
        <v>0</v>
      </c>
      <c r="H22566" s="7" t="n">
        <v>3</v>
      </c>
      <c r="I22566" s="7" t="n">
        <v>65533</v>
      </c>
      <c r="J22566" s="7" t="n">
        <v>0</v>
      </c>
      <c r="K22566" s="7" t="s">
        <v>1235</v>
      </c>
      <c r="L22566" s="7" t="n">
        <f t="normal" ca="1">32-LENB(INDIRECT(ADDRESS(22566,11)))</f>
        <v>0</v>
      </c>
      <c r="M22566" s="7" t="n">
        <v>2</v>
      </c>
      <c r="N22566" s="7" t="n">
        <v>65533</v>
      </c>
      <c r="O22566" s="7" t="n">
        <v>0</v>
      </c>
      <c r="P22566" s="7" t="s">
        <v>92</v>
      </c>
      <c r="Q22566" s="7" t="n">
        <f t="normal" ca="1">32-LENB(INDIRECT(ADDRESS(22566,16)))</f>
        <v>0</v>
      </c>
      <c r="R22566" s="7" t="n">
        <v>4</v>
      </c>
      <c r="S22566" s="7" t="n">
        <v>65533</v>
      </c>
      <c r="T22566" s="7" t="n">
        <v>4255</v>
      </c>
      <c r="U22566" s="7" t="s">
        <v>13</v>
      </c>
      <c r="V22566" s="7" t="n">
        <f t="normal" ca="1">32-LENB(INDIRECT(ADDRESS(22566,21)))</f>
        <v>0</v>
      </c>
      <c r="W22566" s="7" t="n">
        <v>4</v>
      </c>
      <c r="X22566" s="7" t="n">
        <v>65533</v>
      </c>
      <c r="Y22566" s="7" t="n">
        <v>8120</v>
      </c>
      <c r="Z22566" s="7" t="s">
        <v>13</v>
      </c>
      <c r="AA22566" s="7" t="n">
        <f t="normal" ca="1">32-LENB(INDIRECT(ADDRESS(22566,26)))</f>
        <v>0</v>
      </c>
      <c r="AB22566" s="7" t="n">
        <v>7</v>
      </c>
      <c r="AC22566" s="7" t="n">
        <v>65533</v>
      </c>
      <c r="AD22566" s="7" t="n">
        <v>19312</v>
      </c>
      <c r="AE22566" s="7" t="s">
        <v>13</v>
      </c>
      <c r="AF22566" s="7" t="n">
        <f t="normal" ca="1">32-LENB(INDIRECT(ADDRESS(22566,31)))</f>
        <v>0</v>
      </c>
      <c r="AG22566" s="7" t="n">
        <v>7</v>
      </c>
      <c r="AH22566" s="7" t="n">
        <v>65533</v>
      </c>
      <c r="AI22566" s="7" t="n">
        <v>19313</v>
      </c>
      <c r="AJ22566" s="7" t="s">
        <v>13</v>
      </c>
      <c r="AK22566" s="7" t="n">
        <f t="normal" ca="1">32-LENB(INDIRECT(ADDRESS(22566,36)))</f>
        <v>0</v>
      </c>
      <c r="AL22566" s="7" t="n">
        <v>7</v>
      </c>
      <c r="AM22566" s="7" t="n">
        <v>65533</v>
      </c>
      <c r="AN22566" s="7" t="n">
        <v>37377</v>
      </c>
      <c r="AO22566" s="7" t="s">
        <v>13</v>
      </c>
      <c r="AP22566" s="7" t="n">
        <f t="normal" ca="1">32-LENB(INDIRECT(ADDRESS(22566,41)))</f>
        <v>0</v>
      </c>
      <c r="AQ22566" s="7" t="n">
        <v>7</v>
      </c>
      <c r="AR22566" s="7" t="n">
        <v>65533</v>
      </c>
      <c r="AS22566" s="7" t="n">
        <v>37378</v>
      </c>
      <c r="AT22566" s="7" t="s">
        <v>13</v>
      </c>
      <c r="AU22566" s="7" t="n">
        <f t="normal" ca="1">32-LENB(INDIRECT(ADDRESS(22566,46)))</f>
        <v>0</v>
      </c>
      <c r="AV22566" s="7" t="n">
        <v>7</v>
      </c>
      <c r="AW22566" s="7" t="n">
        <v>65533</v>
      </c>
      <c r="AX22566" s="7" t="n">
        <v>28502</v>
      </c>
      <c r="AY22566" s="7" t="s">
        <v>13</v>
      </c>
      <c r="AZ22566" s="7" t="n">
        <f t="normal" ca="1">32-LENB(INDIRECT(ADDRESS(22566,51)))</f>
        <v>0</v>
      </c>
      <c r="BA22566" s="7" t="n">
        <v>7</v>
      </c>
      <c r="BB22566" s="7" t="n">
        <v>65533</v>
      </c>
      <c r="BC22566" s="7" t="n">
        <v>28503</v>
      </c>
      <c r="BD22566" s="7" t="s">
        <v>13</v>
      </c>
      <c r="BE22566" s="7" t="n">
        <f t="normal" ca="1">32-LENB(INDIRECT(ADDRESS(22566,56)))</f>
        <v>0</v>
      </c>
      <c r="BF22566" s="7" t="n">
        <v>4</v>
      </c>
      <c r="BG22566" s="7" t="n">
        <v>65533</v>
      </c>
      <c r="BH22566" s="7" t="n">
        <v>2053</v>
      </c>
      <c r="BI22566" s="7" t="s">
        <v>13</v>
      </c>
      <c r="BJ22566" s="7" t="n">
        <f t="normal" ca="1">32-LENB(INDIRECT(ADDRESS(22566,61)))</f>
        <v>0</v>
      </c>
      <c r="BK22566" s="7" t="n">
        <v>4</v>
      </c>
      <c r="BL22566" s="7" t="n">
        <v>65533</v>
      </c>
      <c r="BM22566" s="7" t="n">
        <v>4402</v>
      </c>
      <c r="BN22566" s="7" t="s">
        <v>13</v>
      </c>
      <c r="BO22566" s="7" t="n">
        <f t="normal" ca="1">32-LENB(INDIRECT(ADDRESS(22566,66)))</f>
        <v>0</v>
      </c>
      <c r="BP22566" s="7" t="n">
        <v>4</v>
      </c>
      <c r="BQ22566" s="7" t="n">
        <v>65533</v>
      </c>
      <c r="BR22566" s="7" t="n">
        <v>5100</v>
      </c>
      <c r="BS22566" s="7" t="s">
        <v>13</v>
      </c>
      <c r="BT22566" s="7" t="n">
        <f t="normal" ca="1">32-LENB(INDIRECT(ADDRESS(22566,71)))</f>
        <v>0</v>
      </c>
      <c r="BU22566" s="7" t="n">
        <v>4</v>
      </c>
      <c r="BV22566" s="7" t="n">
        <v>65533</v>
      </c>
      <c r="BW22566" s="7" t="n">
        <v>2135</v>
      </c>
      <c r="BX22566" s="7" t="s">
        <v>13</v>
      </c>
      <c r="BY22566" s="7" t="n">
        <f t="normal" ca="1">32-LENB(INDIRECT(ADDRESS(22566,76)))</f>
        <v>0</v>
      </c>
      <c r="BZ22566" s="7" t="n">
        <v>7</v>
      </c>
      <c r="CA22566" s="7" t="n">
        <v>65533</v>
      </c>
      <c r="CB22566" s="7" t="n">
        <v>27355</v>
      </c>
      <c r="CC22566" s="7" t="s">
        <v>13</v>
      </c>
      <c r="CD22566" s="7" t="n">
        <f t="normal" ca="1">32-LENB(INDIRECT(ADDRESS(22566,81)))</f>
        <v>0</v>
      </c>
      <c r="CE22566" s="7" t="n">
        <v>7</v>
      </c>
      <c r="CF22566" s="7" t="n">
        <v>65533</v>
      </c>
      <c r="CG22566" s="7" t="n">
        <v>39426</v>
      </c>
      <c r="CH22566" s="7" t="s">
        <v>13</v>
      </c>
      <c r="CI22566" s="7" t="n">
        <f t="normal" ca="1">32-LENB(INDIRECT(ADDRESS(22566,86)))</f>
        <v>0</v>
      </c>
      <c r="CJ22566" s="7" t="n">
        <v>7</v>
      </c>
      <c r="CK22566" s="7" t="n">
        <v>65533</v>
      </c>
      <c r="CL22566" s="7" t="n">
        <v>33419</v>
      </c>
      <c r="CM22566" s="7" t="s">
        <v>13</v>
      </c>
      <c r="CN22566" s="7" t="n">
        <f t="normal" ca="1">32-LENB(INDIRECT(ADDRESS(22566,91)))</f>
        <v>0</v>
      </c>
      <c r="CO22566" s="7" t="n">
        <v>7</v>
      </c>
      <c r="CP22566" s="7" t="n">
        <v>65533</v>
      </c>
      <c r="CQ22566" s="7" t="n">
        <v>31392</v>
      </c>
      <c r="CR22566" s="7" t="s">
        <v>13</v>
      </c>
      <c r="CS22566" s="7" t="n">
        <f t="normal" ca="1">32-LENB(INDIRECT(ADDRESS(22566,96)))</f>
        <v>0</v>
      </c>
      <c r="CT22566" s="7" t="n">
        <v>4</v>
      </c>
      <c r="CU22566" s="7" t="n">
        <v>65533</v>
      </c>
      <c r="CV22566" s="7" t="n">
        <v>5100</v>
      </c>
      <c r="CW22566" s="7" t="s">
        <v>13</v>
      </c>
      <c r="CX22566" s="7" t="n">
        <f t="normal" ca="1">32-LENB(INDIRECT(ADDRESS(22566,101)))</f>
        <v>0</v>
      </c>
      <c r="CY22566" s="7" t="n">
        <v>4</v>
      </c>
      <c r="CZ22566" s="7" t="n">
        <v>65533</v>
      </c>
      <c r="DA22566" s="7" t="n">
        <v>4533</v>
      </c>
      <c r="DB22566" s="7" t="s">
        <v>13</v>
      </c>
      <c r="DC22566" s="7" t="n">
        <f t="normal" ca="1">32-LENB(INDIRECT(ADDRESS(22566,106)))</f>
        <v>0</v>
      </c>
      <c r="DD22566" s="7" t="n">
        <v>0</v>
      </c>
      <c r="DE22566" s="7" t="n">
        <v>65533</v>
      </c>
      <c r="DF22566" s="7" t="n">
        <v>0</v>
      </c>
      <c r="DG22566" s="7" t="s">
        <v>13</v>
      </c>
      <c r="DH22566" s="7" t="n">
        <f t="normal" ca="1">32-LENB(INDIRECT(ADDRESS(22566,111)))</f>
        <v>0</v>
      </c>
    </row>
    <row r="22567" spans="1:212">
      <c r="A22567" t="s">
        <v>4</v>
      </c>
      <c r="B22567" s="4" t="s">
        <v>5</v>
      </c>
    </row>
    <row r="22568" spans="1:212">
      <c r="A22568" t="n">
        <v>211456</v>
      </c>
      <c r="B2256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2025-09-06T21:46:40</dcterms:created>
  <dcterms:modified xsi:type="dcterms:W3CDTF">2025-09-06T21:46:40</dcterms:modified>
</cp:coreProperties>
</file>